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esktop\DATA bootcamp\Module Challenges\Module 1 Excel\"/>
    </mc:Choice>
  </mc:AlternateContent>
  <xr:revisionPtr revIDLastSave="0" documentId="13_ncr:1_{D9680B15-2117-41ED-8244-A5070356A7A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rowdfunding" sheetId="1" r:id="rId1"/>
    <sheet name="goal analysis" sheetId="8" r:id="rId2"/>
    <sheet name="statistical anslysis" sheetId="9" r:id="rId3"/>
    <sheet name="outcomes over time" sheetId="7" r:id="rId4"/>
    <sheet name="Outcomes per subcat and country" sheetId="4" r:id="rId5"/>
    <sheet name="Outcomes per category" sheetId="3" r:id="rId6"/>
    <sheet name="Sheet1" sheetId="2" r:id="rId7"/>
  </sheets>
  <definedNames>
    <definedName name="_xlnm._FilterDatabase" localSheetId="0" hidden="1">Crowdfunding!$A$1:$T$1001</definedName>
    <definedName name="_xlchart.v1.0" hidden="1">'statistical anslysis'!$B$2:$B$566</definedName>
    <definedName name="_xlchart.v1.1" hidden="1">'statistical anslysis'!$B$2:$B$566</definedName>
    <definedName name="_xlchart.v1.2" hidden="1">'statistical anslysis'!$F$1</definedName>
    <definedName name="_xlchart.v1.3" hidden="1">'statistical anslysis'!$F$2:$F$566</definedName>
    <definedName name="_xlchart.v1.4" hidden="1">'statistical anslysis'!$B$2:$B$566</definedName>
    <definedName name="_xlchart.v1.5" hidden="1">'statistical anslysis'!$B$2:$B$566</definedName>
    <definedName name="_xlchart.v1.6" hidden="1">'statistical anslysis'!$F$2:$F$365</definedName>
    <definedName name="Outcome">Crowdfunding!$F$2:$F$1001</definedName>
  </definedNames>
  <calcPr calcId="191029"/>
  <pivotCaches>
    <pivotCache cacheId="0" r:id="rId8"/>
    <pivotCache cacheId="1" r:id="rId9"/>
    <pivotCache cacheId="2" r:id="rId10"/>
    <pivotCache cacheId="3" r:id="rId11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9" l="1"/>
  <c r="D7" i="9"/>
  <c r="H6" i="9"/>
  <c r="D6" i="9"/>
  <c r="H5" i="9"/>
  <c r="D5" i="9"/>
  <c r="H4" i="9"/>
  <c r="D4" i="9"/>
  <c r="H3" i="9"/>
  <c r="D3" i="9"/>
  <c r="H2" i="9"/>
  <c r="D2" i="9"/>
  <c r="D13" i="8"/>
  <c r="D12" i="8"/>
  <c r="D11" i="8"/>
  <c r="D10" i="8"/>
  <c r="D9" i="8"/>
  <c r="D6" i="8"/>
  <c r="D8" i="8"/>
  <c r="D7" i="8"/>
  <c r="D5" i="8"/>
  <c r="D4" i="8"/>
  <c r="D3" i="8"/>
  <c r="D2" i="8"/>
  <c r="C12" i="8"/>
  <c r="C11" i="8"/>
  <c r="C10" i="8"/>
  <c r="C9" i="8"/>
  <c r="C8" i="8"/>
  <c r="C13" i="8"/>
  <c r="C7" i="8"/>
  <c r="C6" i="8"/>
  <c r="C5" i="8"/>
  <c r="C4" i="8"/>
  <c r="C3" i="8"/>
  <c r="B3" i="8"/>
  <c r="C2" i="8"/>
  <c r="B12" i="8"/>
  <c r="B11" i="8"/>
  <c r="B10" i="8"/>
  <c r="B9" i="8"/>
  <c r="B8" i="8"/>
  <c r="B7" i="8"/>
  <c r="B6" i="8"/>
  <c r="B5" i="8"/>
  <c r="B4" i="8"/>
  <c r="B13" i="8"/>
  <c r="B2" i="8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5" i="1"/>
  <c r="N6" i="1"/>
  <c r="N7" i="1"/>
  <c r="N8" i="1"/>
  <c r="N9" i="1"/>
  <c r="N10" i="1"/>
  <c r="N11" i="1"/>
  <c r="N12" i="1"/>
  <c r="N13" i="1"/>
  <c r="N3" i="1"/>
  <c r="N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S5" i="1"/>
  <c r="S6" i="1"/>
  <c r="S7" i="1"/>
  <c r="S8" i="1"/>
  <c r="S2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5" i="1"/>
  <c r="I3" i="1"/>
  <c r="I4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E11" i="8" l="1"/>
  <c r="F11" i="8" s="1"/>
  <c r="E13" i="8"/>
  <c r="F13" i="8" s="1"/>
  <c r="E10" i="8"/>
  <c r="F10" i="8" s="1"/>
  <c r="E12" i="8"/>
  <c r="F12" i="8" s="1"/>
  <c r="E7" i="8"/>
  <c r="G7" i="8" s="1"/>
  <c r="E8" i="8"/>
  <c r="H8" i="8" s="1"/>
  <c r="E9" i="8"/>
  <c r="H9" i="8" s="1"/>
  <c r="E2" i="8"/>
  <c r="G2" i="8" s="1"/>
  <c r="E6" i="8"/>
  <c r="F6" i="8" s="1"/>
  <c r="E5" i="8"/>
  <c r="F5" i="8" s="1"/>
  <c r="E4" i="8"/>
  <c r="H4" i="8" s="1"/>
  <c r="E3" i="8"/>
  <c r="F3" i="8" s="1"/>
  <c r="G8" i="8" l="1"/>
  <c r="H6" i="8"/>
  <c r="F8" i="8"/>
  <c r="H12" i="8"/>
  <c r="H13" i="8"/>
  <c r="G13" i="8"/>
  <c r="G11" i="8"/>
  <c r="H11" i="8"/>
  <c r="H10" i="8"/>
  <c r="G12" i="8"/>
  <c r="G10" i="8"/>
  <c r="G9" i="8"/>
  <c r="H5" i="8"/>
  <c r="F4" i="8"/>
  <c r="F9" i="8"/>
  <c r="G6" i="8"/>
  <c r="G4" i="8"/>
  <c r="F7" i="8"/>
  <c r="H7" i="8"/>
  <c r="G5" i="8"/>
  <c r="H2" i="8"/>
  <c r="F2" i="8"/>
  <c r="H3" i="8"/>
  <c r="G3" i="8"/>
</calcChain>
</file>

<file path=xl/sharedStrings.xml><?xml version="1.0" encoding="utf-8"?>
<sst xmlns="http://schemas.openxmlformats.org/spreadsheetml/2006/main" count="7153" uniqueCount="2133">
  <si>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</si>
  <si>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</si>
  <si>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</si>
  <si>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</si>
  <si>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</si>
  <si>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</si>
  <si>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</si>
  <si>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</si>
  <si>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</si>
  <si>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</si>
  <si>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</si>
  <si>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</si>
  <si>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</si>
  <si>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</si>
  <si>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</si>
  <si>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</si>
  <si>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</si>
  <si>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</si>
  <si>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</si>
  <si>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</si>
  <si>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</si>
  <si>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</si>
  <si>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</si>
  <si>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</si>
  <si>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</si>
  <si>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</si>
  <si>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</si>
  <si>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</si>
  <si>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</si>
  <si>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</si>
  <si>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</si>
  <si>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</si>
  <si>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</si>
  <si>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</si>
  <si>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</si>
  <si>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</si>
  <si>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</si>
  <si>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</si>
  <si>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</si>
  <si>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</si>
  <si>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</si>
  <si>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</si>
  <si>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</si>
  <si>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</si>
  <si>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</si>
  <si>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</si>
  <si>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</si>
  <si>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</si>
  <si>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</si>
  <si>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</si>
  <si>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</si>
  <si>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</si>
  <si>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</si>
  <si>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</si>
  <si>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</si>
  <si>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</si>
  <si>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</si>
  <si>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</si>
  <si>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</si>
  <si>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</si>
  <si>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</si>
  <si>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</si>
  <si>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</si>
  <si>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</si>
  <si>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</si>
  <si>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</si>
  <si>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</si>
  <si>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</si>
  <si>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</si>
  <si>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</si>
  <si>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</si>
  <si>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</si>
  <si>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</si>
  <si>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</si>
  <si>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</si>
  <si>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</si>
  <si>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</si>
  <si>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</si>
  <si>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</si>
  <si>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</si>
  <si>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</si>
  <si>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</si>
  <si>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</si>
  <si>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</si>
  <si>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</si>
  <si>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</si>
  <si>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</si>
  <si>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</si>
  <si>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</si>
  <si>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</si>
  <si>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</si>
  <si>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</si>
  <si>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</si>
  <si>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</si>
  <si>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</si>
  <si>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</si>
  <si>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</si>
  <si>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</si>
  <si>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</si>
  <si>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</si>
  <si>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</si>
  <si>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</si>
  <si>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</si>
  <si>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</si>
  <si>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</si>
  <si>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</si>
  <si>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</si>
  <si>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</si>
  <si>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</si>
  <si>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</si>
  <si>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</si>
  <si>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</si>
  <si>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</si>
  <si>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</si>
  <si>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</si>
  <si>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</si>
  <si>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</si>
  <si>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</si>
  <si>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</si>
  <si>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</si>
  <si>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</si>
  <si>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</si>
  <si>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</si>
  <si>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</si>
  <si>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</si>
  <si>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</si>
  <si>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</si>
  <si>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</si>
  <si>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</si>
  <si>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</si>
  <si>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</si>
  <si>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</si>
  <si>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</si>
  <si>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</si>
  <si>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</si>
  <si>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</si>
  <si>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</si>
  <si>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</si>
  <si>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</si>
  <si>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</si>
  <si>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</si>
  <si>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</si>
  <si>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</si>
  <si>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</si>
  <si>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</si>
  <si>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</si>
  <si>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</si>
  <si>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</si>
  <si>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</si>
  <si>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</si>
  <si>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</si>
  <si>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</si>
  <si>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</si>
  <si>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</si>
  <si>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</si>
  <si>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</si>
  <si>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</si>
  <si>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</si>
  <si>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</si>
  <si>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</si>
  <si>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</si>
  <si>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</si>
  <si>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</si>
  <si>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</si>
  <si>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</si>
  <si>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</si>
  <si>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</si>
  <si>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</si>
  <si>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</si>
  <si>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</si>
  <si>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</si>
  <si>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</si>
  <si>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</si>
  <si>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</si>
  <si>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</si>
  <si>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</si>
  <si>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</si>
  <si>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</si>
  <si>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</si>
  <si>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</si>
  <si>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</si>
  <si>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</si>
  <si>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</si>
  <si>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</si>
  <si>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</si>
  <si>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</si>
  <si>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</si>
  <si>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</si>
  <si>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</si>
  <si>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</si>
  <si>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</si>
  <si>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</si>
  <si>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</si>
  <si>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</si>
  <si>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</si>
  <si>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</si>
  <si>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</si>
  <si>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</si>
  <si>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</si>
  <si>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</si>
  <si>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</si>
  <si>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</si>
  <si>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</si>
  <si>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</si>
  <si>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</si>
  <si>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</si>
  <si>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</si>
  <si>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</si>
  <si>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</si>
  <si>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</si>
  <si>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</si>
  <si>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</si>
  <si>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</si>
  <si>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</si>
  <si>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</si>
  <si>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</si>
  <si>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</si>
  <si>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</si>
  <si>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</si>
  <si>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</si>
  <si>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</si>
  <si>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</si>
  <si>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</si>
  <si>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</si>
  <si>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</si>
  <si>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</si>
  <si>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</si>
  <si>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</si>
  <si>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</si>
  <si>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</si>
  <si>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</si>
  <si>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</si>
  <si>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</si>
  <si>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</si>
  <si>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</si>
  <si>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</si>
  <si>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</si>
  <si>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</si>
  <si>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</si>
  <si>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</si>
  <si>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</si>
  <si>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</si>
  <si>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</si>
  <si>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</si>
  <si>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</si>
  <si>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</si>
  <si>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</si>
  <si>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</si>
  <si>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</si>
  <si>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</si>
  <si>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</si>
  <si>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</si>
  <si>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</si>
  <si>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</si>
  <si>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</si>
  <si>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</si>
  <si>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</si>
  <si>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</si>
  <si>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</si>
  <si>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</si>
  <si>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</si>
  <si>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</si>
  <si>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</si>
  <si>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</si>
  <si>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</si>
  <si>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</si>
  <si>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</si>
  <si>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</si>
  <si>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</si>
  <si>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</si>
  <si>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</si>
  <si>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</si>
  <si>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</si>
  <si>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</si>
  <si>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</si>
  <si>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</si>
  <si>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</si>
  <si>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</si>
  <si>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</si>
  <si>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</si>
  <si>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</si>
  <si>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</si>
  <si>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</si>
  <si>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</si>
  <si>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</si>
  <si>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</si>
  <si>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</si>
  <si>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</si>
  <si>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</si>
  <si>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</si>
  <si>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</si>
  <si>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</si>
  <si>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</si>
  <si>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</si>
  <si>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</si>
  <si>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</si>
  <si>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</si>
  <si>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</si>
  <si>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</si>
  <si>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</si>
  <si>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</si>
  <si>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</si>
  <si>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</si>
  <si>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</si>
  <si>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</si>
  <si>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</si>
  <si>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</si>
  <si>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</si>
  <si>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</si>
  <si>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</si>
  <si>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</si>
  <si>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</si>
  <si>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</si>
  <si>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</si>
  <si>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</si>
  <si>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</si>
  <si>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</si>
  <si>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</si>
  <si>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</si>
  <si>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</si>
  <si>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</si>
  <si>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</si>
  <si>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</si>
  <si>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</si>
  <si>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</si>
  <si>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</si>
  <si>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</si>
  <si>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</si>
  <si>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</si>
  <si>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</si>
  <si>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</si>
  <si>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</si>
  <si>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</si>
  <si>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</si>
  <si>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</si>
  <si>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</si>
  <si>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</si>
  <si>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</si>
  <si>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</si>
  <si>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</si>
  <si>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</si>
  <si>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</si>
  <si>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</si>
  <si>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</si>
  <si>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</si>
  <si>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</si>
  <si>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</si>
  <si>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</si>
  <si>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</si>
  <si>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</si>
  <si>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</si>
  <si>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</si>
  <si>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</si>
  <si>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</si>
  <si>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</si>
  <si>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</si>
  <si>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</si>
  <si>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</si>
  <si>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</si>
  <si>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</si>
  <si>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</si>
  <si>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</si>
  <si>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</si>
  <si>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</si>
  <si>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</si>
  <si>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</si>
  <si>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</si>
  <si>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</si>
  <si>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</si>
  <si>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</si>
  <si>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</si>
  <si>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</si>
  <si>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</si>
  <si>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</si>
  <si>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</si>
  <si>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</si>
  <si>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</si>
  <si>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</si>
  <si>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</si>
  <si>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</si>
  <si>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</si>
  <si>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</si>
  <si>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</si>
  <si>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</si>
  <si>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</si>
  <si>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</si>
  <si>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</si>
  <si>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</si>
  <si>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</si>
  <si>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</si>
  <si>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</si>
  <si>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</si>
  <si>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</si>
  <si>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</si>
  <si>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</si>
  <si>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</si>
  <si>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</si>
  <si>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</si>
  <si>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</si>
  <si>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</si>
  <si>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</si>
  <si>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</si>
  <si>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</si>
  <si>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</si>
  <si>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</si>
  <si>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</si>
  <si>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</si>
  <si>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</si>
  <si>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</si>
  <si>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</si>
  <si>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</si>
  <si>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</si>
  <si>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</si>
  <si>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</si>
  <si>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</si>
  <si>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</si>
  <si>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</si>
  <si>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</si>
  <si>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</si>
  <si>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</si>
  <si>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</si>
  <si>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</si>
  <si>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</si>
  <si>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</si>
  <si>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</si>
  <si>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</si>
  <si>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</si>
  <si>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</si>
  <si>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</si>
  <si>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</si>
  <si>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</si>
  <si>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</si>
  <si>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</si>
  <si>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</si>
  <si>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</si>
  <si>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</si>
  <si>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</si>
  <si>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</si>
  <si>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</si>
  <si>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</si>
  <si>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</si>
  <si>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</si>
  <si>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</si>
  <si>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</si>
  <si>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</si>
  <si>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</si>
  <si>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</si>
  <si>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</si>
  <si>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</si>
  <si>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</si>
  <si>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</si>
  <si>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</si>
  <si>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</si>
  <si>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</si>
  <si>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</si>
  <si>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</si>
  <si>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</si>
  <si>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</si>
  <si>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</si>
  <si>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</si>
  <si>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</si>
  <si>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</si>
  <si>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</si>
  <si>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</si>
  <si>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</si>
  <si>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</si>
  <si>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</si>
  <si>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</si>
  <si>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</si>
  <si>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</si>
  <si>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</si>
  <si>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</si>
  <si>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</si>
  <si>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</si>
  <si>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</si>
  <si>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</si>
  <si>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</si>
  <si>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</si>
  <si>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</si>
  <si>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</si>
  <si>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</si>
  <si>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</si>
  <si>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</si>
  <si>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</si>
  <si>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</si>
  <si>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</si>
  <si>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</si>
  <si>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</si>
  <si>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</si>
  <si>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</si>
  <si>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</si>
  <si>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</si>
  <si>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</si>
  <si>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</si>
  <si>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</si>
  <si>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</si>
  <si>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</si>
  <si>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</si>
  <si>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</si>
  <si>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</si>
  <si>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</si>
  <si>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</si>
  <si>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</si>
  <si>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</si>
  <si>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</si>
  <si>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</si>
  <si>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</si>
  <si>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</si>
  <si>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</si>
  <si>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</si>
  <si>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</si>
  <si>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</si>
  <si>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</si>
  <si>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</si>
  <si>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</si>
  <si>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</si>
  <si>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</si>
  <si>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</si>
  <si>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</si>
  <si>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</si>
  <si>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</si>
  <si>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</si>
  <si>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</si>
  <si>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</si>
  <si>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</si>
  <si>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</si>
  <si>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</si>
  <si>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</si>
  <si>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</si>
  <si>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</si>
  <si>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</si>
  <si>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</si>
  <si>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</si>
  <si>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</si>
  <si>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</si>
  <si>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</si>
  <si>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</si>
  <si>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</si>
  <si>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</si>
  <si>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</si>
  <si>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</si>
  <si>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</si>
  <si>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</si>
  <si>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</si>
  <si>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</si>
  <si>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</si>
  <si>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</si>
  <si>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</si>
  <si>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</si>
  <si>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</si>
  <si>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</si>
  <si>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</si>
  <si>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</si>
  <si>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</si>
  <si>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</si>
  <si>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</si>
  <si>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</si>
  <si>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</si>
  <si>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</si>
  <si>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</si>
  <si>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</si>
  <si>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</si>
  <si>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</si>
  <si>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</si>
  <si>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</si>
  <si>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</si>
  <si>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</si>
  <si>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</si>
  <si>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</si>
  <si>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</si>
  <si>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</si>
  <si>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</si>
  <si>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</si>
  <si>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</si>
  <si>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</si>
  <si>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</si>
  <si>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</si>
  <si>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</si>
  <si>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</si>
  <si>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</si>
  <si>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</si>
  <si>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</si>
  <si>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</si>
  <si>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</si>
  <si>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</si>
  <si>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</si>
  <si>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</si>
  <si>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</si>
  <si>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</si>
  <si>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</si>
  <si>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</si>
  <si>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</si>
  <si>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</si>
  <si>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</si>
  <si>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</si>
  <si>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</si>
  <si>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</si>
  <si>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</si>
  <si>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</si>
  <si>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</si>
  <si>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</si>
  <si>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</si>
  <si>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</si>
  <si>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</si>
  <si>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</si>
  <si>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</si>
  <si>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</si>
  <si>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</si>
  <si>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</si>
  <si>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</si>
  <si>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</si>
  <si>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</si>
  <si>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</si>
  <si>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</si>
  <si>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</si>
  <si>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</si>
  <si>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</si>
  <si>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</si>
  <si>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</si>
  <si>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</si>
  <si>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</si>
  <si>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</si>
  <si>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</si>
  <si>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</si>
  <si>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</si>
  <si>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</si>
  <si>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</si>
  <si>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</si>
  <si>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</si>
  <si>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</si>
  <si>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</si>
  <si>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</si>
  <si>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</si>
  <si>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</si>
  <si>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</si>
  <si>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</si>
  <si>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</si>
  <si>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</si>
  <si>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</si>
  <si>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</si>
  <si>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</si>
  <si>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</si>
  <si>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</si>
  <si>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</si>
  <si>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</si>
  <si>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</si>
  <si>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</si>
  <si>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</si>
  <si>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</si>
  <si>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</si>
  <si>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</si>
  <si>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</si>
  <si>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</si>
  <si>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</si>
  <si>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</si>
  <si>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</si>
  <si>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</si>
  <si>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</si>
  <si>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</si>
  <si>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</si>
  <si>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</si>
  <si>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</si>
  <si>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</si>
  <si>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</si>
  <si>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</si>
  <si>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</si>
  <si>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</si>
  <si>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</si>
  <si>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</si>
  <si>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</si>
  <si>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</si>
  <si>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</si>
  <si>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</si>
  <si>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</si>
  <si>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</si>
  <si>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</si>
  <si>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</si>
  <si>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</si>
  <si>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</si>
  <si>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</si>
  <si>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</si>
  <si>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</si>
  <si>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</si>
  <si>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</si>
  <si>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</si>
  <si>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</si>
  <si>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</si>
  <si>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</si>
  <si>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</si>
  <si>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</si>
  <si>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</si>
  <si>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</si>
  <si>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</si>
  <si>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</si>
  <si>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</si>
  <si>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</si>
  <si>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</si>
  <si>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</si>
  <si>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</si>
  <si>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</si>
  <si>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</si>
  <si>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</si>
  <si>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</si>
  <si>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</si>
  <si>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</si>
  <si>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</si>
  <si>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</si>
  <si>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</si>
  <si>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</si>
  <si>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</si>
  <si>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</si>
  <si>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</si>
  <si>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</si>
  <si>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</si>
  <si>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</si>
  <si>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</si>
  <si>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</si>
  <si>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</si>
  <si>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</si>
  <si>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</si>
  <si>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</si>
  <si>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</si>
  <si>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</si>
  <si>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</si>
  <si>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</si>
  <si>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</si>
  <si>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</si>
  <si>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</si>
  <si>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</si>
  <si>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</si>
  <si>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</si>
  <si>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</si>
  <si>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</si>
  <si>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</si>
  <si>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</si>
  <si>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</si>
  <si>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</si>
  <si>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</si>
  <si>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</si>
  <si>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</si>
  <si>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</si>
  <si>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</si>
  <si>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</si>
  <si>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</si>
  <si>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</si>
  <si>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</si>
  <si>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</si>
  <si>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</si>
  <si>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</si>
  <si>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</si>
  <si>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</si>
  <si>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</si>
  <si>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</si>
  <si>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</si>
  <si>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</si>
  <si>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</si>
  <si>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</si>
  <si>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</si>
  <si>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</si>
  <si>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</si>
  <si>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</si>
  <si>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</si>
  <si>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</si>
  <si>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</si>
  <si>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</si>
  <si>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</si>
  <si>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</si>
  <si>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</si>
  <si>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</si>
  <si>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</si>
  <si>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</si>
  <si>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</si>
  <si>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</si>
  <si>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</si>
  <si>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</si>
  <si>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</si>
  <si>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</si>
  <si>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</si>
  <si>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</si>
  <si>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</si>
  <si>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</si>
  <si>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</si>
  <si>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</si>
  <si>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</si>
  <si>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</si>
  <si>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</si>
  <si>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</si>
  <si>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</si>
  <si>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</si>
  <si>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</si>
  <si>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</si>
  <si>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</si>
  <si>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</si>
  <si>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</si>
  <si>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</si>
  <si>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</si>
  <si>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</si>
  <si>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</si>
  <si>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</si>
  <si>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</si>
  <si>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</si>
  <si>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</si>
  <si>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</si>
  <si>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</si>
  <si>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</si>
  <si>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</si>
  <si>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</si>
  <si>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</si>
  <si>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</si>
  <si>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</si>
  <si>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</si>
  <si>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</si>
  <si>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</si>
  <si>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</si>
  <si>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</si>
  <si>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</si>
  <si>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</si>
  <si>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</si>
  <si>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</si>
  <si>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</si>
  <si>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</si>
  <si>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</si>
  <si>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</si>
  <si>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</si>
  <si>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</si>
  <si>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</si>
  <si>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</si>
  <si>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</si>
  <si>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</si>
  <si>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</si>
  <si>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</si>
  <si>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</si>
  <si>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</si>
  <si>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</si>
  <si>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</si>
  <si>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</si>
  <si>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</si>
  <si>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</si>
  <si>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</si>
  <si>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</si>
  <si>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</si>
  <si>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</si>
  <si>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</si>
  <si>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</si>
  <si>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</si>
  <si>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</si>
  <si>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</si>
  <si>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</si>
  <si>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</si>
  <si>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</si>
  <si>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</si>
  <si>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</si>
  <si>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</si>
  <si>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</si>
  <si>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</si>
  <si>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</si>
  <si>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</si>
  <si>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</si>
  <si>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</si>
  <si>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</si>
  <si>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</si>
  <si>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</si>
  <si>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</si>
  <si>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</si>
  <si>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</si>
  <si>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</si>
  <si>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</si>
  <si>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</si>
  <si>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</si>
  <si>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</si>
  <si>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</si>
  <si>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</si>
  <si>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</si>
  <si>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</si>
  <si>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</si>
  <si>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</si>
  <si>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</si>
  <si>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</si>
  <si>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</si>
  <si>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</si>
  <si>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</si>
  <si>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</si>
  <si>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</si>
  <si>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</si>
  <si>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</si>
  <si>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</si>
  <si>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</si>
  <si>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</si>
  <si>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</si>
  <si>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</si>
  <si>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</si>
  <si>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</si>
  <si>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</si>
  <si>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</si>
  <si>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</si>
  <si>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</si>
  <si>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</si>
  <si>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</si>
  <si>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</si>
  <si>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</si>
  <si>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</si>
  <si>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</si>
  <si>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</si>
  <si>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</si>
  <si>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</si>
  <si>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</si>
  <si>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</si>
  <si>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</si>
  <si>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</si>
  <si>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</si>
  <si>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</si>
  <si>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</si>
  <si>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</si>
  <si>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</si>
  <si>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</si>
  <si>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</si>
  <si>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</si>
  <si>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</si>
  <si>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</si>
  <si>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</si>
  <si>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</si>
  <si>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</si>
  <si>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</si>
  <si>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</si>
  <si>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</si>
  <si>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</si>
  <si>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</si>
  <si>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</si>
  <si>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</si>
  <si>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</si>
  <si>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</si>
  <si>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</si>
  <si>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</si>
  <si>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</si>
  <si>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</si>
  <si>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</si>
  <si>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</si>
  <si>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</si>
  <si>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</si>
  <si>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</si>
  <si>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</si>
  <si>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</si>
  <si>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</si>
  <si>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</si>
  <si>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</si>
  <si>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</si>
  <si>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</si>
  <si>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</si>
  <si>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</si>
  <si>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</si>
  <si>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</si>
  <si>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</si>
  <si>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</si>
  <si>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</si>
  <si>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</si>
  <si>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</si>
  <si>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</si>
  <si>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</si>
  <si>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</si>
  <si>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</si>
  <si>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</si>
  <si>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</si>
  <si>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</si>
  <si>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</si>
  <si>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</si>
  <si>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</si>
  <si>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</si>
  <si>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</si>
  <si>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</si>
  <si>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</si>
  <si>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</si>
  <si>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</si>
  <si>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</si>
  <si>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</si>
  <si>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</si>
  <si>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</si>
  <si>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</si>
  <si>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</si>
  <si>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</si>
  <si>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</si>
  <si>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</si>
  <si>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</si>
  <si>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</si>
  <si>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</si>
  <si>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</si>
  <si>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</si>
  <si>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</si>
  <si>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</si>
  <si>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</si>
  <si>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</si>
  <si>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</si>
  <si>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</si>
  <si>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</si>
  <si>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</si>
  <si>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</si>
  <si>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</si>
  <si>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</si>
  <si>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</si>
  <si>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</si>
  <si>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</si>
  <si>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</si>
  <si>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</si>
  <si>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</si>
  <si>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</si>
  <si>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</si>
  <si>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</si>
  <si>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</si>
  <si>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</si>
  <si>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</si>
  <si>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</si>
  <si>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</si>
  <si>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</si>
  <si>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</si>
  <si>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</si>
  <si>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</si>
  <si>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</si>
  <si>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</si>
  <si>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</si>
  <si>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</si>
  <si>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</si>
  <si>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</si>
  <si>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</si>
  <si>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</si>
  <si>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</si>
  <si>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</si>
  <si>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</si>
  <si>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</si>
  <si>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</si>
  <si>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</si>
  <si>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</si>
  <si>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</si>
  <si>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</si>
  <si>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</si>
  <si>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</si>
  <si>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</si>
  <si>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</si>
  <si>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</si>
  <si>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</si>
  <si>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</si>
  <si>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</si>
  <si>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</si>
  <si>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</si>
  <si>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</si>
  <si>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</si>
  <si>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</si>
  <si>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</si>
  <si>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</si>
  <si>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</si>
  <si>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</si>
  <si>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</si>
  <si>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</si>
  <si>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</si>
  <si>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</si>
  <si>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</si>
  <si>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</si>
  <si>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</si>
  <si>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</si>
  <si>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</si>
  <si>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</si>
  <si>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</si>
  <si>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</si>
  <si>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</si>
  <si>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</si>
  <si>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</si>
  <si>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</si>
  <si>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</si>
  <si>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</si>
  <si>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</si>
  <si>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</si>
  <si>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</si>
  <si>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</si>
  <si>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</si>
  <si>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</si>
  <si>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</si>
  <si>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</si>
  <si>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</si>
  <si>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</si>
  <si>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</si>
  <si>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</si>
  <si>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</si>
  <si>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</si>
  <si>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</si>
  <si>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</si>
  <si>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</si>
  <si>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</si>
  <si>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</si>
  <si>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</si>
  <si>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</si>
  <si>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</si>
  <si>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</si>
  <si>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</si>
  <si>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</si>
  <si>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</si>
  <si>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</si>
  <si>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</si>
  <si>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</si>
  <si>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</si>
  <si>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</si>
  <si>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</si>
  <si>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</si>
  <si>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</si>
  <si>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</si>
  <si>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</si>
  <si>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</si>
  <si>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</si>
  <si>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</si>
  <si>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</si>
  <si>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</si>
  <si>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</si>
  <si>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</si>
  <si>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</si>
  <si>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</si>
  <si>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</si>
  <si>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</si>
  <si>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</si>
  <si>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</si>
  <si>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</si>
  <si>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</si>
  <si>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</si>
  <si>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</si>
  <si>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</si>
  <si>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</si>
  <si>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</si>
  <si>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</si>
  <si>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</si>
  <si>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</si>
  <si>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</si>
  <si>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</si>
  <si>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</si>
  <si>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</si>
  <si>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</si>
  <si>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</si>
  <si>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</si>
  <si>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</si>
  <si>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</si>
  <si>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</si>
  <si>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</si>
  <si>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</si>
  <si>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</si>
  <si>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</si>
  <si>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</si>
  <si>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</si>
  <si>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</si>
  <si>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</si>
  <si>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</si>
  <si>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</si>
  <si>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</si>
  <si>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</si>
  <si>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</si>
  <si>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</si>
  <si>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</si>
  <si>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</si>
  <si>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</si>
  <si>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</si>
  <si>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</si>
  <si>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</si>
  <si>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</si>
  <si>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</si>
  <si>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</si>
  <si>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</si>
  <si>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</si>
  <si>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</si>
  <si>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</si>
  <si>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</si>
  <si>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</si>
  <si>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</si>
  <si>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</si>
  <si>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</si>
  <si>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</si>
  <si>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</si>
  <si>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</si>
  <si>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</si>
  <si>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</si>
  <si>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</si>
  <si>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</si>
  <si>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</si>
  <si>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</si>
  <si>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</si>
  <si>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</si>
  <si>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</si>
  <si>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</si>
  <si>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</si>
  <si>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</si>
  <si>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</si>
  <si>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</si>
  <si>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</si>
  <si>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</si>
  <si>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</si>
  <si>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</si>
  <si>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</si>
  <si>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</si>
  <si>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</si>
  <si>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</si>
  <si>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</si>
  <si>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</si>
  <si>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</si>
  <si>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</si>
  <si>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</si>
  <si>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</si>
  <si>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</si>
  <si>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</si>
  <si>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</si>
  <si>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</si>
  <si>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</si>
  <si>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</si>
  <si>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</si>
  <si>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</si>
  <si>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</si>
  <si>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</si>
  <si>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</si>
  <si>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</si>
  <si>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</si>
  <si>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</si>
  <si>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</si>
  <si>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</si>
  <si>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</si>
  <si>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</si>
  <si>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</si>
  <si>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</si>
  <si>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</si>
  <si>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</si>
  <si>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</si>
  <si>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</si>
  <si>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</si>
  <si>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</si>
  <si>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</si>
  <si>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</si>
  <si>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</si>
  <si>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</si>
  <si>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</si>
  <si>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</si>
  <si>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</si>
  <si>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</si>
  <si>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</si>
  <si>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</si>
  <si>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</si>
  <si>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</si>
  <si>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</si>
  <si>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</si>
  <si>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</si>
  <si>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</si>
  <si>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</si>
  <si>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</si>
  <si>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</si>
  <si>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</si>
  <si>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</si>
  <si>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</si>
  <si>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</si>
  <si>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</si>
  <si>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</si>
  <si>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</si>
  <si>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</si>
  <si>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</si>
  <si>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</si>
  <si>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</si>
  <si>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</si>
  <si>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</si>
  <si>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</si>
  <si>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</si>
  <si>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</si>
  <si>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</si>
  <si>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</si>
  <si>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</si>
  <si>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</si>
  <si>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</si>
  <si>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</si>
  <si>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</si>
  <si>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</si>
  <si>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</si>
  <si>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</si>
  <si>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</si>
  <si>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</si>
  <si>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</si>
  <si>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</si>
  <si>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</si>
  <si>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</si>
  <si>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</si>
  <si>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</si>
  <si>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</si>
  <si>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</si>
  <si>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</si>
  <si>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</si>
  <si>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</si>
  <si>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</si>
  <si>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</si>
  <si>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</si>
  <si>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</si>
  <si>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</si>
  <si>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</si>
  <si>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</si>
  <si>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</si>
  <si>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</si>
  <si>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</si>
  <si>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</si>
  <si>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</si>
  <si>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</si>
  <si>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</si>
  <si>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</si>
  <si>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</si>
  <si>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</si>
  <si>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</si>
  <si>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</si>
  <si>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</si>
  <si>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</si>
  <si>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</si>
  <si>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</si>
  <si>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</si>
  <si>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</si>
  <si>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</si>
  <si>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</si>
  <si>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</si>
  <si>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</si>
  <si>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</si>
  <si>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</si>
  <si>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</si>
  <si>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</si>
  <si>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</si>
  <si>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</si>
  <si>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</si>
  <si>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</si>
  <si>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</si>
  <si>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</si>
  <si>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</si>
  <si>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</si>
  <si>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</si>
  <si>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</si>
  <si>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</si>
  <si>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</si>
  <si>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</si>
  <si>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</si>
  <si>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</si>
  <si>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</si>
  <si>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</si>
  <si>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</si>
  <si>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</si>
  <si>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</si>
  <si>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</si>
  <si>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</si>
  <si>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</si>
  <si>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</si>
  <si>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</si>
  <si>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</si>
  <si>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</si>
  <si>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</si>
  <si>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</si>
  <si>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</si>
  <si>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</si>
  <si>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</si>
  <si>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</si>
  <si>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</si>
  <si>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</si>
  <si>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</si>
  <si>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</si>
  <si>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</si>
  <si>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</si>
  <si>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</si>
  <si>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</si>
  <si>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</si>
  <si>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</si>
  <si>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</si>
  <si>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</si>
  <si>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</si>
  <si>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</si>
  <si>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</si>
  <si>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</si>
  <si>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</si>
  <si>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</si>
  <si>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</si>
  <si>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</si>
  <si>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</si>
  <si>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</si>
  <si>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</si>
  <si>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</si>
  <si>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</si>
  <si>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</si>
  <si>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</si>
  <si>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</si>
  <si>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</si>
  <si>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</si>
  <si>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</si>
  <si>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</si>
  <si>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</si>
  <si>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</si>
  <si>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</si>
  <si>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</si>
  <si>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</si>
  <si>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</si>
  <si>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</si>
  <si>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</si>
  <si>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</si>
  <si>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</si>
  <si>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</si>
  <si>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</si>
  <si>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</si>
  <si>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</si>
  <si>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</si>
  <si>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</si>
  <si>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</si>
  <si>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</si>
  <si>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</si>
  <si>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</si>
  <si>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</si>
  <si>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</si>
  <si>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</si>
  <si>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</si>
  <si>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</si>
  <si>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</si>
  <si>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</si>
  <si>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</si>
  <si>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</si>
  <si>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</si>
  <si>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</si>
  <si>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</si>
  <si>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</si>
  <si>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</si>
  <si>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</si>
  <si>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</si>
  <si>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</si>
  <si>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</si>
  <si>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</si>
  <si>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</si>
  <si>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</si>
  <si>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</si>
  <si>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</si>
  <si>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</si>
  <si>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</si>
  <si>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</si>
  <si>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</si>
  <si>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</si>
  <si>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</si>
  <si>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</si>
  <si>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</si>
  <si>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</si>
  <si>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</si>
  <si>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</si>
  <si>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</si>
  <si>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</si>
  <si>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</si>
  <si>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</si>
  <si>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</si>
  <si>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</si>
  <si>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</si>
  <si>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</si>
  <si>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</si>
  <si>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</si>
  <si>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</si>
  <si>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</si>
  <si>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</si>
  <si>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</si>
  <si>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</si>
  <si>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</si>
  <si>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</si>
  <si>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</si>
  <si>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</si>
  <si>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</si>
  <si>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</si>
  <si>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</si>
  <si>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</si>
  <si>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</si>
  <si>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</si>
  <si>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</si>
  <si>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</si>
  <si>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</si>
  <si>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</si>
  <si>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</si>
  <si>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</si>
  <si>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</si>
  <si>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</si>
  <si>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</si>
  <si>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</si>
  <si>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</si>
  <si>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</si>
  <si>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</si>
  <si>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</si>
  <si>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</si>
  <si>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</si>
  <si>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</si>
  <si>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</si>
  <si>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</si>
  <si>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</si>
  <si>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</si>
  <si>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</si>
  <si>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</si>
  <si>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</si>
  <si>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</si>
  <si>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</si>
  <si>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</si>
  <si>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</si>
  <si>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</si>
  <si>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</si>
  <si>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</si>
  <si>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</si>
  <si>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</si>
  <si>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</si>
  <si>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</si>
  <si>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</si>
  <si>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</si>
  <si>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</si>
  <si>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</si>
  <si>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</si>
  <si>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</si>
  <si>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</si>
  <si>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</si>
  <si>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</si>
  <si>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</si>
  <si>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</si>
  <si>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</si>
  <si>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</si>
  <si>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</si>
  <si>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</si>
  <si>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</si>
  <si>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</si>
  <si>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</si>
  <si>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</si>
  <si>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</si>
  <si>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</si>
  <si>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</si>
  <si>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</si>
  <si>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</si>
  <si>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</si>
  <si>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</si>
  <si>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</si>
  <si>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</si>
  <si>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</si>
  <si>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</si>
  <si>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</si>
  <si>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</si>
  <si>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</si>
  <si>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</si>
  <si>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</si>
  <si>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</si>
  <si>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</si>
  <si>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</si>
  <si>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</si>
  <si>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</si>
  <si>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</si>
  <si>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</si>
  <si>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</si>
  <si>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</si>
  <si>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</si>
  <si>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</si>
  <si>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</si>
  <si>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</si>
  <si>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</si>
  <si>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</si>
  <si>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</si>
  <si>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</si>
  <si>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</si>
  <si>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</si>
  <si>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</si>
  <si>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</si>
  <si>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</si>
  <si>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</si>
  <si>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</si>
  <si>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</si>
  <si>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</si>
  <si>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</si>
  <si>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</si>
  <si>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</si>
  <si>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</si>
  <si>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</si>
  <si>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</si>
  <si>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</si>
  <si>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</si>
  <si>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</si>
  <si>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</si>
  <si>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</si>
  <si>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</si>
  <si>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</si>
  <si>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</si>
  <si>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</si>
  <si>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</si>
  <si>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</si>
  <si>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</si>
  <si>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</si>
  <si>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</si>
  <si>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</si>
  <si>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</si>
  <si>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</si>
  <si>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</si>
  <si>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</si>
  <si>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</si>
  <si>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</si>
  <si>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</si>
  <si>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</si>
  <si>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</si>
  <si>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</si>
  <si>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</si>
  <si>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</si>
  <si>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</si>
  <si>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</si>
  <si>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</si>
  <si>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</si>
  <si>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</si>
  <si>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</si>
  <si>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</si>
  <si>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</si>
  <si>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</si>
  <si>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</si>
  <si>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</si>
  <si>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</si>
  <si>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</si>
  <si>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</si>
  <si>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</si>
  <si>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</si>
  <si>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</si>
  <si>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</si>
  <si>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</si>
  <si>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</si>
  <si>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</si>
  <si>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</si>
  <si>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</si>
  <si>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</si>
  <si>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</si>
  <si>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</si>
  <si>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</si>
  <si>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</si>
  <si>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</si>
  <si>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</si>
  <si>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</si>
  <si>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</si>
  <si>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</si>
  <si>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</si>
  <si>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</si>
  <si>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</si>
  <si>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</si>
  <si>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</si>
  <si>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</si>
  <si>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</si>
  <si>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</si>
  <si>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</si>
  <si>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</si>
  <si>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</si>
  <si>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</si>
  <si>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</si>
  <si>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</si>
  <si>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</si>
  <si>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</si>
  <si>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</si>
  <si>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</si>
  <si>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</si>
  <si>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</si>
  <si>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</si>
  <si>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</si>
  <si>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</si>
  <si>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</si>
  <si>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</si>
  <si>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</si>
  <si>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</si>
  <si>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</si>
  <si>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</si>
  <si>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</si>
  <si>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</si>
  <si>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</si>
  <si>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</si>
  <si>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</si>
  <si>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</si>
  <si>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</si>
  <si>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</si>
  <si>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</si>
  <si>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</si>
  <si>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</si>
  <si>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</si>
  <si>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</si>
  <si>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</si>
  <si>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</si>
  <si>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</si>
  <si>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</si>
  <si>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</si>
  <si>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</si>
  <si>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</si>
  <si>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</si>
  <si>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</si>
  <si>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</si>
  <si>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</si>
  <si>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</si>
  <si>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</si>
  <si>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</si>
  <si>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</si>
  <si>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</si>
  <si>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</si>
  <si>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</si>
  <si>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</si>
  <si>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</si>
  <si>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</si>
  <si>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</si>
  <si>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</si>
  <si>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</si>
  <si>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</si>
  <si>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</si>
  <si>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</si>
  <si>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</si>
  <si>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</si>
  <si>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</si>
  <si>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</si>
  <si>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</si>
  <si>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</si>
  <si>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</si>
  <si>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</si>
  <si>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</si>
  <si>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</si>
  <si>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</si>
  <si>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</si>
  <si>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</si>
  <si>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</si>
  <si>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</si>
  <si>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</si>
  <si>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</si>
  <si>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</si>
  <si>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</si>
  <si>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</si>
  <si>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</si>
  <si>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</si>
  <si>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</si>
  <si>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</si>
  <si>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</si>
  <si>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</si>
  <si>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</si>
  <si>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</si>
  <si>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</si>
  <si>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</si>
  <si>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</si>
  <si>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</si>
  <si>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</si>
  <si>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</si>
  <si>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</si>
  <si>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</si>
  <si>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</si>
  <si>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</si>
  <si>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</si>
  <si>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</si>
  <si>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</si>
  <si>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</si>
  <si>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</si>
  <si>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</si>
  <si>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</si>
  <si>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</si>
  <si>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</si>
  <si>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</si>
  <si>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</si>
  <si>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</si>
  <si>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</si>
  <si>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</si>
  <si>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</si>
  <si>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</si>
  <si>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</si>
  <si>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</si>
  <si>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</si>
  <si>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</si>
  <si>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</si>
  <si>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</si>
  <si>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</si>
  <si>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</si>
  <si>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</si>
  <si>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</si>
  <si>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</si>
  <si>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</si>
  <si>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</si>
  <si>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</si>
  <si>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</si>
  <si>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</si>
  <si>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</si>
  <si>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</si>
  <si>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</si>
  <si>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</si>
  <si>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</si>
  <si>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</si>
  <si>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</si>
  <si>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</si>
  <si>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</si>
  <si>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</si>
  <si>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</si>
  <si>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</si>
  <si>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</si>
  <si>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</si>
  <si>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</si>
  <si>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</si>
  <si>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</si>
  <si>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</si>
  <si>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</si>
  <si>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</si>
  <si>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</si>
  <si>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</si>
  <si>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</si>
  <si>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</si>
  <si>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</si>
  <si>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</si>
  <si>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</si>
  <si>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</si>
  <si>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</si>
  <si>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</si>
  <si>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</si>
  <si>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</si>
  <si>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</si>
  <si>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</si>
  <si>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</si>
  <si>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</si>
  <si>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</si>
  <si>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</si>
  <si>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</si>
  <si>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</si>
  <si>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</si>
  <si>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</si>
  <si>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</si>
  <si>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</si>
  <si>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</si>
  <si>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</si>
  <si>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</si>
  <si>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</si>
  <si>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</si>
  <si>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</si>
  <si>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</si>
  <si>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</si>
  <si>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</si>
  <si>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</si>
  <si>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</si>
  <si>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</si>
  <si>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</si>
  <si>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</si>
  <si>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</si>
  <si>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</si>
  <si>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</si>
  <si>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</si>
  <si>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</si>
  <si>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</si>
  <si>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</si>
  <si>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</si>
  <si>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</si>
  <si>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</si>
  <si>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</si>
  <si>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</si>
  <si>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</si>
  <si>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</si>
  <si>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</si>
  <si>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</si>
  <si>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</si>
  <si>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</si>
  <si>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</si>
  <si>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</si>
  <si>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</si>
  <si>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</si>
  <si>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</si>
  <si>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</si>
  <si>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</si>
  <si>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</si>
  <si>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</si>
  <si>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</si>
  <si>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</si>
  <si>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</si>
  <si>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</si>
  <si>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</si>
  <si>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</si>
  <si>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</si>
  <si>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</si>
  <si>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</si>
  <si>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</si>
  <si>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</si>
  <si>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</si>
  <si>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</si>
  <si>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</si>
  <si>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</si>
  <si>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</si>
  <si>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</si>
  <si>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</si>
  <si>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</si>
  <si>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</si>
  <si>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</si>
  <si>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</si>
  <si>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</si>
  <si>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</si>
  <si>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</si>
  <si>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</si>
  <si>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</si>
  <si>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</si>
  <si>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</si>
  <si>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</si>
  <si>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</si>
  <si>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</si>
  <si>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</si>
  <si>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</si>
  <si>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</si>
  <si>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</si>
  <si>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</si>
  <si>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</si>
  <si>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</si>
  <si>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</si>
  <si>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</si>
  <si>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</si>
  <si>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</si>
  <si>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</si>
  <si>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</si>
  <si>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</si>
  <si>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</si>
  <si>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</si>
  <si>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</si>
  <si>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</si>
  <si>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</si>
  <si>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</si>
  <si>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</si>
  <si>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</si>
  <si>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</si>
  <si>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</si>
  <si>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</si>
  <si>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</si>
  <si>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</si>
  <si>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</si>
  <si>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</si>
  <si>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</si>
  <si>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</si>
  <si>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</si>
  <si>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</si>
  <si>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</si>
  <si>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</si>
  <si>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</si>
  <si>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</si>
  <si>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</si>
  <si>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</si>
  <si>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</si>
  <si>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</si>
  <si>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</si>
  <si>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</si>
  <si>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</si>
  <si>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</si>
  <si>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</si>
  <si>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</si>
  <si>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</si>
  <si>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</si>
  <si>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</si>
  <si>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</si>
  <si>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</si>
  <si>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</si>
  <si>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</si>
  <si>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</si>
  <si>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</si>
  <si>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</si>
  <si>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</si>
  <si>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</si>
  <si>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</si>
  <si>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</si>
  <si>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</si>
  <si>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</si>
  <si>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</si>
  <si>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</si>
  <si>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</si>
  <si>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</si>
  <si>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</si>
  <si>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</si>
  <si>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</si>
  <si>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</si>
  <si>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</si>
  <si>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</si>
  <si>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</si>
  <si>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</si>
  <si>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</si>
  <si>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</si>
  <si>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</si>
  <si>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</si>
  <si>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</si>
  <si>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</si>
  <si>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</si>
  <si>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</si>
  <si>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</si>
  <si>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</si>
  <si>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</si>
  <si>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</si>
  <si>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</si>
  <si>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</si>
  <si>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</si>
  <si>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</si>
  <si>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</si>
  <si>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</si>
  <si>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</si>
  <si>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</si>
  <si>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</si>
  <si>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</si>
  <si>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</si>
  <si>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</si>
  <si>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</si>
  <si>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</si>
  <si>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</si>
  <si>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</si>
  <si>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</si>
  <si>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</si>
  <si>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</si>
  <si>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</si>
  <si>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</si>
  <si>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</si>
  <si>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</si>
  <si>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</si>
  <si>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</si>
  <si>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</si>
  <si>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</si>
  <si>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</si>
  <si>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</si>
  <si>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</si>
  <si>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</si>
  <si>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</si>
  <si>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</si>
  <si>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</si>
  <si>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</si>
  <si>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</si>
  <si>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</si>
  <si>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</si>
  <si>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</si>
  <si>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</si>
  <si>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</si>
  <si>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</si>
  <si>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</si>
  <si>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</si>
  <si>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</si>
  <si>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</si>
  <si>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</si>
  <si>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</si>
  <si>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</si>
  <si>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</si>
  <si>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</si>
  <si>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</si>
  <si>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</si>
  <si>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</si>
  <si>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</si>
  <si>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</si>
  <si>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</si>
  <si>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</si>
  <si>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</si>
  <si>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</si>
  <si>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</si>
  <si>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</si>
  <si>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</si>
  <si>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</si>
  <si>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</si>
  <si>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</si>
  <si>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Row Labels</t>
  </si>
  <si>
    <t>(blank)</t>
  </si>
  <si>
    <t>Grand Total</t>
  </si>
  <si>
    <t>Parent category</t>
  </si>
  <si>
    <t>Sub-category</t>
  </si>
  <si>
    <t>Parent Categories</t>
  </si>
  <si>
    <t>Sub categories</t>
  </si>
  <si>
    <t>film &amp; video</t>
  </si>
  <si>
    <t>games</t>
  </si>
  <si>
    <t>food</t>
  </si>
  <si>
    <t>journalism</t>
  </si>
  <si>
    <t>Music</t>
  </si>
  <si>
    <t>music</t>
  </si>
  <si>
    <t>publishing</t>
  </si>
  <si>
    <t>photography</t>
  </si>
  <si>
    <t>technology</t>
  </si>
  <si>
    <t>theater</t>
  </si>
  <si>
    <t>Film &amp; Video</t>
  </si>
  <si>
    <t>Food</t>
  </si>
  <si>
    <t>Games</t>
  </si>
  <si>
    <t>Journalism</t>
  </si>
  <si>
    <t>Photography</t>
  </si>
  <si>
    <t>Publishing</t>
  </si>
  <si>
    <t>Technology</t>
  </si>
  <si>
    <t>Theater</t>
  </si>
  <si>
    <t>Count of outcome</t>
  </si>
  <si>
    <t>(All)</t>
  </si>
  <si>
    <t>Count of outcome2</t>
  </si>
  <si>
    <t>Column Labels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</si>
  <si>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</si>
  <si>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</si>
  <si>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</si>
  <si>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</si>
  <si>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</si>
  <si>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</si>
  <si>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</si>
  <si>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</si>
  <si>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</si>
  <si>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</si>
  <si>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</si>
  <si>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</si>
  <si>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</si>
  <si>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</si>
  <si>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</si>
  <si>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</si>
  <si>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</si>
  <si>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</si>
  <si>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</si>
  <si>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</si>
  <si>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</si>
  <si>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</si>
  <si>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</si>
  <si>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</si>
  <si>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</si>
  <si>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</si>
  <si>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</si>
  <si>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</si>
  <si>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</si>
  <si>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</si>
  <si>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</si>
  <si>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</si>
  <si>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</si>
  <si>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</si>
  <si>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</si>
  <si>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</si>
  <si>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</si>
  <si>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</si>
  <si>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</si>
  <si>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</si>
  <si>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</si>
  <si>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</si>
  <si>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</si>
  <si>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</si>
  <si>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</si>
  <si>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</si>
  <si>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 xml:space="preserve">Percent Canceled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</si>
  <si>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</si>
  <si>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</si>
  <si>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</si>
  <si>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</si>
  <si>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</si>
  <si>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</si>
  <si>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</si>
  <si>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</si>
  <si>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</si>
  <si>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</si>
  <si>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</si>
  <si>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= 50000</t>
  </si>
  <si>
    <t>Sum of Percentage Successful</t>
  </si>
  <si>
    <t>Sum of Percentage Failed</t>
  </si>
  <si>
    <t xml:space="preserve">Sum of Percent Canceled </t>
  </si>
  <si>
    <t xml:space="preserve">outcome </t>
  </si>
  <si>
    <t>backer count</t>
  </si>
  <si>
    <t xml:space="preserve">backer count </t>
  </si>
  <si>
    <t>Outcome</t>
  </si>
  <si>
    <t>Statistical analysis number of backers</t>
  </si>
  <si>
    <t>Mean</t>
  </si>
  <si>
    <t>Median</t>
  </si>
  <si>
    <t>Minimum</t>
  </si>
  <si>
    <t>Maximum</t>
  </si>
  <si>
    <t>Variance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</si>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</sst>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118"/>
      <name val="Nunito San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3" applyFont="1" applyAlignment="1">
      <alignment horizontal="center"/>
    </xf>
    <xf numFmtId="9" fontId="0" fillId="0" borderId="0" xfId="43" applyFont="1"/>
    <xf numFmtId="9" fontId="1" fillId="0" borderId="0" xfId="43" applyFill="1"/>
    <xf numFmtId="44" fontId="16" fillId="0" borderId="0" xfId="42" applyFont="1" applyFill="1" applyAlignment="1">
      <alignment horizontal="center"/>
    </xf>
    <xf numFmtId="44" fontId="1" fillId="0" borderId="0" xfId="42" applyFill="1"/>
    <xf numFmtId="44" fontId="0" fillId="0" borderId="0" xfId="42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16" fillId="0" borderId="0" xfId="0" applyNumberFormat="1" applyFont="1" applyAlignment="1">
      <alignment horizontal="center"/>
    </xf>
    <xf numFmtId="14" fontId="18" fillId="0" borderId="0" xfId="0" applyNumberFormat="1" applyFont="1"/>
    <xf numFmtId="14" fontId="0" fillId="0" borderId="0" xfId="0" applyNumberFormat="1"/>
    <xf numFmtId="0" fontId="0" fillId="33" borderId="0" xfId="0" applyFill="1"/>
    <xf numFmtId="10" fontId="0" fillId="33" borderId="0" xfId="0" applyNumberFormat="1" applyFill="1"/>
    <xf numFmtId="10" fontId="0" fillId="0" borderId="0" xfId="0" applyNumberFormat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A62C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Module 1 Assignment.xlsx]goal analysis!PivotTable7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'goal analysis'!$I$19</c:f>
              <c:strCache>
                <c:ptCount val="1"/>
                <c:pt idx="0">
                  <c:v>Sum of 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analysis'!$H$20:$H$32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= 50000</c:v>
                </c:pt>
              </c:strCache>
            </c:strRef>
          </c:cat>
          <c:val>
            <c:numRef>
              <c:f>'goal analysis'!$I$20:$I$32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0.6470588235294118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9-4631-9041-654E7870DA0D}"/>
            </c:ext>
          </c:extLst>
        </c:ser>
        <c:ser>
          <c:idx val="1"/>
          <c:order val="1"/>
          <c:tx>
            <c:strRef>
              <c:f>'goal analysis'!$J$19</c:f>
              <c:strCache>
                <c:ptCount val="1"/>
                <c:pt idx="0">
                  <c:v>Sum of 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analysis'!$H$20:$H$32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= 50000</c:v>
                </c:pt>
              </c:strCache>
            </c:strRef>
          </c:cat>
          <c:val>
            <c:numRef>
              <c:f>'goal analysis'!$J$20:$J$32</c:f>
              <c:numCache>
                <c:formatCode>General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0.35294117647058826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99-4631-9041-654E7870DA0D}"/>
            </c:ext>
          </c:extLst>
        </c:ser>
        <c:ser>
          <c:idx val="2"/>
          <c:order val="2"/>
          <c:tx>
            <c:strRef>
              <c:f>'goal analysis'!$K$19</c:f>
              <c:strCache>
                <c:ptCount val="1"/>
                <c:pt idx="0">
                  <c:v>Sum of Percent Canceled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analysis'!$H$20:$H$32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= 50000</c:v>
                </c:pt>
              </c:strCache>
            </c:strRef>
          </c:cat>
          <c:val>
            <c:numRef>
              <c:f>'goal analysis'!$K$20:$K$32</c:f>
              <c:numCache>
                <c:formatCode>General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99-4631-9041-654E7870D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279887"/>
        <c:axId val="419590655"/>
      </c:lineChart>
      <c:catAx>
        <c:axId val="62027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90655"/>
        <c:crosses val="autoZero"/>
        <c:auto val="0"/>
        <c:lblAlgn val="ctr"/>
        <c:lblOffset val="100"/>
        <c:noMultiLvlLbl val="0"/>
      </c:catAx>
      <c:valAx>
        <c:axId val="41959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7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Module 1 Assignment.xlsx]outcomes over time!PivotTable3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over time'!$B$5:$B$6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over time'!$A$7:$A$19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over time'!$B$7:$B$19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22-4FEC-A8AD-EC6FE329A53A}"/>
            </c:ext>
          </c:extLst>
        </c:ser>
        <c:ser>
          <c:idx val="1"/>
          <c:order val="1"/>
          <c:tx>
            <c:strRef>
              <c:f>'outcomes over time'!$C$5:$C$6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over time'!$A$7:$A$19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over time'!$C$7:$C$19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22-4FEC-A8AD-EC6FE329A53A}"/>
            </c:ext>
          </c:extLst>
        </c:ser>
        <c:ser>
          <c:idx val="2"/>
          <c:order val="2"/>
          <c:tx>
            <c:strRef>
              <c:f>'outcomes over time'!$D$5:$D$6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over time'!$A$7:$A$19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over time'!$D$7:$D$19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22-4FEC-A8AD-EC6FE329A53A}"/>
            </c:ext>
          </c:extLst>
        </c:ser>
        <c:ser>
          <c:idx val="3"/>
          <c:order val="3"/>
          <c:tx>
            <c:strRef>
              <c:f>'outcomes over time'!$E$5:$E$6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over time'!$A$7:$A$19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over time'!$E$7:$E$19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22-4FEC-A8AD-EC6FE329A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756895"/>
        <c:axId val="682349167"/>
      </c:lineChart>
      <c:catAx>
        <c:axId val="62375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49167"/>
        <c:crosses val="autoZero"/>
        <c:auto val="1"/>
        <c:lblAlgn val="ctr"/>
        <c:lblOffset val="100"/>
        <c:noMultiLvlLbl val="0"/>
      </c:catAx>
      <c:valAx>
        <c:axId val="68234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75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Module 1 Assignment.xlsx]Outcomes per subcat and country!PivotTable3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per subcat and country'!$B$4:$B$5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per subcat and country'!$A$6:$A$31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'Outcomes per subcat and country'!$B$6:$B$31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6-40C9-9E9B-F24A6C7164B7}"/>
            </c:ext>
          </c:extLst>
        </c:ser>
        <c:ser>
          <c:idx val="1"/>
          <c:order val="1"/>
          <c:tx>
            <c:strRef>
              <c:f>'Outcomes per subcat and country'!$C$4:$C$5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per subcat and country'!$A$6:$A$31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'Outcomes per subcat and country'!$C$6:$C$31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66-40C9-9E9B-F24A6C7164B7}"/>
            </c:ext>
          </c:extLst>
        </c:ser>
        <c:ser>
          <c:idx val="2"/>
          <c:order val="2"/>
          <c:tx>
            <c:strRef>
              <c:f>'Outcomes per subcat and country'!$D$4:$D$5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per subcat and country'!$A$6:$A$31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'Outcomes per subcat and country'!$D$6:$D$31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66-40C9-9E9B-F24A6C7164B7}"/>
            </c:ext>
          </c:extLst>
        </c:ser>
        <c:ser>
          <c:idx val="3"/>
          <c:order val="3"/>
          <c:tx>
            <c:strRef>
              <c:f>'Outcomes per subcat and country'!$E$4:$E$5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per subcat and country'!$A$6:$A$31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'Outcomes per subcat and country'!$E$6:$E$31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66-40C9-9E9B-F24A6C7164B7}"/>
            </c:ext>
          </c:extLst>
        </c:ser>
        <c:ser>
          <c:idx val="4"/>
          <c:order val="4"/>
          <c:tx>
            <c:strRef>
              <c:f>'Outcomes per subcat and country'!$F$4:$F$5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'Outcomes per subcat and country'!$A$6:$A$31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'Outcomes per subcat and country'!$F$6:$F$31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DB66-40C9-9E9B-F24A6C71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5656223"/>
        <c:axId val="203774543"/>
      </c:barChart>
      <c:catAx>
        <c:axId val="108565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74543"/>
        <c:crosses val="autoZero"/>
        <c:auto val="1"/>
        <c:lblAlgn val="ctr"/>
        <c:lblOffset val="100"/>
        <c:noMultiLvlLbl val="0"/>
      </c:catAx>
      <c:valAx>
        <c:axId val="2037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65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Module 1 Assignment.xlsx]Outcomes per category!PivotTable2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per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'Outcomes per category'!$B$5:$B$15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0-4897-9B34-7316A1331B62}"/>
            </c:ext>
          </c:extLst>
        </c:ser>
        <c:ser>
          <c:idx val="1"/>
          <c:order val="1"/>
          <c:tx>
            <c:strRef>
              <c:f>'Outcomes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per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'Outcomes per category'!$C$5:$C$15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0-4897-9B34-7316A1331B62}"/>
            </c:ext>
          </c:extLst>
        </c:ser>
        <c:ser>
          <c:idx val="2"/>
          <c:order val="2"/>
          <c:tx>
            <c:strRef>
              <c:f>'Outcomes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per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'Outcomes per category'!$D$5:$D$15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D0-4897-9B34-7316A1331B62}"/>
            </c:ext>
          </c:extLst>
        </c:ser>
        <c:ser>
          <c:idx val="3"/>
          <c:order val="3"/>
          <c:tx>
            <c:strRef>
              <c:f>'Outcomes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per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'Outcomes per category'!$E$5:$E$15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D0-4897-9B34-7316A1331B62}"/>
            </c:ext>
          </c:extLst>
        </c:ser>
        <c:ser>
          <c:idx val="4"/>
          <c:order val="4"/>
          <c:tx>
            <c:strRef>
              <c:f>'Outcomes per category'!$F$3:$F$4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'Outcomes per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'Outcomes per category'!$F$5:$F$15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30D0-4897-9B34-7316A1331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8868591"/>
        <c:axId val="202011247"/>
      </c:barChart>
      <c:catAx>
        <c:axId val="43886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11247"/>
        <c:crosses val="autoZero"/>
        <c:auto val="1"/>
        <c:lblAlgn val="ctr"/>
        <c:lblOffset val="100"/>
        <c:noMultiLvlLbl val="0"/>
      </c:catAx>
      <c:valAx>
        <c:axId val="20201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86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52CA119E-666B-4B90-A0AD-56DC5EC2534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66B27D3F-9962-4BDB-A1F7-07CB0758858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384175</xdr:colOff>
      <xdr:row>14</xdr:row>
      <xdr:rowOff>130176</xdr:rowOff>
    </xdr:from>
    <xdr:to>
      <xdr:col>6</xdr:col>
      <xdr:colOff>633412</xdr:colOff>
      <xdr:row>31</xdr:row>
      <xdr:rowOff>130175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55AF22-E19A-F692-E81C-1C6E495B6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</xdr:row>
      <xdr:rowOff>38100</xdr:rowOff>
    </xdr:from>
    <xdr:to>
      <xdr:col>16</xdr:col>
      <xdr:colOff>254000</xdr:colOff>
      <xdr:row>15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935EEA9-66A9-8EB9-E631-55172186F7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43750" y="234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349250</xdr:colOff>
      <xdr:row>15</xdr:row>
      <xdr:rowOff>44450</xdr:rowOff>
    </xdr:from>
    <xdr:to>
      <xdr:col>16</xdr:col>
      <xdr:colOff>298450</xdr:colOff>
      <xdr:row>29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B781D3D-3697-4AAB-A213-00CA60A1D9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88200" y="3003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41275</xdr:colOff>
      <xdr:row>4</xdr:row>
      <xdr:rowOff>114299</xdr:rowOff>
    </xdr:from>
    <xdr:to>
      <xdr:col>15</xdr:col>
      <xdr:colOff>338137</xdr:colOff>
      <xdr:row>21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53B485-C328-87D2-8865-865765758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153987</xdr:colOff>
      <xdr:row>8</xdr:row>
      <xdr:rowOff>114300</xdr:rowOff>
    </xdr:from>
    <xdr:to>
      <xdr:col>16</xdr:col>
      <xdr:colOff>466725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99D6D8-5F93-A299-82C5-D5F7EE9E8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182562</xdr:colOff>
      <xdr:row>2</xdr:row>
      <xdr:rowOff>104775</xdr:rowOff>
    </xdr:from>
    <xdr:to>
      <xdr:col>15</xdr:col>
      <xdr:colOff>30162</xdr:colOff>
      <xdr:row>16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935756-78C3-D442-F6E0-44D5479C7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" refreshedDate="45272.642333680553" createdVersion="8" refreshedVersion="8" minRefreshableVersion="3" recordCount="1001" xr:uid="{410C8FA0-5F1F-468C-8B83-1FAB781C4933}">
  <cacheSource type="worksheet">
    <worksheetSource ref="A1:R1048576" sheet="Crowdfunding"/>
  </cacheSource>
  <cacheFields count="16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9">
      <sharedItems containsString="0" containsBlank="1" containsNumber="1" minValue="0" maxValue="23.388333333333332"/>
    </cacheField>
    <cacheField name="Average donation" numFmtId="44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" refreshedDate="45272.734194907411" createdVersion="8" refreshedVersion="8" minRefreshableVersion="3" recordCount="1001" xr:uid="{7C2B6BAF-A61E-42A2-A25E-DA0C87B8D4FE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9">
      <sharedItems containsString="0" containsBlank="1" containsNumber="1" minValue="0" maxValue="23.388333333333332"/>
    </cacheField>
    <cacheField name="Average donation" numFmtId="44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" refreshedDate="45272.938009375001" createdVersion="8" refreshedVersion="8" minRefreshableVersion="3" recordCount="1000" xr:uid="{C03C593A-16D4-4220-BE92-6AD2F5822D21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MixedTypes="1" containsNumber="1" minValue="1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" refreshedDate="45272.979265162037" createdVersion="8" refreshedVersion="8" minRefreshableVersion="3" recordCount="12" xr:uid="{F084AE8B-13BC-405D-B514-91C20FD23840}">
  <cacheSource type="worksheet">
    <worksheetSource ref="A1:H13" sheet="goal analysis"/>
  </cacheSource>
  <cacheFields count="8">
    <cacheField name="Goal" numFmtId="0">
      <sharedItems count="12">
        <s v="less than 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or = 50000"/>
      </sharedItems>
    </cacheField>
    <cacheField name="Number Successful" numFmtId="0">
      <sharedItems containsSemiMixedTypes="0" containsString="0" containsNumber="1" containsInteger="1" minValue="4" maxValue="185"/>
    </cacheField>
    <cacheField name="Number Failed" numFmtId="0">
      <sharedItems containsSemiMixedTypes="0" containsString="0" containsNumber="1" containsInteger="1" minValue="0" maxValue="163"/>
    </cacheField>
    <cacheField name="Number Canceled" numFmtId="0">
      <sharedItems containsSemiMixedTypes="0" containsString="0" containsNumber="1" containsInteger="1" minValue="0" maxValue="28"/>
    </cacheField>
    <cacheField name="Total Projects" numFmtId="0">
      <sharedItems containsSemiMixedTypes="0" containsString="0" containsNumber="1" containsInteger="1" minValue="7" maxValue="315"/>
    </cacheField>
    <cacheField name="Percentage Successful" numFmtId="10">
      <sharedItems containsSemiMixedTypes="0" containsString="0" containsNumber="1" minValue="0.3737704918032787" maxValue="1" count="10">
        <n v="0.58823529411764708"/>
        <n v="0.8258928571428571"/>
        <n v="0.52063492063492067"/>
        <n v="0.44444444444444442"/>
        <n v="1"/>
        <n v="0.7857142857142857"/>
        <n v="0.66666666666666663"/>
        <n v="0.6470588235294118"/>
        <n v="0.72727272727272729"/>
        <n v="0.3737704918032787"/>
      </sharedItems>
    </cacheField>
    <cacheField name="Percentage Failed" numFmtId="10">
      <sharedItems containsSemiMixedTypes="0" containsString="0" containsNumber="1" minValue="0" maxValue="0.55555555555555558" count="10">
        <n v="0.39215686274509803"/>
        <n v="0.16517857142857142"/>
        <n v="0.4"/>
        <n v="0.55555555555555558"/>
        <n v="0"/>
        <n v="0.21428571428571427"/>
        <n v="0.25"/>
        <n v="0.35294117647058826"/>
        <n v="0.27272727272727271"/>
        <n v="0.53442622950819674"/>
      </sharedItems>
    </cacheField>
    <cacheField name="Percent Canceled " numFmtId="10">
      <sharedItems containsSemiMixedTypes="0" containsString="0" containsNumber="1" minValue="0" maxValue="9.1803278688524587E-2" count="6">
        <n v="1.9607843137254902E-2"/>
        <n v="8.9285714285714281E-3"/>
        <n v="7.9365079365079361E-2"/>
        <n v="0"/>
        <n v="8.3333333333333329E-2"/>
        <n v="9.1803278688524587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e v="#DIV/0!"/>
    <n v="0"/>
    <s v="CA"/>
    <s v="CAD"/>
    <n v="1448690400"/>
    <n v="1450159200"/>
    <b v="0"/>
    <b v="0"/>
    <x v="0"/>
  </r>
  <r>
    <n v="1"/>
    <s v="Odom Inc"/>
    <s v="Managed bottom-line architecture"/>
    <n v="1400"/>
    <n v="14560"/>
    <x v="1"/>
    <n v="10.4"/>
    <n v="92.151898734177209"/>
    <n v="158"/>
    <s v="US"/>
    <s v="USD"/>
    <n v="1408424400"/>
    <n v="1408597200"/>
    <b v="0"/>
    <b v="1"/>
    <x v="1"/>
  </r>
  <r>
    <n v="2"/>
    <s v="Melton, Robinson and Fritz"/>
    <s v="Function-based leadingedge pricing structure"/>
    <n v="108400"/>
    <n v="142523"/>
    <x v="1"/>
    <n v="1.3147878228782288"/>
    <n v="100.01614035087719"/>
    <n v="1425"/>
    <s v="AU"/>
    <s v="AUD"/>
    <n v="1384668000"/>
    <n v="1384840800"/>
    <b v="0"/>
    <b v="0"/>
    <x v="2"/>
  </r>
  <r>
    <n v="3"/>
    <s v="Mcdonald, Gonzalez and Ross"/>
    <s v="Vision-oriented fresh-thinking conglomeration"/>
    <n v="4200"/>
    <n v="2477"/>
    <x v="0"/>
    <n v="0.58976190476190471"/>
    <n v="103.20833333333333"/>
    <n v="24"/>
    <s v="US"/>
    <s v="USD"/>
    <n v="1565499600"/>
    <n v="1568955600"/>
    <b v="0"/>
    <b v="0"/>
    <x v="1"/>
  </r>
  <r>
    <n v="4"/>
    <s v="Larson-Little"/>
    <s v="Proactive foreground core"/>
    <n v="7600"/>
    <n v="5265"/>
    <x v="0"/>
    <n v="0.69276315789473686"/>
    <n v="99.339622641509436"/>
    <n v="53"/>
    <s v="US"/>
    <s v="USD"/>
    <n v="1547964000"/>
    <n v="1548309600"/>
    <b v="0"/>
    <b v="0"/>
    <x v="3"/>
  </r>
  <r>
    <n v="5"/>
    <s v="Harris Group"/>
    <s v="Open-source optimizing database"/>
    <n v="7600"/>
    <n v="13195"/>
    <x v="1"/>
    <n v="1.7361842105263159"/>
    <n v="75.833333333333329"/>
    <n v="174"/>
    <s v="DK"/>
    <s v="DKK"/>
    <n v="1346130000"/>
    <n v="1347080400"/>
    <b v="0"/>
    <b v="0"/>
    <x v="3"/>
  </r>
  <r>
    <n v="6"/>
    <s v="Ortiz, Coleman and Mitchell"/>
    <s v="Operative upward-trending algorithm"/>
    <n v="5200"/>
    <n v="1090"/>
    <x v="0"/>
    <n v="0.20961538461538462"/>
    <n v="60.555555555555557"/>
    <n v="18"/>
    <s v="GB"/>
    <s v="GBP"/>
    <n v="1505278800"/>
    <n v="1505365200"/>
    <b v="0"/>
    <b v="0"/>
    <x v="4"/>
  </r>
  <r>
    <n v="7"/>
    <s v="Carter-Guzman"/>
    <s v="Centralized cohesive challenge"/>
    <n v="4500"/>
    <n v="14741"/>
    <x v="1"/>
    <n v="3.2757777777777779"/>
    <n v="64.93832599118943"/>
    <n v="227"/>
    <s v="DK"/>
    <s v="DKK"/>
    <n v="1439442000"/>
    <n v="1439614800"/>
    <b v="0"/>
    <b v="0"/>
    <x v="3"/>
  </r>
  <r>
    <n v="8"/>
    <s v="Nunez-Richards"/>
    <s v="Exclusive attitude-oriented intranet"/>
    <n v="110100"/>
    <n v="21946"/>
    <x v="2"/>
    <n v="0.19932788374205268"/>
    <n v="30.997175141242938"/>
    <n v="708"/>
    <s v="DK"/>
    <s v="DKK"/>
    <n v="1281330000"/>
    <n v="1281502800"/>
    <b v="0"/>
    <b v="0"/>
    <x v="3"/>
  </r>
  <r>
    <n v="9"/>
    <s v="Rangel, Holt and Jones"/>
    <s v="Open-source fresh-thinking model"/>
    <n v="6200"/>
    <n v="3208"/>
    <x v="0"/>
    <n v="0.51741935483870971"/>
    <n v="72.909090909090907"/>
    <n v="44"/>
    <s v="US"/>
    <s v="USD"/>
    <n v="1379566800"/>
    <n v="1383804000"/>
    <b v="0"/>
    <b v="0"/>
    <x v="5"/>
  </r>
  <r>
    <n v="10"/>
    <s v="Green Ltd"/>
    <s v="Monitored empowering installation"/>
    <n v="5200"/>
    <n v="13838"/>
    <x v="1"/>
    <n v="2.6611538461538462"/>
    <n v="62.9"/>
    <n v="220"/>
    <s v="US"/>
    <s v="USD"/>
    <n v="1281762000"/>
    <n v="1285909200"/>
    <b v="0"/>
    <b v="0"/>
    <x v="6"/>
  </r>
  <r>
    <n v="11"/>
    <s v="Perez, Johnson and Gardner"/>
    <s v="Grass-roots zero administration system engine"/>
    <n v="6300"/>
    <n v="3030"/>
    <x v="0"/>
    <n v="0.48095238095238096"/>
    <n v="112.22222222222223"/>
    <n v="27"/>
    <s v="US"/>
    <s v="USD"/>
    <n v="1285045200"/>
    <n v="1285563600"/>
    <b v="0"/>
    <b v="1"/>
    <x v="3"/>
  </r>
  <r>
    <n v="12"/>
    <s v="Kim Ltd"/>
    <s v="Assimilated hybrid intranet"/>
    <n v="6300"/>
    <n v="5629"/>
    <x v="0"/>
    <n v="0.89349206349206345"/>
    <n v="102.34545454545454"/>
    <n v="55"/>
    <s v="US"/>
    <s v="USD"/>
    <n v="1571720400"/>
    <n v="1572411600"/>
    <b v="0"/>
    <b v="0"/>
    <x v="6"/>
  </r>
  <r>
    <n v="13"/>
    <s v="Walker, Taylor and Coleman"/>
    <s v="Multi-tiered directional open architecture"/>
    <n v="4200"/>
    <n v="10295"/>
    <x v="1"/>
    <n v="2.4511904761904764"/>
    <n v="105.05102040816327"/>
    <n v="98"/>
    <s v="US"/>
    <s v="USD"/>
    <n v="1465621200"/>
    <n v="1466658000"/>
    <b v="0"/>
    <b v="0"/>
    <x v="7"/>
  </r>
  <r>
    <n v="14"/>
    <s v="Rodriguez, Rose and Stewart"/>
    <s v="Cloned directional synergy"/>
    <n v="28200"/>
    <n v="18829"/>
    <x v="0"/>
    <n v="0.66769503546099296"/>
    <n v="94.144999999999996"/>
    <n v="200"/>
    <s v="US"/>
    <s v="USD"/>
    <n v="1331013600"/>
    <n v="1333342800"/>
    <b v="0"/>
    <b v="0"/>
    <x v="7"/>
  </r>
  <r>
    <n v="15"/>
    <s v="Wright, Hunt and Rowe"/>
    <s v="Extended eco-centric pricing structure"/>
    <n v="81200"/>
    <n v="38414"/>
    <x v="0"/>
    <n v="0.47307881773399013"/>
    <n v="84.986725663716811"/>
    <n v="452"/>
    <s v="US"/>
    <s v="USD"/>
    <n v="1575957600"/>
    <n v="1576303200"/>
    <b v="0"/>
    <b v="0"/>
    <x v="8"/>
  </r>
  <r>
    <n v="16"/>
    <s v="Hines Inc"/>
    <s v="Cross-platform systemic adapter"/>
    <n v="1700"/>
    <n v="11041"/>
    <x v="1"/>
    <n v="6.4947058823529416"/>
    <n v="110.41"/>
    <n v="100"/>
    <s v="US"/>
    <s v="USD"/>
    <n v="1390370400"/>
    <n v="1392271200"/>
    <b v="0"/>
    <b v="0"/>
    <x v="9"/>
  </r>
  <r>
    <n v="17"/>
    <s v="Cochran-Nguyen"/>
    <s v="Seamless 4thgeneration methodology"/>
    <n v="84600"/>
    <n v="134845"/>
    <x v="1"/>
    <n v="1.5939125295508274"/>
    <n v="107.96236989591674"/>
    <n v="1249"/>
    <s v="US"/>
    <s v="USD"/>
    <n v="1294812000"/>
    <n v="1294898400"/>
    <b v="0"/>
    <b v="0"/>
    <x v="10"/>
  </r>
  <r>
    <n v="18"/>
    <s v="Johnson-Gould"/>
    <s v="Exclusive needs-based adapter"/>
    <n v="9100"/>
    <n v="6089"/>
    <x v="3"/>
    <n v="0.66912087912087914"/>
    <n v="45.103703703703701"/>
    <n v="135"/>
    <s v="US"/>
    <s v="USD"/>
    <n v="1536382800"/>
    <n v="1537074000"/>
    <b v="0"/>
    <b v="0"/>
    <x v="3"/>
  </r>
  <r>
    <n v="19"/>
    <s v="Perez-Hess"/>
    <s v="Down-sized cohesive archive"/>
    <n v="62500"/>
    <n v="30331"/>
    <x v="0"/>
    <n v="0.48529600000000001"/>
    <n v="45.001483679525222"/>
    <n v="674"/>
    <s v="US"/>
    <s v="USD"/>
    <n v="1551679200"/>
    <n v="1553490000"/>
    <b v="0"/>
    <b v="1"/>
    <x v="3"/>
  </r>
  <r>
    <n v="20"/>
    <s v="Reeves, Thompson and Richardson"/>
    <s v="Proactive composite alliance"/>
    <n v="131800"/>
    <n v="147936"/>
    <x v="1"/>
    <n v="1.1224279210925645"/>
    <n v="105.97134670487107"/>
    <n v="1396"/>
    <s v="US"/>
    <s v="USD"/>
    <n v="1406523600"/>
    <n v="1406523600"/>
    <b v="0"/>
    <b v="0"/>
    <x v="6"/>
  </r>
  <r>
    <n v="21"/>
    <s v="Simmons-Reynolds"/>
    <s v="Re-engineered intangible definition"/>
    <n v="94000"/>
    <n v="38533"/>
    <x v="0"/>
    <n v="0.40992553191489361"/>
    <n v="69.055555555555557"/>
    <n v="558"/>
    <s v="US"/>
    <s v="USD"/>
    <n v="1313384400"/>
    <n v="1316322000"/>
    <b v="0"/>
    <b v="0"/>
    <x v="3"/>
  </r>
  <r>
    <n v="22"/>
    <s v="Collier Inc"/>
    <s v="Enhanced dynamic definition"/>
    <n v="59100"/>
    <n v="75690"/>
    <x v="1"/>
    <n v="1.2807106598984772"/>
    <n v="85.044943820224717"/>
    <n v="890"/>
    <s v="US"/>
    <s v="USD"/>
    <n v="1522731600"/>
    <n v="1524027600"/>
    <b v="0"/>
    <b v="0"/>
    <x v="3"/>
  </r>
  <r>
    <n v="23"/>
    <s v="Gray-Jenkins"/>
    <s v="Devolved next generation adapter"/>
    <n v="4500"/>
    <n v="14942"/>
    <x v="1"/>
    <n v="3.3204444444444445"/>
    <n v="105.22535211267606"/>
    <n v="142"/>
    <s v="GB"/>
    <s v="GBP"/>
    <n v="1550124000"/>
    <n v="1554699600"/>
    <b v="0"/>
    <b v="0"/>
    <x v="4"/>
  </r>
  <r>
    <n v="24"/>
    <s v="Scott, Wilson and Martin"/>
    <s v="Cross-platform intermediate frame"/>
    <n v="92400"/>
    <n v="104257"/>
    <x v="1"/>
    <n v="1.1283225108225108"/>
    <n v="39.003741114852225"/>
    <n v="2673"/>
    <s v="US"/>
    <s v="USD"/>
    <n v="1403326800"/>
    <n v="1403499600"/>
    <b v="0"/>
    <b v="0"/>
    <x v="8"/>
  </r>
  <r>
    <n v="25"/>
    <s v="Caldwell, Velazquez and Wilson"/>
    <s v="Monitored impactful analyzer"/>
    <n v="5500"/>
    <n v="11904"/>
    <x v="1"/>
    <n v="2.1643636363636363"/>
    <n v="73.030674846625772"/>
    <n v="163"/>
    <s v="US"/>
    <s v="USD"/>
    <n v="1305694800"/>
    <n v="1307422800"/>
    <b v="0"/>
    <b v="1"/>
    <x v="11"/>
  </r>
  <r>
    <n v="26"/>
    <s v="Spencer-Bates"/>
    <s v="Optional responsive customer loyalty"/>
    <n v="107500"/>
    <n v="51814"/>
    <x v="3"/>
    <n v="0.4819906976744186"/>
    <n v="35.009459459459457"/>
    <n v="1480"/>
    <s v="US"/>
    <s v="USD"/>
    <n v="1533013200"/>
    <n v="1535346000"/>
    <b v="0"/>
    <b v="0"/>
    <x v="3"/>
  </r>
  <r>
    <n v="27"/>
    <s v="Best, Carr and Williams"/>
    <s v="Diverse transitional migration"/>
    <n v="2000"/>
    <n v="1599"/>
    <x v="0"/>
    <n v="0.79949999999999999"/>
    <n v="106.6"/>
    <n v="15"/>
    <s v="US"/>
    <s v="USD"/>
    <n v="1443848400"/>
    <n v="1444539600"/>
    <b v="0"/>
    <b v="0"/>
    <x v="1"/>
  </r>
  <r>
    <n v="28"/>
    <s v="Campbell, Brown and Powell"/>
    <s v="Synchronized global task-force"/>
    <n v="130800"/>
    <n v="137635"/>
    <x v="1"/>
    <n v="1.0522553516819573"/>
    <n v="61.997747747747745"/>
    <n v="2220"/>
    <s v="US"/>
    <s v="USD"/>
    <n v="1265695200"/>
    <n v="1267682400"/>
    <b v="0"/>
    <b v="1"/>
    <x v="3"/>
  </r>
  <r>
    <n v="29"/>
    <s v="Johnson, Parker and Haynes"/>
    <s v="Focused 6thgeneration forecast"/>
    <n v="45900"/>
    <n v="150965"/>
    <x v="1"/>
    <n v="3.2889978213507627"/>
    <n v="94.000622665006233"/>
    <n v="1606"/>
    <s v="CH"/>
    <s v="CHF"/>
    <n v="1532062800"/>
    <n v="1535518800"/>
    <b v="0"/>
    <b v="0"/>
    <x v="12"/>
  </r>
  <r>
    <n v="30"/>
    <s v="Clark-Cooke"/>
    <s v="Down-sized analyzing challenge"/>
    <n v="9000"/>
    <n v="14455"/>
    <x v="1"/>
    <n v="1.606111111111111"/>
    <n v="112.05426356589147"/>
    <n v="129"/>
    <s v="US"/>
    <s v="USD"/>
    <n v="1558674000"/>
    <n v="1559106000"/>
    <b v="0"/>
    <b v="0"/>
    <x v="10"/>
  </r>
  <r>
    <n v="31"/>
    <s v="Schroeder Ltd"/>
    <s v="Progressive needs-based focus group"/>
    <n v="3500"/>
    <n v="10850"/>
    <x v="1"/>
    <n v="3.1"/>
    <n v="48.008849557522126"/>
    <n v="226"/>
    <s v="GB"/>
    <s v="GBP"/>
    <n v="1451973600"/>
    <n v="1454392800"/>
    <b v="0"/>
    <b v="0"/>
    <x v="11"/>
  </r>
  <r>
    <n v="32"/>
    <s v="Jackson PLC"/>
    <s v="Ergonomic 6thgeneration success"/>
    <n v="101000"/>
    <n v="87676"/>
    <x v="0"/>
    <n v="0.86807920792079207"/>
    <n v="38.004334633723452"/>
    <n v="2307"/>
    <s v="IT"/>
    <s v="EUR"/>
    <n v="1515564000"/>
    <n v="1517896800"/>
    <b v="0"/>
    <b v="0"/>
    <x v="4"/>
  </r>
  <r>
    <n v="33"/>
    <s v="Blair, Collins and Carter"/>
    <s v="Exclusive interactive approach"/>
    <n v="50200"/>
    <n v="189666"/>
    <x v="1"/>
    <n v="3.7782071713147412"/>
    <n v="35.000184535892231"/>
    <n v="5419"/>
    <s v="US"/>
    <s v="USD"/>
    <n v="1412485200"/>
    <n v="1415685600"/>
    <b v="0"/>
    <b v="0"/>
    <x v="3"/>
  </r>
  <r>
    <n v="34"/>
    <s v="Maldonado and Sons"/>
    <s v="Reverse-engineered asynchronous archive"/>
    <n v="9300"/>
    <n v="14025"/>
    <x v="1"/>
    <n v="1.5080645161290323"/>
    <n v="85"/>
    <n v="165"/>
    <s v="US"/>
    <s v="USD"/>
    <n v="1490245200"/>
    <n v="1490677200"/>
    <b v="0"/>
    <b v="0"/>
    <x v="4"/>
  </r>
  <r>
    <n v="35"/>
    <s v="Mitchell and Sons"/>
    <s v="Synergized intangible challenge"/>
    <n v="125500"/>
    <n v="188628"/>
    <x v="1"/>
    <n v="1.5030119521912351"/>
    <n v="95.993893129770996"/>
    <n v="1965"/>
    <s v="DK"/>
    <s v="DKK"/>
    <n v="1547877600"/>
    <n v="1551506400"/>
    <b v="0"/>
    <b v="1"/>
    <x v="6"/>
  </r>
  <r>
    <n v="36"/>
    <s v="Jackson-Lewis"/>
    <s v="Monitored multi-state encryption"/>
    <n v="700"/>
    <n v="1101"/>
    <x v="1"/>
    <n v="1.572857142857143"/>
    <n v="68.8125"/>
    <n v="16"/>
    <s v="US"/>
    <s v="USD"/>
    <n v="1298700000"/>
    <n v="1300856400"/>
    <b v="0"/>
    <b v="0"/>
    <x v="3"/>
  </r>
  <r>
    <n v="37"/>
    <s v="Black, Armstrong and Anderson"/>
    <s v="Profound attitude-oriented functionalities"/>
    <n v="8100"/>
    <n v="11339"/>
    <x v="1"/>
    <n v="1.3998765432098765"/>
    <n v="105.97196261682242"/>
    <n v="107"/>
    <s v="US"/>
    <s v="USD"/>
    <n v="1570338000"/>
    <n v="1573192800"/>
    <b v="0"/>
    <b v="1"/>
    <x v="13"/>
  </r>
  <r>
    <n v="38"/>
    <s v="Maldonado-Gonzalez"/>
    <s v="Digitized client-driven database"/>
    <n v="3100"/>
    <n v="10085"/>
    <x v="1"/>
    <n v="3.2532258064516131"/>
    <n v="75.261194029850742"/>
    <n v="134"/>
    <s v="US"/>
    <s v="USD"/>
    <n v="1287378000"/>
    <n v="1287810000"/>
    <b v="0"/>
    <b v="0"/>
    <x v="14"/>
  </r>
  <r>
    <n v="39"/>
    <s v="Kim-Rice"/>
    <s v="Organized bi-directional function"/>
    <n v="9900"/>
    <n v="5027"/>
    <x v="0"/>
    <n v="0.50777777777777777"/>
    <n v="57.125"/>
    <n v="88"/>
    <s v="DK"/>
    <s v="DKK"/>
    <n v="1361772000"/>
    <n v="1362978000"/>
    <b v="0"/>
    <b v="0"/>
    <x v="3"/>
  </r>
  <r>
    <n v="40"/>
    <s v="Garcia, Garcia and Lopez"/>
    <s v="Reduced stable middleware"/>
    <n v="8800"/>
    <n v="14878"/>
    <x v="1"/>
    <n v="1.6906818181818182"/>
    <n v="75.141414141414145"/>
    <n v="198"/>
    <s v="US"/>
    <s v="USD"/>
    <n v="1275714000"/>
    <n v="1277355600"/>
    <b v="0"/>
    <b v="1"/>
    <x v="8"/>
  </r>
  <r>
    <n v="41"/>
    <s v="Watts Group"/>
    <s v="Universal 5thgeneration neural-net"/>
    <n v="5600"/>
    <n v="11924"/>
    <x v="1"/>
    <n v="2.1292857142857144"/>
    <n v="107.42342342342343"/>
    <n v="111"/>
    <s v="IT"/>
    <s v="EUR"/>
    <n v="1346734800"/>
    <n v="1348981200"/>
    <b v="0"/>
    <b v="1"/>
    <x v="1"/>
  </r>
  <r>
    <n v="42"/>
    <s v="Werner-Bryant"/>
    <s v="Virtual uniform frame"/>
    <n v="1800"/>
    <n v="7991"/>
    <x v="1"/>
    <n v="4.4394444444444447"/>
    <n v="35.995495495495497"/>
    <n v="222"/>
    <s v="US"/>
    <s v="USD"/>
    <n v="1309755600"/>
    <n v="1310533200"/>
    <b v="0"/>
    <b v="0"/>
    <x v="0"/>
  </r>
  <r>
    <n v="43"/>
    <s v="Schmitt-Mendoza"/>
    <s v="Profound explicit paradigm"/>
    <n v="90200"/>
    <n v="167717"/>
    <x v="1"/>
    <n v="1.859390243902439"/>
    <n v="26.998873148744366"/>
    <n v="6212"/>
    <s v="US"/>
    <s v="USD"/>
    <n v="1406178000"/>
    <n v="1407560400"/>
    <b v="0"/>
    <b v="0"/>
    <x v="15"/>
  </r>
  <r>
    <n v="44"/>
    <s v="Reid-Mccullough"/>
    <s v="Visionary real-time groupware"/>
    <n v="1600"/>
    <n v="10541"/>
    <x v="1"/>
    <n v="6.5881249999999998"/>
    <n v="107.56122448979592"/>
    <n v="98"/>
    <s v="DK"/>
    <s v="DKK"/>
    <n v="1552798800"/>
    <n v="1552885200"/>
    <b v="0"/>
    <b v="0"/>
    <x v="13"/>
  </r>
  <r>
    <n v="45"/>
    <s v="Woods-Clark"/>
    <s v="Networked tertiary Graphical User Interface"/>
    <n v="9500"/>
    <n v="4530"/>
    <x v="0"/>
    <n v="0.4768421052631579"/>
    <n v="94.375"/>
    <n v="48"/>
    <s v="US"/>
    <s v="USD"/>
    <n v="1478062800"/>
    <n v="1479362400"/>
    <b v="0"/>
    <b v="1"/>
    <x v="3"/>
  </r>
  <r>
    <n v="46"/>
    <s v="Vaughn, Hunt and Caldwell"/>
    <s v="Virtual grid-enabled task-force"/>
    <n v="3700"/>
    <n v="4247"/>
    <x v="1"/>
    <n v="1.1478378378378378"/>
    <n v="46.163043478260867"/>
    <n v="92"/>
    <s v="US"/>
    <s v="USD"/>
    <n v="1278565200"/>
    <n v="1280552400"/>
    <b v="0"/>
    <b v="0"/>
    <x v="1"/>
  </r>
  <r>
    <n v="47"/>
    <s v="Bennett and Sons"/>
    <s v="Function-based multi-state software"/>
    <n v="1500"/>
    <n v="7129"/>
    <x v="1"/>
    <n v="4.7526666666666664"/>
    <n v="47.845637583892618"/>
    <n v="149"/>
    <s v="US"/>
    <s v="USD"/>
    <n v="1396069200"/>
    <n v="1398661200"/>
    <b v="0"/>
    <b v="0"/>
    <x v="3"/>
  </r>
  <r>
    <n v="48"/>
    <s v="Lamb Inc"/>
    <s v="Optimized leadingedge concept"/>
    <n v="33300"/>
    <n v="128862"/>
    <x v="1"/>
    <n v="3.86972972972973"/>
    <n v="53.007815713698065"/>
    <n v="2431"/>
    <s v="US"/>
    <s v="USD"/>
    <n v="1435208400"/>
    <n v="1436245200"/>
    <b v="0"/>
    <b v="0"/>
    <x v="3"/>
  </r>
  <r>
    <n v="49"/>
    <s v="Casey-Kelly"/>
    <s v="Sharable holistic interface"/>
    <n v="7200"/>
    <n v="13653"/>
    <x v="1"/>
    <n v="1.89625"/>
    <n v="45.059405940594061"/>
    <n v="303"/>
    <s v="US"/>
    <s v="USD"/>
    <n v="1571547600"/>
    <n v="1575439200"/>
    <b v="0"/>
    <b v="0"/>
    <x v="1"/>
  </r>
  <r>
    <n v="50"/>
    <s v="Jones, Taylor and Moore"/>
    <s v="Down-sized system-worthy secured line"/>
    <n v="100"/>
    <n v="2"/>
    <x v="0"/>
    <n v="0.02"/>
    <n v="2"/>
    <n v="1"/>
    <s v="IT"/>
    <s v="EUR"/>
    <n v="1375333200"/>
    <n v="1377752400"/>
    <b v="0"/>
    <b v="0"/>
    <x v="16"/>
  </r>
  <r>
    <n v="51"/>
    <s v="Bradshaw, Gill and Donovan"/>
    <s v="Inverse secondary infrastructure"/>
    <n v="158100"/>
    <n v="145243"/>
    <x v="0"/>
    <n v="0.91867805186590767"/>
    <n v="99.006816632583508"/>
    <n v="1467"/>
    <s v="GB"/>
    <s v="GBP"/>
    <n v="1332824400"/>
    <n v="1334206800"/>
    <b v="0"/>
    <b v="1"/>
    <x v="8"/>
  </r>
  <r>
    <n v="52"/>
    <s v="Hernandez, Rodriguez and Clark"/>
    <s v="Organic foreground leverage"/>
    <n v="7200"/>
    <n v="2459"/>
    <x v="0"/>
    <n v="0.34152777777777776"/>
    <n v="32.786666666666669"/>
    <n v="75"/>
    <s v="US"/>
    <s v="USD"/>
    <n v="1284526800"/>
    <n v="1284872400"/>
    <b v="0"/>
    <b v="0"/>
    <x v="3"/>
  </r>
  <r>
    <n v="53"/>
    <s v="Smith-Jones"/>
    <s v="Reverse-engineered static concept"/>
    <n v="8800"/>
    <n v="12356"/>
    <x v="1"/>
    <n v="1.4040909090909091"/>
    <n v="59.119617224880386"/>
    <n v="209"/>
    <s v="US"/>
    <s v="USD"/>
    <n v="1400562000"/>
    <n v="1403931600"/>
    <b v="0"/>
    <b v="0"/>
    <x v="6"/>
  </r>
  <r>
    <n v="54"/>
    <s v="Roy PLC"/>
    <s v="Multi-channeled neutral customer loyalty"/>
    <n v="6000"/>
    <n v="5392"/>
    <x v="0"/>
    <n v="0.89866666666666661"/>
    <n v="44.93333333333333"/>
    <n v="120"/>
    <s v="US"/>
    <s v="USD"/>
    <n v="1520748000"/>
    <n v="1521262800"/>
    <b v="0"/>
    <b v="0"/>
    <x v="8"/>
  </r>
  <r>
    <n v="55"/>
    <s v="Wright, Brooks and Villarreal"/>
    <s v="Reverse-engineered bifurcated strategy"/>
    <n v="6600"/>
    <n v="11746"/>
    <x v="1"/>
    <n v="1.7796969696969698"/>
    <n v="89.664122137404576"/>
    <n v="131"/>
    <s v="US"/>
    <s v="USD"/>
    <n v="1532926800"/>
    <n v="1533358800"/>
    <b v="0"/>
    <b v="0"/>
    <x v="17"/>
  </r>
  <r>
    <n v="56"/>
    <s v="Flores, Miller and Johnson"/>
    <s v="Horizontal context-sensitive knowledge user"/>
    <n v="8000"/>
    <n v="11493"/>
    <x v="1"/>
    <n v="1.436625"/>
    <n v="70.079268292682926"/>
    <n v="164"/>
    <s v="US"/>
    <s v="USD"/>
    <n v="1420869600"/>
    <n v="1421474400"/>
    <b v="0"/>
    <b v="0"/>
    <x v="8"/>
  </r>
  <r>
    <n v="57"/>
    <s v="Bridges, Freeman and Kim"/>
    <s v="Cross-group multi-state task-force"/>
    <n v="2900"/>
    <n v="6243"/>
    <x v="1"/>
    <n v="2.1527586206896552"/>
    <n v="31.059701492537314"/>
    <n v="201"/>
    <s v="US"/>
    <s v="USD"/>
    <n v="1504242000"/>
    <n v="1505278800"/>
    <b v="0"/>
    <b v="0"/>
    <x v="11"/>
  </r>
  <r>
    <n v="58"/>
    <s v="Anderson-Perez"/>
    <s v="Expanded 3rdgeneration strategy"/>
    <n v="2700"/>
    <n v="6132"/>
    <x v="1"/>
    <n v="2.2711111111111113"/>
    <n v="29.061611374407583"/>
    <n v="211"/>
    <s v="US"/>
    <s v="USD"/>
    <n v="1442811600"/>
    <n v="1443934800"/>
    <b v="0"/>
    <b v="0"/>
    <x v="3"/>
  </r>
  <r>
    <n v="59"/>
    <s v="Wright, Fox and Marks"/>
    <s v="Assimilated real-time support"/>
    <n v="1400"/>
    <n v="3851"/>
    <x v="1"/>
    <n v="2.7507142857142859"/>
    <n v="30.0859375"/>
    <n v="128"/>
    <s v="US"/>
    <s v="USD"/>
    <n v="1497243600"/>
    <n v="1498539600"/>
    <b v="0"/>
    <b v="1"/>
    <x v="3"/>
  </r>
  <r>
    <n v="60"/>
    <s v="Crawford-Peters"/>
    <s v="User-centric regional database"/>
    <n v="94200"/>
    <n v="135997"/>
    <x v="1"/>
    <n v="1.4437048832271762"/>
    <n v="84.998125000000002"/>
    <n v="1600"/>
    <s v="CA"/>
    <s v="CAD"/>
    <n v="1342501200"/>
    <n v="1342760400"/>
    <b v="0"/>
    <b v="0"/>
    <x v="3"/>
  </r>
  <r>
    <n v="61"/>
    <s v="Romero-Hoffman"/>
    <s v="Open-source zero administration complexity"/>
    <n v="199200"/>
    <n v="184750"/>
    <x v="0"/>
    <n v="0.92745983935742971"/>
    <n v="82.001775410563695"/>
    <n v="2253"/>
    <s v="CA"/>
    <s v="CAD"/>
    <n v="1298268000"/>
    <n v="1301720400"/>
    <b v="0"/>
    <b v="0"/>
    <x v="3"/>
  </r>
  <r>
    <n v="62"/>
    <s v="Sparks-West"/>
    <s v="Organized incremental standardization"/>
    <n v="2000"/>
    <n v="14452"/>
    <x v="1"/>
    <n v="7.226"/>
    <n v="58.040160642570278"/>
    <n v="249"/>
    <s v="US"/>
    <s v="USD"/>
    <n v="1433480400"/>
    <n v="1433566800"/>
    <b v="0"/>
    <b v="0"/>
    <x v="2"/>
  </r>
  <r>
    <n v="63"/>
    <s v="Baker, Morgan and Brown"/>
    <s v="Assimilated didactic open system"/>
    <n v="4700"/>
    <n v="557"/>
    <x v="0"/>
    <n v="0.11851063829787234"/>
    <n v="111.4"/>
    <n v="5"/>
    <s v="US"/>
    <s v="USD"/>
    <n v="1493355600"/>
    <n v="1493874000"/>
    <b v="0"/>
    <b v="0"/>
    <x v="3"/>
  </r>
  <r>
    <n v="64"/>
    <s v="Mosley-Gilbert"/>
    <s v="Vision-oriented logistical intranet"/>
    <n v="2800"/>
    <n v="2734"/>
    <x v="0"/>
    <n v="0.97642857142857142"/>
    <n v="71.94736842105263"/>
    <n v="38"/>
    <s v="US"/>
    <s v="USD"/>
    <n v="1530507600"/>
    <n v="1531803600"/>
    <b v="0"/>
    <b v="1"/>
    <x v="2"/>
  </r>
  <r>
    <n v="65"/>
    <s v="Berry-Boyer"/>
    <s v="Mandatory incremental projection"/>
    <n v="6100"/>
    <n v="14405"/>
    <x v="1"/>
    <n v="2.3614754098360655"/>
    <n v="61.038135593220339"/>
    <n v="236"/>
    <s v="US"/>
    <s v="USD"/>
    <n v="1296108000"/>
    <n v="1296712800"/>
    <b v="0"/>
    <b v="0"/>
    <x v="3"/>
  </r>
  <r>
    <n v="66"/>
    <s v="Sanders-Allen"/>
    <s v="Grass-roots needs-based encryption"/>
    <n v="2900"/>
    <n v="1307"/>
    <x v="0"/>
    <n v="0.45068965517241377"/>
    <n v="108.91666666666667"/>
    <n v="12"/>
    <s v="US"/>
    <s v="USD"/>
    <n v="1428469200"/>
    <n v="1428901200"/>
    <b v="0"/>
    <b v="1"/>
    <x v="3"/>
  </r>
  <r>
    <n v="67"/>
    <s v="Lopez Inc"/>
    <s v="Team-oriented 6thgeneration middleware"/>
    <n v="72600"/>
    <n v="117892"/>
    <x v="1"/>
    <n v="1.6238567493112948"/>
    <n v="29.001722017220171"/>
    <n v="4065"/>
    <s v="GB"/>
    <s v="GBP"/>
    <n v="1264399200"/>
    <n v="1264831200"/>
    <b v="0"/>
    <b v="1"/>
    <x v="8"/>
  </r>
  <r>
    <n v="68"/>
    <s v="Moreno-Turner"/>
    <s v="Inverse multi-tasking installation"/>
    <n v="5700"/>
    <n v="14508"/>
    <x v="1"/>
    <n v="2.5452631578947367"/>
    <n v="58.975609756097562"/>
    <n v="246"/>
    <s v="IT"/>
    <s v="EUR"/>
    <n v="1501131600"/>
    <n v="1505192400"/>
    <b v="0"/>
    <b v="1"/>
    <x v="3"/>
  </r>
  <r>
    <n v="69"/>
    <s v="Jones-Watson"/>
    <s v="Switchable disintermediate moderator"/>
    <n v="7900"/>
    <n v="1901"/>
    <x v="3"/>
    <n v="0.24063291139240506"/>
    <n v="111.82352941176471"/>
    <n v="17"/>
    <s v="US"/>
    <s v="USD"/>
    <n v="1292738400"/>
    <n v="1295676000"/>
    <b v="0"/>
    <b v="0"/>
    <x v="3"/>
  </r>
  <r>
    <n v="70"/>
    <s v="Barker Inc"/>
    <s v="Re-engineered 24/7 task-force"/>
    <n v="128000"/>
    <n v="158389"/>
    <x v="1"/>
    <n v="1.2374140625000001"/>
    <n v="63.995555555555555"/>
    <n v="2475"/>
    <s v="IT"/>
    <s v="EUR"/>
    <n v="1288674000"/>
    <n v="1292911200"/>
    <b v="0"/>
    <b v="1"/>
    <x v="3"/>
  </r>
  <r>
    <n v="71"/>
    <s v="Tate, Bass and House"/>
    <s v="Organic object-oriented budgetary management"/>
    <n v="6000"/>
    <n v="6484"/>
    <x v="1"/>
    <n v="1.0806666666666667"/>
    <n v="85.315789473684205"/>
    <n v="76"/>
    <s v="US"/>
    <s v="USD"/>
    <n v="1575093600"/>
    <n v="1575439200"/>
    <b v="0"/>
    <b v="0"/>
    <x v="3"/>
  </r>
  <r>
    <n v="72"/>
    <s v="Hampton, Lewis and Ray"/>
    <s v="Seamless coherent parallelism"/>
    <n v="600"/>
    <n v="4022"/>
    <x v="1"/>
    <n v="6.7033333333333331"/>
    <n v="74.481481481481481"/>
    <n v="54"/>
    <s v="US"/>
    <s v="USD"/>
    <n v="1435726800"/>
    <n v="1438837200"/>
    <b v="0"/>
    <b v="0"/>
    <x v="10"/>
  </r>
  <r>
    <n v="73"/>
    <s v="Collins-Goodman"/>
    <s v="Cross-platform even-keeled initiative"/>
    <n v="1400"/>
    <n v="9253"/>
    <x v="1"/>
    <n v="6.609285714285714"/>
    <n v="105.14772727272727"/>
    <n v="88"/>
    <s v="US"/>
    <s v="USD"/>
    <n v="1480226400"/>
    <n v="1480485600"/>
    <b v="0"/>
    <b v="0"/>
    <x v="17"/>
  </r>
  <r>
    <n v="74"/>
    <s v="Davis-Michael"/>
    <s v="Progressive tertiary framework"/>
    <n v="3900"/>
    <n v="4776"/>
    <x v="1"/>
    <n v="1.2246153846153847"/>
    <n v="56.188235294117646"/>
    <n v="85"/>
    <s v="GB"/>
    <s v="GBP"/>
    <n v="1459054800"/>
    <n v="1459141200"/>
    <b v="0"/>
    <b v="0"/>
    <x v="16"/>
  </r>
  <r>
    <n v="75"/>
    <s v="White, Torres and Bishop"/>
    <s v="Multi-layered dynamic protocol"/>
    <n v="9700"/>
    <n v="14606"/>
    <x v="1"/>
    <n v="1.5057731958762886"/>
    <n v="85.917647058823533"/>
    <n v="170"/>
    <s v="US"/>
    <s v="USD"/>
    <n v="1531630800"/>
    <n v="1532322000"/>
    <b v="0"/>
    <b v="0"/>
    <x v="14"/>
  </r>
  <r>
    <n v="76"/>
    <s v="Martin, Conway and Larsen"/>
    <s v="Horizontal next generation function"/>
    <n v="122900"/>
    <n v="95993"/>
    <x v="0"/>
    <n v="0.78106590724165992"/>
    <n v="57.00296912114014"/>
    <n v="1684"/>
    <s v="US"/>
    <s v="USD"/>
    <n v="1421992800"/>
    <n v="1426222800"/>
    <b v="1"/>
    <b v="1"/>
    <x v="3"/>
  </r>
  <r>
    <n v="77"/>
    <s v="Acevedo-Huffman"/>
    <s v="Pre-emptive impactful model"/>
    <n v="9500"/>
    <n v="4460"/>
    <x v="0"/>
    <n v="0.46947368421052632"/>
    <n v="79.642857142857139"/>
    <n v="56"/>
    <s v="US"/>
    <s v="USD"/>
    <n v="1285563600"/>
    <n v="1286773200"/>
    <b v="0"/>
    <b v="1"/>
    <x v="10"/>
  </r>
  <r>
    <n v="78"/>
    <s v="Montgomery, Larson and Spencer"/>
    <s v="User-centric bifurcated knowledge user"/>
    <n v="4500"/>
    <n v="13536"/>
    <x v="1"/>
    <n v="3.008"/>
    <n v="41.018181818181816"/>
    <n v="330"/>
    <s v="US"/>
    <s v="USD"/>
    <n v="1523854800"/>
    <n v="1523941200"/>
    <b v="0"/>
    <b v="0"/>
    <x v="18"/>
  </r>
  <r>
    <n v="79"/>
    <s v="Soto LLC"/>
    <s v="Triple-buffered reciprocal project"/>
    <n v="57800"/>
    <n v="40228"/>
    <x v="0"/>
    <n v="0.6959861591695502"/>
    <n v="48.004773269689736"/>
    <n v="838"/>
    <s v="US"/>
    <s v="USD"/>
    <n v="1529125200"/>
    <n v="1529557200"/>
    <b v="0"/>
    <b v="0"/>
    <x v="3"/>
  </r>
  <r>
    <n v="80"/>
    <s v="Sutton, Barrett and Tucker"/>
    <s v="Cross-platform needs-based approach"/>
    <n v="1100"/>
    <n v="7012"/>
    <x v="1"/>
    <n v="6.374545454545455"/>
    <n v="55.212598425196852"/>
    <n v="127"/>
    <s v="US"/>
    <s v="USD"/>
    <n v="1503982800"/>
    <n v="1506574800"/>
    <b v="0"/>
    <b v="0"/>
    <x v="11"/>
  </r>
  <r>
    <n v="81"/>
    <s v="Gomez, Bailey and Flores"/>
    <s v="User-friendly static contingency"/>
    <n v="16800"/>
    <n v="37857"/>
    <x v="1"/>
    <n v="2.253392857142857"/>
    <n v="92.109489051094897"/>
    <n v="411"/>
    <s v="US"/>
    <s v="USD"/>
    <n v="1511416800"/>
    <n v="1513576800"/>
    <b v="0"/>
    <b v="0"/>
    <x v="1"/>
  </r>
  <r>
    <n v="82"/>
    <s v="Porter-George"/>
    <s v="Reactive content-based framework"/>
    <n v="1000"/>
    <n v="14973"/>
    <x v="1"/>
    <n v="14.973000000000001"/>
    <n v="83.183333333333337"/>
    <n v="180"/>
    <s v="GB"/>
    <s v="GBP"/>
    <n v="1547704800"/>
    <n v="1548309600"/>
    <b v="0"/>
    <b v="1"/>
    <x v="11"/>
  </r>
  <r>
    <n v="83"/>
    <s v="Fitzgerald PLC"/>
    <s v="Realigned user-facing concept"/>
    <n v="106400"/>
    <n v="39996"/>
    <x v="0"/>
    <n v="0.37590225563909774"/>
    <n v="39.996000000000002"/>
    <n v="1000"/>
    <s v="US"/>
    <s v="USD"/>
    <n v="1469682000"/>
    <n v="1471582800"/>
    <b v="0"/>
    <b v="0"/>
    <x v="5"/>
  </r>
  <r>
    <n v="84"/>
    <s v="Cisneros-Burton"/>
    <s v="Public-key zero tolerance orchestration"/>
    <n v="31400"/>
    <n v="41564"/>
    <x v="1"/>
    <n v="1.3236942675159236"/>
    <n v="111.1336898395722"/>
    <n v="374"/>
    <s v="US"/>
    <s v="USD"/>
    <n v="1343451600"/>
    <n v="1344315600"/>
    <b v="0"/>
    <b v="0"/>
    <x v="8"/>
  </r>
  <r>
    <n v="85"/>
    <s v="Hill, Lawson and Wilkinson"/>
    <s v="Multi-tiered eco-centric architecture"/>
    <n v="4900"/>
    <n v="6430"/>
    <x v="1"/>
    <n v="1.3122448979591836"/>
    <n v="90.563380281690144"/>
    <n v="71"/>
    <s v="AU"/>
    <s v="AUD"/>
    <n v="1315717200"/>
    <n v="1316408400"/>
    <b v="0"/>
    <b v="0"/>
    <x v="7"/>
  </r>
  <r>
    <n v="86"/>
    <s v="Davis-Smith"/>
    <s v="Organic motivating firmware"/>
    <n v="7400"/>
    <n v="12405"/>
    <x v="1"/>
    <n v="1.6763513513513513"/>
    <n v="61.108374384236456"/>
    <n v="203"/>
    <s v="US"/>
    <s v="USD"/>
    <n v="1430715600"/>
    <n v="1431838800"/>
    <b v="1"/>
    <b v="0"/>
    <x v="3"/>
  </r>
  <r>
    <n v="87"/>
    <s v="Farrell and Sons"/>
    <s v="Synergized 4thgeneration conglomeration"/>
    <n v="198500"/>
    <n v="123040"/>
    <x v="0"/>
    <n v="0.6198488664987406"/>
    <n v="83.022941970310384"/>
    <n v="1482"/>
    <s v="AU"/>
    <s v="AUD"/>
    <n v="1299564000"/>
    <n v="1300510800"/>
    <b v="0"/>
    <b v="1"/>
    <x v="1"/>
  </r>
  <r>
    <n v="88"/>
    <s v="Clark Group"/>
    <s v="Grass-roots fault-tolerant policy"/>
    <n v="4800"/>
    <n v="12516"/>
    <x v="1"/>
    <n v="2.6074999999999999"/>
    <n v="110.76106194690266"/>
    <n v="113"/>
    <s v="US"/>
    <s v="USD"/>
    <n v="1429160400"/>
    <n v="1431061200"/>
    <b v="0"/>
    <b v="0"/>
    <x v="18"/>
  </r>
  <r>
    <n v="89"/>
    <s v="White, Singleton and Zimmerman"/>
    <s v="Monitored scalable knowledgebase"/>
    <n v="3400"/>
    <n v="8588"/>
    <x v="1"/>
    <n v="2.5258823529411765"/>
    <n v="89.458333333333329"/>
    <n v="96"/>
    <s v="US"/>
    <s v="USD"/>
    <n v="1271307600"/>
    <n v="1271480400"/>
    <b v="0"/>
    <b v="0"/>
    <x v="3"/>
  </r>
  <r>
    <n v="90"/>
    <s v="Kramer Group"/>
    <s v="Synergistic explicit parallelism"/>
    <n v="7800"/>
    <n v="6132"/>
    <x v="0"/>
    <n v="0.7861538461538462"/>
    <n v="57.849056603773583"/>
    <n v="106"/>
    <s v="US"/>
    <s v="USD"/>
    <n v="1456380000"/>
    <n v="1456380000"/>
    <b v="0"/>
    <b v="1"/>
    <x v="3"/>
  </r>
  <r>
    <n v="91"/>
    <s v="Frazier, Patrick and Smith"/>
    <s v="Enhanced systemic analyzer"/>
    <n v="154300"/>
    <n v="74688"/>
    <x v="0"/>
    <n v="0.48404406999351912"/>
    <n v="109.99705449189985"/>
    <n v="679"/>
    <s v="IT"/>
    <s v="EUR"/>
    <n v="1470459600"/>
    <n v="1472878800"/>
    <b v="0"/>
    <b v="0"/>
    <x v="18"/>
  </r>
  <r>
    <n v="92"/>
    <s v="Santos, Bell and Lloyd"/>
    <s v="Object-based analyzing knowledge user"/>
    <n v="20000"/>
    <n v="51775"/>
    <x v="1"/>
    <n v="2.5887500000000001"/>
    <n v="103.96586345381526"/>
    <n v="498"/>
    <s v="CH"/>
    <s v="CHF"/>
    <n v="1277269200"/>
    <n v="1277355600"/>
    <b v="0"/>
    <b v="1"/>
    <x v="11"/>
  </r>
  <r>
    <n v="93"/>
    <s v="Hall and Sons"/>
    <s v="Pre-emptive radical architecture"/>
    <n v="108800"/>
    <n v="65877"/>
    <x v="3"/>
    <n v="0.60548713235294116"/>
    <n v="107.99508196721311"/>
    <n v="610"/>
    <s v="US"/>
    <s v="USD"/>
    <n v="1350709200"/>
    <n v="1351054800"/>
    <b v="0"/>
    <b v="1"/>
    <x v="3"/>
  </r>
  <r>
    <n v="94"/>
    <s v="Hanson Inc"/>
    <s v="Grass-roots web-enabled contingency"/>
    <n v="2900"/>
    <n v="8807"/>
    <x v="1"/>
    <n v="3.036896551724138"/>
    <n v="48.927777777777777"/>
    <n v="180"/>
    <s v="GB"/>
    <s v="GBP"/>
    <n v="1554613200"/>
    <n v="1555563600"/>
    <b v="0"/>
    <b v="0"/>
    <x v="2"/>
  </r>
  <r>
    <n v="95"/>
    <s v="Sanchez LLC"/>
    <s v="Stand-alone system-worthy standardization"/>
    <n v="900"/>
    <n v="1017"/>
    <x v="1"/>
    <n v="1.1299999999999999"/>
    <n v="37.666666666666664"/>
    <n v="27"/>
    <s v="US"/>
    <s v="USD"/>
    <n v="1571029200"/>
    <n v="1571634000"/>
    <b v="0"/>
    <b v="0"/>
    <x v="4"/>
  </r>
  <r>
    <n v="96"/>
    <s v="Howard Ltd"/>
    <s v="Down-sized systematic policy"/>
    <n v="69700"/>
    <n v="151513"/>
    <x v="1"/>
    <n v="2.1737876614060259"/>
    <n v="64.999141999141997"/>
    <n v="2331"/>
    <s v="US"/>
    <s v="USD"/>
    <n v="1299736800"/>
    <n v="1300856400"/>
    <b v="0"/>
    <b v="0"/>
    <x v="3"/>
  </r>
  <r>
    <n v="97"/>
    <s v="Stewart LLC"/>
    <s v="Cloned bi-directional architecture"/>
    <n v="1300"/>
    <n v="12047"/>
    <x v="1"/>
    <n v="9.2669230769230762"/>
    <n v="106.61061946902655"/>
    <n v="113"/>
    <s v="US"/>
    <s v="USD"/>
    <n v="1435208400"/>
    <n v="1439874000"/>
    <b v="0"/>
    <b v="0"/>
    <x v="0"/>
  </r>
  <r>
    <n v="98"/>
    <s v="Arias, Allen and Miller"/>
    <s v="Seamless transitional portal"/>
    <n v="97800"/>
    <n v="32951"/>
    <x v="0"/>
    <n v="0.33692229038854804"/>
    <n v="27.009016393442622"/>
    <n v="1220"/>
    <s v="AU"/>
    <s v="AUD"/>
    <n v="1437973200"/>
    <n v="1438318800"/>
    <b v="0"/>
    <b v="0"/>
    <x v="11"/>
  </r>
  <r>
    <n v="99"/>
    <s v="Baker-Morris"/>
    <s v="Fully-configurable motivating approach"/>
    <n v="7600"/>
    <n v="14951"/>
    <x v="1"/>
    <n v="1.9672368421052631"/>
    <n v="91.16463414634147"/>
    <n v="164"/>
    <s v="US"/>
    <s v="USD"/>
    <n v="1416895200"/>
    <n v="1419400800"/>
    <b v="0"/>
    <b v="0"/>
    <x v="3"/>
  </r>
  <r>
    <n v="100"/>
    <s v="Tucker, Fox and Green"/>
    <s v="Upgradable fault-tolerant approach"/>
    <n v="100"/>
    <n v="1"/>
    <x v="0"/>
    <n v="0.01"/>
    <n v="1"/>
    <n v="1"/>
    <s v="US"/>
    <s v="USD"/>
    <n v="1319000400"/>
    <n v="1320555600"/>
    <b v="0"/>
    <b v="0"/>
    <x v="3"/>
  </r>
  <r>
    <n v="101"/>
    <s v="Douglas LLC"/>
    <s v="Reduced heuristic moratorium"/>
    <n v="900"/>
    <n v="9193"/>
    <x v="1"/>
    <n v="10.214444444444444"/>
    <n v="56.054878048780488"/>
    <n v="164"/>
    <s v="US"/>
    <s v="USD"/>
    <n v="1424498400"/>
    <n v="1425103200"/>
    <b v="0"/>
    <b v="1"/>
    <x v="5"/>
  </r>
  <r>
    <n v="102"/>
    <s v="Garcia Inc"/>
    <s v="Front-line web-enabled model"/>
    <n v="3700"/>
    <n v="10422"/>
    <x v="1"/>
    <n v="2.8167567567567566"/>
    <n v="31.017857142857142"/>
    <n v="336"/>
    <s v="US"/>
    <s v="USD"/>
    <n v="1526274000"/>
    <n v="1526878800"/>
    <b v="0"/>
    <b v="1"/>
    <x v="8"/>
  </r>
  <r>
    <n v="103"/>
    <s v="Frye, Hunt and Powell"/>
    <s v="Polarized incremental emulation"/>
    <n v="10000"/>
    <n v="2461"/>
    <x v="0"/>
    <n v="0.24610000000000001"/>
    <n v="66.513513513513516"/>
    <n v="37"/>
    <s v="IT"/>
    <s v="EUR"/>
    <n v="1287896400"/>
    <n v="1288674000"/>
    <b v="0"/>
    <b v="0"/>
    <x v="5"/>
  </r>
  <r>
    <n v="104"/>
    <s v="Smith, Wells and Nguyen"/>
    <s v="Self-enabling grid-enabled initiative"/>
    <n v="119200"/>
    <n v="170623"/>
    <x v="1"/>
    <n v="1.4314010067114094"/>
    <n v="89.005216484089729"/>
    <n v="1917"/>
    <s v="US"/>
    <s v="USD"/>
    <n v="1495515600"/>
    <n v="1495602000"/>
    <b v="0"/>
    <b v="0"/>
    <x v="7"/>
  </r>
  <r>
    <n v="105"/>
    <s v="Charles-Johnson"/>
    <s v="Total fresh-thinking system engine"/>
    <n v="6800"/>
    <n v="9829"/>
    <x v="1"/>
    <n v="1.4454411764705883"/>
    <n v="103.46315789473684"/>
    <n v="95"/>
    <s v="US"/>
    <s v="USD"/>
    <n v="1364878800"/>
    <n v="1366434000"/>
    <b v="0"/>
    <b v="0"/>
    <x v="2"/>
  </r>
  <r>
    <n v="106"/>
    <s v="Brandt, Carter and Wood"/>
    <s v="Ameliorated clear-thinking circuit"/>
    <n v="3900"/>
    <n v="14006"/>
    <x v="1"/>
    <n v="3.5912820512820511"/>
    <n v="95.278911564625844"/>
    <n v="147"/>
    <s v="US"/>
    <s v="USD"/>
    <n v="1567918800"/>
    <n v="1568350800"/>
    <b v="0"/>
    <b v="0"/>
    <x v="3"/>
  </r>
  <r>
    <n v="107"/>
    <s v="Tucker, Schmidt and Reid"/>
    <s v="Multi-layered encompassing installation"/>
    <n v="3500"/>
    <n v="6527"/>
    <x v="1"/>
    <n v="1.8648571428571428"/>
    <n v="75.895348837209298"/>
    <n v="86"/>
    <s v="US"/>
    <s v="USD"/>
    <n v="1524459600"/>
    <n v="1525928400"/>
    <b v="0"/>
    <b v="1"/>
    <x v="3"/>
  </r>
  <r>
    <n v="108"/>
    <s v="Decker Inc"/>
    <s v="Universal encompassing implementation"/>
    <n v="1500"/>
    <n v="8929"/>
    <x v="1"/>
    <n v="5.9526666666666666"/>
    <n v="107.57831325301204"/>
    <n v="83"/>
    <s v="US"/>
    <s v="USD"/>
    <n v="1333688400"/>
    <n v="1336885200"/>
    <b v="0"/>
    <b v="0"/>
    <x v="4"/>
  </r>
  <r>
    <n v="109"/>
    <s v="Romero and Sons"/>
    <s v="Object-based client-server application"/>
    <n v="5200"/>
    <n v="3079"/>
    <x v="0"/>
    <n v="0.5921153846153846"/>
    <n v="51.31666666666667"/>
    <n v="60"/>
    <s v="US"/>
    <s v="USD"/>
    <n v="1389506400"/>
    <n v="1389679200"/>
    <b v="0"/>
    <b v="0"/>
    <x v="19"/>
  </r>
  <r>
    <n v="110"/>
    <s v="Castillo-Carey"/>
    <s v="Cross-platform solution-oriented process improvement"/>
    <n v="142400"/>
    <n v="21307"/>
    <x v="0"/>
    <n v="0.14962780898876404"/>
    <n v="71.983108108108112"/>
    <n v="296"/>
    <s v="US"/>
    <s v="USD"/>
    <n v="1536642000"/>
    <n v="1538283600"/>
    <b v="0"/>
    <b v="0"/>
    <x v="0"/>
  </r>
  <r>
    <n v="111"/>
    <s v="Hart-Briggs"/>
    <s v="Re-engineered user-facing approach"/>
    <n v="61400"/>
    <n v="73653"/>
    <x v="1"/>
    <n v="1.1995602605863191"/>
    <n v="108.95414201183432"/>
    <n v="676"/>
    <s v="US"/>
    <s v="USD"/>
    <n v="1348290000"/>
    <n v="1348808400"/>
    <b v="0"/>
    <b v="0"/>
    <x v="15"/>
  </r>
  <r>
    <n v="112"/>
    <s v="Jones-Meyer"/>
    <s v="Re-engineered client-driven hub"/>
    <n v="4700"/>
    <n v="12635"/>
    <x v="1"/>
    <n v="2.6882978723404256"/>
    <n v="35"/>
    <n v="361"/>
    <s v="AU"/>
    <s v="AUD"/>
    <n v="1408856400"/>
    <n v="1410152400"/>
    <b v="0"/>
    <b v="0"/>
    <x v="2"/>
  </r>
  <r>
    <n v="113"/>
    <s v="Wright, Hartman and Yu"/>
    <s v="User-friendly tertiary array"/>
    <n v="3300"/>
    <n v="12437"/>
    <x v="1"/>
    <n v="3.7687878787878786"/>
    <n v="94.938931297709928"/>
    <n v="131"/>
    <s v="US"/>
    <s v="USD"/>
    <n v="1505192400"/>
    <n v="1505797200"/>
    <b v="0"/>
    <b v="0"/>
    <x v="0"/>
  </r>
  <r>
    <n v="114"/>
    <s v="Harper-Davis"/>
    <s v="Robust heuristic encoding"/>
    <n v="1900"/>
    <n v="13816"/>
    <x v="1"/>
    <n v="7.2715789473684209"/>
    <n v="109.65079365079364"/>
    <n v="126"/>
    <s v="US"/>
    <s v="USD"/>
    <n v="1554786000"/>
    <n v="1554872400"/>
    <b v="0"/>
    <b v="1"/>
    <x v="8"/>
  </r>
  <r>
    <n v="115"/>
    <s v="Barrett PLC"/>
    <s v="Team-oriented clear-thinking capacity"/>
    <n v="166700"/>
    <n v="145382"/>
    <x v="0"/>
    <n v="0.87211757648470301"/>
    <n v="44.001815980629537"/>
    <n v="3304"/>
    <s v="IT"/>
    <s v="EUR"/>
    <n v="1510898400"/>
    <n v="1513922400"/>
    <b v="0"/>
    <b v="0"/>
    <x v="13"/>
  </r>
  <r>
    <n v="116"/>
    <s v="David-Clark"/>
    <s v="De-engineered motivating standardization"/>
    <n v="7200"/>
    <n v="6336"/>
    <x v="0"/>
    <n v="0.88"/>
    <n v="86.794520547945211"/>
    <n v="73"/>
    <s v="US"/>
    <s v="USD"/>
    <n v="1442552400"/>
    <n v="1442638800"/>
    <b v="0"/>
    <b v="0"/>
    <x v="3"/>
  </r>
  <r>
    <n v="117"/>
    <s v="Chaney-Dennis"/>
    <s v="Business-focused 24hour groupware"/>
    <n v="4900"/>
    <n v="8523"/>
    <x v="1"/>
    <n v="1.7393877551020409"/>
    <n v="30.992727272727272"/>
    <n v="275"/>
    <s v="US"/>
    <s v="USD"/>
    <n v="1316667600"/>
    <n v="1317186000"/>
    <b v="0"/>
    <b v="0"/>
    <x v="19"/>
  </r>
  <r>
    <n v="118"/>
    <s v="Robinson, Lopez and Christensen"/>
    <s v="Organic next generation protocol"/>
    <n v="5400"/>
    <n v="6351"/>
    <x v="1"/>
    <n v="1.1761111111111111"/>
    <n v="94.791044776119406"/>
    <n v="67"/>
    <s v="US"/>
    <s v="USD"/>
    <n v="1390716000"/>
    <n v="1391234400"/>
    <b v="0"/>
    <b v="0"/>
    <x v="14"/>
  </r>
  <r>
    <n v="119"/>
    <s v="Clark and Sons"/>
    <s v="Reverse-engineered full-range Internet solution"/>
    <n v="5000"/>
    <n v="10748"/>
    <x v="1"/>
    <n v="2.1496"/>
    <n v="69.79220779220779"/>
    <n v="154"/>
    <s v="US"/>
    <s v="USD"/>
    <n v="1402894800"/>
    <n v="1404363600"/>
    <b v="0"/>
    <b v="1"/>
    <x v="4"/>
  </r>
  <r>
    <n v="120"/>
    <s v="Vega Group"/>
    <s v="Synchronized regional synergy"/>
    <n v="75100"/>
    <n v="112272"/>
    <x v="1"/>
    <n v="1.4949667110519307"/>
    <n v="63.003367003367003"/>
    <n v="1782"/>
    <s v="US"/>
    <s v="USD"/>
    <n v="1429246800"/>
    <n v="1429592400"/>
    <b v="0"/>
    <b v="1"/>
    <x v="20"/>
  </r>
  <r>
    <n v="121"/>
    <s v="Brown-Brown"/>
    <s v="Multi-lateral homogeneous success"/>
    <n v="45300"/>
    <n v="99361"/>
    <x v="1"/>
    <n v="2.1933995584988963"/>
    <n v="110.0343300110742"/>
    <n v="903"/>
    <s v="US"/>
    <s v="USD"/>
    <n v="1412485200"/>
    <n v="1413608400"/>
    <b v="0"/>
    <b v="0"/>
    <x v="11"/>
  </r>
  <r>
    <n v="122"/>
    <s v="Taylor PLC"/>
    <s v="Seamless zero-defect solution"/>
    <n v="136800"/>
    <n v="88055"/>
    <x v="0"/>
    <n v="0.64367690058479532"/>
    <n v="25.997933274284026"/>
    <n v="3387"/>
    <s v="US"/>
    <s v="USD"/>
    <n v="1417068000"/>
    <n v="1419400800"/>
    <b v="0"/>
    <b v="0"/>
    <x v="13"/>
  </r>
  <r>
    <n v="123"/>
    <s v="Edwards-Lewis"/>
    <s v="Enhanced scalable concept"/>
    <n v="177700"/>
    <n v="33092"/>
    <x v="0"/>
    <n v="0.18622397298818233"/>
    <n v="49.987915407854985"/>
    <n v="662"/>
    <s v="CA"/>
    <s v="CAD"/>
    <n v="1448344800"/>
    <n v="1448604000"/>
    <b v="1"/>
    <b v="0"/>
    <x v="3"/>
  </r>
  <r>
    <n v="124"/>
    <s v="Stanton, Neal and Rodriguez"/>
    <s v="Polarized uniform software"/>
    <n v="2600"/>
    <n v="9562"/>
    <x v="1"/>
    <n v="3.6776923076923076"/>
    <n v="101.72340425531915"/>
    <n v="94"/>
    <s v="IT"/>
    <s v="EUR"/>
    <n v="1557723600"/>
    <n v="1562302800"/>
    <b v="0"/>
    <b v="0"/>
    <x v="14"/>
  </r>
  <r>
    <n v="125"/>
    <s v="Pratt LLC"/>
    <s v="Stand-alone web-enabled moderator"/>
    <n v="5300"/>
    <n v="8475"/>
    <x v="1"/>
    <n v="1.5990566037735849"/>
    <n v="47.083333333333336"/>
    <n v="180"/>
    <s v="US"/>
    <s v="USD"/>
    <n v="1537333200"/>
    <n v="1537678800"/>
    <b v="0"/>
    <b v="0"/>
    <x v="3"/>
  </r>
  <r>
    <n v="126"/>
    <s v="Gross PLC"/>
    <s v="Proactive methodical benchmark"/>
    <n v="180200"/>
    <n v="69617"/>
    <x v="0"/>
    <n v="0.38633185349611543"/>
    <n v="89.944444444444443"/>
    <n v="774"/>
    <s v="US"/>
    <s v="USD"/>
    <n v="1471150800"/>
    <n v="1473570000"/>
    <b v="0"/>
    <b v="1"/>
    <x v="3"/>
  </r>
  <r>
    <n v="127"/>
    <s v="Martinez, Gomez and Dalton"/>
    <s v="Team-oriented 6thgeneration matrix"/>
    <n v="103200"/>
    <n v="53067"/>
    <x v="0"/>
    <n v="0.51421511627906979"/>
    <n v="78.96875"/>
    <n v="672"/>
    <s v="CA"/>
    <s v="CAD"/>
    <n v="1273640400"/>
    <n v="1273899600"/>
    <b v="0"/>
    <b v="0"/>
    <x v="3"/>
  </r>
  <r>
    <n v="128"/>
    <s v="Allen-Curtis"/>
    <s v="Phased human-resource core"/>
    <n v="70600"/>
    <n v="42596"/>
    <x v="3"/>
    <n v="0.60334277620396604"/>
    <n v="80.067669172932327"/>
    <n v="532"/>
    <s v="US"/>
    <s v="USD"/>
    <n v="1282885200"/>
    <n v="1284008400"/>
    <b v="0"/>
    <b v="0"/>
    <x v="1"/>
  </r>
  <r>
    <n v="129"/>
    <s v="Morgan-Martinez"/>
    <s v="Mandatory tertiary implementation"/>
    <n v="148500"/>
    <n v="4756"/>
    <x v="3"/>
    <n v="3.2026936026936029E-2"/>
    <n v="86.472727272727269"/>
    <n v="55"/>
    <s v="AU"/>
    <s v="AUD"/>
    <n v="1422943200"/>
    <n v="1425103200"/>
    <b v="0"/>
    <b v="0"/>
    <x v="0"/>
  </r>
  <r>
    <n v="130"/>
    <s v="Luna, Anderson and Fox"/>
    <s v="Secured directional encryption"/>
    <n v="9600"/>
    <n v="14925"/>
    <x v="1"/>
    <n v="1.5546875"/>
    <n v="28.001876172607879"/>
    <n v="533"/>
    <s v="DK"/>
    <s v="DKK"/>
    <n v="1319605200"/>
    <n v="1320991200"/>
    <b v="0"/>
    <b v="0"/>
    <x v="6"/>
  </r>
  <r>
    <n v="131"/>
    <s v="Fleming, Zhang and Henderson"/>
    <s v="Distributed 5thgeneration implementation"/>
    <n v="164700"/>
    <n v="166116"/>
    <x v="1"/>
    <n v="1.0085974499089254"/>
    <n v="67.996725337699544"/>
    <n v="2443"/>
    <s v="GB"/>
    <s v="GBP"/>
    <n v="1385704800"/>
    <n v="1386828000"/>
    <b v="0"/>
    <b v="0"/>
    <x v="2"/>
  </r>
  <r>
    <n v="132"/>
    <s v="Flowers and Sons"/>
    <s v="Virtual static core"/>
    <n v="3300"/>
    <n v="3834"/>
    <x v="1"/>
    <n v="1.1618181818181819"/>
    <n v="43.078651685393261"/>
    <n v="89"/>
    <s v="US"/>
    <s v="USD"/>
    <n v="1515736800"/>
    <n v="1517119200"/>
    <b v="0"/>
    <b v="1"/>
    <x v="3"/>
  </r>
  <r>
    <n v="133"/>
    <s v="Gates PLC"/>
    <s v="Secured content-based product"/>
    <n v="4500"/>
    <n v="13985"/>
    <x v="1"/>
    <n v="3.1077777777777778"/>
    <n v="87.95597484276729"/>
    <n v="159"/>
    <s v="US"/>
    <s v="USD"/>
    <n v="1313125200"/>
    <n v="1315026000"/>
    <b v="0"/>
    <b v="0"/>
    <x v="21"/>
  </r>
  <r>
    <n v="134"/>
    <s v="Caldwell LLC"/>
    <s v="Secured executive concept"/>
    <n v="99500"/>
    <n v="89288"/>
    <x v="0"/>
    <n v="0.89736683417085428"/>
    <n v="94.987234042553197"/>
    <n v="940"/>
    <s v="CH"/>
    <s v="CHF"/>
    <n v="1308459600"/>
    <n v="1312693200"/>
    <b v="0"/>
    <b v="1"/>
    <x v="4"/>
  </r>
  <r>
    <n v="135"/>
    <s v="Le, Burton and Evans"/>
    <s v="Balanced zero-defect software"/>
    <n v="7700"/>
    <n v="5488"/>
    <x v="0"/>
    <n v="0.71272727272727276"/>
    <n v="46.905982905982903"/>
    <n v="117"/>
    <s v="US"/>
    <s v="USD"/>
    <n v="1362636000"/>
    <n v="1363064400"/>
    <b v="0"/>
    <b v="1"/>
    <x v="3"/>
  </r>
  <r>
    <n v="136"/>
    <s v="Briggs PLC"/>
    <s v="Distributed context-sensitive flexibility"/>
    <n v="82800"/>
    <n v="2721"/>
    <x v="3"/>
    <n v="3.2862318840579711E-2"/>
    <n v="46.913793103448278"/>
    <n v="58"/>
    <s v="US"/>
    <s v="USD"/>
    <n v="1402117200"/>
    <n v="1403154000"/>
    <b v="0"/>
    <b v="1"/>
    <x v="6"/>
  </r>
  <r>
    <n v="137"/>
    <s v="Hudson-Nguyen"/>
    <s v="Down-sized disintermediate support"/>
    <n v="1800"/>
    <n v="4712"/>
    <x v="1"/>
    <n v="2.617777777777778"/>
    <n v="94.24"/>
    <n v="50"/>
    <s v="US"/>
    <s v="USD"/>
    <n v="1286341200"/>
    <n v="1286859600"/>
    <b v="0"/>
    <b v="0"/>
    <x v="9"/>
  </r>
  <r>
    <n v="138"/>
    <s v="Hogan Ltd"/>
    <s v="Stand-alone mission-critical moratorium"/>
    <n v="9600"/>
    <n v="9216"/>
    <x v="0"/>
    <n v="0.96"/>
    <n v="80.139130434782615"/>
    <n v="115"/>
    <s v="US"/>
    <s v="USD"/>
    <n v="1348808400"/>
    <n v="1349326800"/>
    <b v="0"/>
    <b v="0"/>
    <x v="20"/>
  </r>
  <r>
    <n v="139"/>
    <s v="Hamilton, Wright and Chavez"/>
    <s v="Down-sized empowering protocol"/>
    <n v="92100"/>
    <n v="19246"/>
    <x v="0"/>
    <n v="0.20896851248642778"/>
    <n v="59.036809815950917"/>
    <n v="326"/>
    <s v="US"/>
    <s v="USD"/>
    <n v="1429592400"/>
    <n v="1430974800"/>
    <b v="0"/>
    <b v="1"/>
    <x v="8"/>
  </r>
  <r>
    <n v="140"/>
    <s v="Bautista-Cross"/>
    <s v="Fully-configurable coherent Internet solution"/>
    <n v="5500"/>
    <n v="12274"/>
    <x v="1"/>
    <n v="2.2316363636363636"/>
    <n v="65.989247311827953"/>
    <n v="186"/>
    <s v="US"/>
    <s v="USD"/>
    <n v="1519538400"/>
    <n v="1519970400"/>
    <b v="0"/>
    <b v="0"/>
    <x v="4"/>
  </r>
  <r>
    <n v="141"/>
    <s v="Jackson LLC"/>
    <s v="Distributed motivating algorithm"/>
    <n v="64300"/>
    <n v="65323"/>
    <x v="1"/>
    <n v="1.0159097978227061"/>
    <n v="60.992530345471522"/>
    <n v="1071"/>
    <s v="US"/>
    <s v="USD"/>
    <n v="1434085200"/>
    <n v="1434603600"/>
    <b v="0"/>
    <b v="0"/>
    <x v="2"/>
  </r>
  <r>
    <n v="142"/>
    <s v="Figueroa Ltd"/>
    <s v="Expanded solution-oriented benchmark"/>
    <n v="5000"/>
    <n v="11502"/>
    <x v="1"/>
    <n v="2.3003999999999998"/>
    <n v="98.307692307692307"/>
    <n v="117"/>
    <s v="US"/>
    <s v="USD"/>
    <n v="1333688400"/>
    <n v="1337230800"/>
    <b v="0"/>
    <b v="0"/>
    <x v="2"/>
  </r>
  <r>
    <n v="143"/>
    <s v="Avila-Jones"/>
    <s v="Implemented discrete secured line"/>
    <n v="5400"/>
    <n v="7322"/>
    <x v="1"/>
    <n v="1.355925925925926"/>
    <n v="104.6"/>
    <n v="70"/>
    <s v="US"/>
    <s v="USD"/>
    <n v="1277701200"/>
    <n v="1279429200"/>
    <b v="0"/>
    <b v="0"/>
    <x v="7"/>
  </r>
  <r>
    <n v="144"/>
    <s v="Martin, Lopez and Hunter"/>
    <s v="Multi-lateral actuating installation"/>
    <n v="9000"/>
    <n v="11619"/>
    <x v="1"/>
    <n v="1.2909999999999999"/>
    <n v="86.066666666666663"/>
    <n v="135"/>
    <s v="US"/>
    <s v="USD"/>
    <n v="1560747600"/>
    <n v="1561438800"/>
    <b v="0"/>
    <b v="0"/>
    <x v="3"/>
  </r>
  <r>
    <n v="145"/>
    <s v="Fields-Moore"/>
    <s v="Secured reciprocal array"/>
    <n v="25000"/>
    <n v="59128"/>
    <x v="1"/>
    <n v="2.3651200000000001"/>
    <n v="76.989583333333329"/>
    <n v="768"/>
    <s v="CH"/>
    <s v="CHF"/>
    <n v="1410066000"/>
    <n v="1410498000"/>
    <b v="0"/>
    <b v="0"/>
    <x v="8"/>
  </r>
  <r>
    <n v="146"/>
    <s v="Harris-Golden"/>
    <s v="Optional bandwidth-monitored middleware"/>
    <n v="8800"/>
    <n v="1518"/>
    <x v="3"/>
    <n v="0.17249999999999999"/>
    <n v="29.764705882352942"/>
    <n v="51"/>
    <s v="US"/>
    <s v="USD"/>
    <n v="1320732000"/>
    <n v="1322460000"/>
    <b v="0"/>
    <b v="0"/>
    <x v="3"/>
  </r>
  <r>
    <n v="147"/>
    <s v="Moss, Norman and Dunlap"/>
    <s v="Upgradable upward-trending workforce"/>
    <n v="8300"/>
    <n v="9337"/>
    <x v="1"/>
    <n v="1.1249397590361445"/>
    <n v="46.91959798994975"/>
    <n v="199"/>
    <s v="US"/>
    <s v="USD"/>
    <n v="1465794000"/>
    <n v="1466312400"/>
    <b v="0"/>
    <b v="1"/>
    <x v="3"/>
  </r>
  <r>
    <n v="148"/>
    <s v="White, Larson and Wright"/>
    <s v="Upgradable hybrid capability"/>
    <n v="9300"/>
    <n v="11255"/>
    <x v="1"/>
    <n v="1.2102150537634409"/>
    <n v="105.18691588785046"/>
    <n v="107"/>
    <s v="US"/>
    <s v="USD"/>
    <n v="1500958800"/>
    <n v="1501736400"/>
    <b v="0"/>
    <b v="0"/>
    <x v="8"/>
  </r>
  <r>
    <n v="149"/>
    <s v="Payne, Oliver and Burch"/>
    <s v="Managed fresh-thinking flexibility"/>
    <n v="6200"/>
    <n v="13632"/>
    <x v="1"/>
    <n v="2.1987096774193549"/>
    <n v="69.907692307692301"/>
    <n v="195"/>
    <s v="US"/>
    <s v="USD"/>
    <n v="1357020000"/>
    <n v="1361512800"/>
    <b v="0"/>
    <b v="0"/>
    <x v="7"/>
  </r>
  <r>
    <n v="150"/>
    <s v="Brown, Palmer and Pace"/>
    <s v="Networked stable workforce"/>
    <n v="100"/>
    <n v="1"/>
    <x v="0"/>
    <n v="0.01"/>
    <n v="1"/>
    <n v="1"/>
    <s v="US"/>
    <s v="USD"/>
    <n v="1544940000"/>
    <n v="1545026400"/>
    <b v="0"/>
    <b v="0"/>
    <x v="1"/>
  </r>
  <r>
    <n v="151"/>
    <s v="Parker LLC"/>
    <s v="Customizable intermediate extranet"/>
    <n v="137200"/>
    <n v="88037"/>
    <x v="0"/>
    <n v="0.64166909620991253"/>
    <n v="60.011588275391958"/>
    <n v="1467"/>
    <s v="US"/>
    <s v="USD"/>
    <n v="1402290000"/>
    <n v="1406696400"/>
    <b v="0"/>
    <b v="0"/>
    <x v="5"/>
  </r>
  <r>
    <n v="152"/>
    <s v="Bowen, Mcdonald and Hall"/>
    <s v="User-centric fault-tolerant task-force"/>
    <n v="41500"/>
    <n v="175573"/>
    <x v="1"/>
    <n v="4.2306746987951804"/>
    <n v="52.006220379146917"/>
    <n v="3376"/>
    <s v="US"/>
    <s v="USD"/>
    <n v="1487311200"/>
    <n v="1487916000"/>
    <b v="0"/>
    <b v="0"/>
    <x v="7"/>
  </r>
  <r>
    <n v="153"/>
    <s v="Whitehead, Bell and Hughes"/>
    <s v="Multi-tiered radical definition"/>
    <n v="189400"/>
    <n v="176112"/>
    <x v="0"/>
    <n v="0.92984160506863778"/>
    <n v="31.000176025347649"/>
    <n v="5681"/>
    <s v="US"/>
    <s v="USD"/>
    <n v="1350622800"/>
    <n v="1351141200"/>
    <b v="0"/>
    <b v="0"/>
    <x v="3"/>
  </r>
  <r>
    <n v="154"/>
    <s v="Rodriguez-Brown"/>
    <s v="Devolved foreground benchmark"/>
    <n v="171300"/>
    <n v="100650"/>
    <x v="0"/>
    <n v="0.58756567425569173"/>
    <n v="95.042492917847028"/>
    <n v="1059"/>
    <s v="US"/>
    <s v="USD"/>
    <n v="1463029200"/>
    <n v="1465016400"/>
    <b v="0"/>
    <b v="1"/>
    <x v="7"/>
  </r>
  <r>
    <n v="155"/>
    <s v="Hall-Schaefer"/>
    <s v="Distributed eco-centric methodology"/>
    <n v="139500"/>
    <n v="90706"/>
    <x v="0"/>
    <n v="0.65022222222222226"/>
    <n v="75.968174204355108"/>
    <n v="1194"/>
    <s v="US"/>
    <s v="USD"/>
    <n v="1269493200"/>
    <n v="1270789200"/>
    <b v="0"/>
    <b v="0"/>
    <x v="3"/>
  </r>
  <r>
    <n v="156"/>
    <s v="Meza-Rogers"/>
    <s v="Streamlined encompassing encryption"/>
    <n v="36400"/>
    <n v="26914"/>
    <x v="3"/>
    <n v="0.73939560439560437"/>
    <n v="71.013192612137203"/>
    <n v="379"/>
    <s v="AU"/>
    <s v="AUD"/>
    <n v="1570251600"/>
    <n v="1572325200"/>
    <b v="0"/>
    <b v="0"/>
    <x v="1"/>
  </r>
  <r>
    <n v="157"/>
    <s v="Curtis-Curtis"/>
    <s v="User-friendly reciprocal initiative"/>
    <n v="4200"/>
    <n v="2212"/>
    <x v="0"/>
    <n v="0.52666666666666662"/>
    <n v="73.733333333333334"/>
    <n v="30"/>
    <s v="AU"/>
    <s v="AUD"/>
    <n v="1388383200"/>
    <n v="1389420000"/>
    <b v="0"/>
    <b v="0"/>
    <x v="14"/>
  </r>
  <r>
    <n v="158"/>
    <s v="Carlson Inc"/>
    <s v="Ergonomic fresh-thinking installation"/>
    <n v="2100"/>
    <n v="4640"/>
    <x v="1"/>
    <n v="2.2095238095238097"/>
    <n v="113.17073170731707"/>
    <n v="41"/>
    <s v="US"/>
    <s v="USD"/>
    <n v="1449554400"/>
    <n v="1449640800"/>
    <b v="0"/>
    <b v="0"/>
    <x v="1"/>
  </r>
  <r>
    <n v="159"/>
    <s v="Clarke, Anderson and Lee"/>
    <s v="Robust explicit hardware"/>
    <n v="191200"/>
    <n v="191222"/>
    <x v="1"/>
    <n v="1.0001150627615063"/>
    <n v="105.00933552992861"/>
    <n v="1821"/>
    <s v="US"/>
    <s v="USD"/>
    <n v="1553662800"/>
    <n v="1555218000"/>
    <b v="0"/>
    <b v="1"/>
    <x v="3"/>
  </r>
  <r>
    <n v="160"/>
    <s v="Evans Group"/>
    <s v="Stand-alone actuating support"/>
    <n v="8000"/>
    <n v="12985"/>
    <x v="1"/>
    <n v="1.6231249999999999"/>
    <n v="79.176829268292678"/>
    <n v="164"/>
    <s v="US"/>
    <s v="USD"/>
    <n v="1556341200"/>
    <n v="1557723600"/>
    <b v="0"/>
    <b v="0"/>
    <x v="8"/>
  </r>
  <r>
    <n v="161"/>
    <s v="Bruce Group"/>
    <s v="Cross-platform methodical process improvement"/>
    <n v="5500"/>
    <n v="4300"/>
    <x v="0"/>
    <n v="0.78181818181818186"/>
    <n v="57.333333333333336"/>
    <n v="75"/>
    <s v="US"/>
    <s v="USD"/>
    <n v="1442984400"/>
    <n v="1443502800"/>
    <b v="0"/>
    <b v="1"/>
    <x v="2"/>
  </r>
  <r>
    <n v="162"/>
    <s v="Keith, Alvarez and Potter"/>
    <s v="Extended bottom-line open architecture"/>
    <n v="6100"/>
    <n v="9134"/>
    <x v="1"/>
    <n v="1.4973770491803278"/>
    <n v="58.178343949044589"/>
    <n v="157"/>
    <s v="CH"/>
    <s v="CHF"/>
    <n v="1544248800"/>
    <n v="1546840800"/>
    <b v="0"/>
    <b v="0"/>
    <x v="1"/>
  </r>
  <r>
    <n v="163"/>
    <s v="Burton-Watkins"/>
    <s v="Extended reciprocal circuit"/>
    <n v="3500"/>
    <n v="8864"/>
    <x v="1"/>
    <n v="2.5325714285714285"/>
    <n v="36.032520325203251"/>
    <n v="246"/>
    <s v="US"/>
    <s v="USD"/>
    <n v="1508475600"/>
    <n v="1512712800"/>
    <b v="0"/>
    <b v="1"/>
    <x v="14"/>
  </r>
  <r>
    <n v="164"/>
    <s v="Lopez and Sons"/>
    <s v="Polarized human-resource protocol"/>
    <n v="150500"/>
    <n v="150755"/>
    <x v="1"/>
    <n v="1.0016943521594683"/>
    <n v="107.99068767908309"/>
    <n v="1396"/>
    <s v="US"/>
    <s v="USD"/>
    <n v="1507438800"/>
    <n v="1507525200"/>
    <b v="0"/>
    <b v="0"/>
    <x v="3"/>
  </r>
  <r>
    <n v="165"/>
    <s v="Cordova Ltd"/>
    <s v="Synergized radical product"/>
    <n v="90400"/>
    <n v="110279"/>
    <x v="1"/>
    <n v="1.2199004424778761"/>
    <n v="44.005985634477256"/>
    <n v="2506"/>
    <s v="US"/>
    <s v="USD"/>
    <n v="1501563600"/>
    <n v="1504328400"/>
    <b v="0"/>
    <b v="0"/>
    <x v="2"/>
  </r>
  <r>
    <n v="166"/>
    <s v="Brown-Vang"/>
    <s v="Robust heuristic artificial intelligence"/>
    <n v="9800"/>
    <n v="13439"/>
    <x v="1"/>
    <n v="1.3713265306122449"/>
    <n v="55.077868852459019"/>
    <n v="244"/>
    <s v="US"/>
    <s v="USD"/>
    <n v="1292997600"/>
    <n v="1293343200"/>
    <b v="0"/>
    <b v="0"/>
    <x v="14"/>
  </r>
  <r>
    <n v="167"/>
    <s v="Cruz-Ward"/>
    <s v="Robust content-based emulation"/>
    <n v="2600"/>
    <n v="10804"/>
    <x v="1"/>
    <n v="4.155384615384615"/>
    <n v="74"/>
    <n v="146"/>
    <s v="AU"/>
    <s v="AUD"/>
    <n v="1370840400"/>
    <n v="1371704400"/>
    <b v="0"/>
    <b v="0"/>
    <x v="3"/>
  </r>
  <r>
    <n v="168"/>
    <s v="Hernandez Group"/>
    <s v="Ergonomic uniform open system"/>
    <n v="128100"/>
    <n v="40107"/>
    <x v="0"/>
    <n v="0.3130913348946136"/>
    <n v="41.996858638743454"/>
    <n v="955"/>
    <s v="DK"/>
    <s v="DKK"/>
    <n v="1550815200"/>
    <n v="1552798800"/>
    <b v="0"/>
    <b v="1"/>
    <x v="7"/>
  </r>
  <r>
    <n v="169"/>
    <s v="Tran, Steele and Wilson"/>
    <s v="Profit-focused modular product"/>
    <n v="23300"/>
    <n v="98811"/>
    <x v="1"/>
    <n v="4.240815450643777"/>
    <n v="77.988161010260455"/>
    <n v="1267"/>
    <s v="US"/>
    <s v="USD"/>
    <n v="1339909200"/>
    <n v="1342328400"/>
    <b v="0"/>
    <b v="1"/>
    <x v="12"/>
  </r>
  <r>
    <n v="170"/>
    <s v="Summers, Gallegos and Stein"/>
    <s v="Mandatory mobile product"/>
    <n v="188100"/>
    <n v="5528"/>
    <x v="0"/>
    <n v="2.9388623072833599E-2"/>
    <n v="82.507462686567166"/>
    <n v="67"/>
    <s v="US"/>
    <s v="USD"/>
    <n v="1501736400"/>
    <n v="1502341200"/>
    <b v="0"/>
    <b v="0"/>
    <x v="7"/>
  </r>
  <r>
    <n v="171"/>
    <s v="Blair Group"/>
    <s v="Public-key 3rdgeneration budgetary management"/>
    <n v="4900"/>
    <n v="521"/>
    <x v="0"/>
    <n v="0.1063265306122449"/>
    <n v="104.2"/>
    <n v="5"/>
    <s v="US"/>
    <s v="USD"/>
    <n v="1395291600"/>
    <n v="1397192400"/>
    <b v="0"/>
    <b v="0"/>
    <x v="18"/>
  </r>
  <r>
    <n v="172"/>
    <s v="Nixon Inc"/>
    <s v="Centralized national firmware"/>
    <n v="800"/>
    <n v="663"/>
    <x v="0"/>
    <n v="0.82874999999999999"/>
    <n v="25.5"/>
    <n v="26"/>
    <s v="US"/>
    <s v="USD"/>
    <n v="1405746000"/>
    <n v="1407042000"/>
    <b v="0"/>
    <b v="1"/>
    <x v="4"/>
  </r>
  <r>
    <n v="173"/>
    <s v="White LLC"/>
    <s v="Cross-group 4thgeneration middleware"/>
    <n v="96700"/>
    <n v="157635"/>
    <x v="1"/>
    <n v="1.6301447776628748"/>
    <n v="100.98334401024984"/>
    <n v="1561"/>
    <s v="US"/>
    <s v="USD"/>
    <n v="1368853200"/>
    <n v="1369371600"/>
    <b v="0"/>
    <b v="0"/>
    <x v="3"/>
  </r>
  <r>
    <n v="174"/>
    <s v="Santos, Black and Donovan"/>
    <s v="Pre-emptive scalable access"/>
    <n v="600"/>
    <n v="5368"/>
    <x v="1"/>
    <n v="8.9466666666666672"/>
    <n v="111.83333333333333"/>
    <n v="48"/>
    <s v="US"/>
    <s v="USD"/>
    <n v="1444021200"/>
    <n v="1444107600"/>
    <b v="0"/>
    <b v="1"/>
    <x v="8"/>
  </r>
  <r>
    <n v="175"/>
    <s v="Jones, Contreras and Burnett"/>
    <s v="Sharable intangible migration"/>
    <n v="181200"/>
    <n v="47459"/>
    <x v="0"/>
    <n v="0.26191501103752757"/>
    <n v="41.999115044247787"/>
    <n v="1130"/>
    <s v="US"/>
    <s v="USD"/>
    <n v="1472619600"/>
    <n v="1474261200"/>
    <b v="0"/>
    <b v="0"/>
    <x v="3"/>
  </r>
  <r>
    <n v="176"/>
    <s v="Stone-Orozco"/>
    <s v="Proactive scalable Graphical User Interface"/>
    <n v="115000"/>
    <n v="86060"/>
    <x v="0"/>
    <n v="0.74834782608695649"/>
    <n v="110.05115089514067"/>
    <n v="782"/>
    <s v="US"/>
    <s v="USD"/>
    <n v="1472878800"/>
    <n v="1473656400"/>
    <b v="0"/>
    <b v="0"/>
    <x v="3"/>
  </r>
  <r>
    <n v="177"/>
    <s v="Lee, Gibson and Morgan"/>
    <s v="Digitized solution-oriented product"/>
    <n v="38800"/>
    <n v="161593"/>
    <x v="1"/>
    <n v="4.1647680412371137"/>
    <n v="58.997079225994888"/>
    <n v="2739"/>
    <s v="US"/>
    <s v="USD"/>
    <n v="1289800800"/>
    <n v="1291960800"/>
    <b v="0"/>
    <b v="0"/>
    <x v="3"/>
  </r>
  <r>
    <n v="178"/>
    <s v="Alexander-Williams"/>
    <s v="Triple-buffered cohesive structure"/>
    <n v="7200"/>
    <n v="6927"/>
    <x v="0"/>
    <n v="0.96208333333333329"/>
    <n v="32.985714285714288"/>
    <n v="210"/>
    <s v="US"/>
    <s v="USD"/>
    <n v="1505970000"/>
    <n v="1506747600"/>
    <b v="0"/>
    <b v="0"/>
    <x v="0"/>
  </r>
  <r>
    <n v="179"/>
    <s v="Marks Ltd"/>
    <s v="Realigned human-resource orchestration"/>
    <n v="44500"/>
    <n v="159185"/>
    <x v="1"/>
    <n v="3.5771910112359548"/>
    <n v="45.005654509471306"/>
    <n v="3537"/>
    <s v="CA"/>
    <s v="CAD"/>
    <n v="1363496400"/>
    <n v="1363582800"/>
    <b v="0"/>
    <b v="1"/>
    <x v="3"/>
  </r>
  <r>
    <n v="180"/>
    <s v="Olsen, Edwards and Reid"/>
    <s v="Optional clear-thinking software"/>
    <n v="56000"/>
    <n v="172736"/>
    <x v="1"/>
    <n v="3.0845714285714285"/>
    <n v="81.98196487897485"/>
    <n v="2107"/>
    <s v="AU"/>
    <s v="AUD"/>
    <n v="1269234000"/>
    <n v="1269666000"/>
    <b v="0"/>
    <b v="0"/>
    <x v="8"/>
  </r>
  <r>
    <n v="181"/>
    <s v="Daniels, Rose and Tyler"/>
    <s v="Centralized global approach"/>
    <n v="8600"/>
    <n v="5315"/>
    <x v="0"/>
    <n v="0.61802325581395345"/>
    <n v="39.080882352941174"/>
    <n v="136"/>
    <s v="US"/>
    <s v="USD"/>
    <n v="1507093200"/>
    <n v="1508648400"/>
    <b v="0"/>
    <b v="0"/>
    <x v="2"/>
  </r>
  <r>
    <n v="182"/>
    <s v="Adams Group"/>
    <s v="Reverse-engineered bandwidth-monitored contingency"/>
    <n v="27100"/>
    <n v="195750"/>
    <x v="1"/>
    <n v="7.2232472324723247"/>
    <n v="58.996383363471971"/>
    <n v="3318"/>
    <s v="DK"/>
    <s v="DKK"/>
    <n v="1560574800"/>
    <n v="1561957200"/>
    <b v="0"/>
    <b v="0"/>
    <x v="3"/>
  </r>
  <r>
    <n v="183"/>
    <s v="Rogers, Huerta and Medina"/>
    <s v="Pre-emptive bandwidth-monitored instruction set"/>
    <n v="5100"/>
    <n v="3525"/>
    <x v="0"/>
    <n v="0.69117647058823528"/>
    <n v="40.988372093023258"/>
    <n v="86"/>
    <s v="CA"/>
    <s v="CAD"/>
    <n v="1284008400"/>
    <n v="1285131600"/>
    <b v="0"/>
    <b v="0"/>
    <x v="1"/>
  </r>
  <r>
    <n v="184"/>
    <s v="Howard, Carter and Griffith"/>
    <s v="Adaptive asynchronous emulation"/>
    <n v="3600"/>
    <n v="10550"/>
    <x v="1"/>
    <n v="2.9305555555555554"/>
    <n v="31.029411764705884"/>
    <n v="340"/>
    <s v="US"/>
    <s v="USD"/>
    <n v="1556859600"/>
    <n v="1556946000"/>
    <b v="0"/>
    <b v="0"/>
    <x v="3"/>
  </r>
  <r>
    <n v="185"/>
    <s v="Bailey PLC"/>
    <s v="Innovative actuating conglomeration"/>
    <n v="1000"/>
    <n v="718"/>
    <x v="0"/>
    <n v="0.71799999999999997"/>
    <n v="37.789473684210527"/>
    <n v="19"/>
    <s v="US"/>
    <s v="USD"/>
    <n v="1526187600"/>
    <n v="1527138000"/>
    <b v="0"/>
    <b v="0"/>
    <x v="19"/>
  </r>
  <r>
    <n v="186"/>
    <s v="Parker Group"/>
    <s v="Grass-roots foreground policy"/>
    <n v="88800"/>
    <n v="28358"/>
    <x v="0"/>
    <n v="0.31934684684684683"/>
    <n v="32.006772009029348"/>
    <n v="886"/>
    <s v="US"/>
    <s v="USD"/>
    <n v="1400821200"/>
    <n v="1402117200"/>
    <b v="0"/>
    <b v="0"/>
    <x v="3"/>
  </r>
  <r>
    <n v="187"/>
    <s v="Fox Group"/>
    <s v="Horizontal transitional paradigm"/>
    <n v="60200"/>
    <n v="138384"/>
    <x v="1"/>
    <n v="2.2987375415282392"/>
    <n v="95.966712898751737"/>
    <n v="1442"/>
    <s v="CA"/>
    <s v="CAD"/>
    <n v="1361599200"/>
    <n v="1364014800"/>
    <b v="0"/>
    <b v="1"/>
    <x v="12"/>
  </r>
  <r>
    <n v="188"/>
    <s v="Walker, Jones and Rodriguez"/>
    <s v="Networked didactic info-mediaries"/>
    <n v="8200"/>
    <n v="2625"/>
    <x v="0"/>
    <n v="0.3201219512195122"/>
    <n v="75"/>
    <n v="35"/>
    <s v="IT"/>
    <s v="EUR"/>
    <n v="1417500000"/>
    <n v="1417586400"/>
    <b v="0"/>
    <b v="0"/>
    <x v="3"/>
  </r>
  <r>
    <n v="189"/>
    <s v="Anthony-Shaw"/>
    <s v="Switchable contextually-based access"/>
    <n v="191300"/>
    <n v="45004"/>
    <x v="3"/>
    <n v="0.23525352848928385"/>
    <n v="102.0498866213152"/>
    <n v="441"/>
    <s v="US"/>
    <s v="USD"/>
    <n v="1457071200"/>
    <n v="1457071200"/>
    <b v="0"/>
    <b v="0"/>
    <x v="3"/>
  </r>
  <r>
    <n v="190"/>
    <s v="Cook LLC"/>
    <s v="Up-sized dynamic throughput"/>
    <n v="3700"/>
    <n v="2538"/>
    <x v="0"/>
    <n v="0.68594594594594593"/>
    <n v="105.75"/>
    <n v="24"/>
    <s v="US"/>
    <s v="USD"/>
    <n v="1370322000"/>
    <n v="1370408400"/>
    <b v="0"/>
    <b v="1"/>
    <x v="3"/>
  </r>
  <r>
    <n v="191"/>
    <s v="Sutton PLC"/>
    <s v="Mandatory reciprocal superstructure"/>
    <n v="8400"/>
    <n v="3188"/>
    <x v="0"/>
    <n v="0.37952380952380954"/>
    <n v="37.069767441860463"/>
    <n v="86"/>
    <s v="IT"/>
    <s v="EUR"/>
    <n v="1552366800"/>
    <n v="1552626000"/>
    <b v="0"/>
    <b v="0"/>
    <x v="3"/>
  </r>
  <r>
    <n v="192"/>
    <s v="Long, Morgan and Mitchell"/>
    <s v="Upgradable 4thgeneration productivity"/>
    <n v="42600"/>
    <n v="8517"/>
    <x v="0"/>
    <n v="0.19992957746478873"/>
    <n v="35.049382716049379"/>
    <n v="243"/>
    <s v="US"/>
    <s v="USD"/>
    <n v="1403845200"/>
    <n v="1404190800"/>
    <b v="0"/>
    <b v="0"/>
    <x v="1"/>
  </r>
  <r>
    <n v="193"/>
    <s v="Calhoun, Rogers and Long"/>
    <s v="Progressive discrete hub"/>
    <n v="6600"/>
    <n v="3012"/>
    <x v="0"/>
    <n v="0.45636363636363636"/>
    <n v="46.338461538461537"/>
    <n v="65"/>
    <s v="US"/>
    <s v="USD"/>
    <n v="1523163600"/>
    <n v="1523509200"/>
    <b v="1"/>
    <b v="0"/>
    <x v="7"/>
  </r>
  <r>
    <n v="194"/>
    <s v="Sandoval Group"/>
    <s v="Assimilated multi-tasking archive"/>
    <n v="7100"/>
    <n v="8716"/>
    <x v="1"/>
    <n v="1.227605633802817"/>
    <n v="69.174603174603178"/>
    <n v="126"/>
    <s v="US"/>
    <s v="USD"/>
    <n v="1442206800"/>
    <n v="1443589200"/>
    <b v="0"/>
    <b v="0"/>
    <x v="16"/>
  </r>
  <r>
    <n v="195"/>
    <s v="Smith and Sons"/>
    <s v="Upgradable high-level solution"/>
    <n v="15800"/>
    <n v="57157"/>
    <x v="1"/>
    <n v="3.61753164556962"/>
    <n v="109.07824427480917"/>
    <n v="524"/>
    <s v="US"/>
    <s v="USD"/>
    <n v="1532840400"/>
    <n v="1533445200"/>
    <b v="0"/>
    <b v="0"/>
    <x v="5"/>
  </r>
  <r>
    <n v="196"/>
    <s v="King Inc"/>
    <s v="Organic bandwidth-monitored frame"/>
    <n v="8200"/>
    <n v="5178"/>
    <x v="0"/>
    <n v="0.63146341463414635"/>
    <n v="51.78"/>
    <n v="100"/>
    <s v="DK"/>
    <s v="DKK"/>
    <n v="1472878800"/>
    <n v="1474520400"/>
    <b v="0"/>
    <b v="0"/>
    <x v="8"/>
  </r>
  <r>
    <n v="197"/>
    <s v="Perry and Sons"/>
    <s v="Business-focused logistical framework"/>
    <n v="54700"/>
    <n v="163118"/>
    <x v="1"/>
    <n v="2.9820475319926874"/>
    <n v="82.010055304172951"/>
    <n v="1989"/>
    <s v="US"/>
    <s v="USD"/>
    <n v="1498194000"/>
    <n v="1499403600"/>
    <b v="0"/>
    <b v="0"/>
    <x v="6"/>
  </r>
  <r>
    <n v="198"/>
    <s v="Palmer Inc"/>
    <s v="Universal multi-state capability"/>
    <n v="63200"/>
    <n v="6041"/>
    <x v="0"/>
    <n v="9.5585443037974685E-2"/>
    <n v="35.958333333333336"/>
    <n v="168"/>
    <s v="US"/>
    <s v="USD"/>
    <n v="1281070800"/>
    <n v="1283576400"/>
    <b v="0"/>
    <b v="0"/>
    <x v="5"/>
  </r>
  <r>
    <n v="199"/>
    <s v="Hull, Baker and Martinez"/>
    <s v="Digitized reciprocal infrastructure"/>
    <n v="1800"/>
    <n v="968"/>
    <x v="0"/>
    <n v="0.5377777777777778"/>
    <n v="74.461538461538467"/>
    <n v="13"/>
    <s v="US"/>
    <s v="USD"/>
    <n v="1436245200"/>
    <n v="1436590800"/>
    <b v="0"/>
    <b v="0"/>
    <x v="1"/>
  </r>
  <r>
    <n v="200"/>
    <s v="Becker, Rice and White"/>
    <s v="Reduced dedicated capability"/>
    <n v="100"/>
    <n v="2"/>
    <x v="0"/>
    <n v="0.02"/>
    <n v="2"/>
    <n v="1"/>
    <s v="CA"/>
    <s v="CAD"/>
    <n v="1269493200"/>
    <n v="1270443600"/>
    <b v="0"/>
    <b v="0"/>
    <x v="3"/>
  </r>
  <r>
    <n v="201"/>
    <s v="Osborne, Perkins and Knox"/>
    <s v="Cross-platform bi-directional workforce"/>
    <n v="2100"/>
    <n v="14305"/>
    <x v="1"/>
    <n v="6.8119047619047617"/>
    <n v="91.114649681528661"/>
    <n v="157"/>
    <s v="US"/>
    <s v="USD"/>
    <n v="1406264400"/>
    <n v="1407819600"/>
    <b v="0"/>
    <b v="0"/>
    <x v="2"/>
  </r>
  <r>
    <n v="202"/>
    <s v="Mcknight-Freeman"/>
    <s v="Upgradable scalable methodology"/>
    <n v="8300"/>
    <n v="6543"/>
    <x v="3"/>
    <n v="0.78831325301204824"/>
    <n v="79.792682926829272"/>
    <n v="82"/>
    <s v="US"/>
    <s v="USD"/>
    <n v="1317531600"/>
    <n v="1317877200"/>
    <b v="0"/>
    <b v="0"/>
    <x v="0"/>
  </r>
  <r>
    <n v="203"/>
    <s v="Hayden, Shannon and Stein"/>
    <s v="Customer-focused client-server service-desk"/>
    <n v="143900"/>
    <n v="193413"/>
    <x v="1"/>
    <n v="1.3440792216817234"/>
    <n v="42.999777678968428"/>
    <n v="4498"/>
    <s v="AU"/>
    <s v="AUD"/>
    <n v="1484632800"/>
    <n v="1484805600"/>
    <b v="0"/>
    <b v="0"/>
    <x v="3"/>
  </r>
  <r>
    <n v="204"/>
    <s v="Daniel-Luna"/>
    <s v="Mandatory multimedia leverage"/>
    <n v="75000"/>
    <n v="2529"/>
    <x v="0"/>
    <n v="3.372E-2"/>
    <n v="63.225000000000001"/>
    <n v="40"/>
    <s v="US"/>
    <s v="USD"/>
    <n v="1301806800"/>
    <n v="1302670800"/>
    <b v="0"/>
    <b v="0"/>
    <x v="17"/>
  </r>
  <r>
    <n v="205"/>
    <s v="Weaver-Marquez"/>
    <s v="Focused analyzing circuit"/>
    <n v="1300"/>
    <n v="5614"/>
    <x v="1"/>
    <n v="4.3184615384615386"/>
    <n v="70.174999999999997"/>
    <n v="80"/>
    <s v="US"/>
    <s v="USD"/>
    <n v="1539752400"/>
    <n v="1540789200"/>
    <b v="1"/>
    <b v="0"/>
    <x v="3"/>
  </r>
  <r>
    <n v="206"/>
    <s v="Austin, Baker and Kelley"/>
    <s v="Fundamental grid-enabled strategy"/>
    <n v="9000"/>
    <n v="3496"/>
    <x v="3"/>
    <n v="0.38844444444444443"/>
    <n v="61.333333333333336"/>
    <n v="57"/>
    <s v="US"/>
    <s v="USD"/>
    <n v="1267250400"/>
    <n v="1268028000"/>
    <b v="0"/>
    <b v="0"/>
    <x v="13"/>
  </r>
  <r>
    <n v="207"/>
    <s v="Carney-Anderson"/>
    <s v="Digitized 5thgeneration knowledgebase"/>
    <n v="1000"/>
    <n v="4257"/>
    <x v="1"/>
    <n v="4.2569999999999997"/>
    <n v="99"/>
    <n v="43"/>
    <s v="US"/>
    <s v="USD"/>
    <n v="1535432400"/>
    <n v="1537160400"/>
    <b v="0"/>
    <b v="1"/>
    <x v="1"/>
  </r>
  <r>
    <n v="208"/>
    <s v="Jackson Inc"/>
    <s v="Mandatory multi-tasking encryption"/>
    <n v="196900"/>
    <n v="199110"/>
    <x v="1"/>
    <n v="1.0112239715591671"/>
    <n v="96.984900146127615"/>
    <n v="2053"/>
    <s v="US"/>
    <s v="USD"/>
    <n v="1510207200"/>
    <n v="1512280800"/>
    <b v="0"/>
    <b v="0"/>
    <x v="4"/>
  </r>
  <r>
    <n v="209"/>
    <s v="Warren Ltd"/>
    <s v="Distributed system-worthy application"/>
    <n v="194500"/>
    <n v="41212"/>
    <x v="2"/>
    <n v="0.21188688946015424"/>
    <n v="51.004950495049506"/>
    <n v="808"/>
    <s v="AU"/>
    <s v="AUD"/>
    <n v="1462510800"/>
    <n v="1463115600"/>
    <b v="0"/>
    <b v="0"/>
    <x v="4"/>
  </r>
  <r>
    <n v="210"/>
    <s v="Schultz Inc"/>
    <s v="Synergistic tertiary time-frame"/>
    <n v="9400"/>
    <n v="6338"/>
    <x v="0"/>
    <n v="0.67425531914893622"/>
    <n v="28.044247787610619"/>
    <n v="226"/>
    <s v="DK"/>
    <s v="DKK"/>
    <n v="1488520800"/>
    <n v="1490850000"/>
    <b v="0"/>
    <b v="0"/>
    <x v="22"/>
  </r>
  <r>
    <n v="211"/>
    <s v="Thompson LLC"/>
    <s v="Customer-focused impactful benchmark"/>
    <n v="104400"/>
    <n v="99100"/>
    <x v="0"/>
    <n v="0.9492337164750958"/>
    <n v="60.984615384615381"/>
    <n v="1625"/>
    <s v="US"/>
    <s v="USD"/>
    <n v="1377579600"/>
    <n v="1379653200"/>
    <b v="0"/>
    <b v="0"/>
    <x v="3"/>
  </r>
  <r>
    <n v="212"/>
    <s v="Johnson Inc"/>
    <s v="Profound next generation infrastructure"/>
    <n v="8100"/>
    <n v="12300"/>
    <x v="1"/>
    <n v="1.5185185185185186"/>
    <n v="73.214285714285708"/>
    <n v="168"/>
    <s v="US"/>
    <s v="USD"/>
    <n v="1576389600"/>
    <n v="1580364000"/>
    <b v="0"/>
    <b v="0"/>
    <x v="3"/>
  </r>
  <r>
    <n v="213"/>
    <s v="Morgan-Warren"/>
    <s v="Face-to-face encompassing info-mediaries"/>
    <n v="87900"/>
    <n v="171549"/>
    <x v="1"/>
    <n v="1.9516382252559727"/>
    <n v="39.997435299603637"/>
    <n v="4289"/>
    <s v="US"/>
    <s v="USD"/>
    <n v="1289019600"/>
    <n v="1289714400"/>
    <b v="0"/>
    <b v="1"/>
    <x v="7"/>
  </r>
  <r>
    <n v="214"/>
    <s v="Sullivan Group"/>
    <s v="Open-source fresh-thinking policy"/>
    <n v="1400"/>
    <n v="14324"/>
    <x v="1"/>
    <n v="10.231428571428571"/>
    <n v="86.812121212121212"/>
    <n v="165"/>
    <s v="US"/>
    <s v="USD"/>
    <n v="1282194000"/>
    <n v="1282712400"/>
    <b v="0"/>
    <b v="0"/>
    <x v="1"/>
  </r>
  <r>
    <n v="215"/>
    <s v="Vargas, Banks and Palmer"/>
    <s v="Extended 24/7 implementation"/>
    <n v="156800"/>
    <n v="6024"/>
    <x v="0"/>
    <n v="3.8418367346938778E-2"/>
    <n v="42.125874125874127"/>
    <n v="143"/>
    <s v="US"/>
    <s v="USD"/>
    <n v="1550037600"/>
    <n v="1550210400"/>
    <b v="0"/>
    <b v="0"/>
    <x v="3"/>
  </r>
  <r>
    <n v="216"/>
    <s v="Johnson, Dixon and Zimmerman"/>
    <s v="Organic dynamic algorithm"/>
    <n v="121700"/>
    <n v="188721"/>
    <x v="1"/>
    <n v="1.5507066557107643"/>
    <n v="103.97851239669421"/>
    <n v="1815"/>
    <s v="US"/>
    <s v="USD"/>
    <n v="1321941600"/>
    <n v="1322114400"/>
    <b v="0"/>
    <b v="0"/>
    <x v="3"/>
  </r>
  <r>
    <n v="217"/>
    <s v="Moore, Dudley and Navarro"/>
    <s v="Organic multi-tasking focus group"/>
    <n v="129400"/>
    <n v="57911"/>
    <x v="0"/>
    <n v="0.44753477588871715"/>
    <n v="62.003211991434689"/>
    <n v="934"/>
    <s v="US"/>
    <s v="USD"/>
    <n v="1556427600"/>
    <n v="1557205200"/>
    <b v="0"/>
    <b v="0"/>
    <x v="22"/>
  </r>
  <r>
    <n v="218"/>
    <s v="Price-Rodriguez"/>
    <s v="Adaptive logistical initiative"/>
    <n v="5700"/>
    <n v="12309"/>
    <x v="1"/>
    <n v="2.1594736842105262"/>
    <n v="31.005037783375315"/>
    <n v="397"/>
    <s v="GB"/>
    <s v="GBP"/>
    <n v="1320991200"/>
    <n v="1323928800"/>
    <b v="0"/>
    <b v="1"/>
    <x v="12"/>
  </r>
  <r>
    <n v="219"/>
    <s v="Huang-Henderson"/>
    <s v="Stand-alone mobile customer loyalty"/>
    <n v="41700"/>
    <n v="138497"/>
    <x v="1"/>
    <n v="3.3212709832134291"/>
    <n v="89.991552956465242"/>
    <n v="1539"/>
    <s v="US"/>
    <s v="USD"/>
    <n v="1345093200"/>
    <n v="1346130000"/>
    <b v="0"/>
    <b v="0"/>
    <x v="10"/>
  </r>
  <r>
    <n v="220"/>
    <s v="Owens-Le"/>
    <s v="Focused composite approach"/>
    <n v="7900"/>
    <n v="667"/>
    <x v="0"/>
    <n v="8.4430379746835441E-2"/>
    <n v="39.235294117647058"/>
    <n v="17"/>
    <s v="US"/>
    <s v="USD"/>
    <n v="1309496400"/>
    <n v="1311051600"/>
    <b v="1"/>
    <b v="0"/>
    <x v="3"/>
  </r>
  <r>
    <n v="221"/>
    <s v="Huff LLC"/>
    <s v="Face-to-face clear-thinking Local Area Network"/>
    <n v="121500"/>
    <n v="119830"/>
    <x v="0"/>
    <n v="0.9862551440329218"/>
    <n v="54.993116108306566"/>
    <n v="2179"/>
    <s v="US"/>
    <s v="USD"/>
    <n v="1340254800"/>
    <n v="1340427600"/>
    <b v="1"/>
    <b v="0"/>
    <x v="0"/>
  </r>
  <r>
    <n v="222"/>
    <s v="Johnson LLC"/>
    <s v="Cross-group cohesive circuit"/>
    <n v="4800"/>
    <n v="6623"/>
    <x v="1"/>
    <n v="1.3797916666666667"/>
    <n v="47.992753623188406"/>
    <n v="138"/>
    <s v="US"/>
    <s v="USD"/>
    <n v="1412226000"/>
    <n v="1412312400"/>
    <b v="0"/>
    <b v="0"/>
    <x v="14"/>
  </r>
  <r>
    <n v="223"/>
    <s v="Chavez, Garcia and Cantu"/>
    <s v="Synergistic explicit capability"/>
    <n v="87300"/>
    <n v="81897"/>
    <x v="0"/>
    <n v="0.93810996563573879"/>
    <n v="87.966702470461868"/>
    <n v="931"/>
    <s v="US"/>
    <s v="USD"/>
    <n v="1458104400"/>
    <n v="1459314000"/>
    <b v="0"/>
    <b v="0"/>
    <x v="3"/>
  </r>
  <r>
    <n v="224"/>
    <s v="Lester-Moore"/>
    <s v="Diverse analyzing definition"/>
    <n v="46300"/>
    <n v="186885"/>
    <x v="1"/>
    <n v="4.0363930885529156"/>
    <n v="51.999165275459099"/>
    <n v="3594"/>
    <s v="US"/>
    <s v="USD"/>
    <n v="1411534800"/>
    <n v="1415426400"/>
    <b v="0"/>
    <b v="0"/>
    <x v="22"/>
  </r>
  <r>
    <n v="225"/>
    <s v="Fox-Quinn"/>
    <s v="Enterprise-wide reciprocal success"/>
    <n v="67800"/>
    <n v="176398"/>
    <x v="1"/>
    <n v="2.6017404129793511"/>
    <n v="29.999659863945578"/>
    <n v="5880"/>
    <s v="US"/>
    <s v="USD"/>
    <n v="1399093200"/>
    <n v="1399093200"/>
    <b v="1"/>
    <b v="0"/>
    <x v="1"/>
  </r>
  <r>
    <n v="226"/>
    <s v="Garcia Inc"/>
    <s v="Progressive neutral middleware"/>
    <n v="3000"/>
    <n v="10999"/>
    <x v="1"/>
    <n v="3.6663333333333332"/>
    <n v="98.205357142857139"/>
    <n v="112"/>
    <s v="US"/>
    <s v="USD"/>
    <n v="1270702800"/>
    <n v="1273899600"/>
    <b v="0"/>
    <b v="0"/>
    <x v="14"/>
  </r>
  <r>
    <n v="227"/>
    <s v="Johnson-Lee"/>
    <s v="Intuitive exuding process improvement"/>
    <n v="60900"/>
    <n v="102751"/>
    <x v="1"/>
    <n v="1.687208538587849"/>
    <n v="108.96182396606575"/>
    <n v="943"/>
    <s v="US"/>
    <s v="USD"/>
    <n v="1431666000"/>
    <n v="1432184400"/>
    <b v="0"/>
    <b v="0"/>
    <x v="20"/>
  </r>
  <r>
    <n v="228"/>
    <s v="Pineda Group"/>
    <s v="Exclusive real-time protocol"/>
    <n v="137900"/>
    <n v="165352"/>
    <x v="1"/>
    <n v="1.1990717911530093"/>
    <n v="66.998379254457049"/>
    <n v="2468"/>
    <s v="US"/>
    <s v="USD"/>
    <n v="1472619600"/>
    <n v="1474779600"/>
    <b v="0"/>
    <b v="0"/>
    <x v="10"/>
  </r>
  <r>
    <n v="229"/>
    <s v="Hoffman-Howard"/>
    <s v="Extended encompassing application"/>
    <n v="85600"/>
    <n v="165798"/>
    <x v="1"/>
    <n v="1.936892523364486"/>
    <n v="64.99333594668758"/>
    <n v="2551"/>
    <s v="US"/>
    <s v="USD"/>
    <n v="1496293200"/>
    <n v="1500440400"/>
    <b v="0"/>
    <b v="1"/>
    <x v="20"/>
  </r>
  <r>
    <n v="230"/>
    <s v="Miranda, Hall and Mcgrath"/>
    <s v="Progressive value-added ability"/>
    <n v="2400"/>
    <n v="10084"/>
    <x v="1"/>
    <n v="4.2016666666666671"/>
    <n v="99.841584158415841"/>
    <n v="101"/>
    <s v="US"/>
    <s v="USD"/>
    <n v="1575612000"/>
    <n v="1575612000"/>
    <b v="0"/>
    <b v="0"/>
    <x v="11"/>
  </r>
  <r>
    <n v="231"/>
    <s v="Williams, Carter and Gonzalez"/>
    <s v="Cross-platform uniform hardware"/>
    <n v="7200"/>
    <n v="5523"/>
    <x v="3"/>
    <n v="0.76708333333333334"/>
    <n v="82.432835820895519"/>
    <n v="67"/>
    <s v="US"/>
    <s v="USD"/>
    <n v="1369112400"/>
    <n v="1374123600"/>
    <b v="0"/>
    <b v="0"/>
    <x v="3"/>
  </r>
  <r>
    <n v="232"/>
    <s v="Davis-Rodriguez"/>
    <s v="Progressive secondary portal"/>
    <n v="3400"/>
    <n v="5823"/>
    <x v="1"/>
    <n v="1.7126470588235294"/>
    <n v="63.293478260869563"/>
    <n v="92"/>
    <s v="US"/>
    <s v="USD"/>
    <n v="1469422800"/>
    <n v="1469509200"/>
    <b v="0"/>
    <b v="0"/>
    <x v="3"/>
  </r>
  <r>
    <n v="233"/>
    <s v="Reid, Rivera and Perry"/>
    <s v="Multi-lateral national adapter"/>
    <n v="3800"/>
    <n v="6000"/>
    <x v="1"/>
    <n v="1.5789473684210527"/>
    <n v="96.774193548387103"/>
    <n v="62"/>
    <s v="US"/>
    <s v="USD"/>
    <n v="1307854800"/>
    <n v="1309237200"/>
    <b v="0"/>
    <b v="0"/>
    <x v="10"/>
  </r>
  <r>
    <n v="234"/>
    <s v="Mendoza-Parker"/>
    <s v="Enterprise-wide motivating matrices"/>
    <n v="7500"/>
    <n v="8181"/>
    <x v="1"/>
    <n v="1.0908"/>
    <n v="54.906040268456373"/>
    <n v="149"/>
    <s v="IT"/>
    <s v="EUR"/>
    <n v="1503378000"/>
    <n v="1503982800"/>
    <b v="0"/>
    <b v="1"/>
    <x v="11"/>
  </r>
  <r>
    <n v="235"/>
    <s v="Lee, Ali and Guzman"/>
    <s v="Polarized upward-trending Local Area Network"/>
    <n v="8600"/>
    <n v="3589"/>
    <x v="0"/>
    <n v="0.41732558139534881"/>
    <n v="39.010869565217391"/>
    <n v="92"/>
    <s v="US"/>
    <s v="USD"/>
    <n v="1486965600"/>
    <n v="1487397600"/>
    <b v="0"/>
    <b v="0"/>
    <x v="10"/>
  </r>
  <r>
    <n v="236"/>
    <s v="Gallegos-Cobb"/>
    <s v="Object-based directional function"/>
    <n v="39500"/>
    <n v="4323"/>
    <x v="0"/>
    <n v="0.10944303797468355"/>
    <n v="75.84210526315789"/>
    <n v="57"/>
    <s v="AU"/>
    <s v="AUD"/>
    <n v="1561438800"/>
    <n v="1562043600"/>
    <b v="0"/>
    <b v="1"/>
    <x v="1"/>
  </r>
  <r>
    <n v="237"/>
    <s v="Ellison PLC"/>
    <s v="Re-contextualized tangible open architecture"/>
    <n v="9300"/>
    <n v="14822"/>
    <x v="1"/>
    <n v="1.593763440860215"/>
    <n v="45.051671732522799"/>
    <n v="329"/>
    <s v="US"/>
    <s v="USD"/>
    <n v="1398402000"/>
    <n v="1398574800"/>
    <b v="0"/>
    <b v="0"/>
    <x v="10"/>
  </r>
  <r>
    <n v="238"/>
    <s v="Bolton, Sanchez and Carrillo"/>
    <s v="Distributed systemic adapter"/>
    <n v="2400"/>
    <n v="10138"/>
    <x v="1"/>
    <n v="4.2241666666666671"/>
    <n v="104.51546391752578"/>
    <n v="97"/>
    <s v="DK"/>
    <s v="DKK"/>
    <n v="1513231200"/>
    <n v="1515391200"/>
    <b v="0"/>
    <b v="1"/>
    <x v="3"/>
  </r>
  <r>
    <n v="239"/>
    <s v="Mason-Sanders"/>
    <s v="Networked web-enabled instruction set"/>
    <n v="3200"/>
    <n v="3127"/>
    <x v="0"/>
    <n v="0.97718749999999999"/>
    <n v="76.268292682926827"/>
    <n v="41"/>
    <s v="US"/>
    <s v="USD"/>
    <n v="1440824400"/>
    <n v="1441170000"/>
    <b v="0"/>
    <b v="0"/>
    <x v="8"/>
  </r>
  <r>
    <n v="240"/>
    <s v="Pitts-Reed"/>
    <s v="Vision-oriented dynamic service-desk"/>
    <n v="29400"/>
    <n v="123124"/>
    <x v="1"/>
    <n v="4.1878911564625847"/>
    <n v="69.015695067264573"/>
    <n v="1784"/>
    <s v="US"/>
    <s v="USD"/>
    <n v="1281070800"/>
    <n v="1281157200"/>
    <b v="0"/>
    <b v="0"/>
    <x v="3"/>
  </r>
  <r>
    <n v="241"/>
    <s v="Gonzalez-Martinez"/>
    <s v="Vision-oriented actuating open system"/>
    <n v="168500"/>
    <n v="171729"/>
    <x v="1"/>
    <n v="1.0191632047477746"/>
    <n v="101.97684085510689"/>
    <n v="1684"/>
    <s v="AU"/>
    <s v="AUD"/>
    <n v="1397365200"/>
    <n v="1398229200"/>
    <b v="0"/>
    <b v="1"/>
    <x v="9"/>
  </r>
  <r>
    <n v="242"/>
    <s v="Hill, Martin and Garcia"/>
    <s v="Sharable scalable core"/>
    <n v="8400"/>
    <n v="10729"/>
    <x v="1"/>
    <n v="1.2772619047619047"/>
    <n v="42.915999999999997"/>
    <n v="250"/>
    <s v="US"/>
    <s v="USD"/>
    <n v="1494392400"/>
    <n v="1495256400"/>
    <b v="0"/>
    <b v="1"/>
    <x v="1"/>
  </r>
  <r>
    <n v="243"/>
    <s v="Garcia PLC"/>
    <s v="Customer-focused attitude-oriented function"/>
    <n v="2300"/>
    <n v="10240"/>
    <x v="1"/>
    <n v="4.4521739130434783"/>
    <n v="43.025210084033617"/>
    <n v="238"/>
    <s v="US"/>
    <s v="USD"/>
    <n v="1520143200"/>
    <n v="1520402400"/>
    <b v="0"/>
    <b v="0"/>
    <x v="3"/>
  </r>
  <r>
    <n v="244"/>
    <s v="Herring-Bailey"/>
    <s v="Reverse-engineered system-worthy extranet"/>
    <n v="700"/>
    <n v="3988"/>
    <x v="1"/>
    <n v="5.6971428571428575"/>
    <n v="75.245283018867923"/>
    <n v="53"/>
    <s v="US"/>
    <s v="USD"/>
    <n v="1405314000"/>
    <n v="1409806800"/>
    <b v="0"/>
    <b v="0"/>
    <x v="3"/>
  </r>
  <r>
    <n v="245"/>
    <s v="Russell-Gardner"/>
    <s v="Re-engineered systematic monitoring"/>
    <n v="2900"/>
    <n v="14771"/>
    <x v="1"/>
    <n v="5.0934482758620687"/>
    <n v="69.023364485981304"/>
    <n v="214"/>
    <s v="US"/>
    <s v="USD"/>
    <n v="1396846800"/>
    <n v="1396933200"/>
    <b v="0"/>
    <b v="0"/>
    <x v="3"/>
  </r>
  <r>
    <n v="246"/>
    <s v="Walters-Carter"/>
    <s v="Seamless value-added standardization"/>
    <n v="4500"/>
    <n v="14649"/>
    <x v="1"/>
    <n v="3.2553333333333332"/>
    <n v="65.986486486486484"/>
    <n v="222"/>
    <s v="US"/>
    <s v="USD"/>
    <n v="1375678800"/>
    <n v="1376024400"/>
    <b v="0"/>
    <b v="0"/>
    <x v="2"/>
  </r>
  <r>
    <n v="247"/>
    <s v="Johnson, Patterson and Montoya"/>
    <s v="Triple-buffered fresh-thinking frame"/>
    <n v="19800"/>
    <n v="184658"/>
    <x v="1"/>
    <n v="9.3261616161616168"/>
    <n v="98.013800424628457"/>
    <n v="1884"/>
    <s v="US"/>
    <s v="USD"/>
    <n v="1482386400"/>
    <n v="1483682400"/>
    <b v="0"/>
    <b v="1"/>
    <x v="13"/>
  </r>
  <r>
    <n v="248"/>
    <s v="Roberts and Sons"/>
    <s v="Streamlined holistic knowledgebase"/>
    <n v="6200"/>
    <n v="13103"/>
    <x v="1"/>
    <n v="2.1133870967741935"/>
    <n v="60.105504587155963"/>
    <n v="218"/>
    <s v="AU"/>
    <s v="AUD"/>
    <n v="1420005600"/>
    <n v="1420437600"/>
    <b v="0"/>
    <b v="0"/>
    <x v="20"/>
  </r>
  <r>
    <n v="249"/>
    <s v="Avila-Nelson"/>
    <s v="Up-sized intermediate website"/>
    <n v="61500"/>
    <n v="168095"/>
    <x v="1"/>
    <n v="2.7332520325203253"/>
    <n v="26.000773395204948"/>
    <n v="6465"/>
    <s v="US"/>
    <s v="USD"/>
    <n v="1420178400"/>
    <n v="1420783200"/>
    <b v="0"/>
    <b v="0"/>
    <x v="18"/>
  </r>
  <r>
    <n v="250"/>
    <s v="Robbins and Sons"/>
    <s v="Future-proofed directional synergy"/>
    <n v="100"/>
    <n v="3"/>
    <x v="0"/>
    <n v="0.03"/>
    <n v="3"/>
    <n v="1"/>
    <s v="US"/>
    <s v="USD"/>
    <n v="1264399200"/>
    <n v="1267423200"/>
    <b v="0"/>
    <b v="0"/>
    <x v="1"/>
  </r>
  <r>
    <n v="251"/>
    <s v="Singleton Ltd"/>
    <s v="Enhanced user-facing function"/>
    <n v="7100"/>
    <n v="3840"/>
    <x v="0"/>
    <n v="0.54084507042253516"/>
    <n v="38.019801980198018"/>
    <n v="101"/>
    <s v="US"/>
    <s v="USD"/>
    <n v="1355032800"/>
    <n v="1355205600"/>
    <b v="0"/>
    <b v="0"/>
    <x v="3"/>
  </r>
  <r>
    <n v="252"/>
    <s v="Perez PLC"/>
    <s v="Operative bandwidth-monitored interface"/>
    <n v="1000"/>
    <n v="6263"/>
    <x v="1"/>
    <n v="6.2629999999999999"/>
    <n v="106.15254237288136"/>
    <n v="59"/>
    <s v="US"/>
    <s v="USD"/>
    <n v="1382677200"/>
    <n v="1383109200"/>
    <b v="0"/>
    <b v="0"/>
    <x v="3"/>
  </r>
  <r>
    <n v="253"/>
    <s v="Rogers, Jacobs and Jackson"/>
    <s v="Upgradable multi-state instruction set"/>
    <n v="121500"/>
    <n v="108161"/>
    <x v="0"/>
    <n v="0.8902139917695473"/>
    <n v="81.019475655430711"/>
    <n v="1335"/>
    <s v="CA"/>
    <s v="CAD"/>
    <n v="1302238800"/>
    <n v="1303275600"/>
    <b v="0"/>
    <b v="0"/>
    <x v="6"/>
  </r>
  <r>
    <n v="254"/>
    <s v="Barry Group"/>
    <s v="De-engineered static Local Area Network"/>
    <n v="4600"/>
    <n v="8505"/>
    <x v="1"/>
    <n v="1.8489130434782608"/>
    <n v="96.647727272727266"/>
    <n v="88"/>
    <s v="US"/>
    <s v="USD"/>
    <n v="1487656800"/>
    <n v="1487829600"/>
    <b v="0"/>
    <b v="0"/>
    <x v="9"/>
  </r>
  <r>
    <n v="255"/>
    <s v="Rosales, Branch and Harmon"/>
    <s v="Upgradable grid-enabled superstructure"/>
    <n v="80500"/>
    <n v="96735"/>
    <x v="1"/>
    <n v="1.2016770186335404"/>
    <n v="57.003535651149086"/>
    <n v="1697"/>
    <s v="US"/>
    <s v="USD"/>
    <n v="1297836000"/>
    <n v="1298268000"/>
    <b v="0"/>
    <b v="1"/>
    <x v="1"/>
  </r>
  <r>
    <n v="256"/>
    <s v="Smith-Reid"/>
    <s v="Optimized actuating toolset"/>
    <n v="4100"/>
    <n v="959"/>
    <x v="0"/>
    <n v="0.23390243902439026"/>
    <n v="63.93333333333333"/>
    <n v="15"/>
    <s v="GB"/>
    <s v="GBP"/>
    <n v="1453615200"/>
    <n v="1456812000"/>
    <b v="0"/>
    <b v="0"/>
    <x v="1"/>
  </r>
  <r>
    <n v="257"/>
    <s v="Williams Inc"/>
    <s v="Decentralized exuding strategy"/>
    <n v="5700"/>
    <n v="8322"/>
    <x v="1"/>
    <n v="1.46"/>
    <n v="90.456521739130437"/>
    <n v="92"/>
    <s v="US"/>
    <s v="USD"/>
    <n v="1362463200"/>
    <n v="1363669200"/>
    <b v="0"/>
    <b v="0"/>
    <x v="3"/>
  </r>
  <r>
    <n v="258"/>
    <s v="Duncan, Mcdonald and Miller"/>
    <s v="Assimilated coherent hardware"/>
    <n v="5000"/>
    <n v="13424"/>
    <x v="1"/>
    <n v="2.6848000000000001"/>
    <n v="72.172043010752688"/>
    <n v="186"/>
    <s v="US"/>
    <s v="USD"/>
    <n v="1481176800"/>
    <n v="1482904800"/>
    <b v="0"/>
    <b v="1"/>
    <x v="3"/>
  </r>
  <r>
    <n v="259"/>
    <s v="Watkins Ltd"/>
    <s v="Multi-channeled responsive implementation"/>
    <n v="1800"/>
    <n v="10755"/>
    <x v="1"/>
    <n v="5.9749999999999996"/>
    <n v="77.934782608695656"/>
    <n v="138"/>
    <s v="US"/>
    <s v="USD"/>
    <n v="1354946400"/>
    <n v="1356588000"/>
    <b v="1"/>
    <b v="0"/>
    <x v="14"/>
  </r>
  <r>
    <n v="260"/>
    <s v="Allen-Jones"/>
    <s v="Centralized modular initiative"/>
    <n v="6300"/>
    <n v="9935"/>
    <x v="1"/>
    <n v="1.5769841269841269"/>
    <n v="38.065134099616856"/>
    <n v="261"/>
    <s v="US"/>
    <s v="USD"/>
    <n v="1348808400"/>
    <n v="1349845200"/>
    <b v="0"/>
    <b v="0"/>
    <x v="1"/>
  </r>
  <r>
    <n v="261"/>
    <s v="Mason-Smith"/>
    <s v="Reverse-engineered cohesive migration"/>
    <n v="84300"/>
    <n v="26303"/>
    <x v="0"/>
    <n v="0.31201660735468567"/>
    <n v="57.936123348017624"/>
    <n v="454"/>
    <s v="US"/>
    <s v="USD"/>
    <n v="1282712400"/>
    <n v="1283058000"/>
    <b v="0"/>
    <b v="1"/>
    <x v="1"/>
  </r>
  <r>
    <n v="262"/>
    <s v="Lloyd, Kennedy and Davis"/>
    <s v="Compatible multimedia hub"/>
    <n v="1700"/>
    <n v="5328"/>
    <x v="1"/>
    <n v="3.1341176470588237"/>
    <n v="49.794392523364486"/>
    <n v="107"/>
    <s v="US"/>
    <s v="USD"/>
    <n v="1301979600"/>
    <n v="1304226000"/>
    <b v="0"/>
    <b v="1"/>
    <x v="7"/>
  </r>
  <r>
    <n v="263"/>
    <s v="Walker Ltd"/>
    <s v="Organic eco-centric success"/>
    <n v="2900"/>
    <n v="10756"/>
    <x v="1"/>
    <n v="3.7089655172413791"/>
    <n v="54.050251256281406"/>
    <n v="199"/>
    <s v="US"/>
    <s v="USD"/>
    <n v="1263016800"/>
    <n v="1263016800"/>
    <b v="0"/>
    <b v="0"/>
    <x v="14"/>
  </r>
  <r>
    <n v="264"/>
    <s v="Gordon PLC"/>
    <s v="Virtual reciprocal policy"/>
    <n v="45600"/>
    <n v="165375"/>
    <x v="1"/>
    <n v="3.6266447368421053"/>
    <n v="30.002721335268504"/>
    <n v="5512"/>
    <s v="US"/>
    <s v="USD"/>
    <n v="1360648800"/>
    <n v="1362031200"/>
    <b v="0"/>
    <b v="0"/>
    <x v="3"/>
  </r>
  <r>
    <n v="265"/>
    <s v="Lee and Sons"/>
    <s v="Persevering interactive emulation"/>
    <n v="4900"/>
    <n v="6031"/>
    <x v="1"/>
    <n v="1.2308163265306122"/>
    <n v="70.127906976744185"/>
    <n v="86"/>
    <s v="US"/>
    <s v="USD"/>
    <n v="1451800800"/>
    <n v="1455602400"/>
    <b v="0"/>
    <b v="0"/>
    <x v="3"/>
  </r>
  <r>
    <n v="266"/>
    <s v="Cole LLC"/>
    <s v="Proactive responsive emulation"/>
    <n v="111900"/>
    <n v="85902"/>
    <x v="0"/>
    <n v="0.76766756032171579"/>
    <n v="26.996228786926462"/>
    <n v="3182"/>
    <s v="IT"/>
    <s v="EUR"/>
    <n v="1415340000"/>
    <n v="1418191200"/>
    <b v="0"/>
    <b v="1"/>
    <x v="17"/>
  </r>
  <r>
    <n v="267"/>
    <s v="Acosta PLC"/>
    <s v="Extended eco-centric function"/>
    <n v="61600"/>
    <n v="143910"/>
    <x v="1"/>
    <n v="2.3362012987012988"/>
    <n v="51.990606936416185"/>
    <n v="2768"/>
    <s v="AU"/>
    <s v="AUD"/>
    <n v="1351054800"/>
    <n v="1352440800"/>
    <b v="0"/>
    <b v="0"/>
    <x v="3"/>
  </r>
  <r>
    <n v="268"/>
    <s v="Brown-Mckee"/>
    <s v="Networked optimal productivity"/>
    <n v="1500"/>
    <n v="2708"/>
    <x v="1"/>
    <n v="1.8053333333333332"/>
    <n v="56.416666666666664"/>
    <n v="48"/>
    <s v="US"/>
    <s v="USD"/>
    <n v="1349326800"/>
    <n v="1353304800"/>
    <b v="0"/>
    <b v="0"/>
    <x v="4"/>
  </r>
  <r>
    <n v="269"/>
    <s v="Miles and Sons"/>
    <s v="Persistent attitude-oriented approach"/>
    <n v="3500"/>
    <n v="8842"/>
    <x v="1"/>
    <n v="2.5262857142857142"/>
    <n v="101.63218390804597"/>
    <n v="87"/>
    <s v="US"/>
    <s v="USD"/>
    <n v="1548914400"/>
    <n v="1550728800"/>
    <b v="0"/>
    <b v="0"/>
    <x v="19"/>
  </r>
  <r>
    <n v="270"/>
    <s v="Sawyer, Horton and Williams"/>
    <s v="Triple-buffered 4thgeneration toolset"/>
    <n v="173900"/>
    <n v="47260"/>
    <x v="3"/>
    <n v="0.27176538240368026"/>
    <n v="25.005291005291006"/>
    <n v="1890"/>
    <s v="US"/>
    <s v="USD"/>
    <n v="1291269600"/>
    <n v="1291442400"/>
    <b v="0"/>
    <b v="0"/>
    <x v="11"/>
  </r>
  <r>
    <n v="271"/>
    <s v="Foley-Cox"/>
    <s v="Progressive zero administration leverage"/>
    <n v="153700"/>
    <n v="1953"/>
    <x v="2"/>
    <n v="1.2706571242680547E-2"/>
    <n v="32.016393442622949"/>
    <n v="61"/>
    <s v="US"/>
    <s v="USD"/>
    <n v="1449468000"/>
    <n v="1452146400"/>
    <b v="0"/>
    <b v="0"/>
    <x v="14"/>
  </r>
  <r>
    <n v="272"/>
    <s v="Horton, Morrison and Clark"/>
    <s v="Networked radical neural-net"/>
    <n v="51100"/>
    <n v="155349"/>
    <x v="1"/>
    <n v="3.0400978473581213"/>
    <n v="82.021647307286173"/>
    <n v="1894"/>
    <s v="US"/>
    <s v="USD"/>
    <n v="1562734800"/>
    <n v="1564894800"/>
    <b v="0"/>
    <b v="1"/>
    <x v="3"/>
  </r>
  <r>
    <n v="273"/>
    <s v="Thomas and Sons"/>
    <s v="Re-engineered heuristic forecast"/>
    <n v="7800"/>
    <n v="10704"/>
    <x v="1"/>
    <n v="1.3723076923076922"/>
    <n v="37.957446808510639"/>
    <n v="282"/>
    <s v="CA"/>
    <s v="CAD"/>
    <n v="1505624400"/>
    <n v="1505883600"/>
    <b v="0"/>
    <b v="0"/>
    <x v="3"/>
  </r>
  <r>
    <n v="274"/>
    <s v="Morgan-Jenkins"/>
    <s v="Fully-configurable background algorithm"/>
    <n v="2400"/>
    <n v="773"/>
    <x v="0"/>
    <n v="0.32208333333333333"/>
    <n v="51.533333333333331"/>
    <n v="15"/>
    <s v="US"/>
    <s v="USD"/>
    <n v="1509948000"/>
    <n v="1510380000"/>
    <b v="0"/>
    <b v="0"/>
    <x v="3"/>
  </r>
  <r>
    <n v="275"/>
    <s v="Ward, Sanchez and Kemp"/>
    <s v="Stand-alone discrete Graphical User Interface"/>
    <n v="3900"/>
    <n v="9419"/>
    <x v="1"/>
    <n v="2.4151282051282053"/>
    <n v="81.198275862068968"/>
    <n v="116"/>
    <s v="US"/>
    <s v="USD"/>
    <n v="1554526800"/>
    <n v="1555218000"/>
    <b v="0"/>
    <b v="0"/>
    <x v="18"/>
  </r>
  <r>
    <n v="276"/>
    <s v="Fields Ltd"/>
    <s v="Front-line foreground project"/>
    <n v="5500"/>
    <n v="5324"/>
    <x v="0"/>
    <n v="0.96799999999999997"/>
    <n v="40.030075187969928"/>
    <n v="133"/>
    <s v="US"/>
    <s v="USD"/>
    <n v="1334811600"/>
    <n v="1335243600"/>
    <b v="0"/>
    <b v="1"/>
    <x v="11"/>
  </r>
  <r>
    <n v="277"/>
    <s v="Ramos-Mitchell"/>
    <s v="Persevering system-worthy info-mediaries"/>
    <n v="700"/>
    <n v="7465"/>
    <x v="1"/>
    <n v="10.664285714285715"/>
    <n v="89.939759036144579"/>
    <n v="83"/>
    <s v="US"/>
    <s v="USD"/>
    <n v="1279515600"/>
    <n v="1279688400"/>
    <b v="0"/>
    <b v="0"/>
    <x v="3"/>
  </r>
  <r>
    <n v="278"/>
    <s v="Higgins, Davis and Salazar"/>
    <s v="Distributed multi-tasking strategy"/>
    <n v="2700"/>
    <n v="8799"/>
    <x v="1"/>
    <n v="3.2588888888888889"/>
    <n v="96.692307692307693"/>
    <n v="91"/>
    <s v="US"/>
    <s v="USD"/>
    <n v="1353909600"/>
    <n v="1356069600"/>
    <b v="0"/>
    <b v="0"/>
    <x v="2"/>
  </r>
  <r>
    <n v="279"/>
    <s v="Smith-Jenkins"/>
    <s v="Vision-oriented methodical application"/>
    <n v="8000"/>
    <n v="13656"/>
    <x v="1"/>
    <n v="1.7070000000000001"/>
    <n v="25.010989010989011"/>
    <n v="546"/>
    <s v="US"/>
    <s v="USD"/>
    <n v="1535950800"/>
    <n v="1536210000"/>
    <b v="0"/>
    <b v="0"/>
    <x v="3"/>
  </r>
  <r>
    <n v="280"/>
    <s v="Braun PLC"/>
    <s v="Function-based high-level infrastructure"/>
    <n v="2500"/>
    <n v="14536"/>
    <x v="1"/>
    <n v="5.8144"/>
    <n v="36.987277353689571"/>
    <n v="393"/>
    <s v="US"/>
    <s v="USD"/>
    <n v="1511244000"/>
    <n v="1511762400"/>
    <b v="0"/>
    <b v="0"/>
    <x v="10"/>
  </r>
  <r>
    <n v="281"/>
    <s v="Drake PLC"/>
    <s v="Profound object-oriented paradigm"/>
    <n v="164500"/>
    <n v="150552"/>
    <x v="0"/>
    <n v="0.91520972644376897"/>
    <n v="73.012609117361791"/>
    <n v="2062"/>
    <s v="US"/>
    <s v="USD"/>
    <n v="1331445600"/>
    <n v="1333256400"/>
    <b v="0"/>
    <b v="1"/>
    <x v="3"/>
  </r>
  <r>
    <n v="282"/>
    <s v="Ross, Kelly and Brown"/>
    <s v="Virtual contextually-based circuit"/>
    <n v="8400"/>
    <n v="9076"/>
    <x v="1"/>
    <n v="1.0804761904761904"/>
    <n v="68.240601503759393"/>
    <n v="133"/>
    <s v="US"/>
    <s v="USD"/>
    <n v="1480226400"/>
    <n v="1480744800"/>
    <b v="0"/>
    <b v="1"/>
    <x v="19"/>
  </r>
  <r>
    <n v="283"/>
    <s v="Lucas-Mullins"/>
    <s v="Business-focused dynamic instruction set"/>
    <n v="8100"/>
    <n v="1517"/>
    <x v="0"/>
    <n v="0.18728395061728395"/>
    <n v="52.310344827586206"/>
    <n v="29"/>
    <s v="DK"/>
    <s v="DKK"/>
    <n v="1464584400"/>
    <n v="1465016400"/>
    <b v="0"/>
    <b v="0"/>
    <x v="1"/>
  </r>
  <r>
    <n v="284"/>
    <s v="Tran LLC"/>
    <s v="Ameliorated fresh-thinking protocol"/>
    <n v="9800"/>
    <n v="8153"/>
    <x v="0"/>
    <n v="0.83193877551020412"/>
    <n v="61.765151515151516"/>
    <n v="132"/>
    <s v="US"/>
    <s v="USD"/>
    <n v="1335848400"/>
    <n v="1336280400"/>
    <b v="0"/>
    <b v="0"/>
    <x v="2"/>
  </r>
  <r>
    <n v="285"/>
    <s v="Dawson, Brady and Gilbert"/>
    <s v="Front-line optimizing emulation"/>
    <n v="900"/>
    <n v="6357"/>
    <x v="1"/>
    <n v="7.0633333333333335"/>
    <n v="25.027559055118111"/>
    <n v="254"/>
    <s v="US"/>
    <s v="USD"/>
    <n v="1473483600"/>
    <n v="1476766800"/>
    <b v="0"/>
    <b v="0"/>
    <x v="3"/>
  </r>
  <r>
    <n v="286"/>
    <s v="Obrien-Aguirre"/>
    <s v="Devolved uniform complexity"/>
    <n v="112100"/>
    <n v="19557"/>
    <x v="3"/>
    <n v="0.17446030330062445"/>
    <n v="106.28804347826087"/>
    <n v="184"/>
    <s v="US"/>
    <s v="USD"/>
    <n v="1479880800"/>
    <n v="1480485600"/>
    <b v="0"/>
    <b v="0"/>
    <x v="3"/>
  </r>
  <r>
    <n v="287"/>
    <s v="Ferguson PLC"/>
    <s v="Public-key intangible superstructure"/>
    <n v="6300"/>
    <n v="13213"/>
    <x v="1"/>
    <n v="2.0973015873015872"/>
    <n v="75.07386363636364"/>
    <n v="176"/>
    <s v="US"/>
    <s v="USD"/>
    <n v="1430197200"/>
    <n v="1430197200"/>
    <b v="0"/>
    <b v="0"/>
    <x v="5"/>
  </r>
  <r>
    <n v="288"/>
    <s v="Garcia Ltd"/>
    <s v="Secured global success"/>
    <n v="5600"/>
    <n v="5476"/>
    <x v="0"/>
    <n v="0.97785714285714287"/>
    <n v="39.970802919708028"/>
    <n v="137"/>
    <s v="DK"/>
    <s v="DKK"/>
    <n v="1331701200"/>
    <n v="1331787600"/>
    <b v="0"/>
    <b v="1"/>
    <x v="16"/>
  </r>
  <r>
    <n v="289"/>
    <s v="Smith, Love and Smith"/>
    <s v="Grass-roots mission-critical capability"/>
    <n v="800"/>
    <n v="13474"/>
    <x v="1"/>
    <n v="16.842500000000001"/>
    <n v="39.982195845697326"/>
    <n v="337"/>
    <s v="CA"/>
    <s v="CAD"/>
    <n v="1438578000"/>
    <n v="1438837200"/>
    <b v="0"/>
    <b v="0"/>
    <x v="3"/>
  </r>
  <r>
    <n v="290"/>
    <s v="Wilson, Hall and Osborne"/>
    <s v="Advanced global data-warehouse"/>
    <n v="168600"/>
    <n v="91722"/>
    <x v="0"/>
    <n v="0.54402135231316728"/>
    <n v="101.01541850220265"/>
    <n v="908"/>
    <s v="US"/>
    <s v="USD"/>
    <n v="1368162000"/>
    <n v="1370926800"/>
    <b v="0"/>
    <b v="1"/>
    <x v="4"/>
  </r>
  <r>
    <n v="291"/>
    <s v="Bell, Grimes and Kerr"/>
    <s v="Self-enabling uniform complexity"/>
    <n v="1800"/>
    <n v="8219"/>
    <x v="1"/>
    <n v="4.5661111111111108"/>
    <n v="76.813084112149539"/>
    <n v="107"/>
    <s v="US"/>
    <s v="USD"/>
    <n v="1318654800"/>
    <n v="1319000400"/>
    <b v="1"/>
    <b v="0"/>
    <x v="2"/>
  </r>
  <r>
    <n v="292"/>
    <s v="Ho-Harris"/>
    <s v="Versatile cohesive encoding"/>
    <n v="7300"/>
    <n v="717"/>
    <x v="0"/>
    <n v="9.8219178082191785E-2"/>
    <n v="71.7"/>
    <n v="10"/>
    <s v="US"/>
    <s v="USD"/>
    <n v="1331874000"/>
    <n v="1333429200"/>
    <b v="0"/>
    <b v="0"/>
    <x v="0"/>
  </r>
  <r>
    <n v="293"/>
    <s v="Ross Group"/>
    <s v="Organized executive solution"/>
    <n v="6500"/>
    <n v="1065"/>
    <x v="3"/>
    <n v="0.16384615384615384"/>
    <n v="33.28125"/>
    <n v="32"/>
    <s v="IT"/>
    <s v="EUR"/>
    <n v="1286254800"/>
    <n v="1287032400"/>
    <b v="0"/>
    <b v="0"/>
    <x v="3"/>
  </r>
  <r>
    <n v="294"/>
    <s v="Turner-Davis"/>
    <s v="Automated local emulation"/>
    <n v="600"/>
    <n v="8038"/>
    <x v="1"/>
    <n v="13.396666666666667"/>
    <n v="43.923497267759565"/>
    <n v="183"/>
    <s v="US"/>
    <s v="USD"/>
    <n v="1540530000"/>
    <n v="1541570400"/>
    <b v="0"/>
    <b v="0"/>
    <x v="3"/>
  </r>
  <r>
    <n v="295"/>
    <s v="Smith, Jackson and Herrera"/>
    <s v="Enterprise-wide intermediate middleware"/>
    <n v="192900"/>
    <n v="68769"/>
    <x v="0"/>
    <n v="0.35650077760497667"/>
    <n v="36.004712041884815"/>
    <n v="1910"/>
    <s v="CH"/>
    <s v="CHF"/>
    <n v="1381813200"/>
    <n v="1383976800"/>
    <b v="0"/>
    <b v="0"/>
    <x v="3"/>
  </r>
  <r>
    <n v="296"/>
    <s v="Smith-Hess"/>
    <s v="Grass-roots real-time Local Area Network"/>
    <n v="6100"/>
    <n v="3352"/>
    <x v="0"/>
    <n v="0.54950819672131146"/>
    <n v="88.21052631578948"/>
    <n v="38"/>
    <s v="AU"/>
    <s v="AUD"/>
    <n v="1548655200"/>
    <n v="1550556000"/>
    <b v="0"/>
    <b v="0"/>
    <x v="3"/>
  </r>
  <r>
    <n v="297"/>
    <s v="Brown, Herring and Bass"/>
    <s v="Organized client-driven capacity"/>
    <n v="7200"/>
    <n v="6785"/>
    <x v="0"/>
    <n v="0.94236111111111109"/>
    <n v="65.240384615384613"/>
    <n v="104"/>
    <s v="AU"/>
    <s v="AUD"/>
    <n v="1389679200"/>
    <n v="1390456800"/>
    <b v="0"/>
    <b v="1"/>
    <x v="3"/>
  </r>
  <r>
    <n v="298"/>
    <s v="Chase, Garcia and Johnson"/>
    <s v="Adaptive intangible database"/>
    <n v="3500"/>
    <n v="5037"/>
    <x v="1"/>
    <n v="1.4391428571428571"/>
    <n v="69.958333333333329"/>
    <n v="72"/>
    <s v="US"/>
    <s v="USD"/>
    <n v="1456466400"/>
    <n v="1458018000"/>
    <b v="0"/>
    <b v="1"/>
    <x v="1"/>
  </r>
  <r>
    <n v="299"/>
    <s v="Ramsey and Sons"/>
    <s v="Grass-roots contextually-based algorithm"/>
    <n v="3800"/>
    <n v="1954"/>
    <x v="0"/>
    <n v="0.51421052631578945"/>
    <n v="39.877551020408163"/>
    <n v="49"/>
    <s v="US"/>
    <s v="USD"/>
    <n v="1456984800"/>
    <n v="1461819600"/>
    <b v="0"/>
    <b v="0"/>
    <x v="0"/>
  </r>
  <r>
    <n v="300"/>
    <s v="Cooke PLC"/>
    <s v="Focused executive core"/>
    <n v="100"/>
    <n v="5"/>
    <x v="0"/>
    <n v="0.05"/>
    <n v="5"/>
    <n v="1"/>
    <s v="DK"/>
    <s v="DKK"/>
    <n v="1504069200"/>
    <n v="1504155600"/>
    <b v="0"/>
    <b v="1"/>
    <x v="9"/>
  </r>
  <r>
    <n v="301"/>
    <s v="Wong-Walker"/>
    <s v="Multi-channeled disintermediate policy"/>
    <n v="900"/>
    <n v="12102"/>
    <x v="1"/>
    <n v="13.446666666666667"/>
    <n v="41.023728813559323"/>
    <n v="295"/>
    <s v="US"/>
    <s v="USD"/>
    <n v="1424930400"/>
    <n v="1426395600"/>
    <b v="0"/>
    <b v="0"/>
    <x v="4"/>
  </r>
  <r>
    <n v="302"/>
    <s v="Ferguson, Collins and Mata"/>
    <s v="Customizable bi-directional hardware"/>
    <n v="76100"/>
    <n v="24234"/>
    <x v="0"/>
    <n v="0.31844940867279897"/>
    <n v="98.914285714285711"/>
    <n v="245"/>
    <s v="US"/>
    <s v="USD"/>
    <n v="1535864400"/>
    <n v="1537074000"/>
    <b v="0"/>
    <b v="0"/>
    <x v="3"/>
  </r>
  <r>
    <n v="303"/>
    <s v="Guerrero, Flores and Jenkins"/>
    <s v="Networked optimal architecture"/>
    <n v="3400"/>
    <n v="2809"/>
    <x v="0"/>
    <n v="0.82617647058823529"/>
    <n v="87.78125"/>
    <n v="32"/>
    <s v="US"/>
    <s v="USD"/>
    <n v="1452146400"/>
    <n v="1452578400"/>
    <b v="0"/>
    <b v="0"/>
    <x v="7"/>
  </r>
  <r>
    <n v="304"/>
    <s v="Peterson PLC"/>
    <s v="User-friendly discrete benchmark"/>
    <n v="2100"/>
    <n v="11469"/>
    <x v="1"/>
    <n v="5.4614285714285717"/>
    <n v="80.767605633802816"/>
    <n v="142"/>
    <s v="US"/>
    <s v="USD"/>
    <n v="1470546000"/>
    <n v="1474088400"/>
    <b v="0"/>
    <b v="0"/>
    <x v="4"/>
  </r>
  <r>
    <n v="305"/>
    <s v="Townsend Ltd"/>
    <s v="Grass-roots actuating policy"/>
    <n v="2800"/>
    <n v="8014"/>
    <x v="1"/>
    <n v="2.8621428571428571"/>
    <n v="94.28235294117647"/>
    <n v="85"/>
    <s v="US"/>
    <s v="USD"/>
    <n v="1458363600"/>
    <n v="1461906000"/>
    <b v="0"/>
    <b v="0"/>
    <x v="3"/>
  </r>
  <r>
    <n v="306"/>
    <s v="Rush, Reed and Hall"/>
    <s v="Enterprise-wide 3rdgeneration knowledge user"/>
    <n v="6500"/>
    <n v="514"/>
    <x v="0"/>
    <n v="7.9076923076923072E-2"/>
    <n v="73.428571428571431"/>
    <n v="7"/>
    <s v="US"/>
    <s v="USD"/>
    <n v="1500008400"/>
    <n v="1500267600"/>
    <b v="0"/>
    <b v="1"/>
    <x v="3"/>
  </r>
  <r>
    <n v="307"/>
    <s v="Salazar-Dodson"/>
    <s v="Face-to-face zero tolerance moderator"/>
    <n v="32900"/>
    <n v="43473"/>
    <x v="1"/>
    <n v="1.3213677811550153"/>
    <n v="65.968133535660087"/>
    <n v="659"/>
    <s v="DK"/>
    <s v="DKK"/>
    <n v="1338958800"/>
    <n v="1340686800"/>
    <b v="0"/>
    <b v="1"/>
    <x v="13"/>
  </r>
  <r>
    <n v="308"/>
    <s v="Davis Ltd"/>
    <s v="Grass-roots optimizing projection"/>
    <n v="118200"/>
    <n v="87560"/>
    <x v="0"/>
    <n v="0.74077834179357027"/>
    <n v="109.04109589041096"/>
    <n v="803"/>
    <s v="US"/>
    <s v="USD"/>
    <n v="1303102800"/>
    <n v="1303189200"/>
    <b v="0"/>
    <b v="0"/>
    <x v="3"/>
  </r>
  <r>
    <n v="309"/>
    <s v="Harris-Perry"/>
    <s v="User-centric 6thgeneration attitude"/>
    <n v="4100"/>
    <n v="3087"/>
    <x v="3"/>
    <n v="0.75292682926829269"/>
    <n v="41.16"/>
    <n v="75"/>
    <s v="US"/>
    <s v="USD"/>
    <n v="1316581200"/>
    <n v="1318309200"/>
    <b v="0"/>
    <b v="1"/>
    <x v="7"/>
  </r>
  <r>
    <n v="310"/>
    <s v="Velazquez, Hunt and Ortiz"/>
    <s v="Switchable zero tolerance website"/>
    <n v="7800"/>
    <n v="1586"/>
    <x v="0"/>
    <n v="0.20333333333333334"/>
    <n v="99.125"/>
    <n v="16"/>
    <s v="US"/>
    <s v="USD"/>
    <n v="1270789200"/>
    <n v="1272171600"/>
    <b v="0"/>
    <b v="0"/>
    <x v="11"/>
  </r>
  <r>
    <n v="311"/>
    <s v="Flores PLC"/>
    <s v="Focused real-time help-desk"/>
    <n v="6300"/>
    <n v="12812"/>
    <x v="1"/>
    <n v="2.0336507936507937"/>
    <n v="105.88429752066116"/>
    <n v="121"/>
    <s v="US"/>
    <s v="USD"/>
    <n v="1297836000"/>
    <n v="1298872800"/>
    <b v="0"/>
    <b v="0"/>
    <x v="3"/>
  </r>
  <r>
    <n v="312"/>
    <s v="Martinez LLC"/>
    <s v="Robust impactful approach"/>
    <n v="59100"/>
    <n v="183345"/>
    <x v="1"/>
    <n v="3.1022842639593908"/>
    <n v="48.996525921966864"/>
    <n v="3742"/>
    <s v="US"/>
    <s v="USD"/>
    <n v="1382677200"/>
    <n v="1383282000"/>
    <b v="0"/>
    <b v="0"/>
    <x v="3"/>
  </r>
  <r>
    <n v="313"/>
    <s v="Miller-Irwin"/>
    <s v="Secured maximized policy"/>
    <n v="2200"/>
    <n v="8697"/>
    <x v="1"/>
    <n v="3.9531818181818181"/>
    <n v="39"/>
    <n v="223"/>
    <s v="US"/>
    <s v="USD"/>
    <n v="1330322400"/>
    <n v="1330495200"/>
    <b v="0"/>
    <b v="0"/>
    <x v="1"/>
  </r>
  <r>
    <n v="314"/>
    <s v="Sanchez-Morgan"/>
    <s v="Realigned upward-trending strategy"/>
    <n v="1400"/>
    <n v="4126"/>
    <x v="1"/>
    <n v="2.9471428571428571"/>
    <n v="31.022556390977442"/>
    <n v="133"/>
    <s v="US"/>
    <s v="USD"/>
    <n v="1552366800"/>
    <n v="1552798800"/>
    <b v="0"/>
    <b v="1"/>
    <x v="4"/>
  </r>
  <r>
    <n v="315"/>
    <s v="Lopez, Adams and Johnson"/>
    <s v="Open-source interactive knowledge user"/>
    <n v="9500"/>
    <n v="3220"/>
    <x v="0"/>
    <n v="0.33894736842105261"/>
    <n v="103.87096774193549"/>
    <n v="31"/>
    <s v="US"/>
    <s v="USD"/>
    <n v="1400907600"/>
    <n v="1403413200"/>
    <b v="0"/>
    <b v="0"/>
    <x v="3"/>
  </r>
  <r>
    <n v="316"/>
    <s v="Martin-Marshall"/>
    <s v="Configurable demand-driven matrix"/>
    <n v="9600"/>
    <n v="6401"/>
    <x v="0"/>
    <n v="0.66677083333333331"/>
    <n v="59.268518518518519"/>
    <n v="108"/>
    <s v="IT"/>
    <s v="EUR"/>
    <n v="1574143200"/>
    <n v="1574229600"/>
    <b v="0"/>
    <b v="1"/>
    <x v="0"/>
  </r>
  <r>
    <n v="317"/>
    <s v="Summers PLC"/>
    <s v="Cross-group coherent hierarchy"/>
    <n v="6600"/>
    <n v="1269"/>
    <x v="0"/>
    <n v="0.19227272727272726"/>
    <n v="42.3"/>
    <n v="30"/>
    <s v="US"/>
    <s v="USD"/>
    <n v="1494738000"/>
    <n v="1495861200"/>
    <b v="0"/>
    <b v="0"/>
    <x v="3"/>
  </r>
  <r>
    <n v="318"/>
    <s v="Young, Hart and Ryan"/>
    <s v="Decentralized demand-driven open system"/>
    <n v="5700"/>
    <n v="903"/>
    <x v="0"/>
    <n v="0.15842105263157893"/>
    <n v="53.117647058823529"/>
    <n v="17"/>
    <s v="US"/>
    <s v="USD"/>
    <n v="1392357600"/>
    <n v="1392530400"/>
    <b v="0"/>
    <b v="0"/>
    <x v="1"/>
  </r>
  <r>
    <n v="319"/>
    <s v="Mills Group"/>
    <s v="Advanced empowering matrix"/>
    <n v="8400"/>
    <n v="3251"/>
    <x v="3"/>
    <n v="0.38702380952380955"/>
    <n v="50.796875"/>
    <n v="64"/>
    <s v="US"/>
    <s v="USD"/>
    <n v="1281589200"/>
    <n v="1283662800"/>
    <b v="0"/>
    <b v="0"/>
    <x v="2"/>
  </r>
  <r>
    <n v="320"/>
    <s v="Sandoval-Powell"/>
    <s v="Phased holistic implementation"/>
    <n v="84400"/>
    <n v="8092"/>
    <x v="0"/>
    <n v="9.5876777251184833E-2"/>
    <n v="101.15"/>
    <n v="80"/>
    <s v="US"/>
    <s v="USD"/>
    <n v="1305003600"/>
    <n v="1305781200"/>
    <b v="0"/>
    <b v="0"/>
    <x v="13"/>
  </r>
  <r>
    <n v="321"/>
    <s v="Mills, Frazier and Perez"/>
    <s v="Proactive attitude-oriented knowledge user"/>
    <n v="170400"/>
    <n v="160422"/>
    <x v="0"/>
    <n v="0.94144366197183094"/>
    <n v="65.000810372771468"/>
    <n v="2468"/>
    <s v="US"/>
    <s v="USD"/>
    <n v="1301634000"/>
    <n v="1302325200"/>
    <b v="0"/>
    <b v="0"/>
    <x v="12"/>
  </r>
  <r>
    <n v="322"/>
    <s v="Hebert Group"/>
    <s v="Visionary asymmetric Graphical User Interface"/>
    <n v="117900"/>
    <n v="196377"/>
    <x v="1"/>
    <n v="1.6656234096692113"/>
    <n v="37.998645510835914"/>
    <n v="5168"/>
    <s v="US"/>
    <s v="USD"/>
    <n v="1290664800"/>
    <n v="1291788000"/>
    <b v="0"/>
    <b v="0"/>
    <x v="3"/>
  </r>
  <r>
    <n v="323"/>
    <s v="Cole, Smith and Wood"/>
    <s v="Integrated zero-defect help-desk"/>
    <n v="8900"/>
    <n v="2148"/>
    <x v="0"/>
    <n v="0.24134831460674158"/>
    <n v="82.615384615384613"/>
    <n v="26"/>
    <s v="GB"/>
    <s v="GBP"/>
    <n v="1395896400"/>
    <n v="1396069200"/>
    <b v="0"/>
    <b v="0"/>
    <x v="4"/>
  </r>
  <r>
    <n v="324"/>
    <s v="Harris, Hall and Harris"/>
    <s v="Inverse analyzing matrices"/>
    <n v="7100"/>
    <n v="11648"/>
    <x v="1"/>
    <n v="1.6405633802816901"/>
    <n v="37.941368078175898"/>
    <n v="307"/>
    <s v="US"/>
    <s v="USD"/>
    <n v="1434862800"/>
    <n v="1435899600"/>
    <b v="0"/>
    <b v="1"/>
    <x v="3"/>
  </r>
  <r>
    <n v="325"/>
    <s v="Saunders Group"/>
    <s v="Programmable systemic implementation"/>
    <n v="6500"/>
    <n v="5897"/>
    <x v="0"/>
    <n v="0.90723076923076929"/>
    <n v="80.780821917808225"/>
    <n v="73"/>
    <s v="US"/>
    <s v="USD"/>
    <n v="1529125200"/>
    <n v="1531112400"/>
    <b v="0"/>
    <b v="1"/>
    <x v="3"/>
  </r>
  <r>
    <n v="326"/>
    <s v="Pham, Avila and Nash"/>
    <s v="Multi-channeled next generation architecture"/>
    <n v="7200"/>
    <n v="3326"/>
    <x v="0"/>
    <n v="0.46194444444444444"/>
    <n v="25.984375"/>
    <n v="128"/>
    <s v="US"/>
    <s v="USD"/>
    <n v="1451109600"/>
    <n v="1451628000"/>
    <b v="0"/>
    <b v="0"/>
    <x v="10"/>
  </r>
  <r>
    <n v="327"/>
    <s v="Patterson, Salinas and Lucas"/>
    <s v="Digitized 3rdgeneration encoding"/>
    <n v="2600"/>
    <n v="1002"/>
    <x v="0"/>
    <n v="0.38538461538461538"/>
    <n v="30.363636363636363"/>
    <n v="33"/>
    <s v="US"/>
    <s v="USD"/>
    <n v="1566968400"/>
    <n v="1567314000"/>
    <b v="0"/>
    <b v="1"/>
    <x v="3"/>
  </r>
  <r>
    <n v="328"/>
    <s v="Young PLC"/>
    <s v="Innovative well-modulated functionalities"/>
    <n v="98700"/>
    <n v="131826"/>
    <x v="1"/>
    <n v="1.3356231003039514"/>
    <n v="54.004916018025398"/>
    <n v="2441"/>
    <s v="US"/>
    <s v="USD"/>
    <n v="1543557600"/>
    <n v="1544508000"/>
    <b v="0"/>
    <b v="0"/>
    <x v="1"/>
  </r>
  <r>
    <n v="329"/>
    <s v="Willis and Sons"/>
    <s v="Fundamental incremental database"/>
    <n v="93800"/>
    <n v="21477"/>
    <x v="2"/>
    <n v="0.22896588486140726"/>
    <n v="101.78672985781991"/>
    <n v="211"/>
    <s v="US"/>
    <s v="USD"/>
    <n v="1481522400"/>
    <n v="1482472800"/>
    <b v="0"/>
    <b v="0"/>
    <x v="11"/>
  </r>
  <r>
    <n v="330"/>
    <s v="Thompson-Bates"/>
    <s v="Expanded encompassing open architecture"/>
    <n v="33700"/>
    <n v="62330"/>
    <x v="1"/>
    <n v="1.8495548961424333"/>
    <n v="45.003610108303249"/>
    <n v="1385"/>
    <s v="GB"/>
    <s v="GBP"/>
    <n v="1512712800"/>
    <n v="1512799200"/>
    <b v="0"/>
    <b v="0"/>
    <x v="4"/>
  </r>
  <r>
    <n v="331"/>
    <s v="Rose-Silva"/>
    <s v="Intuitive static portal"/>
    <n v="3300"/>
    <n v="14643"/>
    <x v="1"/>
    <n v="4.4372727272727275"/>
    <n v="77.068421052631578"/>
    <n v="190"/>
    <s v="US"/>
    <s v="USD"/>
    <n v="1324274400"/>
    <n v="1324360800"/>
    <b v="0"/>
    <b v="0"/>
    <x v="0"/>
  </r>
  <r>
    <n v="332"/>
    <s v="Pacheco, Johnson and Torres"/>
    <s v="Optional bandwidth-monitored definition"/>
    <n v="20700"/>
    <n v="41396"/>
    <x v="1"/>
    <n v="1.999806763285024"/>
    <n v="88.076595744680844"/>
    <n v="470"/>
    <s v="US"/>
    <s v="USD"/>
    <n v="1364446800"/>
    <n v="1364533200"/>
    <b v="0"/>
    <b v="0"/>
    <x v="8"/>
  </r>
  <r>
    <n v="333"/>
    <s v="Carlson, Dixon and Jones"/>
    <s v="Persistent well-modulated synergy"/>
    <n v="9600"/>
    <n v="11900"/>
    <x v="1"/>
    <n v="1.2395833333333333"/>
    <n v="47.035573122529641"/>
    <n v="253"/>
    <s v="US"/>
    <s v="USD"/>
    <n v="1542693600"/>
    <n v="1545112800"/>
    <b v="0"/>
    <b v="0"/>
    <x v="3"/>
  </r>
  <r>
    <n v="334"/>
    <s v="Mcgee Group"/>
    <s v="Assimilated discrete algorithm"/>
    <n v="66200"/>
    <n v="123538"/>
    <x v="1"/>
    <n v="1.8661329305135952"/>
    <n v="110.99550763701707"/>
    <n v="1113"/>
    <s v="US"/>
    <s v="USD"/>
    <n v="1515564000"/>
    <n v="1516168800"/>
    <b v="0"/>
    <b v="0"/>
    <x v="1"/>
  </r>
  <r>
    <n v="335"/>
    <s v="Jordan-Acosta"/>
    <s v="Operative uniform hub"/>
    <n v="173800"/>
    <n v="198628"/>
    <x v="1"/>
    <n v="1.1428538550057536"/>
    <n v="87.003066141042481"/>
    <n v="2283"/>
    <s v="US"/>
    <s v="USD"/>
    <n v="1573797600"/>
    <n v="1574920800"/>
    <b v="0"/>
    <b v="0"/>
    <x v="1"/>
  </r>
  <r>
    <n v="336"/>
    <s v="Nunez Inc"/>
    <s v="Customizable intangible capability"/>
    <n v="70700"/>
    <n v="68602"/>
    <x v="0"/>
    <n v="0.97032531824611035"/>
    <n v="63.994402985074629"/>
    <n v="1072"/>
    <s v="US"/>
    <s v="USD"/>
    <n v="1292392800"/>
    <n v="1292479200"/>
    <b v="0"/>
    <b v="1"/>
    <x v="1"/>
  </r>
  <r>
    <n v="337"/>
    <s v="Hayden Ltd"/>
    <s v="Innovative didactic analyzer"/>
    <n v="94500"/>
    <n v="116064"/>
    <x v="1"/>
    <n v="1.2281904761904763"/>
    <n v="105.9945205479452"/>
    <n v="1095"/>
    <s v="US"/>
    <s v="USD"/>
    <n v="1573452000"/>
    <n v="1573538400"/>
    <b v="0"/>
    <b v="0"/>
    <x v="3"/>
  </r>
  <r>
    <n v="338"/>
    <s v="Gonzalez-Burton"/>
    <s v="Decentralized intangible encoding"/>
    <n v="69800"/>
    <n v="125042"/>
    <x v="1"/>
    <n v="1.7914326647564469"/>
    <n v="73.989349112426041"/>
    <n v="1690"/>
    <s v="US"/>
    <s v="USD"/>
    <n v="1317790800"/>
    <n v="1320382800"/>
    <b v="0"/>
    <b v="0"/>
    <x v="3"/>
  </r>
  <r>
    <n v="339"/>
    <s v="Lewis, Taylor and Rivers"/>
    <s v="Front-line transitional algorithm"/>
    <n v="136300"/>
    <n v="108974"/>
    <x v="3"/>
    <n v="0.79951577402787966"/>
    <n v="84.02004626060139"/>
    <n v="1297"/>
    <s v="CA"/>
    <s v="CAD"/>
    <n v="1501650000"/>
    <n v="1502859600"/>
    <b v="0"/>
    <b v="0"/>
    <x v="3"/>
  </r>
  <r>
    <n v="340"/>
    <s v="Butler, Henry and Espinoza"/>
    <s v="Switchable didactic matrices"/>
    <n v="37100"/>
    <n v="34964"/>
    <x v="0"/>
    <n v="0.94242587601078165"/>
    <n v="88.966921119592882"/>
    <n v="393"/>
    <s v="US"/>
    <s v="USD"/>
    <n v="1323669600"/>
    <n v="1323756000"/>
    <b v="0"/>
    <b v="0"/>
    <x v="14"/>
  </r>
  <r>
    <n v="341"/>
    <s v="Guzman Group"/>
    <s v="Ameliorated disintermediate utilization"/>
    <n v="114300"/>
    <n v="96777"/>
    <x v="0"/>
    <n v="0.84669291338582675"/>
    <n v="76.990453460620529"/>
    <n v="1257"/>
    <s v="US"/>
    <s v="USD"/>
    <n v="1440738000"/>
    <n v="1441342800"/>
    <b v="0"/>
    <b v="0"/>
    <x v="7"/>
  </r>
  <r>
    <n v="342"/>
    <s v="Gibson-Hernandez"/>
    <s v="Visionary foreground middleware"/>
    <n v="47900"/>
    <n v="31864"/>
    <x v="0"/>
    <n v="0.66521920668058454"/>
    <n v="97.146341463414629"/>
    <n v="328"/>
    <s v="US"/>
    <s v="USD"/>
    <n v="1374296400"/>
    <n v="1375333200"/>
    <b v="0"/>
    <b v="0"/>
    <x v="3"/>
  </r>
  <r>
    <n v="343"/>
    <s v="Spencer-Weber"/>
    <s v="Optional zero-defect task-force"/>
    <n v="9000"/>
    <n v="4853"/>
    <x v="0"/>
    <n v="0.53922222222222227"/>
    <n v="33.013605442176868"/>
    <n v="147"/>
    <s v="US"/>
    <s v="USD"/>
    <n v="1384840800"/>
    <n v="1389420000"/>
    <b v="0"/>
    <b v="0"/>
    <x v="3"/>
  </r>
  <r>
    <n v="344"/>
    <s v="Berger, Johnson and Marshall"/>
    <s v="Devolved exuding emulation"/>
    <n v="197600"/>
    <n v="82959"/>
    <x v="0"/>
    <n v="0.41983299595141699"/>
    <n v="99.950602409638549"/>
    <n v="830"/>
    <s v="US"/>
    <s v="USD"/>
    <n v="1516600800"/>
    <n v="1520056800"/>
    <b v="0"/>
    <b v="0"/>
    <x v="11"/>
  </r>
  <r>
    <n v="345"/>
    <s v="Taylor, Cisneros and Romero"/>
    <s v="Open-source neutral task-force"/>
    <n v="157600"/>
    <n v="23159"/>
    <x v="0"/>
    <n v="0.14694796954314721"/>
    <n v="69.966767371601208"/>
    <n v="331"/>
    <s v="GB"/>
    <s v="GBP"/>
    <n v="1436418000"/>
    <n v="1436504400"/>
    <b v="0"/>
    <b v="0"/>
    <x v="6"/>
  </r>
  <r>
    <n v="346"/>
    <s v="Little-Marsh"/>
    <s v="Virtual attitude-oriented migration"/>
    <n v="8000"/>
    <n v="2758"/>
    <x v="0"/>
    <n v="0.34475"/>
    <n v="110.32"/>
    <n v="25"/>
    <s v="US"/>
    <s v="USD"/>
    <n v="1503550800"/>
    <n v="1508302800"/>
    <b v="0"/>
    <b v="1"/>
    <x v="7"/>
  </r>
  <r>
    <n v="347"/>
    <s v="Petersen and Sons"/>
    <s v="Open-source full-range portal"/>
    <n v="900"/>
    <n v="12607"/>
    <x v="1"/>
    <n v="14.007777777777777"/>
    <n v="66.005235602094245"/>
    <n v="191"/>
    <s v="US"/>
    <s v="USD"/>
    <n v="1423634400"/>
    <n v="1425708000"/>
    <b v="0"/>
    <b v="0"/>
    <x v="2"/>
  </r>
  <r>
    <n v="348"/>
    <s v="Hensley Ltd"/>
    <s v="Versatile cohesive open system"/>
    <n v="199000"/>
    <n v="142823"/>
    <x v="0"/>
    <n v="0.71770351758793971"/>
    <n v="41.005742176284812"/>
    <n v="3483"/>
    <s v="US"/>
    <s v="USD"/>
    <n v="1487224800"/>
    <n v="1488348000"/>
    <b v="0"/>
    <b v="0"/>
    <x v="0"/>
  </r>
  <r>
    <n v="349"/>
    <s v="Navarro and Sons"/>
    <s v="Multi-layered bottom-line frame"/>
    <n v="180800"/>
    <n v="95958"/>
    <x v="0"/>
    <n v="0.53074115044247783"/>
    <n v="103.96316359696641"/>
    <n v="923"/>
    <s v="US"/>
    <s v="USD"/>
    <n v="1500008400"/>
    <n v="1502600400"/>
    <b v="0"/>
    <b v="0"/>
    <x v="3"/>
  </r>
  <r>
    <n v="350"/>
    <s v="Shannon Ltd"/>
    <s v="Pre-emptive neutral capacity"/>
    <n v="100"/>
    <n v="5"/>
    <x v="0"/>
    <n v="0.05"/>
    <n v="5"/>
    <n v="1"/>
    <s v="US"/>
    <s v="USD"/>
    <n v="1432098000"/>
    <n v="1433653200"/>
    <b v="0"/>
    <b v="1"/>
    <x v="17"/>
  </r>
  <r>
    <n v="351"/>
    <s v="Young LLC"/>
    <s v="Universal maximized methodology"/>
    <n v="74100"/>
    <n v="94631"/>
    <x v="1"/>
    <n v="1.2770715249662619"/>
    <n v="47.009935419771487"/>
    <n v="2013"/>
    <s v="US"/>
    <s v="USD"/>
    <n v="1440392400"/>
    <n v="1441602000"/>
    <b v="0"/>
    <b v="0"/>
    <x v="1"/>
  </r>
  <r>
    <n v="352"/>
    <s v="Adams, Willis and Sanchez"/>
    <s v="Expanded hybrid hardware"/>
    <n v="2800"/>
    <n v="977"/>
    <x v="0"/>
    <n v="0.34892857142857142"/>
    <n v="29.606060606060606"/>
    <n v="33"/>
    <s v="CA"/>
    <s v="CAD"/>
    <n v="1446876000"/>
    <n v="1447567200"/>
    <b v="0"/>
    <b v="0"/>
    <x v="3"/>
  </r>
  <r>
    <n v="353"/>
    <s v="Mills-Roy"/>
    <s v="Profit-focused multi-tasking access"/>
    <n v="33600"/>
    <n v="137961"/>
    <x v="1"/>
    <n v="4.105982142857143"/>
    <n v="81.010569583088667"/>
    <n v="1703"/>
    <s v="US"/>
    <s v="USD"/>
    <n v="1562302800"/>
    <n v="1562389200"/>
    <b v="0"/>
    <b v="0"/>
    <x v="3"/>
  </r>
  <r>
    <n v="354"/>
    <s v="Brown Group"/>
    <s v="Profit-focused transitional capability"/>
    <n v="6100"/>
    <n v="7548"/>
    <x v="1"/>
    <n v="1.2373770491803278"/>
    <n v="94.35"/>
    <n v="80"/>
    <s v="DK"/>
    <s v="DKK"/>
    <n v="1378184400"/>
    <n v="1378789200"/>
    <b v="0"/>
    <b v="0"/>
    <x v="4"/>
  </r>
  <r>
    <n v="355"/>
    <s v="Burns-Burnett"/>
    <s v="Front-line scalable definition"/>
    <n v="3800"/>
    <n v="2241"/>
    <x v="2"/>
    <n v="0.58973684210526311"/>
    <n v="26.058139534883722"/>
    <n v="86"/>
    <s v="US"/>
    <s v="USD"/>
    <n v="1485064800"/>
    <n v="1488520800"/>
    <b v="0"/>
    <b v="0"/>
    <x v="8"/>
  </r>
  <r>
    <n v="356"/>
    <s v="Glass, Nunez and Mcdonald"/>
    <s v="Open-source systematic protocol"/>
    <n v="9300"/>
    <n v="3431"/>
    <x v="0"/>
    <n v="0.36892473118279567"/>
    <n v="85.775000000000006"/>
    <n v="40"/>
    <s v="IT"/>
    <s v="EUR"/>
    <n v="1326520800"/>
    <n v="1327298400"/>
    <b v="0"/>
    <b v="0"/>
    <x v="3"/>
  </r>
  <r>
    <n v="357"/>
    <s v="Perez, Davis and Wilson"/>
    <s v="Implemented tangible algorithm"/>
    <n v="2300"/>
    <n v="4253"/>
    <x v="1"/>
    <n v="1.8491304347826087"/>
    <n v="103.73170731707317"/>
    <n v="41"/>
    <s v="US"/>
    <s v="USD"/>
    <n v="1441256400"/>
    <n v="1443416400"/>
    <b v="0"/>
    <b v="0"/>
    <x v="11"/>
  </r>
  <r>
    <n v="358"/>
    <s v="Diaz-Garcia"/>
    <s v="Profit-focused 3rdgeneration circuit"/>
    <n v="9700"/>
    <n v="1146"/>
    <x v="0"/>
    <n v="0.11814432989690722"/>
    <n v="49.826086956521742"/>
    <n v="23"/>
    <s v="CA"/>
    <s v="CAD"/>
    <n v="1533877200"/>
    <n v="1534136400"/>
    <b v="1"/>
    <b v="0"/>
    <x v="14"/>
  </r>
  <r>
    <n v="359"/>
    <s v="Salazar-Moon"/>
    <s v="Compatible needs-based architecture"/>
    <n v="4000"/>
    <n v="11948"/>
    <x v="1"/>
    <n v="2.9870000000000001"/>
    <n v="63.893048128342244"/>
    <n v="187"/>
    <s v="US"/>
    <s v="USD"/>
    <n v="1314421200"/>
    <n v="1315026000"/>
    <b v="0"/>
    <b v="0"/>
    <x v="10"/>
  </r>
  <r>
    <n v="360"/>
    <s v="Larsen-Chung"/>
    <s v="Right-sized zero tolerance migration"/>
    <n v="59700"/>
    <n v="135132"/>
    <x v="1"/>
    <n v="2.2635175879396985"/>
    <n v="47.002434782608695"/>
    <n v="2875"/>
    <s v="GB"/>
    <s v="GBP"/>
    <n v="1293861600"/>
    <n v="1295071200"/>
    <b v="0"/>
    <b v="1"/>
    <x v="3"/>
  </r>
  <r>
    <n v="361"/>
    <s v="Anderson and Sons"/>
    <s v="Quality-focused reciprocal structure"/>
    <n v="5500"/>
    <n v="9546"/>
    <x v="1"/>
    <n v="1.7356363636363636"/>
    <n v="108.47727272727273"/>
    <n v="88"/>
    <s v="US"/>
    <s v="USD"/>
    <n v="1507352400"/>
    <n v="1509426000"/>
    <b v="0"/>
    <b v="0"/>
    <x v="3"/>
  </r>
  <r>
    <n v="362"/>
    <s v="Lawrence Group"/>
    <s v="Automated actuating conglomeration"/>
    <n v="3700"/>
    <n v="13755"/>
    <x v="1"/>
    <n v="3.7175675675675675"/>
    <n v="72.015706806282722"/>
    <n v="191"/>
    <s v="US"/>
    <s v="USD"/>
    <n v="1296108000"/>
    <n v="1299391200"/>
    <b v="0"/>
    <b v="0"/>
    <x v="1"/>
  </r>
  <r>
    <n v="363"/>
    <s v="Gray-Davis"/>
    <s v="Re-contextualized local initiative"/>
    <n v="5200"/>
    <n v="8330"/>
    <x v="1"/>
    <n v="1.601923076923077"/>
    <n v="59.928057553956833"/>
    <n v="139"/>
    <s v="US"/>
    <s v="USD"/>
    <n v="1324965600"/>
    <n v="1325052000"/>
    <b v="0"/>
    <b v="0"/>
    <x v="1"/>
  </r>
  <r>
    <n v="364"/>
    <s v="Ramirez-Myers"/>
    <s v="Switchable intangible definition"/>
    <n v="900"/>
    <n v="14547"/>
    <x v="1"/>
    <n v="16.163333333333334"/>
    <n v="78.209677419354833"/>
    <n v="186"/>
    <s v="US"/>
    <s v="USD"/>
    <n v="1520229600"/>
    <n v="1522818000"/>
    <b v="0"/>
    <b v="0"/>
    <x v="7"/>
  </r>
  <r>
    <n v="365"/>
    <s v="Lucas, Hall and Bonilla"/>
    <s v="Networked bottom-line initiative"/>
    <n v="1600"/>
    <n v="11735"/>
    <x v="1"/>
    <n v="7.3343749999999996"/>
    <n v="104.77678571428571"/>
    <n v="112"/>
    <s v="AU"/>
    <s v="AUD"/>
    <n v="1482991200"/>
    <n v="1485324000"/>
    <b v="0"/>
    <b v="0"/>
    <x v="3"/>
  </r>
  <r>
    <n v="366"/>
    <s v="Williams, Perez and Villegas"/>
    <s v="Robust directional system engine"/>
    <n v="1800"/>
    <n v="10658"/>
    <x v="1"/>
    <n v="5.9211111111111112"/>
    <n v="105.52475247524752"/>
    <n v="101"/>
    <s v="US"/>
    <s v="USD"/>
    <n v="1294034400"/>
    <n v="1294120800"/>
    <b v="0"/>
    <b v="1"/>
    <x v="3"/>
  </r>
  <r>
    <n v="367"/>
    <s v="Brooks, Jones and Ingram"/>
    <s v="Triple-buffered explicit methodology"/>
    <n v="9900"/>
    <n v="1870"/>
    <x v="0"/>
    <n v="0.18888888888888888"/>
    <n v="24.933333333333334"/>
    <n v="75"/>
    <s v="US"/>
    <s v="USD"/>
    <n v="1413608400"/>
    <n v="1415685600"/>
    <b v="0"/>
    <b v="1"/>
    <x v="3"/>
  </r>
  <r>
    <n v="368"/>
    <s v="Whitaker, Wallace and Daniels"/>
    <s v="Reactive directional capacity"/>
    <n v="5200"/>
    <n v="14394"/>
    <x v="1"/>
    <n v="2.7680769230769231"/>
    <n v="69.873786407766985"/>
    <n v="206"/>
    <s v="GB"/>
    <s v="GBP"/>
    <n v="1286946000"/>
    <n v="1288933200"/>
    <b v="0"/>
    <b v="1"/>
    <x v="4"/>
  </r>
  <r>
    <n v="369"/>
    <s v="Smith-Gonzalez"/>
    <s v="Polarized needs-based approach"/>
    <n v="5400"/>
    <n v="14743"/>
    <x v="1"/>
    <n v="2.730185185185185"/>
    <n v="95.733766233766232"/>
    <n v="154"/>
    <s v="US"/>
    <s v="USD"/>
    <n v="1359871200"/>
    <n v="1363237200"/>
    <b v="0"/>
    <b v="1"/>
    <x v="19"/>
  </r>
  <r>
    <n v="370"/>
    <s v="Skinner PLC"/>
    <s v="Intuitive well-modulated middleware"/>
    <n v="112300"/>
    <n v="178965"/>
    <x v="1"/>
    <n v="1.593633125556545"/>
    <n v="29.997485752598056"/>
    <n v="5966"/>
    <s v="US"/>
    <s v="USD"/>
    <n v="1555304400"/>
    <n v="1555822800"/>
    <b v="0"/>
    <b v="0"/>
    <x v="3"/>
  </r>
  <r>
    <n v="371"/>
    <s v="Nolan, Smith and Sanchez"/>
    <s v="Multi-channeled logistical matrices"/>
    <n v="189200"/>
    <n v="128410"/>
    <x v="0"/>
    <n v="0.67869978858350954"/>
    <n v="59.011948529411768"/>
    <n v="2176"/>
    <s v="US"/>
    <s v="USD"/>
    <n v="1423375200"/>
    <n v="1427778000"/>
    <b v="0"/>
    <b v="0"/>
    <x v="3"/>
  </r>
  <r>
    <n v="372"/>
    <s v="Green-Carr"/>
    <s v="Pre-emptive bifurcated artificial intelligence"/>
    <n v="900"/>
    <n v="14324"/>
    <x v="1"/>
    <n v="15.915555555555555"/>
    <n v="84.757396449704146"/>
    <n v="169"/>
    <s v="US"/>
    <s v="USD"/>
    <n v="1420696800"/>
    <n v="1422424800"/>
    <b v="0"/>
    <b v="1"/>
    <x v="4"/>
  </r>
  <r>
    <n v="373"/>
    <s v="Brown-Parker"/>
    <s v="Down-sized coherent toolset"/>
    <n v="22500"/>
    <n v="164291"/>
    <x v="1"/>
    <n v="7.3018222222222224"/>
    <n v="78.010921177587846"/>
    <n v="2106"/>
    <s v="US"/>
    <s v="USD"/>
    <n v="1502946000"/>
    <n v="1503637200"/>
    <b v="0"/>
    <b v="0"/>
    <x v="3"/>
  </r>
  <r>
    <n v="374"/>
    <s v="Marshall Inc"/>
    <s v="Open-source multi-tasking data-warehouse"/>
    <n v="167400"/>
    <n v="22073"/>
    <x v="0"/>
    <n v="0.13185782556750297"/>
    <n v="50.05215419501134"/>
    <n v="441"/>
    <s v="US"/>
    <s v="USD"/>
    <n v="1547186400"/>
    <n v="1547618400"/>
    <b v="0"/>
    <b v="1"/>
    <x v="4"/>
  </r>
  <r>
    <n v="375"/>
    <s v="Leblanc-Pineda"/>
    <s v="Future-proofed upward-trending contingency"/>
    <n v="2700"/>
    <n v="1479"/>
    <x v="0"/>
    <n v="0.54777777777777781"/>
    <n v="59.16"/>
    <n v="25"/>
    <s v="US"/>
    <s v="USD"/>
    <n v="1444971600"/>
    <n v="1449900000"/>
    <b v="0"/>
    <b v="0"/>
    <x v="7"/>
  </r>
  <r>
    <n v="376"/>
    <s v="Perry PLC"/>
    <s v="Mandatory uniform matrix"/>
    <n v="3400"/>
    <n v="12275"/>
    <x v="1"/>
    <n v="3.6102941176470589"/>
    <n v="93.702290076335885"/>
    <n v="131"/>
    <s v="US"/>
    <s v="USD"/>
    <n v="1404622800"/>
    <n v="1405141200"/>
    <b v="0"/>
    <b v="0"/>
    <x v="1"/>
  </r>
  <r>
    <n v="377"/>
    <s v="Klein, Stark and Livingston"/>
    <s v="Phased methodical initiative"/>
    <n v="49700"/>
    <n v="5098"/>
    <x v="0"/>
    <n v="0.10257545271629778"/>
    <n v="40.14173228346457"/>
    <n v="127"/>
    <s v="US"/>
    <s v="USD"/>
    <n v="1571720400"/>
    <n v="1572933600"/>
    <b v="0"/>
    <b v="0"/>
    <x v="3"/>
  </r>
  <r>
    <n v="378"/>
    <s v="Fleming-Oliver"/>
    <s v="Managed stable function"/>
    <n v="178200"/>
    <n v="24882"/>
    <x v="0"/>
    <n v="0.13962962962962963"/>
    <n v="70.090140845070422"/>
    <n v="355"/>
    <s v="US"/>
    <s v="USD"/>
    <n v="1526878800"/>
    <n v="1530162000"/>
    <b v="0"/>
    <b v="0"/>
    <x v="4"/>
  </r>
  <r>
    <n v="379"/>
    <s v="Reilly, Aguirre and Johnson"/>
    <s v="Realigned clear-thinking migration"/>
    <n v="7200"/>
    <n v="2912"/>
    <x v="0"/>
    <n v="0.40444444444444444"/>
    <n v="66.181818181818187"/>
    <n v="44"/>
    <s v="GB"/>
    <s v="GBP"/>
    <n v="1319691600"/>
    <n v="1320904800"/>
    <b v="0"/>
    <b v="0"/>
    <x v="3"/>
  </r>
  <r>
    <n v="380"/>
    <s v="Davidson, Wilcox and Lewis"/>
    <s v="Optional clear-thinking process improvement"/>
    <n v="2500"/>
    <n v="4008"/>
    <x v="1"/>
    <n v="1.6032"/>
    <n v="47.714285714285715"/>
    <n v="84"/>
    <s v="US"/>
    <s v="USD"/>
    <n v="1371963600"/>
    <n v="1372395600"/>
    <b v="0"/>
    <b v="0"/>
    <x v="3"/>
  </r>
  <r>
    <n v="381"/>
    <s v="Michael, Anderson and Vincent"/>
    <s v="Cross-group global moratorium"/>
    <n v="5300"/>
    <n v="9749"/>
    <x v="1"/>
    <n v="1.8394339622641509"/>
    <n v="62.896774193548389"/>
    <n v="155"/>
    <s v="US"/>
    <s v="USD"/>
    <n v="1433739600"/>
    <n v="1437714000"/>
    <b v="0"/>
    <b v="0"/>
    <x v="3"/>
  </r>
  <r>
    <n v="382"/>
    <s v="King Ltd"/>
    <s v="Visionary systemic process improvement"/>
    <n v="9100"/>
    <n v="5803"/>
    <x v="0"/>
    <n v="0.63769230769230767"/>
    <n v="86.611940298507463"/>
    <n v="67"/>
    <s v="US"/>
    <s v="USD"/>
    <n v="1508130000"/>
    <n v="1509771600"/>
    <b v="0"/>
    <b v="0"/>
    <x v="14"/>
  </r>
  <r>
    <n v="383"/>
    <s v="Baker Ltd"/>
    <s v="Progressive intangible flexibility"/>
    <n v="6300"/>
    <n v="14199"/>
    <x v="1"/>
    <n v="2.2538095238095237"/>
    <n v="75.126984126984127"/>
    <n v="189"/>
    <s v="US"/>
    <s v="USD"/>
    <n v="1550037600"/>
    <n v="1550556000"/>
    <b v="0"/>
    <b v="1"/>
    <x v="0"/>
  </r>
  <r>
    <n v="384"/>
    <s v="Baker, Collins and Smith"/>
    <s v="Reactive real-time software"/>
    <n v="114400"/>
    <n v="196779"/>
    <x v="1"/>
    <n v="1.7200961538461539"/>
    <n v="41.004167534903104"/>
    <n v="4799"/>
    <s v="US"/>
    <s v="USD"/>
    <n v="1486706400"/>
    <n v="1489039200"/>
    <b v="1"/>
    <b v="1"/>
    <x v="4"/>
  </r>
  <r>
    <n v="385"/>
    <s v="Warren-Harrison"/>
    <s v="Programmable incremental knowledge user"/>
    <n v="38900"/>
    <n v="56859"/>
    <x v="1"/>
    <n v="1.4616709511568124"/>
    <n v="50.007915567282325"/>
    <n v="1137"/>
    <s v="US"/>
    <s v="USD"/>
    <n v="1553835600"/>
    <n v="1556600400"/>
    <b v="0"/>
    <b v="0"/>
    <x v="9"/>
  </r>
  <r>
    <n v="386"/>
    <s v="Gardner Group"/>
    <s v="Progressive 5thgeneration customer loyalty"/>
    <n v="135500"/>
    <n v="103554"/>
    <x v="0"/>
    <n v="0.76423616236162362"/>
    <n v="96.960674157303373"/>
    <n v="1068"/>
    <s v="US"/>
    <s v="USD"/>
    <n v="1277528400"/>
    <n v="1278565200"/>
    <b v="0"/>
    <b v="0"/>
    <x v="3"/>
  </r>
  <r>
    <n v="387"/>
    <s v="Flores-Lambert"/>
    <s v="Triple-buffered logistical frame"/>
    <n v="109000"/>
    <n v="42795"/>
    <x v="0"/>
    <n v="0.39261467889908258"/>
    <n v="100.93160377358491"/>
    <n v="424"/>
    <s v="US"/>
    <s v="USD"/>
    <n v="1339477200"/>
    <n v="1339909200"/>
    <b v="0"/>
    <b v="0"/>
    <x v="8"/>
  </r>
  <r>
    <n v="388"/>
    <s v="Cruz Ltd"/>
    <s v="Exclusive dynamic adapter"/>
    <n v="114800"/>
    <n v="12938"/>
    <x v="3"/>
    <n v="0.11270034843205574"/>
    <n v="89.227586206896547"/>
    <n v="145"/>
    <s v="CH"/>
    <s v="CHF"/>
    <n v="1325656800"/>
    <n v="1325829600"/>
    <b v="0"/>
    <b v="0"/>
    <x v="7"/>
  </r>
  <r>
    <n v="389"/>
    <s v="Knox-Garner"/>
    <s v="Automated systemic hierarchy"/>
    <n v="83000"/>
    <n v="101352"/>
    <x v="1"/>
    <n v="1.2211084337349398"/>
    <n v="87.979166666666671"/>
    <n v="1152"/>
    <s v="US"/>
    <s v="USD"/>
    <n v="1288242000"/>
    <n v="1290578400"/>
    <b v="0"/>
    <b v="0"/>
    <x v="3"/>
  </r>
  <r>
    <n v="390"/>
    <s v="Davis-Allen"/>
    <s v="Digitized eco-centric core"/>
    <n v="2400"/>
    <n v="4477"/>
    <x v="1"/>
    <n v="1.8654166666666667"/>
    <n v="89.54"/>
    <n v="50"/>
    <s v="US"/>
    <s v="USD"/>
    <n v="1379048400"/>
    <n v="1380344400"/>
    <b v="0"/>
    <b v="0"/>
    <x v="14"/>
  </r>
  <r>
    <n v="391"/>
    <s v="Miller-Patel"/>
    <s v="Mandatory uniform strategy"/>
    <n v="60400"/>
    <n v="4393"/>
    <x v="0"/>
    <n v="7.27317880794702E-2"/>
    <n v="29.09271523178808"/>
    <n v="151"/>
    <s v="US"/>
    <s v="USD"/>
    <n v="1389679200"/>
    <n v="1389852000"/>
    <b v="0"/>
    <b v="0"/>
    <x v="9"/>
  </r>
  <r>
    <n v="392"/>
    <s v="Hernandez-Grimes"/>
    <s v="Profit-focused zero administration forecast"/>
    <n v="102900"/>
    <n v="67546"/>
    <x v="0"/>
    <n v="0.65642371234207963"/>
    <n v="42.006218905472636"/>
    <n v="1608"/>
    <s v="US"/>
    <s v="USD"/>
    <n v="1294293600"/>
    <n v="1294466400"/>
    <b v="0"/>
    <b v="0"/>
    <x v="8"/>
  </r>
  <r>
    <n v="393"/>
    <s v="Owens, Hall and Gonzalez"/>
    <s v="De-engineered static orchestration"/>
    <n v="62800"/>
    <n v="143788"/>
    <x v="1"/>
    <n v="2.2896178343949045"/>
    <n v="47.004903563255965"/>
    <n v="3059"/>
    <s v="CA"/>
    <s v="CAD"/>
    <n v="1500267600"/>
    <n v="1500354000"/>
    <b v="0"/>
    <b v="0"/>
    <x v="17"/>
  </r>
  <r>
    <n v="394"/>
    <s v="Noble-Bailey"/>
    <s v="Customizable dynamic info-mediaries"/>
    <n v="800"/>
    <n v="3755"/>
    <x v="1"/>
    <n v="4.6937499999999996"/>
    <n v="110.44117647058823"/>
    <n v="34"/>
    <s v="US"/>
    <s v="USD"/>
    <n v="1375074000"/>
    <n v="1375938000"/>
    <b v="0"/>
    <b v="1"/>
    <x v="4"/>
  </r>
  <r>
    <n v="395"/>
    <s v="Taylor PLC"/>
    <s v="Enhanced incremental budgetary management"/>
    <n v="7100"/>
    <n v="9238"/>
    <x v="1"/>
    <n v="1.3011267605633803"/>
    <n v="41.990909090909092"/>
    <n v="220"/>
    <s v="US"/>
    <s v="USD"/>
    <n v="1323324000"/>
    <n v="1323410400"/>
    <b v="1"/>
    <b v="0"/>
    <x v="3"/>
  </r>
  <r>
    <n v="396"/>
    <s v="Holmes PLC"/>
    <s v="Digitized local info-mediaries"/>
    <n v="46100"/>
    <n v="77012"/>
    <x v="1"/>
    <n v="1.6705422993492407"/>
    <n v="48.012468827930178"/>
    <n v="1604"/>
    <s v="AU"/>
    <s v="AUD"/>
    <n v="1538715600"/>
    <n v="1539406800"/>
    <b v="0"/>
    <b v="0"/>
    <x v="6"/>
  </r>
  <r>
    <n v="397"/>
    <s v="Jones-Martin"/>
    <s v="Virtual systematic monitoring"/>
    <n v="8100"/>
    <n v="14083"/>
    <x v="1"/>
    <n v="1.738641975308642"/>
    <n v="31.019823788546255"/>
    <n v="454"/>
    <s v="US"/>
    <s v="USD"/>
    <n v="1369285200"/>
    <n v="1369803600"/>
    <b v="0"/>
    <b v="0"/>
    <x v="1"/>
  </r>
  <r>
    <n v="398"/>
    <s v="Myers LLC"/>
    <s v="Reactive bottom-line open architecture"/>
    <n v="1700"/>
    <n v="12202"/>
    <x v="1"/>
    <n v="7.1776470588235295"/>
    <n v="99.203252032520325"/>
    <n v="123"/>
    <s v="IT"/>
    <s v="EUR"/>
    <n v="1525755600"/>
    <n v="1525928400"/>
    <b v="0"/>
    <b v="1"/>
    <x v="10"/>
  </r>
  <r>
    <n v="399"/>
    <s v="Acosta, Mullins and Morris"/>
    <s v="Pre-emptive interactive model"/>
    <n v="97300"/>
    <n v="62127"/>
    <x v="0"/>
    <n v="0.63850976361767731"/>
    <n v="66.022316684378325"/>
    <n v="941"/>
    <s v="US"/>
    <s v="USD"/>
    <n v="1296626400"/>
    <n v="1297231200"/>
    <b v="0"/>
    <b v="0"/>
    <x v="7"/>
  </r>
  <r>
    <n v="400"/>
    <s v="Bell PLC"/>
    <s v="Ergonomic eco-centric open architecture"/>
    <n v="100"/>
    <n v="2"/>
    <x v="0"/>
    <n v="0.02"/>
    <n v="2"/>
    <n v="1"/>
    <s v="US"/>
    <s v="USD"/>
    <n v="1376629200"/>
    <n v="1378530000"/>
    <b v="0"/>
    <b v="1"/>
    <x v="14"/>
  </r>
  <r>
    <n v="401"/>
    <s v="Smith-Schmidt"/>
    <s v="Inverse radical hierarchy"/>
    <n v="900"/>
    <n v="13772"/>
    <x v="1"/>
    <n v="15.302222222222222"/>
    <n v="46.060200668896321"/>
    <n v="299"/>
    <s v="US"/>
    <s v="USD"/>
    <n v="1572152400"/>
    <n v="1572152400"/>
    <b v="0"/>
    <b v="0"/>
    <x v="3"/>
  </r>
  <r>
    <n v="402"/>
    <s v="Ruiz, Richardson and Cole"/>
    <s v="Team-oriented static interface"/>
    <n v="7300"/>
    <n v="2946"/>
    <x v="0"/>
    <n v="0.40356164383561643"/>
    <n v="73.650000000000006"/>
    <n v="40"/>
    <s v="US"/>
    <s v="USD"/>
    <n v="1325829600"/>
    <n v="1329890400"/>
    <b v="0"/>
    <b v="1"/>
    <x v="12"/>
  </r>
  <r>
    <n v="403"/>
    <s v="Leonard-Mcclain"/>
    <s v="Virtual foreground throughput"/>
    <n v="195800"/>
    <n v="168820"/>
    <x v="0"/>
    <n v="0.86220633299284988"/>
    <n v="55.99336650082919"/>
    <n v="3015"/>
    <s v="CA"/>
    <s v="CAD"/>
    <n v="1273640400"/>
    <n v="1276750800"/>
    <b v="0"/>
    <b v="1"/>
    <x v="3"/>
  </r>
  <r>
    <n v="404"/>
    <s v="Bailey-Boyer"/>
    <s v="Visionary exuding Internet solution"/>
    <n v="48900"/>
    <n v="154321"/>
    <x v="1"/>
    <n v="3.1558486707566464"/>
    <n v="68.985695127402778"/>
    <n v="2237"/>
    <s v="US"/>
    <s v="USD"/>
    <n v="1510639200"/>
    <n v="1510898400"/>
    <b v="0"/>
    <b v="0"/>
    <x v="3"/>
  </r>
  <r>
    <n v="405"/>
    <s v="Lee LLC"/>
    <s v="Synchronized secondary analyzer"/>
    <n v="29600"/>
    <n v="26527"/>
    <x v="0"/>
    <n v="0.89618243243243245"/>
    <n v="60.981609195402299"/>
    <n v="435"/>
    <s v="US"/>
    <s v="USD"/>
    <n v="1528088400"/>
    <n v="1532408400"/>
    <b v="0"/>
    <b v="0"/>
    <x v="3"/>
  </r>
  <r>
    <n v="406"/>
    <s v="Lyons Inc"/>
    <s v="Balanced attitude-oriented parallelism"/>
    <n v="39300"/>
    <n v="71583"/>
    <x v="1"/>
    <n v="1.8214503816793892"/>
    <n v="110.98139534883721"/>
    <n v="645"/>
    <s v="US"/>
    <s v="USD"/>
    <n v="1359525600"/>
    <n v="1360562400"/>
    <b v="1"/>
    <b v="0"/>
    <x v="4"/>
  </r>
  <r>
    <n v="407"/>
    <s v="Herrera-Wilson"/>
    <s v="Organized bandwidth-monitored core"/>
    <n v="3400"/>
    <n v="12100"/>
    <x v="1"/>
    <n v="3.5588235294117645"/>
    <n v="25"/>
    <n v="484"/>
    <s v="DK"/>
    <s v="DKK"/>
    <n v="1570942800"/>
    <n v="1571547600"/>
    <b v="0"/>
    <b v="0"/>
    <x v="3"/>
  </r>
  <r>
    <n v="408"/>
    <s v="Mahoney, Adams and Lucas"/>
    <s v="Cloned leadingedge utilization"/>
    <n v="9200"/>
    <n v="12129"/>
    <x v="1"/>
    <n v="1.3183695652173912"/>
    <n v="78.759740259740255"/>
    <n v="154"/>
    <s v="CA"/>
    <s v="CAD"/>
    <n v="1466398800"/>
    <n v="1468126800"/>
    <b v="0"/>
    <b v="0"/>
    <x v="4"/>
  </r>
  <r>
    <n v="409"/>
    <s v="Stewart LLC"/>
    <s v="Secured asymmetric projection"/>
    <n v="135600"/>
    <n v="62804"/>
    <x v="0"/>
    <n v="0.46315634218289087"/>
    <n v="87.960784313725483"/>
    <n v="714"/>
    <s v="US"/>
    <s v="USD"/>
    <n v="1492491600"/>
    <n v="1492837200"/>
    <b v="0"/>
    <b v="0"/>
    <x v="1"/>
  </r>
  <r>
    <n v="410"/>
    <s v="Mcmillan Group"/>
    <s v="Advanced cohesive Graphic Interface"/>
    <n v="153700"/>
    <n v="55536"/>
    <x v="2"/>
    <n v="0.36132726089785294"/>
    <n v="49.987398739873989"/>
    <n v="1111"/>
    <s v="US"/>
    <s v="USD"/>
    <n v="1430197200"/>
    <n v="1430197200"/>
    <b v="0"/>
    <b v="0"/>
    <x v="20"/>
  </r>
  <r>
    <n v="411"/>
    <s v="Beck, Thompson and Martinez"/>
    <s v="Down-sized maximized function"/>
    <n v="7800"/>
    <n v="8161"/>
    <x v="1"/>
    <n v="1.0462820512820512"/>
    <n v="99.524390243902445"/>
    <n v="82"/>
    <s v="US"/>
    <s v="USD"/>
    <n v="1496034000"/>
    <n v="1496206800"/>
    <b v="0"/>
    <b v="0"/>
    <x v="3"/>
  </r>
  <r>
    <n v="412"/>
    <s v="Rodriguez-Scott"/>
    <s v="Realigned zero tolerance software"/>
    <n v="2100"/>
    <n v="14046"/>
    <x v="1"/>
    <n v="6.6885714285714286"/>
    <n v="104.82089552238806"/>
    <n v="134"/>
    <s v="US"/>
    <s v="USD"/>
    <n v="1388728800"/>
    <n v="1389592800"/>
    <b v="0"/>
    <b v="0"/>
    <x v="13"/>
  </r>
  <r>
    <n v="413"/>
    <s v="Rush-Bowers"/>
    <s v="Persevering analyzing extranet"/>
    <n v="189500"/>
    <n v="117628"/>
    <x v="2"/>
    <n v="0.62072823218997364"/>
    <n v="108.01469237832875"/>
    <n v="1089"/>
    <s v="US"/>
    <s v="USD"/>
    <n v="1543298400"/>
    <n v="1545631200"/>
    <b v="0"/>
    <b v="0"/>
    <x v="10"/>
  </r>
  <r>
    <n v="414"/>
    <s v="Davis and Sons"/>
    <s v="Innovative human-resource migration"/>
    <n v="188200"/>
    <n v="159405"/>
    <x v="0"/>
    <n v="0.84699787460148779"/>
    <n v="28.998544660724033"/>
    <n v="5497"/>
    <s v="US"/>
    <s v="USD"/>
    <n v="1271739600"/>
    <n v="1272430800"/>
    <b v="0"/>
    <b v="1"/>
    <x v="0"/>
  </r>
  <r>
    <n v="415"/>
    <s v="Anderson-Pham"/>
    <s v="Intuitive needs-based monitoring"/>
    <n v="113500"/>
    <n v="12552"/>
    <x v="0"/>
    <n v="0.11059030837004405"/>
    <n v="30.028708133971293"/>
    <n v="418"/>
    <s v="US"/>
    <s v="USD"/>
    <n v="1326434400"/>
    <n v="1327903200"/>
    <b v="0"/>
    <b v="0"/>
    <x v="3"/>
  </r>
  <r>
    <n v="416"/>
    <s v="Stewart-Coleman"/>
    <s v="Customer-focused disintermediate toolset"/>
    <n v="134600"/>
    <n v="59007"/>
    <x v="0"/>
    <n v="0.43838781575037145"/>
    <n v="41.005559416261292"/>
    <n v="1439"/>
    <s v="US"/>
    <s v="USD"/>
    <n v="1295244000"/>
    <n v="1296021600"/>
    <b v="0"/>
    <b v="1"/>
    <x v="4"/>
  </r>
  <r>
    <n v="417"/>
    <s v="Bradshaw, Smith and Ryan"/>
    <s v="Upgradable 24/7 emulation"/>
    <n v="1700"/>
    <n v="943"/>
    <x v="0"/>
    <n v="0.55470588235294116"/>
    <n v="62.866666666666667"/>
    <n v="15"/>
    <s v="US"/>
    <s v="USD"/>
    <n v="1541221200"/>
    <n v="1543298400"/>
    <b v="0"/>
    <b v="0"/>
    <x v="3"/>
  </r>
  <r>
    <n v="418"/>
    <s v="Jackson PLC"/>
    <s v="Quality-focused client-server core"/>
    <n v="163700"/>
    <n v="93963"/>
    <x v="0"/>
    <n v="0.57399511301160655"/>
    <n v="47.005002501250623"/>
    <n v="1999"/>
    <s v="CA"/>
    <s v="CAD"/>
    <n v="1336280400"/>
    <n v="1336366800"/>
    <b v="0"/>
    <b v="0"/>
    <x v="4"/>
  </r>
  <r>
    <n v="419"/>
    <s v="Ware-Arias"/>
    <s v="Upgradable maximized protocol"/>
    <n v="113800"/>
    <n v="140469"/>
    <x v="1"/>
    <n v="1.2343497363796134"/>
    <n v="26.997693638285604"/>
    <n v="5203"/>
    <s v="US"/>
    <s v="USD"/>
    <n v="1324533600"/>
    <n v="1325052000"/>
    <b v="0"/>
    <b v="0"/>
    <x v="2"/>
  </r>
  <r>
    <n v="420"/>
    <s v="Blair, Reyes and Woods"/>
    <s v="Cross-platform interactive synergy"/>
    <n v="5000"/>
    <n v="6423"/>
    <x v="1"/>
    <n v="1.2846"/>
    <n v="68.329787234042556"/>
    <n v="94"/>
    <s v="US"/>
    <s v="USD"/>
    <n v="1498366800"/>
    <n v="1499576400"/>
    <b v="0"/>
    <b v="0"/>
    <x v="3"/>
  </r>
  <r>
    <n v="421"/>
    <s v="Thomas-Lopez"/>
    <s v="User-centric fault-tolerant archive"/>
    <n v="9400"/>
    <n v="6015"/>
    <x v="0"/>
    <n v="0.63989361702127656"/>
    <n v="50.974576271186443"/>
    <n v="118"/>
    <s v="US"/>
    <s v="USD"/>
    <n v="1498712400"/>
    <n v="1501304400"/>
    <b v="0"/>
    <b v="1"/>
    <x v="8"/>
  </r>
  <r>
    <n v="422"/>
    <s v="Brown, Davies and Pacheco"/>
    <s v="Reverse-engineered regional knowledge user"/>
    <n v="8700"/>
    <n v="11075"/>
    <x v="1"/>
    <n v="1.2729885057471264"/>
    <n v="54.024390243902438"/>
    <n v="205"/>
    <s v="US"/>
    <s v="USD"/>
    <n v="1271480400"/>
    <n v="1273208400"/>
    <b v="0"/>
    <b v="1"/>
    <x v="3"/>
  </r>
  <r>
    <n v="423"/>
    <s v="Jones-Riddle"/>
    <s v="Self-enabling real-time definition"/>
    <n v="147800"/>
    <n v="15723"/>
    <x v="0"/>
    <n v="0.10638024357239513"/>
    <n v="97.055555555555557"/>
    <n v="162"/>
    <s v="US"/>
    <s v="USD"/>
    <n v="1316667600"/>
    <n v="1316840400"/>
    <b v="0"/>
    <b v="1"/>
    <x v="0"/>
  </r>
  <r>
    <n v="424"/>
    <s v="Schmidt-Gomez"/>
    <s v="User-centric impactful projection"/>
    <n v="5100"/>
    <n v="2064"/>
    <x v="0"/>
    <n v="0.40470588235294119"/>
    <n v="24.867469879518072"/>
    <n v="83"/>
    <s v="US"/>
    <s v="USD"/>
    <n v="1524027600"/>
    <n v="1524546000"/>
    <b v="0"/>
    <b v="0"/>
    <x v="7"/>
  </r>
  <r>
    <n v="425"/>
    <s v="Sullivan, Davis and Booth"/>
    <s v="Vision-oriented actuating hardware"/>
    <n v="2700"/>
    <n v="7767"/>
    <x v="1"/>
    <n v="2.8766666666666665"/>
    <n v="84.423913043478265"/>
    <n v="92"/>
    <s v="US"/>
    <s v="USD"/>
    <n v="1438059600"/>
    <n v="1438578000"/>
    <b v="0"/>
    <b v="0"/>
    <x v="14"/>
  </r>
  <r>
    <n v="426"/>
    <s v="Edwards-Kane"/>
    <s v="Virtual leadingedge framework"/>
    <n v="1800"/>
    <n v="10313"/>
    <x v="1"/>
    <n v="5.7294444444444448"/>
    <n v="47.091324200913242"/>
    <n v="219"/>
    <s v="US"/>
    <s v="USD"/>
    <n v="1361944800"/>
    <n v="1362549600"/>
    <b v="0"/>
    <b v="0"/>
    <x v="3"/>
  </r>
  <r>
    <n v="427"/>
    <s v="Hicks, Wall and Webb"/>
    <s v="Managed discrete framework"/>
    <n v="174500"/>
    <n v="197018"/>
    <x v="1"/>
    <n v="1.1290429799426933"/>
    <n v="77.996041171813147"/>
    <n v="2526"/>
    <s v="US"/>
    <s v="USD"/>
    <n v="1410584400"/>
    <n v="1413349200"/>
    <b v="0"/>
    <b v="1"/>
    <x v="3"/>
  </r>
  <r>
    <n v="428"/>
    <s v="Mayer-Richmond"/>
    <s v="Progressive zero-defect capability"/>
    <n v="101400"/>
    <n v="47037"/>
    <x v="0"/>
    <n v="0.46387573964497042"/>
    <n v="62.967871485943775"/>
    <n v="747"/>
    <s v="US"/>
    <s v="USD"/>
    <n v="1297404000"/>
    <n v="1298008800"/>
    <b v="0"/>
    <b v="0"/>
    <x v="10"/>
  </r>
  <r>
    <n v="429"/>
    <s v="Robles Ltd"/>
    <s v="Right-sized demand-driven adapter"/>
    <n v="191000"/>
    <n v="173191"/>
    <x v="3"/>
    <n v="0.90675916230366493"/>
    <n v="81.006080449017773"/>
    <n v="2138"/>
    <s v="US"/>
    <s v="USD"/>
    <n v="1392012000"/>
    <n v="1394427600"/>
    <b v="0"/>
    <b v="1"/>
    <x v="14"/>
  </r>
  <r>
    <n v="430"/>
    <s v="Cochran Ltd"/>
    <s v="Re-engineered attitude-oriented frame"/>
    <n v="8100"/>
    <n v="5487"/>
    <x v="0"/>
    <n v="0.67740740740740746"/>
    <n v="65.321428571428569"/>
    <n v="84"/>
    <s v="US"/>
    <s v="USD"/>
    <n v="1569733200"/>
    <n v="1572670800"/>
    <b v="0"/>
    <b v="0"/>
    <x v="3"/>
  </r>
  <r>
    <n v="431"/>
    <s v="Rosales LLC"/>
    <s v="Compatible multimedia utilization"/>
    <n v="5100"/>
    <n v="9817"/>
    <x v="1"/>
    <n v="1.9249019607843136"/>
    <n v="104.43617021276596"/>
    <n v="94"/>
    <s v="US"/>
    <s v="USD"/>
    <n v="1529643600"/>
    <n v="1531112400"/>
    <b v="1"/>
    <b v="0"/>
    <x v="3"/>
  </r>
  <r>
    <n v="432"/>
    <s v="Harper-Bryan"/>
    <s v="Re-contextualized dedicated hardware"/>
    <n v="7700"/>
    <n v="6369"/>
    <x v="0"/>
    <n v="0.82714285714285718"/>
    <n v="69.989010989010993"/>
    <n v="91"/>
    <s v="US"/>
    <s v="USD"/>
    <n v="1399006800"/>
    <n v="1400734800"/>
    <b v="0"/>
    <b v="0"/>
    <x v="3"/>
  </r>
  <r>
    <n v="433"/>
    <s v="Potter, Harper and Everett"/>
    <s v="Decentralized composite paradigm"/>
    <n v="121400"/>
    <n v="65755"/>
    <x v="0"/>
    <n v="0.54163920922570019"/>
    <n v="83.023989898989896"/>
    <n v="792"/>
    <s v="US"/>
    <s v="USD"/>
    <n v="1385359200"/>
    <n v="1386741600"/>
    <b v="0"/>
    <b v="1"/>
    <x v="4"/>
  </r>
  <r>
    <n v="434"/>
    <s v="Floyd-Sims"/>
    <s v="Cloned transitional hierarchy"/>
    <n v="5400"/>
    <n v="903"/>
    <x v="3"/>
    <n v="0.16722222222222222"/>
    <n v="90.3"/>
    <n v="10"/>
    <s v="CA"/>
    <s v="CAD"/>
    <n v="1480572000"/>
    <n v="1481781600"/>
    <b v="1"/>
    <b v="0"/>
    <x v="3"/>
  </r>
  <r>
    <n v="435"/>
    <s v="Spence, Jackson and Kelly"/>
    <s v="Advanced discrete leverage"/>
    <n v="152400"/>
    <n v="178120"/>
    <x v="1"/>
    <n v="1.168766404199475"/>
    <n v="103.98131932282546"/>
    <n v="1713"/>
    <s v="IT"/>
    <s v="EUR"/>
    <n v="1418623200"/>
    <n v="1419660000"/>
    <b v="0"/>
    <b v="1"/>
    <x v="3"/>
  </r>
  <r>
    <n v="436"/>
    <s v="King-Nguyen"/>
    <s v="Open-source incremental throughput"/>
    <n v="1300"/>
    <n v="13678"/>
    <x v="1"/>
    <n v="10.521538461538462"/>
    <n v="54.931726907630519"/>
    <n v="249"/>
    <s v="US"/>
    <s v="USD"/>
    <n v="1555736400"/>
    <n v="1555822800"/>
    <b v="0"/>
    <b v="0"/>
    <x v="17"/>
  </r>
  <r>
    <n v="437"/>
    <s v="Hansen Group"/>
    <s v="Centralized regional interface"/>
    <n v="8100"/>
    <n v="9969"/>
    <x v="1"/>
    <n v="1.2307407407407407"/>
    <n v="51.921875"/>
    <n v="192"/>
    <s v="US"/>
    <s v="USD"/>
    <n v="1442120400"/>
    <n v="1442379600"/>
    <b v="0"/>
    <b v="1"/>
    <x v="10"/>
  </r>
  <r>
    <n v="438"/>
    <s v="Mathis, Hall and Hansen"/>
    <s v="Streamlined web-enabled knowledgebase"/>
    <n v="8300"/>
    <n v="14827"/>
    <x v="1"/>
    <n v="1.7863855421686747"/>
    <n v="60.02834008097166"/>
    <n v="247"/>
    <s v="US"/>
    <s v="USD"/>
    <n v="1362376800"/>
    <n v="1364965200"/>
    <b v="0"/>
    <b v="0"/>
    <x v="3"/>
  </r>
  <r>
    <n v="439"/>
    <s v="Cummings Inc"/>
    <s v="Digitized transitional monitoring"/>
    <n v="28400"/>
    <n v="100900"/>
    <x v="1"/>
    <n v="3.5528169014084505"/>
    <n v="44.003488879197555"/>
    <n v="2293"/>
    <s v="US"/>
    <s v="USD"/>
    <n v="1478408400"/>
    <n v="1479016800"/>
    <b v="0"/>
    <b v="0"/>
    <x v="22"/>
  </r>
  <r>
    <n v="440"/>
    <s v="Miller-Poole"/>
    <s v="Networked optimal adapter"/>
    <n v="102500"/>
    <n v="165954"/>
    <x v="1"/>
    <n v="1.6190634146341463"/>
    <n v="53.003513254551258"/>
    <n v="3131"/>
    <s v="US"/>
    <s v="USD"/>
    <n v="1498798800"/>
    <n v="1499662800"/>
    <b v="0"/>
    <b v="0"/>
    <x v="19"/>
  </r>
  <r>
    <n v="441"/>
    <s v="Rodriguez-West"/>
    <s v="Automated optimal function"/>
    <n v="7000"/>
    <n v="1744"/>
    <x v="0"/>
    <n v="0.24914285714285714"/>
    <n v="54.5"/>
    <n v="32"/>
    <s v="US"/>
    <s v="USD"/>
    <n v="1335416400"/>
    <n v="1337835600"/>
    <b v="0"/>
    <b v="0"/>
    <x v="8"/>
  </r>
  <r>
    <n v="442"/>
    <s v="Calderon, Bradford and Dean"/>
    <s v="Devolved system-worthy framework"/>
    <n v="5400"/>
    <n v="10731"/>
    <x v="1"/>
    <n v="1.9872222222222222"/>
    <n v="75.04195804195804"/>
    <n v="143"/>
    <s v="IT"/>
    <s v="EUR"/>
    <n v="1504328400"/>
    <n v="1505710800"/>
    <b v="0"/>
    <b v="0"/>
    <x v="3"/>
  </r>
  <r>
    <n v="443"/>
    <s v="Clark-Bowman"/>
    <s v="Stand-alone user-facing service-desk"/>
    <n v="9300"/>
    <n v="3232"/>
    <x v="3"/>
    <n v="0.34752688172043011"/>
    <n v="35.911111111111111"/>
    <n v="90"/>
    <s v="US"/>
    <s v="USD"/>
    <n v="1285822800"/>
    <n v="1287464400"/>
    <b v="0"/>
    <b v="0"/>
    <x v="3"/>
  </r>
  <r>
    <n v="444"/>
    <s v="Hensley Ltd"/>
    <s v="Versatile global attitude"/>
    <n v="6200"/>
    <n v="10938"/>
    <x v="1"/>
    <n v="1.7641935483870967"/>
    <n v="36.952702702702702"/>
    <n v="296"/>
    <s v="US"/>
    <s v="USD"/>
    <n v="1311483600"/>
    <n v="1311656400"/>
    <b v="0"/>
    <b v="1"/>
    <x v="7"/>
  </r>
  <r>
    <n v="445"/>
    <s v="Anderson-Pearson"/>
    <s v="Intuitive demand-driven Local Area Network"/>
    <n v="2100"/>
    <n v="10739"/>
    <x v="1"/>
    <n v="5.1138095238095236"/>
    <n v="63.170588235294119"/>
    <n v="170"/>
    <s v="US"/>
    <s v="USD"/>
    <n v="1291356000"/>
    <n v="1293170400"/>
    <b v="0"/>
    <b v="1"/>
    <x v="3"/>
  </r>
  <r>
    <n v="446"/>
    <s v="Martin, Martin and Solis"/>
    <s v="Assimilated uniform methodology"/>
    <n v="6800"/>
    <n v="5579"/>
    <x v="0"/>
    <n v="0.82044117647058823"/>
    <n v="29.99462365591398"/>
    <n v="186"/>
    <s v="US"/>
    <s v="USD"/>
    <n v="1355810400"/>
    <n v="1355983200"/>
    <b v="0"/>
    <b v="0"/>
    <x v="8"/>
  </r>
  <r>
    <n v="447"/>
    <s v="Harrington-Harper"/>
    <s v="Self-enabling next generation algorithm"/>
    <n v="155200"/>
    <n v="37754"/>
    <x v="3"/>
    <n v="0.24326030927835052"/>
    <n v="86"/>
    <n v="439"/>
    <s v="GB"/>
    <s v="GBP"/>
    <n v="1513663200"/>
    <n v="1515045600"/>
    <b v="0"/>
    <b v="0"/>
    <x v="19"/>
  </r>
  <r>
    <n v="448"/>
    <s v="Price and Sons"/>
    <s v="Object-based demand-driven strategy"/>
    <n v="89900"/>
    <n v="45384"/>
    <x v="0"/>
    <n v="0.50482758620689661"/>
    <n v="75.014876033057845"/>
    <n v="605"/>
    <s v="US"/>
    <s v="USD"/>
    <n v="1365915600"/>
    <n v="1366088400"/>
    <b v="0"/>
    <b v="1"/>
    <x v="11"/>
  </r>
  <r>
    <n v="449"/>
    <s v="Cuevas-Morales"/>
    <s v="Public-key coherent ability"/>
    <n v="900"/>
    <n v="8703"/>
    <x v="1"/>
    <n v="9.67"/>
    <n v="101.19767441860465"/>
    <n v="86"/>
    <s v="DK"/>
    <s v="DKK"/>
    <n v="1551852000"/>
    <n v="1553317200"/>
    <b v="0"/>
    <b v="0"/>
    <x v="11"/>
  </r>
  <r>
    <n v="450"/>
    <s v="Delgado-Hatfield"/>
    <s v="Up-sized composite success"/>
    <n v="100"/>
    <n v="4"/>
    <x v="0"/>
    <n v="0.04"/>
    <n v="4"/>
    <n v="1"/>
    <s v="CA"/>
    <s v="CAD"/>
    <n v="1540098000"/>
    <n v="1542088800"/>
    <b v="0"/>
    <b v="0"/>
    <x v="10"/>
  </r>
  <r>
    <n v="451"/>
    <s v="Padilla-Porter"/>
    <s v="Innovative exuding matrix"/>
    <n v="148400"/>
    <n v="182302"/>
    <x v="1"/>
    <n v="1.2284501347708894"/>
    <n v="29.001272669424118"/>
    <n v="6286"/>
    <s v="US"/>
    <s v="USD"/>
    <n v="1500440400"/>
    <n v="1503118800"/>
    <b v="0"/>
    <b v="0"/>
    <x v="1"/>
  </r>
  <r>
    <n v="452"/>
    <s v="Morris Group"/>
    <s v="Realigned impactful artificial intelligence"/>
    <n v="4800"/>
    <n v="3045"/>
    <x v="0"/>
    <n v="0.63437500000000002"/>
    <n v="98.225806451612897"/>
    <n v="31"/>
    <s v="US"/>
    <s v="USD"/>
    <n v="1278392400"/>
    <n v="1278478800"/>
    <b v="0"/>
    <b v="0"/>
    <x v="6"/>
  </r>
  <r>
    <n v="453"/>
    <s v="Saunders Ltd"/>
    <s v="Multi-layered multi-tasking secured line"/>
    <n v="182400"/>
    <n v="102749"/>
    <x v="0"/>
    <n v="0.56331688596491225"/>
    <n v="87.001693480101608"/>
    <n v="1181"/>
    <s v="US"/>
    <s v="USD"/>
    <n v="1480572000"/>
    <n v="1484114400"/>
    <b v="0"/>
    <b v="0"/>
    <x v="22"/>
  </r>
  <r>
    <n v="454"/>
    <s v="Woods Inc"/>
    <s v="Upgradable upward-trending portal"/>
    <n v="4000"/>
    <n v="1763"/>
    <x v="0"/>
    <n v="0.44074999999999998"/>
    <n v="45.205128205128204"/>
    <n v="39"/>
    <s v="US"/>
    <s v="USD"/>
    <n v="1382331600"/>
    <n v="1385445600"/>
    <b v="0"/>
    <b v="1"/>
    <x v="6"/>
  </r>
  <r>
    <n v="455"/>
    <s v="Villanueva, Wright and Richardson"/>
    <s v="Profit-focused global product"/>
    <n v="116500"/>
    <n v="137904"/>
    <x v="1"/>
    <n v="1.1837253218884121"/>
    <n v="37.001341561577675"/>
    <n v="3727"/>
    <s v="US"/>
    <s v="USD"/>
    <n v="1316754000"/>
    <n v="1318741200"/>
    <b v="0"/>
    <b v="0"/>
    <x v="3"/>
  </r>
  <r>
    <n v="456"/>
    <s v="Wilson, Brooks and Clark"/>
    <s v="Operative well-modulated data-warehouse"/>
    <n v="146400"/>
    <n v="152438"/>
    <x v="1"/>
    <n v="1.041243169398907"/>
    <n v="94.976947040498445"/>
    <n v="1605"/>
    <s v="US"/>
    <s v="USD"/>
    <n v="1518242400"/>
    <n v="1518242400"/>
    <b v="0"/>
    <b v="1"/>
    <x v="7"/>
  </r>
  <r>
    <n v="457"/>
    <s v="Sheppard, Smith and Spence"/>
    <s v="Cloned asymmetric functionalities"/>
    <n v="5000"/>
    <n v="1332"/>
    <x v="0"/>
    <n v="0.26640000000000003"/>
    <n v="28.956521739130434"/>
    <n v="46"/>
    <s v="US"/>
    <s v="USD"/>
    <n v="1476421200"/>
    <n v="1476594000"/>
    <b v="0"/>
    <b v="0"/>
    <x v="3"/>
  </r>
  <r>
    <n v="458"/>
    <s v="Wise, Thompson and Allen"/>
    <s v="Pre-emptive neutral portal"/>
    <n v="33800"/>
    <n v="118706"/>
    <x v="1"/>
    <n v="3.5120118343195266"/>
    <n v="55.993396226415094"/>
    <n v="2120"/>
    <s v="US"/>
    <s v="USD"/>
    <n v="1269752400"/>
    <n v="1273554000"/>
    <b v="0"/>
    <b v="0"/>
    <x v="3"/>
  </r>
  <r>
    <n v="459"/>
    <s v="Lane, Ryan and Chapman"/>
    <s v="Switchable demand-driven help-desk"/>
    <n v="6300"/>
    <n v="5674"/>
    <x v="0"/>
    <n v="0.90063492063492068"/>
    <n v="54.038095238095238"/>
    <n v="105"/>
    <s v="US"/>
    <s v="USD"/>
    <n v="1419746400"/>
    <n v="1421906400"/>
    <b v="0"/>
    <b v="0"/>
    <x v="4"/>
  </r>
  <r>
    <n v="460"/>
    <s v="Rich, Alvarez and King"/>
    <s v="Business-focused static ability"/>
    <n v="2400"/>
    <n v="4119"/>
    <x v="1"/>
    <n v="1.7162500000000001"/>
    <n v="82.38"/>
    <n v="50"/>
    <s v="US"/>
    <s v="USD"/>
    <n v="1281330000"/>
    <n v="1281589200"/>
    <b v="0"/>
    <b v="0"/>
    <x v="3"/>
  </r>
  <r>
    <n v="461"/>
    <s v="Terry-Salinas"/>
    <s v="Networked secondary structure"/>
    <n v="98800"/>
    <n v="139354"/>
    <x v="1"/>
    <n v="1.4104655870445344"/>
    <n v="66.997115384615384"/>
    <n v="2080"/>
    <s v="US"/>
    <s v="USD"/>
    <n v="1398661200"/>
    <n v="1400389200"/>
    <b v="0"/>
    <b v="0"/>
    <x v="6"/>
  </r>
  <r>
    <n v="462"/>
    <s v="Wang-Rodriguez"/>
    <s v="Total multimedia website"/>
    <n v="188800"/>
    <n v="57734"/>
    <x v="0"/>
    <n v="0.30579449152542371"/>
    <n v="107.91401869158878"/>
    <n v="535"/>
    <s v="US"/>
    <s v="USD"/>
    <n v="1359525600"/>
    <n v="1362808800"/>
    <b v="0"/>
    <b v="0"/>
    <x v="20"/>
  </r>
  <r>
    <n v="463"/>
    <s v="Mckee-Hill"/>
    <s v="Cross-platform upward-trending parallelism"/>
    <n v="134300"/>
    <n v="145265"/>
    <x v="1"/>
    <n v="1.0816455696202532"/>
    <n v="69.009501187648453"/>
    <n v="2105"/>
    <s v="US"/>
    <s v="USD"/>
    <n v="1388469600"/>
    <n v="1388815200"/>
    <b v="0"/>
    <b v="0"/>
    <x v="10"/>
  </r>
  <r>
    <n v="464"/>
    <s v="Gomez LLC"/>
    <s v="Pre-emptive mission-critical hardware"/>
    <n v="71200"/>
    <n v="95020"/>
    <x v="1"/>
    <n v="1.3345505617977529"/>
    <n v="39.006568144499177"/>
    <n v="2436"/>
    <s v="US"/>
    <s v="USD"/>
    <n v="1518328800"/>
    <n v="1519538400"/>
    <b v="0"/>
    <b v="0"/>
    <x v="3"/>
  </r>
  <r>
    <n v="465"/>
    <s v="Gonzalez-Robbins"/>
    <s v="Up-sized responsive protocol"/>
    <n v="4700"/>
    <n v="8829"/>
    <x v="1"/>
    <n v="1.8785106382978722"/>
    <n v="110.3625"/>
    <n v="80"/>
    <s v="US"/>
    <s v="USD"/>
    <n v="1517032800"/>
    <n v="1517810400"/>
    <b v="0"/>
    <b v="0"/>
    <x v="18"/>
  </r>
  <r>
    <n v="466"/>
    <s v="Obrien and Sons"/>
    <s v="Pre-emptive transitional frame"/>
    <n v="1200"/>
    <n v="3984"/>
    <x v="1"/>
    <n v="3.32"/>
    <n v="94.857142857142861"/>
    <n v="42"/>
    <s v="US"/>
    <s v="USD"/>
    <n v="1368594000"/>
    <n v="1370581200"/>
    <b v="0"/>
    <b v="1"/>
    <x v="8"/>
  </r>
  <r>
    <n v="467"/>
    <s v="Shaw Ltd"/>
    <s v="Profit-focused content-based application"/>
    <n v="1400"/>
    <n v="8053"/>
    <x v="1"/>
    <n v="5.7521428571428572"/>
    <n v="57.935251798561154"/>
    <n v="139"/>
    <s v="CA"/>
    <s v="CAD"/>
    <n v="1448258400"/>
    <n v="1448863200"/>
    <b v="0"/>
    <b v="1"/>
    <x v="2"/>
  </r>
  <r>
    <n v="468"/>
    <s v="Hughes Inc"/>
    <s v="Streamlined neutral analyzer"/>
    <n v="4000"/>
    <n v="1620"/>
    <x v="0"/>
    <n v="0.40500000000000003"/>
    <n v="101.25"/>
    <n v="16"/>
    <s v="US"/>
    <s v="USD"/>
    <n v="1555218000"/>
    <n v="1556600400"/>
    <b v="0"/>
    <b v="0"/>
    <x v="3"/>
  </r>
  <r>
    <n v="469"/>
    <s v="Olsen-Ryan"/>
    <s v="Assimilated neutral utilization"/>
    <n v="5600"/>
    <n v="10328"/>
    <x v="1"/>
    <n v="1.8442857142857143"/>
    <n v="64.95597484276729"/>
    <n v="159"/>
    <s v="US"/>
    <s v="USD"/>
    <n v="1431925200"/>
    <n v="1432098000"/>
    <b v="0"/>
    <b v="0"/>
    <x v="6"/>
  </r>
  <r>
    <n v="470"/>
    <s v="Grimes, Holland and Sloan"/>
    <s v="Extended dedicated archive"/>
    <n v="3600"/>
    <n v="10289"/>
    <x v="1"/>
    <n v="2.8580555555555556"/>
    <n v="27.00524934383202"/>
    <n v="381"/>
    <s v="US"/>
    <s v="USD"/>
    <n v="1481522400"/>
    <n v="1482127200"/>
    <b v="0"/>
    <b v="0"/>
    <x v="8"/>
  </r>
  <r>
    <n v="471"/>
    <s v="Perry and Sons"/>
    <s v="Configurable static help-desk"/>
    <n v="3100"/>
    <n v="9889"/>
    <x v="1"/>
    <n v="3.19"/>
    <n v="50.97422680412371"/>
    <n v="194"/>
    <s v="GB"/>
    <s v="GBP"/>
    <n v="1335934800"/>
    <n v="1335934800"/>
    <b v="0"/>
    <b v="1"/>
    <x v="0"/>
  </r>
  <r>
    <n v="472"/>
    <s v="Turner, Young and Collins"/>
    <s v="Self-enabling clear-thinking framework"/>
    <n v="153800"/>
    <n v="60342"/>
    <x v="0"/>
    <n v="0.39234070221066319"/>
    <n v="104.94260869565217"/>
    <n v="575"/>
    <s v="US"/>
    <s v="USD"/>
    <n v="1552280400"/>
    <n v="1556946000"/>
    <b v="0"/>
    <b v="0"/>
    <x v="1"/>
  </r>
  <r>
    <n v="473"/>
    <s v="Richardson Inc"/>
    <s v="Assimilated fault-tolerant capacity"/>
    <n v="5000"/>
    <n v="8907"/>
    <x v="1"/>
    <n v="1.7814000000000001"/>
    <n v="84.028301886792448"/>
    <n v="106"/>
    <s v="US"/>
    <s v="USD"/>
    <n v="1529989200"/>
    <n v="1530075600"/>
    <b v="0"/>
    <b v="0"/>
    <x v="5"/>
  </r>
  <r>
    <n v="474"/>
    <s v="Santos-Young"/>
    <s v="Enhanced neutral ability"/>
    <n v="4000"/>
    <n v="14606"/>
    <x v="1"/>
    <n v="3.6515"/>
    <n v="102.85915492957747"/>
    <n v="142"/>
    <s v="US"/>
    <s v="USD"/>
    <n v="1418709600"/>
    <n v="1418796000"/>
    <b v="0"/>
    <b v="0"/>
    <x v="19"/>
  </r>
  <r>
    <n v="475"/>
    <s v="Nichols Ltd"/>
    <s v="Function-based attitude-oriented groupware"/>
    <n v="7400"/>
    <n v="8432"/>
    <x v="1"/>
    <n v="1.1394594594594594"/>
    <n v="39.962085308056871"/>
    <n v="211"/>
    <s v="US"/>
    <s v="USD"/>
    <n v="1372136400"/>
    <n v="1372482000"/>
    <b v="0"/>
    <b v="1"/>
    <x v="18"/>
  </r>
  <r>
    <n v="476"/>
    <s v="Murphy PLC"/>
    <s v="Optional solution-oriented instruction set"/>
    <n v="191500"/>
    <n v="57122"/>
    <x v="0"/>
    <n v="0.29828720626631855"/>
    <n v="51.001785714285717"/>
    <n v="1120"/>
    <s v="US"/>
    <s v="USD"/>
    <n v="1533877200"/>
    <n v="1534395600"/>
    <b v="0"/>
    <b v="0"/>
    <x v="13"/>
  </r>
  <r>
    <n v="477"/>
    <s v="Hogan, Porter and Rivera"/>
    <s v="Organic object-oriented core"/>
    <n v="8500"/>
    <n v="4613"/>
    <x v="0"/>
    <n v="0.54270588235294115"/>
    <n v="40.823008849557525"/>
    <n v="113"/>
    <s v="US"/>
    <s v="USD"/>
    <n v="1309064400"/>
    <n v="1311397200"/>
    <b v="0"/>
    <b v="0"/>
    <x v="22"/>
  </r>
  <r>
    <n v="478"/>
    <s v="Lyons LLC"/>
    <s v="Balanced impactful circuit"/>
    <n v="68800"/>
    <n v="162603"/>
    <x v="1"/>
    <n v="2.3634156976744185"/>
    <n v="58.999637155297535"/>
    <n v="2756"/>
    <s v="US"/>
    <s v="USD"/>
    <n v="1425877200"/>
    <n v="1426914000"/>
    <b v="0"/>
    <b v="0"/>
    <x v="8"/>
  </r>
  <r>
    <n v="479"/>
    <s v="Long-Greene"/>
    <s v="Future-proofed heuristic encryption"/>
    <n v="2400"/>
    <n v="12310"/>
    <x v="1"/>
    <n v="5.1291666666666664"/>
    <n v="71.156069364161851"/>
    <n v="173"/>
    <s v="GB"/>
    <s v="GBP"/>
    <n v="1501304400"/>
    <n v="1501477200"/>
    <b v="0"/>
    <b v="0"/>
    <x v="0"/>
  </r>
  <r>
    <n v="480"/>
    <s v="Robles-Hudson"/>
    <s v="Balanced bifurcated leverage"/>
    <n v="8600"/>
    <n v="8656"/>
    <x v="1"/>
    <n v="1.0065116279069768"/>
    <n v="99.494252873563212"/>
    <n v="87"/>
    <s v="US"/>
    <s v="USD"/>
    <n v="1268287200"/>
    <n v="1269061200"/>
    <b v="0"/>
    <b v="1"/>
    <x v="14"/>
  </r>
  <r>
    <n v="481"/>
    <s v="Mcclure LLC"/>
    <s v="Sharable discrete budgetary management"/>
    <n v="196600"/>
    <n v="159931"/>
    <x v="0"/>
    <n v="0.81348423194303154"/>
    <n v="103.98634590377114"/>
    <n v="1538"/>
    <s v="US"/>
    <s v="USD"/>
    <n v="1412139600"/>
    <n v="1415772000"/>
    <b v="0"/>
    <b v="1"/>
    <x v="3"/>
  </r>
  <r>
    <n v="482"/>
    <s v="Martin, Russell and Baker"/>
    <s v="Focused solution-oriented instruction set"/>
    <n v="4200"/>
    <n v="689"/>
    <x v="0"/>
    <n v="0.16404761904761905"/>
    <n v="76.555555555555557"/>
    <n v="9"/>
    <s v="US"/>
    <s v="USD"/>
    <n v="1330063200"/>
    <n v="1331013600"/>
    <b v="0"/>
    <b v="1"/>
    <x v="13"/>
  </r>
  <r>
    <n v="483"/>
    <s v="Rice-Parker"/>
    <s v="Down-sized actuating infrastructure"/>
    <n v="91400"/>
    <n v="48236"/>
    <x v="0"/>
    <n v="0.52774617067833696"/>
    <n v="87.068592057761734"/>
    <n v="554"/>
    <s v="US"/>
    <s v="USD"/>
    <n v="1576130400"/>
    <n v="1576735200"/>
    <b v="0"/>
    <b v="0"/>
    <x v="3"/>
  </r>
  <r>
    <n v="484"/>
    <s v="Landry Inc"/>
    <s v="Synergistic cohesive adapter"/>
    <n v="29600"/>
    <n v="77021"/>
    <x v="1"/>
    <n v="2.6020608108108108"/>
    <n v="48.99554707379135"/>
    <n v="1572"/>
    <s v="GB"/>
    <s v="GBP"/>
    <n v="1407128400"/>
    <n v="1411362000"/>
    <b v="0"/>
    <b v="1"/>
    <x v="0"/>
  </r>
  <r>
    <n v="485"/>
    <s v="Richards-Davis"/>
    <s v="Quality-focused mission-critical structure"/>
    <n v="90600"/>
    <n v="27844"/>
    <x v="0"/>
    <n v="0.30732891832229581"/>
    <n v="42.969135802469133"/>
    <n v="648"/>
    <s v="GB"/>
    <s v="GBP"/>
    <n v="1560142800"/>
    <n v="1563685200"/>
    <b v="0"/>
    <b v="0"/>
    <x v="3"/>
  </r>
  <r>
    <n v="486"/>
    <s v="Davis, Cox and Fox"/>
    <s v="Compatible exuding Graphical User Interface"/>
    <n v="5200"/>
    <n v="702"/>
    <x v="0"/>
    <n v="0.13500000000000001"/>
    <n v="33.428571428571431"/>
    <n v="21"/>
    <s v="GB"/>
    <s v="GBP"/>
    <n v="1520575200"/>
    <n v="1521867600"/>
    <b v="0"/>
    <b v="1"/>
    <x v="18"/>
  </r>
  <r>
    <n v="487"/>
    <s v="Smith-Wallace"/>
    <s v="Monitored 24/7 time-frame"/>
    <n v="110300"/>
    <n v="197024"/>
    <x v="1"/>
    <n v="1.7862556663644606"/>
    <n v="83.982949701619773"/>
    <n v="2346"/>
    <s v="US"/>
    <s v="USD"/>
    <n v="1492664400"/>
    <n v="1495515600"/>
    <b v="0"/>
    <b v="0"/>
    <x v="3"/>
  </r>
  <r>
    <n v="488"/>
    <s v="Cordova, Shaw and Wang"/>
    <s v="Virtual secondary open architecture"/>
    <n v="5300"/>
    <n v="11663"/>
    <x v="1"/>
    <n v="2.2005660377358489"/>
    <n v="101.41739130434783"/>
    <n v="115"/>
    <s v="US"/>
    <s v="USD"/>
    <n v="1454479200"/>
    <n v="1455948000"/>
    <b v="0"/>
    <b v="0"/>
    <x v="3"/>
  </r>
  <r>
    <n v="489"/>
    <s v="Clark Inc"/>
    <s v="Down-sized mobile time-frame"/>
    <n v="9200"/>
    <n v="9339"/>
    <x v="1"/>
    <n v="1.015108695652174"/>
    <n v="109.87058823529412"/>
    <n v="85"/>
    <s v="IT"/>
    <s v="EUR"/>
    <n v="1281934800"/>
    <n v="1282366800"/>
    <b v="0"/>
    <b v="0"/>
    <x v="8"/>
  </r>
  <r>
    <n v="490"/>
    <s v="Young and Sons"/>
    <s v="Innovative disintermediate encryption"/>
    <n v="2400"/>
    <n v="4596"/>
    <x v="1"/>
    <n v="1.915"/>
    <n v="31.916666666666668"/>
    <n v="144"/>
    <s v="US"/>
    <s v="USD"/>
    <n v="1573970400"/>
    <n v="1574575200"/>
    <b v="0"/>
    <b v="0"/>
    <x v="23"/>
  </r>
  <r>
    <n v="491"/>
    <s v="Henson PLC"/>
    <s v="Universal contextually-based knowledgebase"/>
    <n v="56800"/>
    <n v="173437"/>
    <x v="1"/>
    <n v="3.0534683098591549"/>
    <n v="70.993450675399103"/>
    <n v="2443"/>
    <s v="US"/>
    <s v="USD"/>
    <n v="1372654800"/>
    <n v="1374901200"/>
    <b v="0"/>
    <b v="1"/>
    <x v="0"/>
  </r>
  <r>
    <n v="492"/>
    <s v="Garcia Group"/>
    <s v="Persevering interactive matrix"/>
    <n v="191000"/>
    <n v="45831"/>
    <x v="3"/>
    <n v="0.23995287958115183"/>
    <n v="77.026890756302521"/>
    <n v="595"/>
    <s v="US"/>
    <s v="USD"/>
    <n v="1275886800"/>
    <n v="1278910800"/>
    <b v="1"/>
    <b v="1"/>
    <x v="12"/>
  </r>
  <r>
    <n v="493"/>
    <s v="Adams, Walker and Wong"/>
    <s v="Seamless background framework"/>
    <n v="900"/>
    <n v="6514"/>
    <x v="1"/>
    <n v="7.2377777777777776"/>
    <n v="101.78125"/>
    <n v="64"/>
    <s v="US"/>
    <s v="USD"/>
    <n v="1561784400"/>
    <n v="1562907600"/>
    <b v="0"/>
    <b v="0"/>
    <x v="14"/>
  </r>
  <r>
    <n v="494"/>
    <s v="Hopkins-Browning"/>
    <s v="Balanced upward-trending productivity"/>
    <n v="2500"/>
    <n v="13684"/>
    <x v="1"/>
    <n v="5.4736000000000002"/>
    <n v="51.059701492537314"/>
    <n v="268"/>
    <s v="US"/>
    <s v="USD"/>
    <n v="1332392400"/>
    <n v="1332478800"/>
    <b v="0"/>
    <b v="0"/>
    <x v="8"/>
  </r>
  <r>
    <n v="495"/>
    <s v="Bell, Edwards and Andersen"/>
    <s v="Centralized clear-thinking solution"/>
    <n v="3200"/>
    <n v="13264"/>
    <x v="1"/>
    <n v="4.1449999999999996"/>
    <n v="68.02051282051282"/>
    <n v="195"/>
    <s v="DK"/>
    <s v="DKK"/>
    <n v="1402376400"/>
    <n v="1402722000"/>
    <b v="0"/>
    <b v="0"/>
    <x v="3"/>
  </r>
  <r>
    <n v="496"/>
    <s v="Morales Group"/>
    <s v="Optimized bi-directional extranet"/>
    <n v="183800"/>
    <n v="1667"/>
    <x v="0"/>
    <n v="9.0696409140369975E-3"/>
    <n v="30.87037037037037"/>
    <n v="54"/>
    <s v="US"/>
    <s v="USD"/>
    <n v="1495342800"/>
    <n v="1496811600"/>
    <b v="0"/>
    <b v="0"/>
    <x v="10"/>
  </r>
  <r>
    <n v="497"/>
    <s v="Lucero Group"/>
    <s v="Intuitive actuating benchmark"/>
    <n v="9800"/>
    <n v="3349"/>
    <x v="0"/>
    <n v="0.34173469387755101"/>
    <n v="27.908333333333335"/>
    <n v="120"/>
    <s v="US"/>
    <s v="USD"/>
    <n v="1482213600"/>
    <n v="1482213600"/>
    <b v="0"/>
    <b v="1"/>
    <x v="8"/>
  </r>
  <r>
    <n v="498"/>
    <s v="Smith, Brown and Davis"/>
    <s v="Devolved background project"/>
    <n v="193400"/>
    <n v="46317"/>
    <x v="0"/>
    <n v="0.239488107549121"/>
    <n v="79.994818652849744"/>
    <n v="579"/>
    <s v="DK"/>
    <s v="DKK"/>
    <n v="1420092000"/>
    <n v="1420264800"/>
    <b v="0"/>
    <b v="0"/>
    <x v="2"/>
  </r>
  <r>
    <n v="499"/>
    <s v="Hunt Group"/>
    <s v="Reverse-engineered executive emulation"/>
    <n v="163800"/>
    <n v="78743"/>
    <x v="0"/>
    <n v="0.48072649572649573"/>
    <n v="38.003378378378379"/>
    <n v="2072"/>
    <s v="US"/>
    <s v="USD"/>
    <n v="1458018000"/>
    <n v="1458450000"/>
    <b v="0"/>
    <b v="1"/>
    <x v="4"/>
  </r>
  <r>
    <n v="500"/>
    <s v="Valdez Ltd"/>
    <s v="Team-oriented clear-thinking matrix"/>
    <n v="100"/>
    <n v="0"/>
    <x v="0"/>
    <n v="0"/>
    <e v="#DIV/0!"/>
    <n v="0"/>
    <s v="US"/>
    <s v="USD"/>
    <n v="1367384400"/>
    <n v="1369803600"/>
    <b v="0"/>
    <b v="1"/>
    <x v="3"/>
  </r>
  <r>
    <n v="501"/>
    <s v="Mccann-Le"/>
    <s v="Focused coherent methodology"/>
    <n v="153600"/>
    <n v="107743"/>
    <x v="0"/>
    <n v="0.70145182291666663"/>
    <n v="59.990534521158132"/>
    <n v="1796"/>
    <s v="US"/>
    <s v="USD"/>
    <n v="1363064400"/>
    <n v="1363237200"/>
    <b v="0"/>
    <b v="0"/>
    <x v="4"/>
  </r>
  <r>
    <n v="502"/>
    <s v="Johnson Inc"/>
    <s v="Reduced context-sensitive complexity"/>
    <n v="1300"/>
    <n v="6889"/>
    <x v="1"/>
    <n v="5.2992307692307694"/>
    <n v="37.037634408602152"/>
    <n v="186"/>
    <s v="AU"/>
    <s v="AUD"/>
    <n v="1343365200"/>
    <n v="1345870800"/>
    <b v="0"/>
    <b v="1"/>
    <x v="11"/>
  </r>
  <r>
    <n v="503"/>
    <s v="Collins LLC"/>
    <s v="Decentralized 4thgeneration time-frame"/>
    <n v="25500"/>
    <n v="45983"/>
    <x v="1"/>
    <n v="1.8032549019607844"/>
    <n v="99.963043478260872"/>
    <n v="460"/>
    <s v="US"/>
    <s v="USD"/>
    <n v="1435726800"/>
    <n v="1437454800"/>
    <b v="0"/>
    <b v="0"/>
    <x v="6"/>
  </r>
  <r>
    <n v="504"/>
    <s v="Smith-Miller"/>
    <s v="De-engineered cohesive moderator"/>
    <n v="7500"/>
    <n v="6924"/>
    <x v="0"/>
    <n v="0.92320000000000002"/>
    <n v="111.6774193548387"/>
    <n v="62"/>
    <s v="IT"/>
    <s v="EUR"/>
    <n v="1431925200"/>
    <n v="1432011600"/>
    <b v="0"/>
    <b v="0"/>
    <x v="1"/>
  </r>
  <r>
    <n v="505"/>
    <s v="Jensen-Vargas"/>
    <s v="Ameliorated explicit parallelism"/>
    <n v="89900"/>
    <n v="12497"/>
    <x v="0"/>
    <n v="0.13901001112347053"/>
    <n v="36.014409221902014"/>
    <n v="347"/>
    <s v="US"/>
    <s v="USD"/>
    <n v="1362722400"/>
    <n v="1366347600"/>
    <b v="0"/>
    <b v="1"/>
    <x v="15"/>
  </r>
  <r>
    <n v="506"/>
    <s v="Robles, Bell and Gonzalez"/>
    <s v="Customizable background monitoring"/>
    <n v="18000"/>
    <n v="166874"/>
    <x v="1"/>
    <n v="9.2707777777777771"/>
    <n v="66.010284810126578"/>
    <n v="2528"/>
    <s v="US"/>
    <s v="USD"/>
    <n v="1511416800"/>
    <n v="1512885600"/>
    <b v="0"/>
    <b v="1"/>
    <x v="3"/>
  </r>
  <r>
    <n v="507"/>
    <s v="Turner, Miller and Francis"/>
    <s v="Compatible well-modulated budgetary management"/>
    <n v="2100"/>
    <n v="837"/>
    <x v="0"/>
    <n v="0.39857142857142858"/>
    <n v="44.05263157894737"/>
    <n v="19"/>
    <s v="US"/>
    <s v="USD"/>
    <n v="1365483600"/>
    <n v="1369717200"/>
    <b v="0"/>
    <b v="1"/>
    <x v="2"/>
  </r>
  <r>
    <n v="508"/>
    <s v="Roberts Group"/>
    <s v="Up-sized radical pricing structure"/>
    <n v="172700"/>
    <n v="193820"/>
    <x v="1"/>
    <n v="1.1222929936305732"/>
    <n v="52.999726551818434"/>
    <n v="3657"/>
    <s v="US"/>
    <s v="USD"/>
    <n v="1532840400"/>
    <n v="1534654800"/>
    <b v="0"/>
    <b v="0"/>
    <x v="3"/>
  </r>
  <r>
    <n v="509"/>
    <s v="White LLC"/>
    <s v="Robust zero-defect project"/>
    <n v="168500"/>
    <n v="119510"/>
    <x v="0"/>
    <n v="0.70925816023738875"/>
    <n v="95"/>
    <n v="1258"/>
    <s v="US"/>
    <s v="USD"/>
    <n v="1336194000"/>
    <n v="1337058000"/>
    <b v="0"/>
    <b v="0"/>
    <x v="3"/>
  </r>
  <r>
    <n v="510"/>
    <s v="Best, Miller and Thomas"/>
    <s v="Re-engineered mobile task-force"/>
    <n v="7800"/>
    <n v="9289"/>
    <x v="1"/>
    <n v="1.1908974358974358"/>
    <n v="70.908396946564892"/>
    <n v="131"/>
    <s v="AU"/>
    <s v="AUD"/>
    <n v="1527742800"/>
    <n v="1529816400"/>
    <b v="0"/>
    <b v="0"/>
    <x v="6"/>
  </r>
  <r>
    <n v="511"/>
    <s v="Smith-Mullins"/>
    <s v="User-centric intangible neural-net"/>
    <n v="147800"/>
    <n v="35498"/>
    <x v="0"/>
    <n v="0.24017591339648173"/>
    <n v="98.060773480662988"/>
    <n v="362"/>
    <s v="US"/>
    <s v="USD"/>
    <n v="1564030800"/>
    <n v="1564894800"/>
    <b v="0"/>
    <b v="0"/>
    <x v="3"/>
  </r>
  <r>
    <n v="512"/>
    <s v="Williams-Walsh"/>
    <s v="Organized explicit core"/>
    <n v="9100"/>
    <n v="12678"/>
    <x v="1"/>
    <n v="1.3931868131868133"/>
    <n v="53.046025104602514"/>
    <n v="239"/>
    <s v="US"/>
    <s v="USD"/>
    <n v="1404536400"/>
    <n v="1404622800"/>
    <b v="0"/>
    <b v="1"/>
    <x v="11"/>
  </r>
  <r>
    <n v="513"/>
    <s v="Harrison, Blackwell and Mendez"/>
    <s v="Synchronized 6thgeneration adapter"/>
    <n v="8300"/>
    <n v="3260"/>
    <x v="3"/>
    <n v="0.39277108433734942"/>
    <n v="93.142857142857139"/>
    <n v="35"/>
    <s v="US"/>
    <s v="USD"/>
    <n v="1284008400"/>
    <n v="1284181200"/>
    <b v="0"/>
    <b v="0"/>
    <x v="19"/>
  </r>
  <r>
    <n v="514"/>
    <s v="Sanchez, Bradley and Flores"/>
    <s v="Centralized motivating capacity"/>
    <n v="138700"/>
    <n v="31123"/>
    <x v="3"/>
    <n v="0.22439077144917088"/>
    <n v="58.945075757575758"/>
    <n v="528"/>
    <s v="CH"/>
    <s v="CHF"/>
    <n v="1386309600"/>
    <n v="1386741600"/>
    <b v="0"/>
    <b v="1"/>
    <x v="1"/>
  </r>
  <r>
    <n v="515"/>
    <s v="Cox LLC"/>
    <s v="Phased 24hour flexibility"/>
    <n v="8600"/>
    <n v="4797"/>
    <x v="0"/>
    <n v="0.55779069767441858"/>
    <n v="36.067669172932334"/>
    <n v="133"/>
    <s v="CA"/>
    <s v="CAD"/>
    <n v="1324620000"/>
    <n v="1324792800"/>
    <b v="0"/>
    <b v="1"/>
    <x v="3"/>
  </r>
  <r>
    <n v="516"/>
    <s v="Morales-Odonnell"/>
    <s v="Exclusive 5thgeneration structure"/>
    <n v="125400"/>
    <n v="53324"/>
    <x v="0"/>
    <n v="0.42523125996810207"/>
    <n v="63.030732860520096"/>
    <n v="846"/>
    <s v="US"/>
    <s v="USD"/>
    <n v="1281070800"/>
    <n v="1284354000"/>
    <b v="0"/>
    <b v="0"/>
    <x v="9"/>
  </r>
  <r>
    <n v="517"/>
    <s v="Ramirez LLC"/>
    <s v="Multi-tiered maximized orchestration"/>
    <n v="5900"/>
    <n v="6608"/>
    <x v="1"/>
    <n v="1.1200000000000001"/>
    <n v="84.717948717948715"/>
    <n v="78"/>
    <s v="US"/>
    <s v="USD"/>
    <n v="1493960400"/>
    <n v="1494392400"/>
    <b v="0"/>
    <b v="0"/>
    <x v="0"/>
  </r>
  <r>
    <n v="518"/>
    <s v="Ramirez Group"/>
    <s v="Open-architected uniform instruction set"/>
    <n v="8800"/>
    <n v="622"/>
    <x v="0"/>
    <n v="7.0681818181818179E-2"/>
    <n v="62.2"/>
    <n v="10"/>
    <s v="US"/>
    <s v="USD"/>
    <n v="1519365600"/>
    <n v="1519538400"/>
    <b v="0"/>
    <b v="1"/>
    <x v="10"/>
  </r>
  <r>
    <n v="519"/>
    <s v="Marsh-Coleman"/>
    <s v="Exclusive asymmetric analyzer"/>
    <n v="177700"/>
    <n v="180802"/>
    <x v="1"/>
    <n v="1.0174563871693867"/>
    <n v="101.97518330513255"/>
    <n v="1773"/>
    <s v="US"/>
    <s v="USD"/>
    <n v="1420696800"/>
    <n v="1421906400"/>
    <b v="0"/>
    <b v="1"/>
    <x v="1"/>
  </r>
  <r>
    <n v="520"/>
    <s v="Frederick, Jenkins and Collins"/>
    <s v="Organic radical collaboration"/>
    <n v="800"/>
    <n v="3406"/>
    <x v="1"/>
    <n v="4.2575000000000003"/>
    <n v="106.4375"/>
    <n v="32"/>
    <s v="US"/>
    <s v="USD"/>
    <n v="1555650000"/>
    <n v="1555909200"/>
    <b v="0"/>
    <b v="0"/>
    <x v="3"/>
  </r>
  <r>
    <n v="521"/>
    <s v="Wilson Ltd"/>
    <s v="Function-based multi-state software"/>
    <n v="7600"/>
    <n v="11061"/>
    <x v="1"/>
    <n v="1.4553947368421052"/>
    <n v="29.975609756097562"/>
    <n v="369"/>
    <s v="US"/>
    <s v="USD"/>
    <n v="1471928400"/>
    <n v="1472446800"/>
    <b v="0"/>
    <b v="1"/>
    <x v="6"/>
  </r>
  <r>
    <n v="522"/>
    <s v="Cline, Peterson and Lowery"/>
    <s v="Innovative static budgetary management"/>
    <n v="50500"/>
    <n v="16389"/>
    <x v="0"/>
    <n v="0.32453465346534655"/>
    <n v="85.806282722513089"/>
    <n v="191"/>
    <s v="US"/>
    <s v="USD"/>
    <n v="1341291600"/>
    <n v="1342328400"/>
    <b v="0"/>
    <b v="0"/>
    <x v="12"/>
  </r>
  <r>
    <n v="523"/>
    <s v="Underwood, James and Jones"/>
    <s v="Triple-buffered holistic ability"/>
    <n v="900"/>
    <n v="6303"/>
    <x v="1"/>
    <n v="7.003333333333333"/>
    <n v="70.82022471910112"/>
    <n v="89"/>
    <s v="US"/>
    <s v="USD"/>
    <n v="1267682400"/>
    <n v="1268114400"/>
    <b v="0"/>
    <b v="0"/>
    <x v="12"/>
  </r>
  <r>
    <n v="524"/>
    <s v="Johnson-Contreras"/>
    <s v="Diverse scalable superstructure"/>
    <n v="96700"/>
    <n v="81136"/>
    <x v="0"/>
    <n v="0.83904860392967939"/>
    <n v="40.998484082870135"/>
    <n v="1979"/>
    <s v="US"/>
    <s v="USD"/>
    <n v="1272258000"/>
    <n v="1273381200"/>
    <b v="0"/>
    <b v="0"/>
    <x v="3"/>
  </r>
  <r>
    <n v="525"/>
    <s v="Greene, Lloyd and Sims"/>
    <s v="Balanced leadingedge data-warehouse"/>
    <n v="2100"/>
    <n v="1768"/>
    <x v="0"/>
    <n v="0.84190476190476193"/>
    <n v="28.063492063492063"/>
    <n v="63"/>
    <s v="US"/>
    <s v="USD"/>
    <n v="1290492000"/>
    <n v="1290837600"/>
    <b v="0"/>
    <b v="0"/>
    <x v="8"/>
  </r>
  <r>
    <n v="526"/>
    <s v="Smith-Sparks"/>
    <s v="Digitized bandwidth-monitored open architecture"/>
    <n v="8300"/>
    <n v="12944"/>
    <x v="1"/>
    <n v="1.5595180722891566"/>
    <n v="88.054421768707485"/>
    <n v="147"/>
    <s v="US"/>
    <s v="USD"/>
    <n v="1451109600"/>
    <n v="1454306400"/>
    <b v="0"/>
    <b v="1"/>
    <x v="3"/>
  </r>
  <r>
    <n v="527"/>
    <s v="Rosario-Smith"/>
    <s v="Enterprise-wide intermediate portal"/>
    <n v="189200"/>
    <n v="188480"/>
    <x v="0"/>
    <n v="0.99619450317124736"/>
    <n v="31"/>
    <n v="6080"/>
    <s v="CA"/>
    <s v="CAD"/>
    <n v="1454652000"/>
    <n v="1457762400"/>
    <b v="0"/>
    <b v="0"/>
    <x v="10"/>
  </r>
  <r>
    <n v="528"/>
    <s v="Avila, Ford and Welch"/>
    <s v="Focused leadingedge matrix"/>
    <n v="9000"/>
    <n v="7227"/>
    <x v="0"/>
    <n v="0.80300000000000005"/>
    <n v="90.337500000000006"/>
    <n v="80"/>
    <s v="GB"/>
    <s v="GBP"/>
    <n v="1385186400"/>
    <n v="1389074400"/>
    <b v="0"/>
    <b v="0"/>
    <x v="7"/>
  </r>
  <r>
    <n v="529"/>
    <s v="Gallegos Inc"/>
    <s v="Seamless logistical encryption"/>
    <n v="5100"/>
    <n v="574"/>
    <x v="0"/>
    <n v="0.11254901960784314"/>
    <n v="63.777777777777779"/>
    <n v="9"/>
    <s v="US"/>
    <s v="USD"/>
    <n v="1399698000"/>
    <n v="1402117200"/>
    <b v="0"/>
    <b v="0"/>
    <x v="11"/>
  </r>
  <r>
    <n v="530"/>
    <s v="Morrow, Santiago and Soto"/>
    <s v="Stand-alone human-resource workforce"/>
    <n v="105000"/>
    <n v="96328"/>
    <x v="0"/>
    <n v="0.91740952380952379"/>
    <n v="53.995515695067262"/>
    <n v="1784"/>
    <s v="US"/>
    <s v="USD"/>
    <n v="1283230800"/>
    <n v="1284440400"/>
    <b v="0"/>
    <b v="1"/>
    <x v="13"/>
  </r>
  <r>
    <n v="531"/>
    <s v="Berry-Richardson"/>
    <s v="Automated zero tolerance implementation"/>
    <n v="186700"/>
    <n v="178338"/>
    <x v="2"/>
    <n v="0.95521156936261387"/>
    <n v="48.993956043956047"/>
    <n v="3640"/>
    <s v="CH"/>
    <s v="CHF"/>
    <n v="1384149600"/>
    <n v="1388988000"/>
    <b v="0"/>
    <b v="0"/>
    <x v="11"/>
  </r>
  <r>
    <n v="532"/>
    <s v="Cordova-Torres"/>
    <s v="Pre-emptive grid-enabled contingency"/>
    <n v="1600"/>
    <n v="8046"/>
    <x v="1"/>
    <n v="5.0287499999999996"/>
    <n v="63.857142857142854"/>
    <n v="126"/>
    <s v="CA"/>
    <s v="CAD"/>
    <n v="1516860000"/>
    <n v="1516946400"/>
    <b v="0"/>
    <b v="0"/>
    <x v="3"/>
  </r>
  <r>
    <n v="533"/>
    <s v="Holt, Bernard and Johnson"/>
    <s v="Multi-lateral didactic encoding"/>
    <n v="115600"/>
    <n v="184086"/>
    <x v="1"/>
    <n v="1.5924394463667819"/>
    <n v="82.996393146979258"/>
    <n v="2218"/>
    <s v="GB"/>
    <s v="GBP"/>
    <n v="1374642000"/>
    <n v="1377752400"/>
    <b v="0"/>
    <b v="0"/>
    <x v="7"/>
  </r>
  <r>
    <n v="534"/>
    <s v="Clark, Mccormick and Mendoza"/>
    <s v="Self-enabling didactic orchestration"/>
    <n v="89100"/>
    <n v="13385"/>
    <x v="0"/>
    <n v="0.15022446689113356"/>
    <n v="55.08230452674897"/>
    <n v="243"/>
    <s v="US"/>
    <s v="USD"/>
    <n v="1534482000"/>
    <n v="1534568400"/>
    <b v="0"/>
    <b v="1"/>
    <x v="6"/>
  </r>
  <r>
    <n v="535"/>
    <s v="Garrison LLC"/>
    <s v="Profit-focused 24/7 data-warehouse"/>
    <n v="2600"/>
    <n v="12533"/>
    <x v="1"/>
    <n v="4.820384615384615"/>
    <n v="62.044554455445542"/>
    <n v="202"/>
    <s v="IT"/>
    <s v="EUR"/>
    <n v="1528434000"/>
    <n v="1528606800"/>
    <b v="0"/>
    <b v="1"/>
    <x v="3"/>
  </r>
  <r>
    <n v="536"/>
    <s v="Shannon-Olson"/>
    <s v="Enhanced methodical middleware"/>
    <n v="9800"/>
    <n v="14697"/>
    <x v="1"/>
    <n v="1.4996938775510205"/>
    <n v="104.97857142857143"/>
    <n v="140"/>
    <s v="IT"/>
    <s v="EUR"/>
    <n v="1282626000"/>
    <n v="1284872400"/>
    <b v="0"/>
    <b v="0"/>
    <x v="13"/>
  </r>
  <r>
    <n v="537"/>
    <s v="Murillo-Mcfarland"/>
    <s v="Synchronized client-driven projection"/>
    <n v="84400"/>
    <n v="98935"/>
    <x v="1"/>
    <n v="1.1722156398104266"/>
    <n v="94.044676806083643"/>
    <n v="1052"/>
    <s v="DK"/>
    <s v="DKK"/>
    <n v="1535605200"/>
    <n v="1537592400"/>
    <b v="1"/>
    <b v="1"/>
    <x v="4"/>
  </r>
  <r>
    <n v="538"/>
    <s v="Young, Gilbert and Escobar"/>
    <s v="Networked didactic time-frame"/>
    <n v="151300"/>
    <n v="57034"/>
    <x v="0"/>
    <n v="0.37695968274950431"/>
    <n v="44.007716049382715"/>
    <n v="1296"/>
    <s v="US"/>
    <s v="USD"/>
    <n v="1379826000"/>
    <n v="1381208400"/>
    <b v="0"/>
    <b v="0"/>
    <x v="20"/>
  </r>
  <r>
    <n v="539"/>
    <s v="Thomas, Welch and Santana"/>
    <s v="Assimilated exuding toolset"/>
    <n v="9800"/>
    <n v="7120"/>
    <x v="0"/>
    <n v="0.72653061224489801"/>
    <n v="92.467532467532465"/>
    <n v="77"/>
    <s v="US"/>
    <s v="USD"/>
    <n v="1561957200"/>
    <n v="1562475600"/>
    <b v="0"/>
    <b v="1"/>
    <x v="0"/>
  </r>
  <r>
    <n v="540"/>
    <s v="Brown-Pena"/>
    <s v="Front-line client-server secured line"/>
    <n v="5300"/>
    <n v="14097"/>
    <x v="1"/>
    <n v="2.6598113207547169"/>
    <n v="57.072874493927124"/>
    <n v="247"/>
    <s v="US"/>
    <s v="USD"/>
    <n v="1525496400"/>
    <n v="1527397200"/>
    <b v="0"/>
    <b v="0"/>
    <x v="14"/>
  </r>
  <r>
    <n v="541"/>
    <s v="Holder, Caldwell and Vance"/>
    <s v="Polarized systemic Internet solution"/>
    <n v="178000"/>
    <n v="43086"/>
    <x v="0"/>
    <n v="0.24205617977528091"/>
    <n v="109.07848101265823"/>
    <n v="395"/>
    <s v="IT"/>
    <s v="EUR"/>
    <n v="1433912400"/>
    <n v="1436158800"/>
    <b v="0"/>
    <b v="0"/>
    <x v="20"/>
  </r>
  <r>
    <n v="542"/>
    <s v="Harrison-Bridges"/>
    <s v="Profit-focused exuding moderator"/>
    <n v="77000"/>
    <n v="1930"/>
    <x v="0"/>
    <n v="2.5064935064935064E-2"/>
    <n v="39.387755102040813"/>
    <n v="49"/>
    <s v="GB"/>
    <s v="GBP"/>
    <n v="1453442400"/>
    <n v="1456034400"/>
    <b v="0"/>
    <b v="0"/>
    <x v="7"/>
  </r>
  <r>
    <n v="543"/>
    <s v="Johnson, Murphy and Peterson"/>
    <s v="Cross-group high-level moderator"/>
    <n v="84900"/>
    <n v="13864"/>
    <x v="0"/>
    <n v="0.1632979976442874"/>
    <n v="77.022222222222226"/>
    <n v="180"/>
    <s v="US"/>
    <s v="USD"/>
    <n v="1378875600"/>
    <n v="1380171600"/>
    <b v="0"/>
    <b v="0"/>
    <x v="11"/>
  </r>
  <r>
    <n v="544"/>
    <s v="Taylor Inc"/>
    <s v="Public-key 3rdgeneration system engine"/>
    <n v="2800"/>
    <n v="7742"/>
    <x v="1"/>
    <n v="2.7650000000000001"/>
    <n v="92.166666666666671"/>
    <n v="84"/>
    <s v="US"/>
    <s v="USD"/>
    <n v="1452232800"/>
    <n v="1453356000"/>
    <b v="0"/>
    <b v="0"/>
    <x v="1"/>
  </r>
  <r>
    <n v="545"/>
    <s v="Deleon and Sons"/>
    <s v="Organized value-added access"/>
    <n v="184800"/>
    <n v="164109"/>
    <x v="0"/>
    <n v="0.88803571428571426"/>
    <n v="61.007063197026021"/>
    <n v="2690"/>
    <s v="US"/>
    <s v="USD"/>
    <n v="1577253600"/>
    <n v="1578981600"/>
    <b v="0"/>
    <b v="0"/>
    <x v="3"/>
  </r>
  <r>
    <n v="546"/>
    <s v="Benjamin, Paul and Ferguson"/>
    <s v="Cloned global Graphical User Interface"/>
    <n v="4200"/>
    <n v="6870"/>
    <x v="1"/>
    <n v="1.6357142857142857"/>
    <n v="78.068181818181813"/>
    <n v="88"/>
    <s v="US"/>
    <s v="USD"/>
    <n v="1537160400"/>
    <n v="1537419600"/>
    <b v="0"/>
    <b v="1"/>
    <x v="3"/>
  </r>
  <r>
    <n v="547"/>
    <s v="Hardin-Dixon"/>
    <s v="Focused solution-oriented matrix"/>
    <n v="1300"/>
    <n v="12597"/>
    <x v="1"/>
    <n v="9.69"/>
    <n v="80.75"/>
    <n v="156"/>
    <s v="US"/>
    <s v="USD"/>
    <n v="1422165600"/>
    <n v="1423202400"/>
    <b v="0"/>
    <b v="0"/>
    <x v="6"/>
  </r>
  <r>
    <n v="548"/>
    <s v="York-Pitts"/>
    <s v="Monitored discrete toolset"/>
    <n v="66100"/>
    <n v="179074"/>
    <x v="1"/>
    <n v="2.7091376701966716"/>
    <n v="59.991289782244557"/>
    <n v="2985"/>
    <s v="US"/>
    <s v="USD"/>
    <n v="1459486800"/>
    <n v="1460610000"/>
    <b v="0"/>
    <b v="0"/>
    <x v="3"/>
  </r>
  <r>
    <n v="549"/>
    <s v="Jarvis and Sons"/>
    <s v="Business-focused intermediate system engine"/>
    <n v="29500"/>
    <n v="83843"/>
    <x v="1"/>
    <n v="2.8421355932203389"/>
    <n v="110.03018372703411"/>
    <n v="762"/>
    <s v="US"/>
    <s v="USD"/>
    <n v="1369717200"/>
    <n v="1370494800"/>
    <b v="0"/>
    <b v="0"/>
    <x v="8"/>
  </r>
  <r>
    <n v="550"/>
    <s v="Morrison-Henderson"/>
    <s v="De-engineered disintermediate encoding"/>
    <n v="100"/>
    <n v="4"/>
    <x v="3"/>
    <n v="0.04"/>
    <n v="4"/>
    <n v="1"/>
    <s v="CH"/>
    <s v="CHF"/>
    <n v="1330495200"/>
    <n v="1332306000"/>
    <b v="0"/>
    <b v="0"/>
    <x v="7"/>
  </r>
  <r>
    <n v="551"/>
    <s v="Martin-James"/>
    <s v="Streamlined upward-trending analyzer"/>
    <n v="180100"/>
    <n v="105598"/>
    <x v="0"/>
    <n v="0.58632981676846196"/>
    <n v="37.99856063332134"/>
    <n v="2779"/>
    <s v="AU"/>
    <s v="AUD"/>
    <n v="1419055200"/>
    <n v="1422511200"/>
    <b v="0"/>
    <b v="1"/>
    <x v="2"/>
  </r>
  <r>
    <n v="552"/>
    <s v="Mercer, Solomon and Singleton"/>
    <s v="Distributed human-resource policy"/>
    <n v="9000"/>
    <n v="8866"/>
    <x v="0"/>
    <n v="0.98511111111111116"/>
    <n v="96.369565217391298"/>
    <n v="92"/>
    <s v="US"/>
    <s v="USD"/>
    <n v="1480140000"/>
    <n v="1480312800"/>
    <b v="0"/>
    <b v="0"/>
    <x v="3"/>
  </r>
  <r>
    <n v="553"/>
    <s v="Dougherty, Austin and Mills"/>
    <s v="De-engineered 5thgeneration contingency"/>
    <n v="170600"/>
    <n v="75022"/>
    <x v="0"/>
    <n v="0.43975381008206332"/>
    <n v="72.978599221789878"/>
    <n v="1028"/>
    <s v="US"/>
    <s v="USD"/>
    <n v="1293948000"/>
    <n v="1294034400"/>
    <b v="0"/>
    <b v="0"/>
    <x v="1"/>
  </r>
  <r>
    <n v="554"/>
    <s v="Ritter PLC"/>
    <s v="Multi-channeled upward-trending application"/>
    <n v="9500"/>
    <n v="14408"/>
    <x v="1"/>
    <n v="1.5166315789473683"/>
    <n v="26.007220216606498"/>
    <n v="554"/>
    <s v="CA"/>
    <s v="CAD"/>
    <n v="1482127200"/>
    <n v="1482645600"/>
    <b v="0"/>
    <b v="0"/>
    <x v="7"/>
  </r>
  <r>
    <n v="555"/>
    <s v="Anderson Group"/>
    <s v="Organic maximized database"/>
    <n v="6300"/>
    <n v="14089"/>
    <x v="1"/>
    <n v="2.2363492063492063"/>
    <n v="104.36296296296297"/>
    <n v="135"/>
    <s v="DK"/>
    <s v="DKK"/>
    <n v="1396414800"/>
    <n v="1399093200"/>
    <b v="0"/>
    <b v="0"/>
    <x v="1"/>
  </r>
  <r>
    <n v="556"/>
    <s v="Smith and Sons"/>
    <s v="Grass-roots 24/7 attitude"/>
    <n v="5200"/>
    <n v="12467"/>
    <x v="1"/>
    <n v="2.3975"/>
    <n v="102.18852459016394"/>
    <n v="122"/>
    <s v="US"/>
    <s v="USD"/>
    <n v="1315285200"/>
    <n v="1315890000"/>
    <b v="0"/>
    <b v="1"/>
    <x v="18"/>
  </r>
  <r>
    <n v="557"/>
    <s v="Lam-Hamilton"/>
    <s v="Team-oriented global strategy"/>
    <n v="6000"/>
    <n v="11960"/>
    <x v="1"/>
    <n v="1.9933333333333334"/>
    <n v="54.117647058823529"/>
    <n v="221"/>
    <s v="US"/>
    <s v="USD"/>
    <n v="1443762000"/>
    <n v="1444021200"/>
    <b v="0"/>
    <b v="1"/>
    <x v="22"/>
  </r>
  <r>
    <n v="558"/>
    <s v="Ho Ltd"/>
    <s v="Enhanced client-driven capacity"/>
    <n v="5800"/>
    <n v="7966"/>
    <x v="1"/>
    <n v="1.373448275862069"/>
    <n v="63.222222222222221"/>
    <n v="126"/>
    <s v="US"/>
    <s v="USD"/>
    <n v="1456293600"/>
    <n v="1460005200"/>
    <b v="0"/>
    <b v="0"/>
    <x v="3"/>
  </r>
  <r>
    <n v="559"/>
    <s v="Brown, Estrada and Jensen"/>
    <s v="Exclusive systematic productivity"/>
    <n v="105300"/>
    <n v="106321"/>
    <x v="1"/>
    <n v="1.009696106362773"/>
    <n v="104.03228962818004"/>
    <n v="1022"/>
    <s v="US"/>
    <s v="USD"/>
    <n v="1470114000"/>
    <n v="1470718800"/>
    <b v="0"/>
    <b v="0"/>
    <x v="3"/>
  </r>
  <r>
    <n v="560"/>
    <s v="Hunt LLC"/>
    <s v="Re-engineered radical policy"/>
    <n v="20000"/>
    <n v="158832"/>
    <x v="1"/>
    <n v="7.9416000000000002"/>
    <n v="49.994334277620396"/>
    <n v="3177"/>
    <s v="US"/>
    <s v="USD"/>
    <n v="1321596000"/>
    <n v="1325052000"/>
    <b v="0"/>
    <b v="0"/>
    <x v="10"/>
  </r>
  <r>
    <n v="561"/>
    <s v="Fowler-Smith"/>
    <s v="Down-sized logistical adapter"/>
    <n v="3000"/>
    <n v="11091"/>
    <x v="1"/>
    <n v="3.6970000000000001"/>
    <n v="56.015151515151516"/>
    <n v="198"/>
    <s v="CH"/>
    <s v="CHF"/>
    <n v="1318827600"/>
    <n v="1319000400"/>
    <b v="0"/>
    <b v="0"/>
    <x v="3"/>
  </r>
  <r>
    <n v="562"/>
    <s v="Blair Inc"/>
    <s v="Configurable bandwidth-monitored throughput"/>
    <n v="9900"/>
    <n v="1269"/>
    <x v="0"/>
    <n v="0.12818181818181817"/>
    <n v="48.807692307692307"/>
    <n v="26"/>
    <s v="CH"/>
    <s v="CHF"/>
    <n v="1552366800"/>
    <n v="1552539600"/>
    <b v="0"/>
    <b v="0"/>
    <x v="1"/>
  </r>
  <r>
    <n v="563"/>
    <s v="Kelley, Stanton and Sanchez"/>
    <s v="Optional tangible pricing structure"/>
    <n v="3700"/>
    <n v="5107"/>
    <x v="1"/>
    <n v="1.3802702702702703"/>
    <n v="60.082352941176474"/>
    <n v="85"/>
    <s v="AU"/>
    <s v="AUD"/>
    <n v="1542088800"/>
    <n v="1543816800"/>
    <b v="0"/>
    <b v="0"/>
    <x v="4"/>
  </r>
  <r>
    <n v="564"/>
    <s v="Hernandez-Macdonald"/>
    <s v="Organic high-level implementation"/>
    <n v="168700"/>
    <n v="141393"/>
    <x v="0"/>
    <n v="0.83813278008298753"/>
    <n v="78.990502793296088"/>
    <n v="1790"/>
    <s v="US"/>
    <s v="USD"/>
    <n v="1426395600"/>
    <n v="1427086800"/>
    <b v="0"/>
    <b v="0"/>
    <x v="3"/>
  </r>
  <r>
    <n v="565"/>
    <s v="Joseph LLC"/>
    <s v="Decentralized logistical collaboration"/>
    <n v="94900"/>
    <n v="194166"/>
    <x v="1"/>
    <n v="2.0460063224446787"/>
    <n v="53.99499443826474"/>
    <n v="3596"/>
    <s v="US"/>
    <s v="USD"/>
    <n v="1321336800"/>
    <n v="1323064800"/>
    <b v="0"/>
    <b v="0"/>
    <x v="3"/>
  </r>
  <r>
    <n v="566"/>
    <s v="Webb-Smith"/>
    <s v="Advanced content-based installation"/>
    <n v="9300"/>
    <n v="4124"/>
    <x v="0"/>
    <n v="0.44344086021505374"/>
    <n v="111.45945945945945"/>
    <n v="37"/>
    <s v="US"/>
    <s v="USD"/>
    <n v="1456293600"/>
    <n v="1458277200"/>
    <b v="0"/>
    <b v="1"/>
    <x v="5"/>
  </r>
  <r>
    <n v="567"/>
    <s v="Johns PLC"/>
    <s v="Distributed high-level open architecture"/>
    <n v="6800"/>
    <n v="14865"/>
    <x v="1"/>
    <n v="2.1860294117647059"/>
    <n v="60.922131147540981"/>
    <n v="244"/>
    <s v="US"/>
    <s v="USD"/>
    <n v="1404968400"/>
    <n v="1405141200"/>
    <b v="0"/>
    <b v="0"/>
    <x v="1"/>
  </r>
  <r>
    <n v="568"/>
    <s v="Hardin-Foley"/>
    <s v="Synergized zero tolerance help-desk"/>
    <n v="72400"/>
    <n v="134688"/>
    <x v="1"/>
    <n v="1.8603314917127072"/>
    <n v="26.0015444015444"/>
    <n v="5180"/>
    <s v="US"/>
    <s v="USD"/>
    <n v="1279170000"/>
    <n v="1283058000"/>
    <b v="0"/>
    <b v="0"/>
    <x v="3"/>
  </r>
  <r>
    <n v="569"/>
    <s v="Fischer, Fowler and Arnold"/>
    <s v="Extended multi-tasking definition"/>
    <n v="20100"/>
    <n v="47705"/>
    <x v="1"/>
    <n v="2.3733830845771142"/>
    <n v="80.993208828522924"/>
    <n v="589"/>
    <s v="IT"/>
    <s v="EUR"/>
    <n v="1294725600"/>
    <n v="1295762400"/>
    <b v="0"/>
    <b v="0"/>
    <x v="10"/>
  </r>
  <r>
    <n v="570"/>
    <s v="Martinez-Juarez"/>
    <s v="Realigned uniform knowledge user"/>
    <n v="31200"/>
    <n v="95364"/>
    <x v="1"/>
    <n v="3.0565384615384614"/>
    <n v="34.995963302752294"/>
    <n v="2725"/>
    <s v="US"/>
    <s v="USD"/>
    <n v="1419055200"/>
    <n v="1419573600"/>
    <b v="0"/>
    <b v="1"/>
    <x v="1"/>
  </r>
  <r>
    <n v="571"/>
    <s v="Wilson and Sons"/>
    <s v="Monitored grid-enabled model"/>
    <n v="3500"/>
    <n v="3295"/>
    <x v="0"/>
    <n v="0.94142857142857139"/>
    <n v="94.142857142857139"/>
    <n v="35"/>
    <s v="IT"/>
    <s v="EUR"/>
    <n v="1434690000"/>
    <n v="1438750800"/>
    <b v="0"/>
    <b v="0"/>
    <x v="12"/>
  </r>
  <r>
    <n v="572"/>
    <s v="Clements Group"/>
    <s v="Assimilated actuating policy"/>
    <n v="9000"/>
    <n v="4896"/>
    <x v="3"/>
    <n v="0.54400000000000004"/>
    <n v="52.085106382978722"/>
    <n v="94"/>
    <s v="US"/>
    <s v="USD"/>
    <n v="1443416400"/>
    <n v="1444798800"/>
    <b v="0"/>
    <b v="1"/>
    <x v="1"/>
  </r>
  <r>
    <n v="573"/>
    <s v="Valenzuela-Cook"/>
    <s v="Total incremental productivity"/>
    <n v="6700"/>
    <n v="7496"/>
    <x v="1"/>
    <n v="1.1188059701492536"/>
    <n v="24.986666666666668"/>
    <n v="300"/>
    <s v="US"/>
    <s v="USD"/>
    <n v="1399006800"/>
    <n v="1399179600"/>
    <b v="0"/>
    <b v="0"/>
    <x v="23"/>
  </r>
  <r>
    <n v="574"/>
    <s v="Parker, Haley and Foster"/>
    <s v="Adaptive local task-force"/>
    <n v="2700"/>
    <n v="9967"/>
    <x v="1"/>
    <n v="3.6914814814814814"/>
    <n v="69.215277777777771"/>
    <n v="144"/>
    <s v="US"/>
    <s v="USD"/>
    <n v="1575698400"/>
    <n v="1576562400"/>
    <b v="0"/>
    <b v="1"/>
    <x v="0"/>
  </r>
  <r>
    <n v="575"/>
    <s v="Fuentes LLC"/>
    <s v="Universal zero-defect concept"/>
    <n v="83300"/>
    <n v="52421"/>
    <x v="0"/>
    <n v="0.62930372148859548"/>
    <n v="93.944444444444443"/>
    <n v="558"/>
    <s v="US"/>
    <s v="USD"/>
    <n v="1400562000"/>
    <n v="1400821200"/>
    <b v="0"/>
    <b v="1"/>
    <x v="3"/>
  </r>
  <r>
    <n v="576"/>
    <s v="Moran and Sons"/>
    <s v="Object-based bottom-line superstructure"/>
    <n v="9700"/>
    <n v="6298"/>
    <x v="0"/>
    <n v="0.6492783505154639"/>
    <n v="98.40625"/>
    <n v="64"/>
    <s v="US"/>
    <s v="USD"/>
    <n v="1509512400"/>
    <n v="1510984800"/>
    <b v="0"/>
    <b v="0"/>
    <x v="3"/>
  </r>
  <r>
    <n v="577"/>
    <s v="Stevens Inc"/>
    <s v="Adaptive 24hour projection"/>
    <n v="8200"/>
    <n v="1546"/>
    <x v="3"/>
    <n v="0.18853658536585366"/>
    <n v="41.783783783783782"/>
    <n v="37"/>
    <s v="US"/>
    <s v="USD"/>
    <n v="1299823200"/>
    <n v="1302066000"/>
    <b v="0"/>
    <b v="0"/>
    <x v="17"/>
  </r>
  <r>
    <n v="578"/>
    <s v="Martinez-Johnson"/>
    <s v="Sharable radical toolset"/>
    <n v="96500"/>
    <n v="16168"/>
    <x v="0"/>
    <n v="0.1675440414507772"/>
    <n v="65.991836734693877"/>
    <n v="245"/>
    <s v="US"/>
    <s v="USD"/>
    <n v="1322719200"/>
    <n v="1322978400"/>
    <b v="0"/>
    <b v="0"/>
    <x v="22"/>
  </r>
  <r>
    <n v="579"/>
    <s v="Franklin Inc"/>
    <s v="Focused multimedia knowledgebase"/>
    <n v="6200"/>
    <n v="6269"/>
    <x v="1"/>
    <n v="1.0111290322580646"/>
    <n v="72.05747126436782"/>
    <n v="87"/>
    <s v="US"/>
    <s v="USD"/>
    <n v="1312693200"/>
    <n v="1313730000"/>
    <b v="0"/>
    <b v="0"/>
    <x v="17"/>
  </r>
  <r>
    <n v="580"/>
    <s v="Perez PLC"/>
    <s v="Seamless 6thgeneration extranet"/>
    <n v="43800"/>
    <n v="149578"/>
    <x v="1"/>
    <n v="3.4150228310502282"/>
    <n v="48.003209242618745"/>
    <n v="3116"/>
    <s v="US"/>
    <s v="USD"/>
    <n v="1393394400"/>
    <n v="1394085600"/>
    <b v="0"/>
    <b v="0"/>
    <x v="3"/>
  </r>
  <r>
    <n v="581"/>
    <s v="Sanchez, Cross and Savage"/>
    <s v="Sharable mobile knowledgebase"/>
    <n v="6000"/>
    <n v="3841"/>
    <x v="0"/>
    <n v="0.64016666666666666"/>
    <n v="54.098591549295776"/>
    <n v="71"/>
    <s v="US"/>
    <s v="USD"/>
    <n v="1304053200"/>
    <n v="1305349200"/>
    <b v="0"/>
    <b v="0"/>
    <x v="2"/>
  </r>
  <r>
    <n v="582"/>
    <s v="Pineda Ltd"/>
    <s v="Cross-group global system engine"/>
    <n v="8700"/>
    <n v="4531"/>
    <x v="0"/>
    <n v="0.5208045977011494"/>
    <n v="107.88095238095238"/>
    <n v="42"/>
    <s v="US"/>
    <s v="USD"/>
    <n v="1433912400"/>
    <n v="1434344400"/>
    <b v="0"/>
    <b v="1"/>
    <x v="11"/>
  </r>
  <r>
    <n v="583"/>
    <s v="Powell and Sons"/>
    <s v="Centralized clear-thinking conglomeration"/>
    <n v="18900"/>
    <n v="60934"/>
    <x v="1"/>
    <n v="3.2240211640211642"/>
    <n v="67.034103410341032"/>
    <n v="909"/>
    <s v="US"/>
    <s v="USD"/>
    <n v="1329717600"/>
    <n v="1331186400"/>
    <b v="0"/>
    <b v="0"/>
    <x v="4"/>
  </r>
  <r>
    <n v="584"/>
    <s v="Nunez-Richards"/>
    <s v="De-engineered cohesive system engine"/>
    <n v="86400"/>
    <n v="103255"/>
    <x v="1"/>
    <n v="1.1950810185185186"/>
    <n v="64.01425914445133"/>
    <n v="1613"/>
    <s v="US"/>
    <s v="USD"/>
    <n v="1335330000"/>
    <n v="1336539600"/>
    <b v="0"/>
    <b v="0"/>
    <x v="2"/>
  </r>
  <r>
    <n v="585"/>
    <s v="Pugh LLC"/>
    <s v="Reactive analyzing function"/>
    <n v="8900"/>
    <n v="13065"/>
    <x v="1"/>
    <n v="1.4679775280898877"/>
    <n v="96.066176470588232"/>
    <n v="136"/>
    <s v="US"/>
    <s v="USD"/>
    <n v="1268888400"/>
    <n v="1269752400"/>
    <b v="0"/>
    <b v="0"/>
    <x v="18"/>
  </r>
  <r>
    <n v="586"/>
    <s v="Rowe-Wong"/>
    <s v="Robust hybrid budgetary management"/>
    <n v="700"/>
    <n v="6654"/>
    <x v="1"/>
    <n v="9.5057142857142853"/>
    <n v="51.184615384615384"/>
    <n v="130"/>
    <s v="US"/>
    <s v="USD"/>
    <n v="1289973600"/>
    <n v="1291615200"/>
    <b v="0"/>
    <b v="0"/>
    <x v="1"/>
  </r>
  <r>
    <n v="587"/>
    <s v="Williams-Santos"/>
    <s v="Open-source analyzing monitoring"/>
    <n v="9400"/>
    <n v="6852"/>
    <x v="0"/>
    <n v="0.72893617021276591"/>
    <n v="43.92307692307692"/>
    <n v="156"/>
    <s v="CA"/>
    <s v="CAD"/>
    <n v="1547877600"/>
    <n v="1552366800"/>
    <b v="0"/>
    <b v="1"/>
    <x v="0"/>
  </r>
  <r>
    <n v="588"/>
    <s v="Weber Inc"/>
    <s v="Up-sized discrete firmware"/>
    <n v="157600"/>
    <n v="124517"/>
    <x v="0"/>
    <n v="0.7900824873096447"/>
    <n v="91.021198830409361"/>
    <n v="1368"/>
    <s v="GB"/>
    <s v="GBP"/>
    <n v="1269493200"/>
    <n v="1272171600"/>
    <b v="0"/>
    <b v="0"/>
    <x v="3"/>
  </r>
  <r>
    <n v="589"/>
    <s v="Avery, Brown and Parker"/>
    <s v="Exclusive intangible extranet"/>
    <n v="7900"/>
    <n v="5113"/>
    <x v="0"/>
    <n v="0.64721518987341775"/>
    <n v="50.127450980392155"/>
    <n v="102"/>
    <s v="US"/>
    <s v="USD"/>
    <n v="1436072400"/>
    <n v="1436677200"/>
    <b v="0"/>
    <b v="0"/>
    <x v="4"/>
  </r>
  <r>
    <n v="590"/>
    <s v="Cox Group"/>
    <s v="Synergized analyzing process improvement"/>
    <n v="7100"/>
    <n v="5824"/>
    <x v="0"/>
    <n v="0.82028169014084507"/>
    <n v="67.720930232558146"/>
    <n v="86"/>
    <s v="AU"/>
    <s v="AUD"/>
    <n v="1419141600"/>
    <n v="1420092000"/>
    <b v="0"/>
    <b v="0"/>
    <x v="15"/>
  </r>
  <r>
    <n v="591"/>
    <s v="Jensen LLC"/>
    <s v="Realigned dedicated system engine"/>
    <n v="600"/>
    <n v="6226"/>
    <x v="1"/>
    <n v="10.376666666666667"/>
    <n v="61.03921568627451"/>
    <n v="102"/>
    <s v="US"/>
    <s v="USD"/>
    <n v="1279083600"/>
    <n v="1279947600"/>
    <b v="0"/>
    <b v="0"/>
    <x v="11"/>
  </r>
  <r>
    <n v="592"/>
    <s v="Brown Inc"/>
    <s v="Object-based bandwidth-monitored concept"/>
    <n v="156800"/>
    <n v="20243"/>
    <x v="0"/>
    <n v="0.12910076530612244"/>
    <n v="80.011857707509876"/>
    <n v="253"/>
    <s v="US"/>
    <s v="USD"/>
    <n v="1401426000"/>
    <n v="1402203600"/>
    <b v="0"/>
    <b v="0"/>
    <x v="3"/>
  </r>
  <r>
    <n v="593"/>
    <s v="Hale-Hayes"/>
    <s v="Ameliorated client-driven open system"/>
    <n v="121600"/>
    <n v="188288"/>
    <x v="1"/>
    <n v="1.5484210526315789"/>
    <n v="47.001497753369947"/>
    <n v="4006"/>
    <s v="US"/>
    <s v="USD"/>
    <n v="1395810000"/>
    <n v="1396933200"/>
    <b v="0"/>
    <b v="0"/>
    <x v="10"/>
  </r>
  <r>
    <n v="594"/>
    <s v="Mcbride PLC"/>
    <s v="Upgradable leadingedge Local Area Network"/>
    <n v="157300"/>
    <n v="11167"/>
    <x v="0"/>
    <n v="7.0991735537190084E-2"/>
    <n v="71.127388535031841"/>
    <n v="157"/>
    <s v="US"/>
    <s v="USD"/>
    <n v="1467003600"/>
    <n v="1467262800"/>
    <b v="0"/>
    <b v="1"/>
    <x v="3"/>
  </r>
  <r>
    <n v="595"/>
    <s v="Harris-Jennings"/>
    <s v="Customizable intermediate data-warehouse"/>
    <n v="70300"/>
    <n v="146595"/>
    <x v="1"/>
    <n v="2.0852773826458035"/>
    <n v="89.99079189686924"/>
    <n v="1629"/>
    <s v="US"/>
    <s v="USD"/>
    <n v="1268715600"/>
    <n v="1270530000"/>
    <b v="0"/>
    <b v="1"/>
    <x v="3"/>
  </r>
  <r>
    <n v="596"/>
    <s v="Becker-Scott"/>
    <s v="Managed optimizing archive"/>
    <n v="7900"/>
    <n v="7875"/>
    <x v="0"/>
    <n v="0.99683544303797467"/>
    <n v="43.032786885245905"/>
    <n v="183"/>
    <s v="US"/>
    <s v="USD"/>
    <n v="1457157600"/>
    <n v="1457762400"/>
    <b v="0"/>
    <b v="1"/>
    <x v="6"/>
  </r>
  <r>
    <n v="597"/>
    <s v="Todd, Freeman and Henry"/>
    <s v="Diverse systematic projection"/>
    <n v="73800"/>
    <n v="148779"/>
    <x v="1"/>
    <n v="2.0159756097560977"/>
    <n v="67.997714808043881"/>
    <n v="2188"/>
    <s v="US"/>
    <s v="USD"/>
    <n v="1573970400"/>
    <n v="1575525600"/>
    <b v="0"/>
    <b v="0"/>
    <x v="3"/>
  </r>
  <r>
    <n v="598"/>
    <s v="Martinez, Garza and Young"/>
    <s v="Up-sized web-enabled info-mediaries"/>
    <n v="108500"/>
    <n v="175868"/>
    <x v="1"/>
    <n v="1.6209032258064515"/>
    <n v="73.004566210045667"/>
    <n v="2409"/>
    <s v="IT"/>
    <s v="EUR"/>
    <n v="1276578000"/>
    <n v="1279083600"/>
    <b v="0"/>
    <b v="0"/>
    <x v="1"/>
  </r>
  <r>
    <n v="599"/>
    <s v="Smith-Ramos"/>
    <s v="Persevering optimizing Graphical User Interface"/>
    <n v="140300"/>
    <n v="5112"/>
    <x v="0"/>
    <n v="3.6436208125445471E-2"/>
    <n v="62.341463414634148"/>
    <n v="82"/>
    <s v="DK"/>
    <s v="DKK"/>
    <n v="1423720800"/>
    <n v="1424412000"/>
    <b v="0"/>
    <b v="0"/>
    <x v="4"/>
  </r>
  <r>
    <n v="600"/>
    <s v="Brown-George"/>
    <s v="Cross-platform tertiary array"/>
    <n v="100"/>
    <n v="5"/>
    <x v="0"/>
    <n v="0.05"/>
    <n v="5"/>
    <n v="1"/>
    <s v="GB"/>
    <s v="GBP"/>
    <n v="1375160400"/>
    <n v="1376197200"/>
    <b v="0"/>
    <b v="0"/>
    <x v="0"/>
  </r>
  <r>
    <n v="601"/>
    <s v="Waters and Sons"/>
    <s v="Inverse neutral structure"/>
    <n v="6300"/>
    <n v="13018"/>
    <x v="1"/>
    <n v="2.0663492063492064"/>
    <n v="67.103092783505161"/>
    <n v="194"/>
    <s v="US"/>
    <s v="USD"/>
    <n v="1401426000"/>
    <n v="1402894800"/>
    <b v="1"/>
    <b v="0"/>
    <x v="8"/>
  </r>
  <r>
    <n v="602"/>
    <s v="Brown Ltd"/>
    <s v="Quality-focused system-worthy support"/>
    <n v="71100"/>
    <n v="91176"/>
    <x v="1"/>
    <n v="1.2823628691983122"/>
    <n v="79.978947368421046"/>
    <n v="1140"/>
    <s v="US"/>
    <s v="USD"/>
    <n v="1433480400"/>
    <n v="1434430800"/>
    <b v="0"/>
    <b v="0"/>
    <x v="3"/>
  </r>
  <r>
    <n v="603"/>
    <s v="Christian, Yates and Greer"/>
    <s v="Vision-oriented 5thgeneration array"/>
    <n v="5300"/>
    <n v="6342"/>
    <x v="1"/>
    <n v="1.1966037735849056"/>
    <n v="62.176470588235297"/>
    <n v="102"/>
    <s v="US"/>
    <s v="USD"/>
    <n v="1555563600"/>
    <n v="1557896400"/>
    <b v="0"/>
    <b v="0"/>
    <x v="3"/>
  </r>
  <r>
    <n v="604"/>
    <s v="Cole, Hernandez and Rodriguez"/>
    <s v="Cross-platform logistical circuit"/>
    <n v="88700"/>
    <n v="151438"/>
    <x v="1"/>
    <n v="1.7073055242390078"/>
    <n v="53.005950297514879"/>
    <n v="2857"/>
    <s v="US"/>
    <s v="USD"/>
    <n v="1295676000"/>
    <n v="1297490400"/>
    <b v="0"/>
    <b v="0"/>
    <x v="3"/>
  </r>
  <r>
    <n v="605"/>
    <s v="Ortiz, Valenzuela and Collins"/>
    <s v="Profound solution-oriented matrix"/>
    <n v="3300"/>
    <n v="6178"/>
    <x v="1"/>
    <n v="1.8721212121212121"/>
    <n v="57.738317757009348"/>
    <n v="107"/>
    <s v="US"/>
    <s v="USD"/>
    <n v="1443848400"/>
    <n v="1447394400"/>
    <b v="0"/>
    <b v="0"/>
    <x v="9"/>
  </r>
  <r>
    <n v="606"/>
    <s v="Valencia PLC"/>
    <s v="Extended asynchronous initiative"/>
    <n v="3400"/>
    <n v="6405"/>
    <x v="1"/>
    <n v="1.8838235294117647"/>
    <n v="40.03125"/>
    <n v="160"/>
    <s v="GB"/>
    <s v="GBP"/>
    <n v="1457330400"/>
    <n v="1458277200"/>
    <b v="0"/>
    <b v="0"/>
    <x v="1"/>
  </r>
  <r>
    <n v="607"/>
    <s v="Gordon, Mendez and Johnson"/>
    <s v="Fundamental needs-based frame"/>
    <n v="137600"/>
    <n v="180667"/>
    <x v="1"/>
    <n v="1.3129869186046512"/>
    <n v="81.016591928251117"/>
    <n v="2230"/>
    <s v="US"/>
    <s v="USD"/>
    <n v="1395550800"/>
    <n v="1395723600"/>
    <b v="0"/>
    <b v="0"/>
    <x v="0"/>
  </r>
  <r>
    <n v="608"/>
    <s v="Johnson Group"/>
    <s v="Compatible full-range leverage"/>
    <n v="3900"/>
    <n v="11075"/>
    <x v="1"/>
    <n v="2.8397435897435899"/>
    <n v="35.047468354430379"/>
    <n v="316"/>
    <s v="US"/>
    <s v="USD"/>
    <n v="1551852000"/>
    <n v="1552197600"/>
    <b v="0"/>
    <b v="1"/>
    <x v="17"/>
  </r>
  <r>
    <n v="609"/>
    <s v="Rose-Fuller"/>
    <s v="Upgradable holistic system engine"/>
    <n v="10000"/>
    <n v="12042"/>
    <x v="1"/>
    <n v="1.2041999999999999"/>
    <n v="102.92307692307692"/>
    <n v="117"/>
    <s v="US"/>
    <s v="USD"/>
    <n v="1547618400"/>
    <n v="1549087200"/>
    <b v="0"/>
    <b v="0"/>
    <x v="22"/>
  </r>
  <r>
    <n v="610"/>
    <s v="Hughes, Mendez and Patterson"/>
    <s v="Stand-alone multi-state data-warehouse"/>
    <n v="42800"/>
    <n v="179356"/>
    <x v="1"/>
    <n v="4.1905607476635511"/>
    <n v="27.998126756166094"/>
    <n v="6406"/>
    <s v="US"/>
    <s v="USD"/>
    <n v="1355637600"/>
    <n v="1356847200"/>
    <b v="0"/>
    <b v="0"/>
    <x v="3"/>
  </r>
  <r>
    <n v="611"/>
    <s v="Brady, Cortez and Rodriguez"/>
    <s v="Multi-lateral maximized core"/>
    <n v="8200"/>
    <n v="1136"/>
    <x v="3"/>
    <n v="0.13853658536585367"/>
    <n v="75.733333333333334"/>
    <n v="15"/>
    <s v="US"/>
    <s v="USD"/>
    <n v="1374728400"/>
    <n v="1375765200"/>
    <b v="0"/>
    <b v="0"/>
    <x v="3"/>
  </r>
  <r>
    <n v="612"/>
    <s v="Wang, Nguyen and Horton"/>
    <s v="Innovative holistic hub"/>
    <n v="6200"/>
    <n v="8645"/>
    <x v="1"/>
    <n v="1.3943548387096774"/>
    <n v="45.026041666666664"/>
    <n v="192"/>
    <s v="US"/>
    <s v="USD"/>
    <n v="1287810000"/>
    <n v="1289800800"/>
    <b v="0"/>
    <b v="0"/>
    <x v="5"/>
  </r>
  <r>
    <n v="613"/>
    <s v="Santos, Williams and Brown"/>
    <s v="Reverse-engineered 24/7 methodology"/>
    <n v="1100"/>
    <n v="1914"/>
    <x v="1"/>
    <n v="1.74"/>
    <n v="73.615384615384613"/>
    <n v="26"/>
    <s v="CA"/>
    <s v="CAD"/>
    <n v="1503723600"/>
    <n v="1504501200"/>
    <b v="0"/>
    <b v="0"/>
    <x v="3"/>
  </r>
  <r>
    <n v="614"/>
    <s v="Barnett and Sons"/>
    <s v="Business-focused dynamic info-mediaries"/>
    <n v="26500"/>
    <n v="41205"/>
    <x v="1"/>
    <n v="1.5549056603773586"/>
    <n v="56.991701244813278"/>
    <n v="723"/>
    <s v="US"/>
    <s v="USD"/>
    <n v="1484114400"/>
    <n v="1485669600"/>
    <b v="0"/>
    <b v="0"/>
    <x v="3"/>
  </r>
  <r>
    <n v="615"/>
    <s v="Petersen-Rodriguez"/>
    <s v="Digitized clear-thinking installation"/>
    <n v="8500"/>
    <n v="14488"/>
    <x v="1"/>
    <n v="1.7044705882352942"/>
    <n v="85.223529411764702"/>
    <n v="170"/>
    <s v="IT"/>
    <s v="EUR"/>
    <n v="1461906000"/>
    <n v="1462770000"/>
    <b v="0"/>
    <b v="0"/>
    <x v="3"/>
  </r>
  <r>
    <n v="616"/>
    <s v="Burnett-Mora"/>
    <s v="Quality-focused 24/7 superstructure"/>
    <n v="6400"/>
    <n v="12129"/>
    <x v="1"/>
    <n v="1.8951562500000001"/>
    <n v="50.962184873949582"/>
    <n v="238"/>
    <s v="GB"/>
    <s v="GBP"/>
    <n v="1379653200"/>
    <n v="1379739600"/>
    <b v="0"/>
    <b v="1"/>
    <x v="7"/>
  </r>
  <r>
    <n v="617"/>
    <s v="King LLC"/>
    <s v="Multi-channeled local intranet"/>
    <n v="1400"/>
    <n v="3496"/>
    <x v="1"/>
    <n v="2.4971428571428573"/>
    <n v="63.563636363636363"/>
    <n v="55"/>
    <s v="US"/>
    <s v="USD"/>
    <n v="1401858000"/>
    <n v="1402722000"/>
    <b v="0"/>
    <b v="0"/>
    <x v="3"/>
  </r>
  <r>
    <n v="618"/>
    <s v="Miller Ltd"/>
    <s v="Open-architected mobile emulation"/>
    <n v="198600"/>
    <n v="97037"/>
    <x v="0"/>
    <n v="0.48860523665659616"/>
    <n v="80.999165275459092"/>
    <n v="1198"/>
    <s v="US"/>
    <s v="USD"/>
    <n v="1367470800"/>
    <n v="1369285200"/>
    <b v="0"/>
    <b v="0"/>
    <x v="9"/>
  </r>
  <r>
    <n v="619"/>
    <s v="Case LLC"/>
    <s v="Ameliorated foreground methodology"/>
    <n v="195900"/>
    <n v="55757"/>
    <x v="0"/>
    <n v="0.28461970393057684"/>
    <n v="86.044753086419746"/>
    <n v="648"/>
    <s v="US"/>
    <s v="USD"/>
    <n v="1304658000"/>
    <n v="1304744400"/>
    <b v="1"/>
    <b v="1"/>
    <x v="3"/>
  </r>
  <r>
    <n v="620"/>
    <s v="Swanson, Wilson and Baker"/>
    <s v="Synergized well-modulated project"/>
    <n v="4300"/>
    <n v="11525"/>
    <x v="1"/>
    <n v="2.6802325581395348"/>
    <n v="90.0390625"/>
    <n v="128"/>
    <s v="AU"/>
    <s v="AUD"/>
    <n v="1467954000"/>
    <n v="1468299600"/>
    <b v="0"/>
    <b v="0"/>
    <x v="14"/>
  </r>
  <r>
    <n v="621"/>
    <s v="Dean, Fox and Phillips"/>
    <s v="Extended context-sensitive forecast"/>
    <n v="25600"/>
    <n v="158669"/>
    <x v="1"/>
    <n v="6.1980078125000002"/>
    <n v="74.006063432835816"/>
    <n v="2144"/>
    <s v="US"/>
    <s v="USD"/>
    <n v="1473742800"/>
    <n v="1474174800"/>
    <b v="0"/>
    <b v="0"/>
    <x v="3"/>
  </r>
  <r>
    <n v="622"/>
    <s v="Smith-Smith"/>
    <s v="Total leadingedge neural-net"/>
    <n v="189000"/>
    <n v="5916"/>
    <x v="0"/>
    <n v="3.1301587301587303E-2"/>
    <n v="92.4375"/>
    <n v="64"/>
    <s v="US"/>
    <s v="USD"/>
    <n v="1523768400"/>
    <n v="1526014800"/>
    <b v="0"/>
    <b v="0"/>
    <x v="7"/>
  </r>
  <r>
    <n v="623"/>
    <s v="Smith, Scott and Rodriguez"/>
    <s v="Organic actuating protocol"/>
    <n v="94300"/>
    <n v="150806"/>
    <x v="1"/>
    <n v="1.5992152704135738"/>
    <n v="55.999257333828446"/>
    <n v="2693"/>
    <s v="GB"/>
    <s v="GBP"/>
    <n v="1437022800"/>
    <n v="1437454800"/>
    <b v="0"/>
    <b v="0"/>
    <x v="3"/>
  </r>
  <r>
    <n v="624"/>
    <s v="White, Robertson and Roberts"/>
    <s v="Down-sized national software"/>
    <n v="5100"/>
    <n v="14249"/>
    <x v="1"/>
    <n v="2.793921568627451"/>
    <n v="32.983796296296298"/>
    <n v="432"/>
    <s v="US"/>
    <s v="USD"/>
    <n v="1422165600"/>
    <n v="1422684000"/>
    <b v="0"/>
    <b v="0"/>
    <x v="14"/>
  </r>
  <r>
    <n v="625"/>
    <s v="Martinez Inc"/>
    <s v="Organic upward-trending Graphical User Interface"/>
    <n v="7500"/>
    <n v="5803"/>
    <x v="0"/>
    <n v="0.77373333333333338"/>
    <n v="93.596774193548384"/>
    <n v="62"/>
    <s v="US"/>
    <s v="USD"/>
    <n v="1580104800"/>
    <n v="1581314400"/>
    <b v="0"/>
    <b v="0"/>
    <x v="3"/>
  </r>
  <r>
    <n v="626"/>
    <s v="Tucker, Mccoy and Marquez"/>
    <s v="Synergistic tertiary budgetary management"/>
    <n v="6400"/>
    <n v="13205"/>
    <x v="1"/>
    <n v="2.0632812500000002"/>
    <n v="69.867724867724874"/>
    <n v="189"/>
    <s v="US"/>
    <s v="USD"/>
    <n v="1285650000"/>
    <n v="1286427600"/>
    <b v="0"/>
    <b v="1"/>
    <x v="3"/>
  </r>
  <r>
    <n v="627"/>
    <s v="Martin, Lee and Armstrong"/>
    <s v="Open-architected incremental ability"/>
    <n v="1600"/>
    <n v="11108"/>
    <x v="1"/>
    <n v="6.9424999999999999"/>
    <n v="72.129870129870127"/>
    <n v="154"/>
    <s v="GB"/>
    <s v="GBP"/>
    <n v="1276664400"/>
    <n v="1278738000"/>
    <b v="1"/>
    <b v="0"/>
    <x v="0"/>
  </r>
  <r>
    <n v="628"/>
    <s v="Dunn, Moreno and Green"/>
    <s v="Intuitive object-oriented task-force"/>
    <n v="1900"/>
    <n v="2884"/>
    <x v="1"/>
    <n v="1.5178947368421052"/>
    <n v="30.041666666666668"/>
    <n v="96"/>
    <s v="US"/>
    <s v="USD"/>
    <n v="1286168400"/>
    <n v="1286427600"/>
    <b v="0"/>
    <b v="0"/>
    <x v="7"/>
  </r>
  <r>
    <n v="629"/>
    <s v="Jackson, Martinez and Ray"/>
    <s v="Multi-tiered executive toolset"/>
    <n v="85900"/>
    <n v="55476"/>
    <x v="0"/>
    <n v="0.64582072176949945"/>
    <n v="73.968000000000004"/>
    <n v="750"/>
    <s v="US"/>
    <s v="USD"/>
    <n v="1467781200"/>
    <n v="1467954000"/>
    <b v="0"/>
    <b v="1"/>
    <x v="3"/>
  </r>
  <r>
    <n v="630"/>
    <s v="Patterson-Johnson"/>
    <s v="Grass-roots directional workforce"/>
    <n v="9500"/>
    <n v="5973"/>
    <x v="3"/>
    <n v="0.62873684210526315"/>
    <n v="68.65517241379311"/>
    <n v="87"/>
    <s v="US"/>
    <s v="USD"/>
    <n v="1556686800"/>
    <n v="1557637200"/>
    <b v="0"/>
    <b v="1"/>
    <x v="3"/>
  </r>
  <r>
    <n v="631"/>
    <s v="Carlson-Hernandez"/>
    <s v="Quality-focused real-time solution"/>
    <n v="59200"/>
    <n v="183756"/>
    <x v="1"/>
    <n v="3.1039864864864866"/>
    <n v="59.992164544564154"/>
    <n v="3063"/>
    <s v="US"/>
    <s v="USD"/>
    <n v="1553576400"/>
    <n v="1553922000"/>
    <b v="0"/>
    <b v="0"/>
    <x v="3"/>
  </r>
  <r>
    <n v="632"/>
    <s v="Parker PLC"/>
    <s v="Reduced interactive matrix"/>
    <n v="72100"/>
    <n v="30902"/>
    <x v="2"/>
    <n v="0.42859916782246882"/>
    <n v="111.15827338129496"/>
    <n v="278"/>
    <s v="US"/>
    <s v="USD"/>
    <n v="1414904400"/>
    <n v="1416463200"/>
    <b v="0"/>
    <b v="0"/>
    <x v="3"/>
  </r>
  <r>
    <n v="633"/>
    <s v="Yu and Sons"/>
    <s v="Adaptive context-sensitive architecture"/>
    <n v="6700"/>
    <n v="5569"/>
    <x v="0"/>
    <n v="0.83119402985074631"/>
    <n v="53.038095238095238"/>
    <n v="105"/>
    <s v="US"/>
    <s v="USD"/>
    <n v="1446876000"/>
    <n v="1447221600"/>
    <b v="0"/>
    <b v="0"/>
    <x v="10"/>
  </r>
  <r>
    <n v="634"/>
    <s v="Taylor, Johnson and Hernandez"/>
    <s v="Polarized incremental portal"/>
    <n v="118200"/>
    <n v="92824"/>
    <x v="3"/>
    <n v="0.78531302876480547"/>
    <n v="55.985524728588658"/>
    <n v="1658"/>
    <s v="US"/>
    <s v="USD"/>
    <n v="1490418000"/>
    <n v="1491627600"/>
    <b v="0"/>
    <b v="0"/>
    <x v="19"/>
  </r>
  <r>
    <n v="635"/>
    <s v="Mack Ltd"/>
    <s v="Reactive regional access"/>
    <n v="139000"/>
    <n v="158590"/>
    <x v="1"/>
    <n v="1.1409352517985611"/>
    <n v="69.986760812003524"/>
    <n v="2266"/>
    <s v="US"/>
    <s v="USD"/>
    <n v="1360389600"/>
    <n v="1363150800"/>
    <b v="0"/>
    <b v="0"/>
    <x v="19"/>
  </r>
  <r>
    <n v="636"/>
    <s v="Lamb-Sanders"/>
    <s v="Stand-alone reciprocal frame"/>
    <n v="197700"/>
    <n v="127591"/>
    <x v="0"/>
    <n v="0.64537683358624176"/>
    <n v="48.998079877112133"/>
    <n v="2604"/>
    <s v="DK"/>
    <s v="DKK"/>
    <n v="1326866400"/>
    <n v="1330754400"/>
    <b v="0"/>
    <b v="1"/>
    <x v="10"/>
  </r>
  <r>
    <n v="637"/>
    <s v="Williams-Ramirez"/>
    <s v="Open-architected 24/7 throughput"/>
    <n v="8500"/>
    <n v="6750"/>
    <x v="0"/>
    <n v="0.79411764705882348"/>
    <n v="103.84615384615384"/>
    <n v="65"/>
    <s v="US"/>
    <s v="USD"/>
    <n v="1479103200"/>
    <n v="1479794400"/>
    <b v="0"/>
    <b v="0"/>
    <x v="3"/>
  </r>
  <r>
    <n v="638"/>
    <s v="Weaver Ltd"/>
    <s v="Monitored 24/7 approach"/>
    <n v="81600"/>
    <n v="9318"/>
    <x v="0"/>
    <n v="0.11419117647058824"/>
    <n v="99.127659574468083"/>
    <n v="94"/>
    <s v="US"/>
    <s v="USD"/>
    <n v="1280206800"/>
    <n v="1281243600"/>
    <b v="0"/>
    <b v="1"/>
    <x v="3"/>
  </r>
  <r>
    <n v="639"/>
    <s v="Barnes-Williams"/>
    <s v="Upgradable explicit forecast"/>
    <n v="8600"/>
    <n v="4832"/>
    <x v="2"/>
    <n v="0.56186046511627907"/>
    <n v="107.37777777777778"/>
    <n v="45"/>
    <s v="US"/>
    <s v="USD"/>
    <n v="1532754000"/>
    <n v="1532754000"/>
    <b v="0"/>
    <b v="1"/>
    <x v="6"/>
  </r>
  <r>
    <n v="640"/>
    <s v="Richardson, Woodward and Hansen"/>
    <s v="Pre-emptive context-sensitive support"/>
    <n v="119800"/>
    <n v="19769"/>
    <x v="0"/>
    <n v="0.16501669449081802"/>
    <n v="76.922178988326849"/>
    <n v="257"/>
    <s v="US"/>
    <s v="USD"/>
    <n v="1453096800"/>
    <n v="1453356000"/>
    <b v="0"/>
    <b v="0"/>
    <x v="3"/>
  </r>
  <r>
    <n v="641"/>
    <s v="Hunt, Barker and Baker"/>
    <s v="Business-focused leadingedge instruction set"/>
    <n v="9400"/>
    <n v="11277"/>
    <x v="1"/>
    <n v="1.1996808510638297"/>
    <n v="58.128865979381445"/>
    <n v="194"/>
    <s v="CH"/>
    <s v="CHF"/>
    <n v="1487570400"/>
    <n v="1489986000"/>
    <b v="0"/>
    <b v="0"/>
    <x v="3"/>
  </r>
  <r>
    <n v="642"/>
    <s v="Ramos, Moreno and Lewis"/>
    <s v="Extended multi-state knowledge user"/>
    <n v="9200"/>
    <n v="13382"/>
    <x v="1"/>
    <n v="1.4545652173913044"/>
    <n v="103.73643410852713"/>
    <n v="129"/>
    <s v="CA"/>
    <s v="CAD"/>
    <n v="1545026400"/>
    <n v="1545804000"/>
    <b v="0"/>
    <b v="0"/>
    <x v="8"/>
  </r>
  <r>
    <n v="643"/>
    <s v="Harris Inc"/>
    <s v="Future-proofed modular groupware"/>
    <n v="14900"/>
    <n v="32986"/>
    <x v="1"/>
    <n v="2.2138255033557046"/>
    <n v="87.962666666666664"/>
    <n v="375"/>
    <s v="US"/>
    <s v="USD"/>
    <n v="1488348000"/>
    <n v="1489899600"/>
    <b v="0"/>
    <b v="0"/>
    <x v="3"/>
  </r>
  <r>
    <n v="644"/>
    <s v="Peters-Nelson"/>
    <s v="Distributed real-time algorithm"/>
    <n v="169400"/>
    <n v="81984"/>
    <x v="0"/>
    <n v="0.48396694214876035"/>
    <n v="28"/>
    <n v="2928"/>
    <s v="CA"/>
    <s v="CAD"/>
    <n v="1545112800"/>
    <n v="1546495200"/>
    <b v="0"/>
    <b v="0"/>
    <x v="3"/>
  </r>
  <r>
    <n v="645"/>
    <s v="Ferguson, Murphy and Bright"/>
    <s v="Multi-lateral heuristic throughput"/>
    <n v="192100"/>
    <n v="178483"/>
    <x v="0"/>
    <n v="0.92911504424778757"/>
    <n v="37.999361294443261"/>
    <n v="4697"/>
    <s v="US"/>
    <s v="USD"/>
    <n v="1537938000"/>
    <n v="1539752400"/>
    <b v="0"/>
    <b v="1"/>
    <x v="1"/>
  </r>
  <r>
    <n v="646"/>
    <s v="Robinson Group"/>
    <s v="Switchable reciprocal middleware"/>
    <n v="98700"/>
    <n v="87448"/>
    <x v="0"/>
    <n v="0.88599797365754818"/>
    <n v="29.999313893653515"/>
    <n v="2915"/>
    <s v="US"/>
    <s v="USD"/>
    <n v="1363150800"/>
    <n v="1364101200"/>
    <b v="0"/>
    <b v="0"/>
    <x v="11"/>
  </r>
  <r>
    <n v="647"/>
    <s v="Jordan-Wolfe"/>
    <s v="Inverse multimedia Graphic Interface"/>
    <n v="4500"/>
    <n v="1863"/>
    <x v="0"/>
    <n v="0.41399999999999998"/>
    <n v="103.5"/>
    <n v="18"/>
    <s v="US"/>
    <s v="USD"/>
    <n v="1523250000"/>
    <n v="1525323600"/>
    <b v="0"/>
    <b v="0"/>
    <x v="18"/>
  </r>
  <r>
    <n v="648"/>
    <s v="Vargas-Cox"/>
    <s v="Vision-oriented local contingency"/>
    <n v="98600"/>
    <n v="62174"/>
    <x v="3"/>
    <n v="0.63056795131845844"/>
    <n v="85.994467496542185"/>
    <n v="723"/>
    <s v="US"/>
    <s v="USD"/>
    <n v="1499317200"/>
    <n v="1500872400"/>
    <b v="1"/>
    <b v="0"/>
    <x v="0"/>
  </r>
  <r>
    <n v="649"/>
    <s v="Yang and Sons"/>
    <s v="Reactive 6thgeneration hub"/>
    <n v="121700"/>
    <n v="59003"/>
    <x v="0"/>
    <n v="0.48482333607230893"/>
    <n v="98.011627906976742"/>
    <n v="602"/>
    <s v="CH"/>
    <s v="CHF"/>
    <n v="1287550800"/>
    <n v="1288501200"/>
    <b v="1"/>
    <b v="1"/>
    <x v="3"/>
  </r>
  <r>
    <n v="650"/>
    <s v="Wilson, Wilson and Mathis"/>
    <s v="Optional asymmetric success"/>
    <n v="100"/>
    <n v="2"/>
    <x v="0"/>
    <n v="0.02"/>
    <n v="2"/>
    <n v="1"/>
    <s v="US"/>
    <s v="USD"/>
    <n v="1404795600"/>
    <n v="1407128400"/>
    <b v="0"/>
    <b v="0"/>
    <x v="17"/>
  </r>
  <r>
    <n v="651"/>
    <s v="Wang, Koch and Weaver"/>
    <s v="Digitized analyzing capacity"/>
    <n v="196700"/>
    <n v="174039"/>
    <x v="0"/>
    <n v="0.88479410269445857"/>
    <n v="44.994570837642193"/>
    <n v="3868"/>
    <s v="IT"/>
    <s v="EUR"/>
    <n v="1393048800"/>
    <n v="1394344800"/>
    <b v="0"/>
    <b v="0"/>
    <x v="12"/>
  </r>
  <r>
    <n v="652"/>
    <s v="Cisneros Ltd"/>
    <s v="Vision-oriented regional hub"/>
    <n v="10000"/>
    <n v="12684"/>
    <x v="1"/>
    <n v="1.2684"/>
    <n v="31.012224938875306"/>
    <n v="409"/>
    <s v="US"/>
    <s v="USD"/>
    <n v="1470373200"/>
    <n v="1474088400"/>
    <b v="0"/>
    <b v="0"/>
    <x v="2"/>
  </r>
  <r>
    <n v="653"/>
    <s v="Williams-Jones"/>
    <s v="Monitored incremental info-mediaries"/>
    <n v="600"/>
    <n v="14033"/>
    <x v="1"/>
    <n v="23.388333333333332"/>
    <n v="59.970085470085472"/>
    <n v="234"/>
    <s v="US"/>
    <s v="USD"/>
    <n v="1460091600"/>
    <n v="1460264400"/>
    <b v="0"/>
    <b v="0"/>
    <x v="2"/>
  </r>
  <r>
    <n v="654"/>
    <s v="Roberts, Hinton and Williams"/>
    <s v="Programmable static middleware"/>
    <n v="35000"/>
    <n v="177936"/>
    <x v="1"/>
    <n v="5.0838857142857146"/>
    <n v="58.9973474801061"/>
    <n v="3016"/>
    <s v="US"/>
    <s v="USD"/>
    <n v="1440392400"/>
    <n v="1440824400"/>
    <b v="0"/>
    <b v="0"/>
    <x v="16"/>
  </r>
  <r>
    <n v="655"/>
    <s v="Gonzalez, Williams and Benson"/>
    <s v="Multi-layered bottom-line encryption"/>
    <n v="6900"/>
    <n v="13212"/>
    <x v="1"/>
    <n v="1.9147826086956521"/>
    <n v="50.045454545454547"/>
    <n v="264"/>
    <s v="US"/>
    <s v="USD"/>
    <n v="1488434400"/>
    <n v="1489554000"/>
    <b v="1"/>
    <b v="0"/>
    <x v="14"/>
  </r>
  <r>
    <n v="656"/>
    <s v="Hobbs, Brown and Lee"/>
    <s v="Vision-oriented systematic Graphical User Interface"/>
    <n v="118400"/>
    <n v="49879"/>
    <x v="0"/>
    <n v="0.42127533783783783"/>
    <n v="98.966269841269835"/>
    <n v="504"/>
    <s v="AU"/>
    <s v="AUD"/>
    <n v="1514440800"/>
    <n v="1514872800"/>
    <b v="0"/>
    <b v="0"/>
    <x v="0"/>
  </r>
  <r>
    <n v="657"/>
    <s v="Russo, Kim and Mccoy"/>
    <s v="Balanced optimal hardware"/>
    <n v="10000"/>
    <n v="824"/>
    <x v="0"/>
    <n v="8.2400000000000001E-2"/>
    <n v="58.857142857142854"/>
    <n v="14"/>
    <s v="US"/>
    <s v="USD"/>
    <n v="1514354400"/>
    <n v="1515736800"/>
    <b v="0"/>
    <b v="0"/>
    <x v="22"/>
  </r>
  <r>
    <n v="658"/>
    <s v="Howell, Myers and Olson"/>
    <s v="Self-enabling mission-critical success"/>
    <n v="52600"/>
    <n v="31594"/>
    <x v="3"/>
    <n v="0.60064638783269964"/>
    <n v="81.010256410256417"/>
    <n v="390"/>
    <s v="US"/>
    <s v="USD"/>
    <n v="1440910800"/>
    <n v="1442898000"/>
    <b v="0"/>
    <b v="0"/>
    <x v="1"/>
  </r>
  <r>
    <n v="659"/>
    <s v="Bailey and Sons"/>
    <s v="Grass-roots dynamic emulation"/>
    <n v="120700"/>
    <n v="57010"/>
    <x v="0"/>
    <n v="0.47232808616404309"/>
    <n v="76.013333333333335"/>
    <n v="750"/>
    <s v="GB"/>
    <s v="GBP"/>
    <n v="1296108000"/>
    <n v="1296194400"/>
    <b v="0"/>
    <b v="0"/>
    <x v="4"/>
  </r>
  <r>
    <n v="660"/>
    <s v="Jensen-Brown"/>
    <s v="Fundamental disintermediate matrix"/>
    <n v="9100"/>
    <n v="7438"/>
    <x v="0"/>
    <n v="0.81736263736263737"/>
    <n v="96.597402597402592"/>
    <n v="77"/>
    <s v="US"/>
    <s v="USD"/>
    <n v="1440133200"/>
    <n v="1440910800"/>
    <b v="1"/>
    <b v="0"/>
    <x v="3"/>
  </r>
  <r>
    <n v="661"/>
    <s v="Smith Group"/>
    <s v="Right-sized secondary challenge"/>
    <n v="106800"/>
    <n v="57872"/>
    <x v="0"/>
    <n v="0.54187265917603"/>
    <n v="76.957446808510639"/>
    <n v="752"/>
    <s v="DK"/>
    <s v="DKK"/>
    <n v="1332910800"/>
    <n v="1335502800"/>
    <b v="0"/>
    <b v="0"/>
    <x v="17"/>
  </r>
  <r>
    <n v="662"/>
    <s v="Murphy-Farrell"/>
    <s v="Implemented exuding software"/>
    <n v="9100"/>
    <n v="8906"/>
    <x v="0"/>
    <n v="0.97868131868131869"/>
    <n v="67.984732824427482"/>
    <n v="131"/>
    <s v="US"/>
    <s v="USD"/>
    <n v="1544335200"/>
    <n v="1544680800"/>
    <b v="0"/>
    <b v="0"/>
    <x v="3"/>
  </r>
  <r>
    <n v="663"/>
    <s v="Everett-Wolfe"/>
    <s v="Total optimizing software"/>
    <n v="10000"/>
    <n v="7724"/>
    <x v="0"/>
    <n v="0.77239999999999998"/>
    <n v="88.781609195402297"/>
    <n v="87"/>
    <s v="US"/>
    <s v="USD"/>
    <n v="1286427600"/>
    <n v="1288414800"/>
    <b v="0"/>
    <b v="0"/>
    <x v="3"/>
  </r>
  <r>
    <n v="664"/>
    <s v="Young PLC"/>
    <s v="Optional maximized attitude"/>
    <n v="79400"/>
    <n v="26571"/>
    <x v="0"/>
    <n v="0.33464735516372796"/>
    <n v="24.99623706491063"/>
    <n v="1063"/>
    <s v="US"/>
    <s v="USD"/>
    <n v="1329717600"/>
    <n v="1330581600"/>
    <b v="0"/>
    <b v="0"/>
    <x v="17"/>
  </r>
  <r>
    <n v="665"/>
    <s v="Park-Goodman"/>
    <s v="Customer-focused impactful extranet"/>
    <n v="5100"/>
    <n v="12219"/>
    <x v="1"/>
    <n v="2.3958823529411766"/>
    <n v="44.922794117647058"/>
    <n v="272"/>
    <s v="US"/>
    <s v="USD"/>
    <n v="1310187600"/>
    <n v="1311397200"/>
    <b v="0"/>
    <b v="1"/>
    <x v="4"/>
  </r>
  <r>
    <n v="666"/>
    <s v="York, Barr and Grant"/>
    <s v="Cloned bottom-line success"/>
    <n v="3100"/>
    <n v="1985"/>
    <x v="3"/>
    <n v="0.64032258064516134"/>
    <n v="79.400000000000006"/>
    <n v="25"/>
    <s v="US"/>
    <s v="USD"/>
    <n v="1377838800"/>
    <n v="1378357200"/>
    <b v="0"/>
    <b v="1"/>
    <x v="3"/>
  </r>
  <r>
    <n v="667"/>
    <s v="Little Ltd"/>
    <s v="Decentralized bandwidth-monitored ability"/>
    <n v="6900"/>
    <n v="12155"/>
    <x v="1"/>
    <n v="1.7615942028985507"/>
    <n v="29.009546539379475"/>
    <n v="419"/>
    <s v="US"/>
    <s v="USD"/>
    <n v="1410325200"/>
    <n v="1411102800"/>
    <b v="0"/>
    <b v="0"/>
    <x v="23"/>
  </r>
  <r>
    <n v="668"/>
    <s v="Brown and Sons"/>
    <s v="Programmable leadingedge budgetary management"/>
    <n v="27500"/>
    <n v="5593"/>
    <x v="0"/>
    <n v="0.20338181818181819"/>
    <n v="73.59210526315789"/>
    <n v="76"/>
    <s v="US"/>
    <s v="USD"/>
    <n v="1343797200"/>
    <n v="1344834000"/>
    <b v="0"/>
    <b v="0"/>
    <x v="3"/>
  </r>
  <r>
    <n v="669"/>
    <s v="Payne, Garrett and Thomas"/>
    <s v="Upgradable bi-directional concept"/>
    <n v="48800"/>
    <n v="175020"/>
    <x v="1"/>
    <n v="3.5864754098360656"/>
    <n v="107.97038864898211"/>
    <n v="1621"/>
    <s v="IT"/>
    <s v="EUR"/>
    <n v="1498453200"/>
    <n v="1499230800"/>
    <b v="0"/>
    <b v="0"/>
    <x v="3"/>
  </r>
  <r>
    <n v="670"/>
    <s v="Robinson Group"/>
    <s v="Re-contextualized homogeneous flexibility"/>
    <n v="16200"/>
    <n v="75955"/>
    <x v="1"/>
    <n v="4.6885802469135802"/>
    <n v="68.987284287011803"/>
    <n v="1101"/>
    <s v="US"/>
    <s v="USD"/>
    <n v="1456380000"/>
    <n v="1457416800"/>
    <b v="0"/>
    <b v="0"/>
    <x v="7"/>
  </r>
  <r>
    <n v="671"/>
    <s v="Robinson-Kelly"/>
    <s v="Monitored bi-directional standardization"/>
    <n v="97600"/>
    <n v="119127"/>
    <x v="1"/>
    <n v="1.220563524590164"/>
    <n v="111.02236719478098"/>
    <n v="1073"/>
    <s v="US"/>
    <s v="USD"/>
    <n v="1280552400"/>
    <n v="1280898000"/>
    <b v="0"/>
    <b v="1"/>
    <x v="3"/>
  </r>
  <r>
    <n v="672"/>
    <s v="Kelly-Colon"/>
    <s v="Stand-alone grid-enabled leverage"/>
    <n v="197900"/>
    <n v="110689"/>
    <x v="0"/>
    <n v="0.55931783729156137"/>
    <n v="24.997515808491418"/>
    <n v="4428"/>
    <s v="AU"/>
    <s v="AUD"/>
    <n v="1521608400"/>
    <n v="1522472400"/>
    <b v="0"/>
    <b v="0"/>
    <x v="3"/>
  </r>
  <r>
    <n v="673"/>
    <s v="Turner, Scott and Gentry"/>
    <s v="Assimilated regional groupware"/>
    <n v="5600"/>
    <n v="2445"/>
    <x v="0"/>
    <n v="0.43660714285714286"/>
    <n v="42.155172413793103"/>
    <n v="58"/>
    <s v="IT"/>
    <s v="EUR"/>
    <n v="1460696400"/>
    <n v="1462510800"/>
    <b v="0"/>
    <b v="0"/>
    <x v="7"/>
  </r>
  <r>
    <n v="674"/>
    <s v="Sanchez Ltd"/>
    <s v="Up-sized 24hour instruction set"/>
    <n v="170700"/>
    <n v="57250"/>
    <x v="3"/>
    <n v="0.33538371411833628"/>
    <n v="47.003284072249592"/>
    <n v="1218"/>
    <s v="US"/>
    <s v="USD"/>
    <n v="1313730000"/>
    <n v="1317790800"/>
    <b v="0"/>
    <b v="0"/>
    <x v="14"/>
  </r>
  <r>
    <n v="675"/>
    <s v="Giles-Smith"/>
    <s v="Right-sized web-enabled intranet"/>
    <n v="9700"/>
    <n v="11929"/>
    <x v="1"/>
    <n v="1.2297938144329896"/>
    <n v="36.0392749244713"/>
    <n v="331"/>
    <s v="US"/>
    <s v="USD"/>
    <n v="1568178000"/>
    <n v="1568782800"/>
    <b v="0"/>
    <b v="0"/>
    <x v="23"/>
  </r>
  <r>
    <n v="676"/>
    <s v="Thompson-Moreno"/>
    <s v="Expanded needs-based orchestration"/>
    <n v="62300"/>
    <n v="118214"/>
    <x v="1"/>
    <n v="1.8974959871589085"/>
    <n v="101.03760683760684"/>
    <n v="1170"/>
    <s v="US"/>
    <s v="USD"/>
    <n v="1348635600"/>
    <n v="1349413200"/>
    <b v="0"/>
    <b v="0"/>
    <x v="14"/>
  </r>
  <r>
    <n v="677"/>
    <s v="Murphy-Fox"/>
    <s v="Organic system-worthy orchestration"/>
    <n v="5300"/>
    <n v="4432"/>
    <x v="0"/>
    <n v="0.83622641509433959"/>
    <n v="39.927927927927925"/>
    <n v="111"/>
    <s v="US"/>
    <s v="USD"/>
    <n v="1468126800"/>
    <n v="1472446800"/>
    <b v="0"/>
    <b v="0"/>
    <x v="13"/>
  </r>
  <r>
    <n v="678"/>
    <s v="Rodriguez-Patterson"/>
    <s v="Inverse static standardization"/>
    <n v="99500"/>
    <n v="17879"/>
    <x v="3"/>
    <n v="0.17968844221105529"/>
    <n v="83.158139534883716"/>
    <n v="215"/>
    <s v="US"/>
    <s v="USD"/>
    <n v="1547877600"/>
    <n v="1548050400"/>
    <b v="0"/>
    <b v="0"/>
    <x v="6"/>
  </r>
  <r>
    <n v="679"/>
    <s v="Davis Ltd"/>
    <s v="Synchronized motivating solution"/>
    <n v="1400"/>
    <n v="14511"/>
    <x v="1"/>
    <n v="10.365"/>
    <n v="39.97520661157025"/>
    <n v="363"/>
    <s v="US"/>
    <s v="USD"/>
    <n v="1571374800"/>
    <n v="1571806800"/>
    <b v="0"/>
    <b v="1"/>
    <x v="0"/>
  </r>
  <r>
    <n v="680"/>
    <s v="Nelson-Valdez"/>
    <s v="Open-source 4thgeneration open system"/>
    <n v="145600"/>
    <n v="141822"/>
    <x v="0"/>
    <n v="0.97405219780219776"/>
    <n v="47.993908629441627"/>
    <n v="2955"/>
    <s v="US"/>
    <s v="USD"/>
    <n v="1576303200"/>
    <n v="1576476000"/>
    <b v="0"/>
    <b v="1"/>
    <x v="20"/>
  </r>
  <r>
    <n v="681"/>
    <s v="Kelly PLC"/>
    <s v="Decentralized context-sensitive superstructure"/>
    <n v="184100"/>
    <n v="159037"/>
    <x v="0"/>
    <n v="0.86386203150461705"/>
    <n v="95.978877489438744"/>
    <n v="1657"/>
    <s v="US"/>
    <s v="USD"/>
    <n v="1324447200"/>
    <n v="1324965600"/>
    <b v="0"/>
    <b v="0"/>
    <x v="3"/>
  </r>
  <r>
    <n v="682"/>
    <s v="Nguyen and Sons"/>
    <s v="Compatible 5thgeneration concept"/>
    <n v="5400"/>
    <n v="8109"/>
    <x v="1"/>
    <n v="1.5016666666666667"/>
    <n v="78.728155339805824"/>
    <n v="103"/>
    <s v="US"/>
    <s v="USD"/>
    <n v="1386741600"/>
    <n v="1387519200"/>
    <b v="0"/>
    <b v="0"/>
    <x v="3"/>
  </r>
  <r>
    <n v="683"/>
    <s v="Jones PLC"/>
    <s v="Virtual systemic intranet"/>
    <n v="2300"/>
    <n v="8244"/>
    <x v="1"/>
    <n v="3.5843478260869563"/>
    <n v="56.081632653061227"/>
    <n v="147"/>
    <s v="US"/>
    <s v="USD"/>
    <n v="1537074000"/>
    <n v="1537246800"/>
    <b v="0"/>
    <b v="0"/>
    <x v="3"/>
  </r>
  <r>
    <n v="684"/>
    <s v="Gilmore LLC"/>
    <s v="Optimized systemic algorithm"/>
    <n v="1400"/>
    <n v="7600"/>
    <x v="1"/>
    <n v="5.4285714285714288"/>
    <n v="69.090909090909093"/>
    <n v="110"/>
    <s v="CA"/>
    <s v="CAD"/>
    <n v="1277787600"/>
    <n v="1279515600"/>
    <b v="0"/>
    <b v="0"/>
    <x v="9"/>
  </r>
  <r>
    <n v="685"/>
    <s v="Lee-Cobb"/>
    <s v="Customizable homogeneous firmware"/>
    <n v="140000"/>
    <n v="94501"/>
    <x v="0"/>
    <n v="0.67500714285714281"/>
    <n v="102.05291576673866"/>
    <n v="926"/>
    <s v="CA"/>
    <s v="CAD"/>
    <n v="1440306000"/>
    <n v="1442379600"/>
    <b v="0"/>
    <b v="0"/>
    <x v="3"/>
  </r>
  <r>
    <n v="686"/>
    <s v="Jones, Wiley and Robbins"/>
    <s v="Front-line cohesive extranet"/>
    <n v="7500"/>
    <n v="14381"/>
    <x v="1"/>
    <n v="1.9174666666666667"/>
    <n v="107.32089552238806"/>
    <n v="134"/>
    <s v="US"/>
    <s v="USD"/>
    <n v="1522126800"/>
    <n v="1523077200"/>
    <b v="0"/>
    <b v="0"/>
    <x v="8"/>
  </r>
  <r>
    <n v="687"/>
    <s v="Martin, Gates and Holt"/>
    <s v="Distributed holistic neural-net"/>
    <n v="1500"/>
    <n v="13980"/>
    <x v="1"/>
    <n v="9.32"/>
    <n v="51.970260223048328"/>
    <n v="269"/>
    <s v="US"/>
    <s v="USD"/>
    <n v="1489298400"/>
    <n v="1489554000"/>
    <b v="0"/>
    <b v="0"/>
    <x v="3"/>
  </r>
  <r>
    <n v="688"/>
    <s v="Bowen, Davies and Burns"/>
    <s v="Devolved client-server monitoring"/>
    <n v="2900"/>
    <n v="12449"/>
    <x v="1"/>
    <n v="4.2927586206896553"/>
    <n v="71.137142857142862"/>
    <n v="175"/>
    <s v="US"/>
    <s v="USD"/>
    <n v="1547100000"/>
    <n v="1548482400"/>
    <b v="0"/>
    <b v="1"/>
    <x v="19"/>
  </r>
  <r>
    <n v="689"/>
    <s v="Nguyen Inc"/>
    <s v="Seamless directional capacity"/>
    <n v="7300"/>
    <n v="7348"/>
    <x v="1"/>
    <n v="1.0065753424657535"/>
    <n v="106.49275362318841"/>
    <n v="69"/>
    <s v="US"/>
    <s v="USD"/>
    <n v="1383022800"/>
    <n v="1384063200"/>
    <b v="0"/>
    <b v="0"/>
    <x v="2"/>
  </r>
  <r>
    <n v="690"/>
    <s v="Walsh-Watts"/>
    <s v="Polarized actuating implementation"/>
    <n v="3600"/>
    <n v="8158"/>
    <x v="1"/>
    <n v="2.266111111111111"/>
    <n v="42.93684210526316"/>
    <n v="190"/>
    <s v="US"/>
    <s v="USD"/>
    <n v="1322373600"/>
    <n v="1322892000"/>
    <b v="0"/>
    <b v="1"/>
    <x v="4"/>
  </r>
  <r>
    <n v="691"/>
    <s v="Ray, Li and Li"/>
    <s v="Front-line disintermediate hub"/>
    <n v="5000"/>
    <n v="7119"/>
    <x v="1"/>
    <n v="1.4238"/>
    <n v="30.037974683544302"/>
    <n v="237"/>
    <s v="US"/>
    <s v="USD"/>
    <n v="1349240400"/>
    <n v="1350709200"/>
    <b v="1"/>
    <b v="1"/>
    <x v="4"/>
  </r>
  <r>
    <n v="692"/>
    <s v="Murray Ltd"/>
    <s v="Decentralized 4thgeneration challenge"/>
    <n v="6000"/>
    <n v="5438"/>
    <x v="0"/>
    <n v="0.90633333333333332"/>
    <n v="70.623376623376629"/>
    <n v="77"/>
    <s v="GB"/>
    <s v="GBP"/>
    <n v="1562648400"/>
    <n v="1564203600"/>
    <b v="0"/>
    <b v="0"/>
    <x v="1"/>
  </r>
  <r>
    <n v="693"/>
    <s v="Bradford-Silva"/>
    <s v="Reverse-engineered composite hierarchy"/>
    <n v="180400"/>
    <n v="115396"/>
    <x v="0"/>
    <n v="0.63966740576496672"/>
    <n v="66.016018306636155"/>
    <n v="1748"/>
    <s v="US"/>
    <s v="USD"/>
    <n v="1508216400"/>
    <n v="1509685200"/>
    <b v="0"/>
    <b v="0"/>
    <x v="3"/>
  </r>
  <r>
    <n v="694"/>
    <s v="Mora-Bradley"/>
    <s v="Programmable tangible ability"/>
    <n v="9100"/>
    <n v="7656"/>
    <x v="0"/>
    <n v="0.84131868131868137"/>
    <n v="96.911392405063296"/>
    <n v="79"/>
    <s v="US"/>
    <s v="USD"/>
    <n v="1511762400"/>
    <n v="1514959200"/>
    <b v="0"/>
    <b v="0"/>
    <x v="3"/>
  </r>
  <r>
    <n v="695"/>
    <s v="Cardenas, Thompson and Carey"/>
    <s v="Configurable full-range emulation"/>
    <n v="9200"/>
    <n v="12322"/>
    <x v="1"/>
    <n v="1.3393478260869565"/>
    <n v="62.867346938775512"/>
    <n v="196"/>
    <s v="IT"/>
    <s v="EUR"/>
    <n v="1447480800"/>
    <n v="1448863200"/>
    <b v="1"/>
    <b v="0"/>
    <x v="1"/>
  </r>
  <r>
    <n v="696"/>
    <s v="Lopez, Reid and Johnson"/>
    <s v="Total real-time hardware"/>
    <n v="164100"/>
    <n v="96888"/>
    <x v="0"/>
    <n v="0.59042047531992692"/>
    <n v="108.98537682789652"/>
    <n v="889"/>
    <s v="US"/>
    <s v="USD"/>
    <n v="1429506000"/>
    <n v="1429592400"/>
    <b v="0"/>
    <b v="1"/>
    <x v="3"/>
  </r>
  <r>
    <n v="697"/>
    <s v="Fox-Williams"/>
    <s v="Profound system-worthy functionalities"/>
    <n v="128900"/>
    <n v="196960"/>
    <x v="1"/>
    <n v="1.5280062063615205"/>
    <n v="26.999314599040439"/>
    <n v="7295"/>
    <s v="US"/>
    <s v="USD"/>
    <n v="1522472400"/>
    <n v="1522645200"/>
    <b v="0"/>
    <b v="0"/>
    <x v="5"/>
  </r>
  <r>
    <n v="698"/>
    <s v="Taylor, Wood and Taylor"/>
    <s v="Cloned hybrid focus group"/>
    <n v="42100"/>
    <n v="188057"/>
    <x v="1"/>
    <n v="4.466912114014252"/>
    <n v="65.004147943311438"/>
    <n v="2893"/>
    <s v="CA"/>
    <s v="CAD"/>
    <n v="1322114400"/>
    <n v="1323324000"/>
    <b v="0"/>
    <b v="0"/>
    <x v="8"/>
  </r>
  <r>
    <n v="699"/>
    <s v="King Inc"/>
    <s v="Ergonomic dedicated focus group"/>
    <n v="7400"/>
    <n v="6245"/>
    <x v="0"/>
    <n v="0.8439189189189189"/>
    <n v="111.51785714285714"/>
    <n v="56"/>
    <s v="US"/>
    <s v="USD"/>
    <n v="1561438800"/>
    <n v="1561525200"/>
    <b v="0"/>
    <b v="0"/>
    <x v="6"/>
  </r>
  <r>
    <n v="700"/>
    <s v="Cole, Petty and Cameron"/>
    <s v="Realigned zero administration paradigm"/>
    <n v="100"/>
    <n v="3"/>
    <x v="0"/>
    <n v="0.03"/>
    <n v="3"/>
    <n v="1"/>
    <s v="US"/>
    <s v="USD"/>
    <n v="1264399200"/>
    <n v="1265695200"/>
    <b v="0"/>
    <b v="0"/>
    <x v="8"/>
  </r>
  <r>
    <n v="701"/>
    <s v="Mcclain LLC"/>
    <s v="Open-source multi-tasking methodology"/>
    <n v="52000"/>
    <n v="91014"/>
    <x v="1"/>
    <n v="1.7502692307692307"/>
    <n v="110.99268292682927"/>
    <n v="820"/>
    <s v="US"/>
    <s v="USD"/>
    <n v="1301202000"/>
    <n v="1301806800"/>
    <b v="1"/>
    <b v="0"/>
    <x v="3"/>
  </r>
  <r>
    <n v="702"/>
    <s v="Sims-Gross"/>
    <s v="Object-based attitude-oriented analyzer"/>
    <n v="8700"/>
    <n v="4710"/>
    <x v="0"/>
    <n v="0.54137931034482756"/>
    <n v="56.746987951807228"/>
    <n v="83"/>
    <s v="US"/>
    <s v="USD"/>
    <n v="1374469200"/>
    <n v="1374901200"/>
    <b v="0"/>
    <b v="0"/>
    <x v="8"/>
  </r>
  <r>
    <n v="703"/>
    <s v="Perez Group"/>
    <s v="Cross-platform tertiary hub"/>
    <n v="63400"/>
    <n v="197728"/>
    <x v="1"/>
    <n v="3.1187381703470032"/>
    <n v="97.020608439646708"/>
    <n v="2038"/>
    <s v="US"/>
    <s v="USD"/>
    <n v="1334984400"/>
    <n v="1336453200"/>
    <b v="1"/>
    <b v="1"/>
    <x v="18"/>
  </r>
  <r>
    <n v="704"/>
    <s v="Haynes-Williams"/>
    <s v="Seamless clear-thinking artificial intelligence"/>
    <n v="8700"/>
    <n v="10682"/>
    <x v="1"/>
    <n v="1.2278160919540231"/>
    <n v="92.08620689655173"/>
    <n v="116"/>
    <s v="US"/>
    <s v="USD"/>
    <n v="1467608400"/>
    <n v="1468904400"/>
    <b v="0"/>
    <b v="0"/>
    <x v="10"/>
  </r>
  <r>
    <n v="705"/>
    <s v="Ford LLC"/>
    <s v="Centralized tangible success"/>
    <n v="169700"/>
    <n v="168048"/>
    <x v="0"/>
    <n v="0.99026517383618151"/>
    <n v="82.986666666666665"/>
    <n v="2025"/>
    <s v="GB"/>
    <s v="GBP"/>
    <n v="1386741600"/>
    <n v="1387087200"/>
    <b v="0"/>
    <b v="0"/>
    <x v="9"/>
  </r>
  <r>
    <n v="706"/>
    <s v="Moreno Ltd"/>
    <s v="Customer-focused multimedia methodology"/>
    <n v="108400"/>
    <n v="138586"/>
    <x v="1"/>
    <n v="1.278468634686347"/>
    <n v="103.03791821561339"/>
    <n v="1345"/>
    <s v="AU"/>
    <s v="AUD"/>
    <n v="1546754400"/>
    <n v="1547445600"/>
    <b v="0"/>
    <b v="1"/>
    <x v="2"/>
  </r>
  <r>
    <n v="707"/>
    <s v="Moore, Cook and Wright"/>
    <s v="Visionary maximized Local Area Network"/>
    <n v="7300"/>
    <n v="11579"/>
    <x v="1"/>
    <n v="1.5861643835616439"/>
    <n v="68.922619047619051"/>
    <n v="168"/>
    <s v="US"/>
    <s v="USD"/>
    <n v="1544248800"/>
    <n v="1547359200"/>
    <b v="0"/>
    <b v="0"/>
    <x v="6"/>
  </r>
  <r>
    <n v="708"/>
    <s v="Ortega LLC"/>
    <s v="Secured bifurcated intranet"/>
    <n v="1700"/>
    <n v="12020"/>
    <x v="1"/>
    <n v="7.0705882352941174"/>
    <n v="87.737226277372258"/>
    <n v="137"/>
    <s v="CH"/>
    <s v="CHF"/>
    <n v="1495429200"/>
    <n v="1496293200"/>
    <b v="0"/>
    <b v="0"/>
    <x v="3"/>
  </r>
  <r>
    <n v="709"/>
    <s v="Silva, Walker and Martin"/>
    <s v="Grass-roots 4thgeneration product"/>
    <n v="9800"/>
    <n v="13954"/>
    <x v="1"/>
    <n v="1.4238775510204082"/>
    <n v="75.021505376344081"/>
    <n v="186"/>
    <s v="IT"/>
    <s v="EUR"/>
    <n v="1334811600"/>
    <n v="1335416400"/>
    <b v="0"/>
    <b v="0"/>
    <x v="3"/>
  </r>
  <r>
    <n v="710"/>
    <s v="Huynh, Gallegos and Mills"/>
    <s v="Reduced next generation info-mediaries"/>
    <n v="4300"/>
    <n v="6358"/>
    <x v="1"/>
    <n v="1.4786046511627906"/>
    <n v="50.863999999999997"/>
    <n v="125"/>
    <s v="US"/>
    <s v="USD"/>
    <n v="1531544400"/>
    <n v="1532149200"/>
    <b v="0"/>
    <b v="1"/>
    <x v="3"/>
  </r>
  <r>
    <n v="711"/>
    <s v="Anderson LLC"/>
    <s v="Customizable full-range artificial intelligence"/>
    <n v="6200"/>
    <n v="1260"/>
    <x v="0"/>
    <n v="0.20322580645161289"/>
    <n v="90"/>
    <n v="14"/>
    <s v="IT"/>
    <s v="EUR"/>
    <n v="1453615200"/>
    <n v="1453788000"/>
    <b v="1"/>
    <b v="1"/>
    <x v="3"/>
  </r>
  <r>
    <n v="712"/>
    <s v="Garza-Bryant"/>
    <s v="Programmable leadingedge contingency"/>
    <n v="800"/>
    <n v="14725"/>
    <x v="1"/>
    <n v="18.40625"/>
    <n v="72.896039603960389"/>
    <n v="202"/>
    <s v="US"/>
    <s v="USD"/>
    <n v="1467954000"/>
    <n v="1471496400"/>
    <b v="0"/>
    <b v="0"/>
    <x v="3"/>
  </r>
  <r>
    <n v="713"/>
    <s v="Mays LLC"/>
    <s v="Multi-layered global groupware"/>
    <n v="6900"/>
    <n v="11174"/>
    <x v="1"/>
    <n v="1.6194202898550725"/>
    <n v="108.48543689320388"/>
    <n v="103"/>
    <s v="US"/>
    <s v="USD"/>
    <n v="1471842000"/>
    <n v="1472878800"/>
    <b v="0"/>
    <b v="0"/>
    <x v="15"/>
  </r>
  <r>
    <n v="714"/>
    <s v="Evans-Jones"/>
    <s v="Switchable methodical superstructure"/>
    <n v="38500"/>
    <n v="182036"/>
    <x v="1"/>
    <n v="4.7282077922077921"/>
    <n v="101.98095238095237"/>
    <n v="1785"/>
    <s v="US"/>
    <s v="USD"/>
    <n v="1408424400"/>
    <n v="1408510800"/>
    <b v="0"/>
    <b v="0"/>
    <x v="1"/>
  </r>
  <r>
    <n v="715"/>
    <s v="Fischer, Torres and Walker"/>
    <s v="Expanded even-keeled portal"/>
    <n v="118000"/>
    <n v="28870"/>
    <x v="0"/>
    <n v="0.24466101694915254"/>
    <n v="44.009146341463413"/>
    <n v="656"/>
    <s v="US"/>
    <s v="USD"/>
    <n v="1281157200"/>
    <n v="1281589200"/>
    <b v="0"/>
    <b v="0"/>
    <x v="20"/>
  </r>
  <r>
    <n v="716"/>
    <s v="Tapia, Kramer and Hicks"/>
    <s v="Advanced modular moderator"/>
    <n v="2000"/>
    <n v="10353"/>
    <x v="1"/>
    <n v="5.1764999999999999"/>
    <n v="65.942675159235662"/>
    <n v="157"/>
    <s v="US"/>
    <s v="USD"/>
    <n v="1373432400"/>
    <n v="1375851600"/>
    <b v="0"/>
    <b v="1"/>
    <x v="3"/>
  </r>
  <r>
    <n v="717"/>
    <s v="Barnes, Wilcox and Riley"/>
    <s v="Reverse-engineered well-modulated ability"/>
    <n v="5600"/>
    <n v="13868"/>
    <x v="1"/>
    <n v="2.4764285714285714"/>
    <n v="24.987387387387386"/>
    <n v="555"/>
    <s v="US"/>
    <s v="USD"/>
    <n v="1313989200"/>
    <n v="1315803600"/>
    <b v="0"/>
    <b v="0"/>
    <x v="4"/>
  </r>
  <r>
    <n v="718"/>
    <s v="Reyes PLC"/>
    <s v="Expanded optimal pricing structure"/>
    <n v="8300"/>
    <n v="8317"/>
    <x v="1"/>
    <n v="1.0020481927710843"/>
    <n v="28.003367003367003"/>
    <n v="297"/>
    <s v="US"/>
    <s v="USD"/>
    <n v="1371445200"/>
    <n v="1373691600"/>
    <b v="0"/>
    <b v="0"/>
    <x v="8"/>
  </r>
  <r>
    <n v="719"/>
    <s v="Pace, Simpson and Watkins"/>
    <s v="Down-sized uniform ability"/>
    <n v="6900"/>
    <n v="10557"/>
    <x v="1"/>
    <n v="1.53"/>
    <n v="85.829268292682926"/>
    <n v="123"/>
    <s v="US"/>
    <s v="USD"/>
    <n v="1338267600"/>
    <n v="1339218000"/>
    <b v="0"/>
    <b v="0"/>
    <x v="13"/>
  </r>
  <r>
    <n v="720"/>
    <s v="Valenzuela, Davidson and Castro"/>
    <s v="Multi-layered upward-trending conglomeration"/>
    <n v="8700"/>
    <n v="3227"/>
    <x v="3"/>
    <n v="0.37091954022988505"/>
    <n v="84.921052631578945"/>
    <n v="38"/>
    <s v="DK"/>
    <s v="DKK"/>
    <n v="1519192800"/>
    <n v="1520402400"/>
    <b v="0"/>
    <b v="1"/>
    <x v="3"/>
  </r>
  <r>
    <n v="721"/>
    <s v="Dominguez-Owens"/>
    <s v="Open-architected systematic intranet"/>
    <n v="123600"/>
    <n v="5429"/>
    <x v="3"/>
    <n v="4.3923948220064728E-2"/>
    <n v="90.483333333333334"/>
    <n v="60"/>
    <s v="US"/>
    <s v="USD"/>
    <n v="1522818000"/>
    <n v="1523336400"/>
    <b v="0"/>
    <b v="0"/>
    <x v="1"/>
  </r>
  <r>
    <n v="722"/>
    <s v="Thomas-Simmons"/>
    <s v="Proactive 24hour frame"/>
    <n v="48500"/>
    <n v="75906"/>
    <x v="1"/>
    <n v="1.5650721649484536"/>
    <n v="25.00197628458498"/>
    <n v="3036"/>
    <s v="US"/>
    <s v="USD"/>
    <n v="1509948000"/>
    <n v="1512280800"/>
    <b v="0"/>
    <b v="0"/>
    <x v="4"/>
  </r>
  <r>
    <n v="723"/>
    <s v="Beck-Knight"/>
    <s v="Exclusive fresh-thinking model"/>
    <n v="4900"/>
    <n v="13250"/>
    <x v="1"/>
    <n v="2.704081632653061"/>
    <n v="92.013888888888886"/>
    <n v="144"/>
    <s v="AU"/>
    <s v="AUD"/>
    <n v="1456898400"/>
    <n v="1458709200"/>
    <b v="0"/>
    <b v="0"/>
    <x v="3"/>
  </r>
  <r>
    <n v="724"/>
    <s v="Mccoy Ltd"/>
    <s v="Business-focused encompassing intranet"/>
    <n v="8400"/>
    <n v="11261"/>
    <x v="1"/>
    <n v="1.3405952380952382"/>
    <n v="93.066115702479337"/>
    <n v="121"/>
    <s v="GB"/>
    <s v="GBP"/>
    <n v="1413954000"/>
    <n v="1414126800"/>
    <b v="0"/>
    <b v="1"/>
    <x v="3"/>
  </r>
  <r>
    <n v="725"/>
    <s v="Dawson-Tyler"/>
    <s v="Optional 6thgeneration access"/>
    <n v="193200"/>
    <n v="97369"/>
    <x v="0"/>
    <n v="0.50398033126293995"/>
    <n v="61.008145363408524"/>
    <n v="1596"/>
    <s v="US"/>
    <s v="USD"/>
    <n v="1416031200"/>
    <n v="1416204000"/>
    <b v="0"/>
    <b v="0"/>
    <x v="20"/>
  </r>
  <r>
    <n v="726"/>
    <s v="Johns-Thomas"/>
    <s v="Realigned web-enabled functionalities"/>
    <n v="54300"/>
    <n v="48227"/>
    <x v="3"/>
    <n v="0.88815837937384901"/>
    <n v="92.036259541984734"/>
    <n v="524"/>
    <s v="US"/>
    <s v="USD"/>
    <n v="1287982800"/>
    <n v="1288501200"/>
    <b v="0"/>
    <b v="1"/>
    <x v="3"/>
  </r>
  <r>
    <n v="727"/>
    <s v="Quinn, Cruz and Schmidt"/>
    <s v="Enterprise-wide multimedia software"/>
    <n v="8900"/>
    <n v="14685"/>
    <x v="1"/>
    <n v="1.65"/>
    <n v="81.132596685082873"/>
    <n v="181"/>
    <s v="US"/>
    <s v="USD"/>
    <n v="1547964000"/>
    <n v="1552971600"/>
    <b v="0"/>
    <b v="0"/>
    <x v="2"/>
  </r>
  <r>
    <n v="728"/>
    <s v="Stewart Inc"/>
    <s v="Versatile mission-critical knowledgebase"/>
    <n v="4200"/>
    <n v="735"/>
    <x v="0"/>
    <n v="0.17499999999999999"/>
    <n v="73.5"/>
    <n v="10"/>
    <s v="US"/>
    <s v="USD"/>
    <n v="1464152400"/>
    <n v="1465102800"/>
    <b v="0"/>
    <b v="0"/>
    <x v="3"/>
  </r>
  <r>
    <n v="729"/>
    <s v="Moore Group"/>
    <s v="Multi-lateral object-oriented open system"/>
    <n v="5600"/>
    <n v="10397"/>
    <x v="1"/>
    <n v="1.8566071428571429"/>
    <n v="85.221311475409834"/>
    <n v="122"/>
    <s v="US"/>
    <s v="USD"/>
    <n v="1359957600"/>
    <n v="1360130400"/>
    <b v="0"/>
    <b v="0"/>
    <x v="6"/>
  </r>
  <r>
    <n v="730"/>
    <s v="Carson PLC"/>
    <s v="Visionary system-worthy attitude"/>
    <n v="28800"/>
    <n v="118847"/>
    <x v="1"/>
    <n v="4.1266319444444441"/>
    <n v="110.96825396825396"/>
    <n v="1071"/>
    <s v="CA"/>
    <s v="CAD"/>
    <n v="1432357200"/>
    <n v="1432875600"/>
    <b v="0"/>
    <b v="0"/>
    <x v="8"/>
  </r>
  <r>
    <n v="731"/>
    <s v="Cruz, Hall and Mason"/>
    <s v="Synergized content-based hierarchy"/>
    <n v="8000"/>
    <n v="7220"/>
    <x v="3"/>
    <n v="0.90249999999999997"/>
    <n v="32.968036529680369"/>
    <n v="219"/>
    <s v="US"/>
    <s v="USD"/>
    <n v="1500786000"/>
    <n v="1500872400"/>
    <b v="0"/>
    <b v="0"/>
    <x v="2"/>
  </r>
  <r>
    <n v="732"/>
    <s v="Glass, Baker and Jones"/>
    <s v="Business-focused 24hour access"/>
    <n v="117000"/>
    <n v="107622"/>
    <x v="0"/>
    <n v="0.91984615384615387"/>
    <n v="96.005352363960753"/>
    <n v="1121"/>
    <s v="US"/>
    <s v="USD"/>
    <n v="1490158800"/>
    <n v="1492146000"/>
    <b v="0"/>
    <b v="1"/>
    <x v="1"/>
  </r>
  <r>
    <n v="733"/>
    <s v="Marquez-Kerr"/>
    <s v="Automated hybrid orchestration"/>
    <n v="15800"/>
    <n v="83267"/>
    <x v="1"/>
    <n v="5.2700632911392402"/>
    <n v="84.96632653061225"/>
    <n v="980"/>
    <s v="US"/>
    <s v="USD"/>
    <n v="1406178000"/>
    <n v="1407301200"/>
    <b v="0"/>
    <b v="0"/>
    <x v="16"/>
  </r>
  <r>
    <n v="734"/>
    <s v="Stone PLC"/>
    <s v="Exclusive 5thgeneration leverage"/>
    <n v="4200"/>
    <n v="13404"/>
    <x v="1"/>
    <n v="3.1914285714285713"/>
    <n v="25.007462686567163"/>
    <n v="536"/>
    <s v="US"/>
    <s v="USD"/>
    <n v="1485583200"/>
    <n v="1486620000"/>
    <b v="0"/>
    <b v="1"/>
    <x v="3"/>
  </r>
  <r>
    <n v="735"/>
    <s v="Caldwell PLC"/>
    <s v="Grass-roots zero administration alliance"/>
    <n v="37100"/>
    <n v="131404"/>
    <x v="1"/>
    <n v="3.5418867924528303"/>
    <n v="65.998995479658461"/>
    <n v="1991"/>
    <s v="US"/>
    <s v="USD"/>
    <n v="1459314000"/>
    <n v="1459918800"/>
    <b v="0"/>
    <b v="0"/>
    <x v="14"/>
  </r>
  <r>
    <n v="736"/>
    <s v="Silva-Hawkins"/>
    <s v="Proactive heuristic orchestration"/>
    <n v="7700"/>
    <n v="2533"/>
    <x v="3"/>
    <n v="0.32896103896103895"/>
    <n v="87.34482758620689"/>
    <n v="29"/>
    <s v="US"/>
    <s v="USD"/>
    <n v="1424412000"/>
    <n v="1424757600"/>
    <b v="0"/>
    <b v="0"/>
    <x v="9"/>
  </r>
  <r>
    <n v="737"/>
    <s v="Gardner Inc"/>
    <s v="Function-based systematic Graphical User Interface"/>
    <n v="3700"/>
    <n v="5028"/>
    <x v="1"/>
    <n v="1.358918918918919"/>
    <n v="27.933333333333334"/>
    <n v="180"/>
    <s v="US"/>
    <s v="USD"/>
    <n v="1478844000"/>
    <n v="1479880800"/>
    <b v="0"/>
    <b v="0"/>
    <x v="7"/>
  </r>
  <r>
    <n v="738"/>
    <s v="Garcia Group"/>
    <s v="Extended zero administration software"/>
    <n v="74700"/>
    <n v="1557"/>
    <x v="0"/>
    <n v="2.0843373493975904E-2"/>
    <n v="103.8"/>
    <n v="15"/>
    <s v="US"/>
    <s v="USD"/>
    <n v="1416117600"/>
    <n v="1418018400"/>
    <b v="0"/>
    <b v="1"/>
    <x v="3"/>
  </r>
  <r>
    <n v="739"/>
    <s v="Meyer-Avila"/>
    <s v="Multi-tiered discrete support"/>
    <n v="10000"/>
    <n v="6100"/>
    <x v="0"/>
    <n v="0.61"/>
    <n v="31.937172774869111"/>
    <n v="191"/>
    <s v="US"/>
    <s v="USD"/>
    <n v="1340946000"/>
    <n v="1341032400"/>
    <b v="0"/>
    <b v="0"/>
    <x v="7"/>
  </r>
  <r>
    <n v="740"/>
    <s v="Nelson, Smith and Graham"/>
    <s v="Phased system-worthy conglomeration"/>
    <n v="5300"/>
    <n v="1592"/>
    <x v="0"/>
    <n v="0.30037735849056602"/>
    <n v="99.5"/>
    <n v="16"/>
    <s v="US"/>
    <s v="USD"/>
    <n v="1486101600"/>
    <n v="1486360800"/>
    <b v="0"/>
    <b v="0"/>
    <x v="3"/>
  </r>
  <r>
    <n v="741"/>
    <s v="Garcia Ltd"/>
    <s v="Balanced mobile alliance"/>
    <n v="1200"/>
    <n v="14150"/>
    <x v="1"/>
    <n v="11.791666666666666"/>
    <n v="108.84615384615384"/>
    <n v="130"/>
    <s v="US"/>
    <s v="USD"/>
    <n v="1274590800"/>
    <n v="1274677200"/>
    <b v="0"/>
    <b v="0"/>
    <x v="3"/>
  </r>
  <r>
    <n v="742"/>
    <s v="West-Stevens"/>
    <s v="Reactive solution-oriented groupware"/>
    <n v="1200"/>
    <n v="13513"/>
    <x v="1"/>
    <n v="11.260833333333334"/>
    <n v="110.76229508196721"/>
    <n v="122"/>
    <s v="US"/>
    <s v="USD"/>
    <n v="1263880800"/>
    <n v="1267509600"/>
    <b v="0"/>
    <b v="0"/>
    <x v="5"/>
  </r>
  <r>
    <n v="743"/>
    <s v="Clark-Conrad"/>
    <s v="Exclusive bandwidth-monitored orchestration"/>
    <n v="3900"/>
    <n v="504"/>
    <x v="0"/>
    <n v="0.12923076923076923"/>
    <n v="29.647058823529413"/>
    <n v="17"/>
    <s v="US"/>
    <s v="USD"/>
    <n v="1445403600"/>
    <n v="1445922000"/>
    <b v="0"/>
    <b v="1"/>
    <x v="3"/>
  </r>
  <r>
    <n v="744"/>
    <s v="Fitzgerald Group"/>
    <s v="Intuitive exuding initiative"/>
    <n v="2000"/>
    <n v="14240"/>
    <x v="1"/>
    <n v="7.12"/>
    <n v="101.71428571428571"/>
    <n v="140"/>
    <s v="US"/>
    <s v="USD"/>
    <n v="1533877200"/>
    <n v="1534050000"/>
    <b v="0"/>
    <b v="1"/>
    <x v="3"/>
  </r>
  <r>
    <n v="745"/>
    <s v="Hill, Mccann and Moore"/>
    <s v="Streamlined needs-based knowledge user"/>
    <n v="6900"/>
    <n v="2091"/>
    <x v="0"/>
    <n v="0.30304347826086958"/>
    <n v="61.5"/>
    <n v="34"/>
    <s v="US"/>
    <s v="USD"/>
    <n v="1275195600"/>
    <n v="1277528400"/>
    <b v="0"/>
    <b v="0"/>
    <x v="8"/>
  </r>
  <r>
    <n v="746"/>
    <s v="Edwards LLC"/>
    <s v="Automated system-worthy structure"/>
    <n v="55800"/>
    <n v="118580"/>
    <x v="1"/>
    <n v="2.1250896057347672"/>
    <n v="35"/>
    <n v="3388"/>
    <s v="US"/>
    <s v="USD"/>
    <n v="1318136400"/>
    <n v="1318568400"/>
    <b v="0"/>
    <b v="0"/>
    <x v="2"/>
  </r>
  <r>
    <n v="747"/>
    <s v="Greer and Sons"/>
    <s v="Secured clear-thinking intranet"/>
    <n v="4900"/>
    <n v="11214"/>
    <x v="1"/>
    <n v="2.2885714285714287"/>
    <n v="40.049999999999997"/>
    <n v="280"/>
    <s v="US"/>
    <s v="USD"/>
    <n v="1283403600"/>
    <n v="1284354000"/>
    <b v="0"/>
    <b v="0"/>
    <x v="3"/>
  </r>
  <r>
    <n v="748"/>
    <s v="Martinez PLC"/>
    <s v="Cloned actuating architecture"/>
    <n v="194900"/>
    <n v="68137"/>
    <x v="3"/>
    <n v="0.34959979476654696"/>
    <n v="110.97231270358306"/>
    <n v="614"/>
    <s v="US"/>
    <s v="USD"/>
    <n v="1267423200"/>
    <n v="1269579600"/>
    <b v="0"/>
    <b v="1"/>
    <x v="10"/>
  </r>
  <r>
    <n v="749"/>
    <s v="Hunter-Logan"/>
    <s v="Down-sized needs-based task-force"/>
    <n v="8600"/>
    <n v="13527"/>
    <x v="1"/>
    <n v="1.5729069767441861"/>
    <n v="36.959016393442624"/>
    <n v="366"/>
    <s v="IT"/>
    <s v="EUR"/>
    <n v="1412744400"/>
    <n v="1413781200"/>
    <b v="0"/>
    <b v="1"/>
    <x v="8"/>
  </r>
  <r>
    <n v="750"/>
    <s v="Ramos and Sons"/>
    <s v="Extended responsive Internet solution"/>
    <n v="100"/>
    <n v="1"/>
    <x v="0"/>
    <n v="0.01"/>
    <n v="1"/>
    <n v="1"/>
    <s v="GB"/>
    <s v="GBP"/>
    <n v="1277960400"/>
    <n v="1280120400"/>
    <b v="0"/>
    <b v="0"/>
    <x v="5"/>
  </r>
  <r>
    <n v="751"/>
    <s v="Lane-Barber"/>
    <s v="Universal value-added moderator"/>
    <n v="3600"/>
    <n v="8363"/>
    <x v="1"/>
    <n v="2.3230555555555554"/>
    <n v="30.974074074074075"/>
    <n v="270"/>
    <s v="US"/>
    <s v="USD"/>
    <n v="1458190800"/>
    <n v="1459486800"/>
    <b v="1"/>
    <b v="1"/>
    <x v="9"/>
  </r>
  <r>
    <n v="752"/>
    <s v="Lowery Group"/>
    <s v="Sharable motivating emulation"/>
    <n v="5800"/>
    <n v="5362"/>
    <x v="3"/>
    <n v="0.92448275862068963"/>
    <n v="47.035087719298247"/>
    <n v="114"/>
    <s v="US"/>
    <s v="USD"/>
    <n v="1280984400"/>
    <n v="1282539600"/>
    <b v="0"/>
    <b v="1"/>
    <x v="3"/>
  </r>
  <r>
    <n v="753"/>
    <s v="Guerrero-Griffin"/>
    <s v="Networked web-enabled product"/>
    <n v="4700"/>
    <n v="12065"/>
    <x v="1"/>
    <n v="2.5670212765957445"/>
    <n v="88.065693430656935"/>
    <n v="137"/>
    <s v="US"/>
    <s v="USD"/>
    <n v="1274590800"/>
    <n v="1275886800"/>
    <b v="0"/>
    <b v="0"/>
    <x v="14"/>
  </r>
  <r>
    <n v="754"/>
    <s v="Perez, Reed and Lee"/>
    <s v="Advanced dedicated encoding"/>
    <n v="70400"/>
    <n v="118603"/>
    <x v="1"/>
    <n v="1.6847017045454546"/>
    <n v="37.005616224648989"/>
    <n v="3205"/>
    <s v="US"/>
    <s v="USD"/>
    <n v="1351400400"/>
    <n v="1355983200"/>
    <b v="0"/>
    <b v="0"/>
    <x v="3"/>
  </r>
  <r>
    <n v="755"/>
    <s v="Chen, Pollard and Clarke"/>
    <s v="Stand-alone multi-state project"/>
    <n v="4500"/>
    <n v="7496"/>
    <x v="1"/>
    <n v="1.6657777777777778"/>
    <n v="26.027777777777779"/>
    <n v="288"/>
    <s v="DK"/>
    <s v="DKK"/>
    <n v="1514354400"/>
    <n v="1515391200"/>
    <b v="0"/>
    <b v="1"/>
    <x v="3"/>
  </r>
  <r>
    <n v="756"/>
    <s v="Serrano, Gallagher and Griffith"/>
    <s v="Customizable bi-directional monitoring"/>
    <n v="1300"/>
    <n v="10037"/>
    <x v="1"/>
    <n v="7.7207692307692311"/>
    <n v="67.817567567567565"/>
    <n v="148"/>
    <s v="US"/>
    <s v="USD"/>
    <n v="1421733600"/>
    <n v="1422252000"/>
    <b v="0"/>
    <b v="0"/>
    <x v="3"/>
  </r>
  <r>
    <n v="757"/>
    <s v="Callahan-Gilbert"/>
    <s v="Profit-focused motivating function"/>
    <n v="1400"/>
    <n v="5696"/>
    <x v="1"/>
    <n v="4.0685714285714285"/>
    <n v="49.964912280701753"/>
    <n v="114"/>
    <s v="US"/>
    <s v="USD"/>
    <n v="1305176400"/>
    <n v="1305522000"/>
    <b v="0"/>
    <b v="0"/>
    <x v="6"/>
  </r>
  <r>
    <n v="758"/>
    <s v="Logan-Miranda"/>
    <s v="Proactive systemic firmware"/>
    <n v="29600"/>
    <n v="167005"/>
    <x v="1"/>
    <n v="5.6420608108108112"/>
    <n v="110.01646903820817"/>
    <n v="1518"/>
    <s v="CA"/>
    <s v="CAD"/>
    <n v="1414126800"/>
    <n v="1414904400"/>
    <b v="0"/>
    <b v="0"/>
    <x v="1"/>
  </r>
  <r>
    <n v="759"/>
    <s v="Rodriguez PLC"/>
    <s v="Grass-roots upward-trending installation"/>
    <n v="167500"/>
    <n v="114615"/>
    <x v="0"/>
    <n v="0.6842686567164179"/>
    <n v="89.964678178963894"/>
    <n v="1274"/>
    <s v="US"/>
    <s v="USD"/>
    <n v="1517810400"/>
    <n v="1520402400"/>
    <b v="0"/>
    <b v="0"/>
    <x v="5"/>
  </r>
  <r>
    <n v="760"/>
    <s v="Smith-Kennedy"/>
    <s v="Virtual heuristic hub"/>
    <n v="48300"/>
    <n v="16592"/>
    <x v="0"/>
    <n v="0.34351966873706002"/>
    <n v="79.009523809523813"/>
    <n v="210"/>
    <s v="IT"/>
    <s v="EUR"/>
    <n v="1564635600"/>
    <n v="1567141200"/>
    <b v="0"/>
    <b v="1"/>
    <x v="11"/>
  </r>
  <r>
    <n v="761"/>
    <s v="Mitchell-Lee"/>
    <s v="Customizable leadingedge model"/>
    <n v="2200"/>
    <n v="14420"/>
    <x v="1"/>
    <n v="6.5545454545454547"/>
    <n v="86.867469879518069"/>
    <n v="166"/>
    <s v="US"/>
    <s v="USD"/>
    <n v="1500699600"/>
    <n v="1501131600"/>
    <b v="0"/>
    <b v="0"/>
    <x v="1"/>
  </r>
  <r>
    <n v="762"/>
    <s v="Davis Ltd"/>
    <s v="Upgradable uniform service-desk"/>
    <n v="3500"/>
    <n v="6204"/>
    <x v="1"/>
    <n v="1.7725714285714285"/>
    <n v="62.04"/>
    <n v="100"/>
    <s v="AU"/>
    <s v="AUD"/>
    <n v="1354082400"/>
    <n v="1355032800"/>
    <b v="0"/>
    <b v="0"/>
    <x v="17"/>
  </r>
  <r>
    <n v="763"/>
    <s v="Rowland PLC"/>
    <s v="Inverse client-driven product"/>
    <n v="5600"/>
    <n v="6338"/>
    <x v="1"/>
    <n v="1.1317857142857144"/>
    <n v="26.970212765957445"/>
    <n v="235"/>
    <s v="US"/>
    <s v="USD"/>
    <n v="1336453200"/>
    <n v="1339477200"/>
    <b v="0"/>
    <b v="1"/>
    <x v="3"/>
  </r>
  <r>
    <n v="764"/>
    <s v="Shaffer-Mason"/>
    <s v="Managed bandwidth-monitored system engine"/>
    <n v="1100"/>
    <n v="8010"/>
    <x v="1"/>
    <n v="7.2818181818181822"/>
    <n v="54.121621621621621"/>
    <n v="148"/>
    <s v="US"/>
    <s v="USD"/>
    <n v="1305262800"/>
    <n v="1305954000"/>
    <b v="0"/>
    <b v="0"/>
    <x v="1"/>
  </r>
  <r>
    <n v="765"/>
    <s v="Matthews LLC"/>
    <s v="Advanced transitional help-desk"/>
    <n v="3900"/>
    <n v="8125"/>
    <x v="1"/>
    <n v="2.0833333333333335"/>
    <n v="41.035353535353536"/>
    <n v="198"/>
    <s v="US"/>
    <s v="USD"/>
    <n v="1492232400"/>
    <n v="1494392400"/>
    <b v="1"/>
    <b v="1"/>
    <x v="7"/>
  </r>
  <r>
    <n v="766"/>
    <s v="Montgomery-Castro"/>
    <s v="De-engineered disintermediate encryption"/>
    <n v="43800"/>
    <n v="13653"/>
    <x v="0"/>
    <n v="0.31171232876712329"/>
    <n v="55.052419354838712"/>
    <n v="248"/>
    <s v="AU"/>
    <s v="AUD"/>
    <n v="1537333200"/>
    <n v="1537419600"/>
    <b v="0"/>
    <b v="0"/>
    <x v="22"/>
  </r>
  <r>
    <n v="767"/>
    <s v="Hale, Pearson and Jenkins"/>
    <s v="Upgradable attitude-oriented project"/>
    <n v="97200"/>
    <n v="55372"/>
    <x v="0"/>
    <n v="0.56967078189300413"/>
    <n v="107.93762183235867"/>
    <n v="513"/>
    <s v="US"/>
    <s v="USD"/>
    <n v="1444107600"/>
    <n v="1447999200"/>
    <b v="0"/>
    <b v="0"/>
    <x v="18"/>
  </r>
  <r>
    <n v="768"/>
    <s v="Ramirez-Calderon"/>
    <s v="Fundamental zero tolerance alliance"/>
    <n v="4800"/>
    <n v="11088"/>
    <x v="1"/>
    <n v="2.31"/>
    <n v="73.92"/>
    <n v="150"/>
    <s v="US"/>
    <s v="USD"/>
    <n v="1386741600"/>
    <n v="1388037600"/>
    <b v="0"/>
    <b v="0"/>
    <x v="3"/>
  </r>
  <r>
    <n v="769"/>
    <s v="Johnson-Morales"/>
    <s v="Devolved 24hour forecast"/>
    <n v="125600"/>
    <n v="109106"/>
    <x v="0"/>
    <n v="0.86867834394904464"/>
    <n v="31.995894428152493"/>
    <n v="3410"/>
    <s v="US"/>
    <s v="USD"/>
    <n v="1376542800"/>
    <n v="1378789200"/>
    <b v="0"/>
    <b v="0"/>
    <x v="11"/>
  </r>
  <r>
    <n v="770"/>
    <s v="Mathis-Rodriguez"/>
    <s v="User-centric attitude-oriented intranet"/>
    <n v="4300"/>
    <n v="11642"/>
    <x v="1"/>
    <n v="2.7074418604651163"/>
    <n v="53.898148148148145"/>
    <n v="216"/>
    <s v="IT"/>
    <s v="EUR"/>
    <n v="1397451600"/>
    <n v="1398056400"/>
    <b v="0"/>
    <b v="1"/>
    <x v="3"/>
  </r>
  <r>
    <n v="771"/>
    <s v="Smith, Mack and Williams"/>
    <s v="Self-enabling 5thgeneration paradigm"/>
    <n v="5600"/>
    <n v="2769"/>
    <x v="3"/>
    <n v="0.49446428571428569"/>
    <n v="106.5"/>
    <n v="26"/>
    <s v="US"/>
    <s v="USD"/>
    <n v="1548482400"/>
    <n v="1550815200"/>
    <b v="0"/>
    <b v="0"/>
    <x v="3"/>
  </r>
  <r>
    <n v="772"/>
    <s v="Johnson-Pace"/>
    <s v="Persistent 3rdgeneration moratorium"/>
    <n v="149600"/>
    <n v="169586"/>
    <x v="1"/>
    <n v="1.1335962566844919"/>
    <n v="32.999805409612762"/>
    <n v="5139"/>
    <s v="US"/>
    <s v="USD"/>
    <n v="1549692000"/>
    <n v="1550037600"/>
    <b v="0"/>
    <b v="0"/>
    <x v="7"/>
  </r>
  <r>
    <n v="773"/>
    <s v="Meza, Kirby and Patel"/>
    <s v="Cross-platform empowering project"/>
    <n v="53100"/>
    <n v="101185"/>
    <x v="1"/>
    <n v="1.9055555555555554"/>
    <n v="43.00254993625159"/>
    <n v="2353"/>
    <s v="US"/>
    <s v="USD"/>
    <n v="1492059600"/>
    <n v="1492923600"/>
    <b v="0"/>
    <b v="0"/>
    <x v="3"/>
  </r>
  <r>
    <n v="774"/>
    <s v="Gonzalez-Snow"/>
    <s v="Polarized user-facing interface"/>
    <n v="5000"/>
    <n v="6775"/>
    <x v="1"/>
    <n v="1.355"/>
    <n v="86.858974358974365"/>
    <n v="78"/>
    <s v="IT"/>
    <s v="EUR"/>
    <n v="1463979600"/>
    <n v="1467522000"/>
    <b v="0"/>
    <b v="0"/>
    <x v="2"/>
  </r>
  <r>
    <n v="775"/>
    <s v="Murphy LLC"/>
    <s v="Customer-focused non-volatile framework"/>
    <n v="9400"/>
    <n v="968"/>
    <x v="0"/>
    <n v="0.10297872340425532"/>
    <n v="96.8"/>
    <n v="10"/>
    <s v="US"/>
    <s v="USD"/>
    <n v="1415253600"/>
    <n v="1416117600"/>
    <b v="0"/>
    <b v="0"/>
    <x v="1"/>
  </r>
  <r>
    <n v="776"/>
    <s v="Taylor-Rowe"/>
    <s v="Synchronized multimedia frame"/>
    <n v="110800"/>
    <n v="72623"/>
    <x v="0"/>
    <n v="0.65544223826714798"/>
    <n v="32.995456610631528"/>
    <n v="2201"/>
    <s v="US"/>
    <s v="USD"/>
    <n v="1562216400"/>
    <n v="1563771600"/>
    <b v="0"/>
    <b v="0"/>
    <x v="3"/>
  </r>
  <r>
    <n v="777"/>
    <s v="Henderson Ltd"/>
    <s v="Open-architected stable algorithm"/>
    <n v="93800"/>
    <n v="45987"/>
    <x v="0"/>
    <n v="0.49026652452025588"/>
    <n v="68.028106508875737"/>
    <n v="676"/>
    <s v="US"/>
    <s v="USD"/>
    <n v="1316754000"/>
    <n v="1319259600"/>
    <b v="0"/>
    <b v="0"/>
    <x v="3"/>
  </r>
  <r>
    <n v="778"/>
    <s v="Moss-Guzman"/>
    <s v="Cross-platform optimizing website"/>
    <n v="1300"/>
    <n v="10243"/>
    <x v="1"/>
    <n v="7.8792307692307695"/>
    <n v="58.867816091954026"/>
    <n v="174"/>
    <s v="CH"/>
    <s v="CHF"/>
    <n v="1313211600"/>
    <n v="1313643600"/>
    <b v="0"/>
    <b v="0"/>
    <x v="10"/>
  </r>
  <r>
    <n v="779"/>
    <s v="Webb Group"/>
    <s v="Public-key actuating projection"/>
    <n v="108700"/>
    <n v="87293"/>
    <x v="0"/>
    <n v="0.80306347746090156"/>
    <n v="105.04572803850782"/>
    <n v="831"/>
    <s v="US"/>
    <s v="USD"/>
    <n v="1439528400"/>
    <n v="1440306000"/>
    <b v="0"/>
    <b v="1"/>
    <x v="3"/>
  </r>
  <r>
    <n v="780"/>
    <s v="Brooks-Rodriguez"/>
    <s v="Implemented intangible instruction set"/>
    <n v="5100"/>
    <n v="5421"/>
    <x v="1"/>
    <n v="1.0629411764705883"/>
    <n v="33.054878048780488"/>
    <n v="164"/>
    <s v="US"/>
    <s v="USD"/>
    <n v="1469163600"/>
    <n v="1470805200"/>
    <b v="0"/>
    <b v="1"/>
    <x v="6"/>
  </r>
  <r>
    <n v="781"/>
    <s v="Thomas Ltd"/>
    <s v="Cross-group interactive architecture"/>
    <n v="8700"/>
    <n v="4414"/>
    <x v="3"/>
    <n v="0.50735632183908042"/>
    <n v="78.821428571428569"/>
    <n v="56"/>
    <s v="CH"/>
    <s v="CHF"/>
    <n v="1288501200"/>
    <n v="1292911200"/>
    <b v="0"/>
    <b v="0"/>
    <x v="3"/>
  </r>
  <r>
    <n v="782"/>
    <s v="Williams and Sons"/>
    <s v="Centralized asymmetric framework"/>
    <n v="5100"/>
    <n v="10981"/>
    <x v="1"/>
    <n v="2.153137254901961"/>
    <n v="68.204968944099377"/>
    <n v="161"/>
    <s v="US"/>
    <s v="USD"/>
    <n v="1298959200"/>
    <n v="1301374800"/>
    <b v="0"/>
    <b v="1"/>
    <x v="10"/>
  </r>
  <r>
    <n v="783"/>
    <s v="Vega, Chan and Carney"/>
    <s v="Down-sized systematic utilization"/>
    <n v="7400"/>
    <n v="10451"/>
    <x v="1"/>
    <n v="1.4122972972972974"/>
    <n v="75.731884057971016"/>
    <n v="138"/>
    <s v="US"/>
    <s v="USD"/>
    <n v="1387260000"/>
    <n v="1387864800"/>
    <b v="0"/>
    <b v="0"/>
    <x v="1"/>
  </r>
  <r>
    <n v="784"/>
    <s v="Byrd Group"/>
    <s v="Profound fault-tolerant model"/>
    <n v="88900"/>
    <n v="102535"/>
    <x v="1"/>
    <n v="1.1533745781777278"/>
    <n v="30.996070133010882"/>
    <n v="3308"/>
    <s v="US"/>
    <s v="USD"/>
    <n v="1457244000"/>
    <n v="1458190800"/>
    <b v="0"/>
    <b v="0"/>
    <x v="2"/>
  </r>
  <r>
    <n v="785"/>
    <s v="Peterson, Fletcher and Sanchez"/>
    <s v="Multi-channeled bi-directional moratorium"/>
    <n v="6700"/>
    <n v="12939"/>
    <x v="1"/>
    <n v="1.9311940298507462"/>
    <n v="101.88188976377953"/>
    <n v="127"/>
    <s v="AU"/>
    <s v="AUD"/>
    <n v="1556341200"/>
    <n v="1559278800"/>
    <b v="0"/>
    <b v="1"/>
    <x v="10"/>
  </r>
  <r>
    <n v="786"/>
    <s v="Smith-Brown"/>
    <s v="Object-based content-based ability"/>
    <n v="1500"/>
    <n v="10946"/>
    <x v="1"/>
    <n v="7.2973333333333334"/>
    <n v="52.879227053140099"/>
    <n v="207"/>
    <s v="IT"/>
    <s v="EUR"/>
    <n v="1522126800"/>
    <n v="1522731600"/>
    <b v="0"/>
    <b v="1"/>
    <x v="17"/>
  </r>
  <r>
    <n v="787"/>
    <s v="Vance-Glover"/>
    <s v="Progressive coherent secured line"/>
    <n v="61200"/>
    <n v="60994"/>
    <x v="0"/>
    <n v="0.99663398692810456"/>
    <n v="71.005820721769496"/>
    <n v="859"/>
    <s v="CA"/>
    <s v="CAD"/>
    <n v="1305954000"/>
    <n v="1306731600"/>
    <b v="0"/>
    <b v="0"/>
    <x v="1"/>
  </r>
  <r>
    <n v="788"/>
    <s v="Joyce PLC"/>
    <s v="Synchronized directional capability"/>
    <n v="3600"/>
    <n v="3174"/>
    <x v="2"/>
    <n v="0.88166666666666671"/>
    <n v="102.38709677419355"/>
    <n v="31"/>
    <s v="US"/>
    <s v="USD"/>
    <n v="1350709200"/>
    <n v="1352527200"/>
    <b v="0"/>
    <b v="0"/>
    <x v="10"/>
  </r>
  <r>
    <n v="789"/>
    <s v="Kennedy-Miller"/>
    <s v="Cross-platform composite migration"/>
    <n v="9000"/>
    <n v="3351"/>
    <x v="0"/>
    <n v="0.37233333333333335"/>
    <n v="74.466666666666669"/>
    <n v="45"/>
    <s v="US"/>
    <s v="USD"/>
    <n v="1401166800"/>
    <n v="1404363600"/>
    <b v="0"/>
    <b v="0"/>
    <x v="3"/>
  </r>
  <r>
    <n v="790"/>
    <s v="White-Obrien"/>
    <s v="Operative local pricing structure"/>
    <n v="185900"/>
    <n v="56774"/>
    <x v="3"/>
    <n v="0.30540075309306081"/>
    <n v="51.009883198562441"/>
    <n v="1113"/>
    <s v="US"/>
    <s v="USD"/>
    <n v="1266127200"/>
    <n v="1266645600"/>
    <b v="0"/>
    <b v="0"/>
    <x v="3"/>
  </r>
  <r>
    <n v="791"/>
    <s v="Stafford, Hess and Raymond"/>
    <s v="Optional web-enabled extranet"/>
    <n v="2100"/>
    <n v="540"/>
    <x v="0"/>
    <n v="0.25714285714285712"/>
    <n v="90"/>
    <n v="6"/>
    <s v="US"/>
    <s v="USD"/>
    <n v="1481436000"/>
    <n v="1482818400"/>
    <b v="0"/>
    <b v="0"/>
    <x v="0"/>
  </r>
  <r>
    <n v="792"/>
    <s v="Jordan, Schneider and Hall"/>
    <s v="Reduced 6thgeneration intranet"/>
    <n v="2000"/>
    <n v="680"/>
    <x v="0"/>
    <n v="0.34"/>
    <n v="97.142857142857139"/>
    <n v="7"/>
    <s v="US"/>
    <s v="USD"/>
    <n v="1372222800"/>
    <n v="1374642000"/>
    <b v="0"/>
    <b v="1"/>
    <x v="3"/>
  </r>
  <r>
    <n v="793"/>
    <s v="Rodriguez, Cox and Rodriguez"/>
    <s v="Networked disintermediate leverage"/>
    <n v="1100"/>
    <n v="13045"/>
    <x v="1"/>
    <n v="11.859090909090909"/>
    <n v="72.071823204419886"/>
    <n v="181"/>
    <s v="CH"/>
    <s v="CHF"/>
    <n v="1372136400"/>
    <n v="1372482000"/>
    <b v="0"/>
    <b v="0"/>
    <x v="9"/>
  </r>
  <r>
    <n v="794"/>
    <s v="Welch Inc"/>
    <s v="Optional optimal website"/>
    <n v="6600"/>
    <n v="8276"/>
    <x v="1"/>
    <n v="1.2539393939393939"/>
    <n v="75.236363636363635"/>
    <n v="110"/>
    <s v="US"/>
    <s v="USD"/>
    <n v="1513922400"/>
    <n v="1514959200"/>
    <b v="0"/>
    <b v="0"/>
    <x v="1"/>
  </r>
  <r>
    <n v="795"/>
    <s v="Vasquez Inc"/>
    <s v="Stand-alone asynchronous functionalities"/>
    <n v="7100"/>
    <n v="1022"/>
    <x v="0"/>
    <n v="0.14394366197183098"/>
    <n v="32.967741935483872"/>
    <n v="31"/>
    <s v="US"/>
    <s v="USD"/>
    <n v="1477976400"/>
    <n v="1478235600"/>
    <b v="0"/>
    <b v="0"/>
    <x v="6"/>
  </r>
  <r>
    <n v="796"/>
    <s v="Freeman-Ferguson"/>
    <s v="Profound full-range open system"/>
    <n v="7800"/>
    <n v="4275"/>
    <x v="0"/>
    <n v="0.54807692307692313"/>
    <n v="54.807692307692307"/>
    <n v="78"/>
    <s v="US"/>
    <s v="USD"/>
    <n v="1407474000"/>
    <n v="1408078800"/>
    <b v="0"/>
    <b v="1"/>
    <x v="20"/>
  </r>
  <r>
    <n v="797"/>
    <s v="Houston, Moore and Rogers"/>
    <s v="Optional tangible utilization"/>
    <n v="7600"/>
    <n v="8332"/>
    <x v="1"/>
    <n v="1.0963157894736841"/>
    <n v="45.037837837837834"/>
    <n v="185"/>
    <s v="US"/>
    <s v="USD"/>
    <n v="1546149600"/>
    <n v="1548136800"/>
    <b v="0"/>
    <b v="0"/>
    <x v="2"/>
  </r>
  <r>
    <n v="798"/>
    <s v="Small-Fuentes"/>
    <s v="Seamless maximized product"/>
    <n v="3400"/>
    <n v="6408"/>
    <x v="1"/>
    <n v="1.8847058823529412"/>
    <n v="52.958677685950413"/>
    <n v="121"/>
    <s v="US"/>
    <s v="USD"/>
    <n v="1338440400"/>
    <n v="1340859600"/>
    <b v="0"/>
    <b v="1"/>
    <x v="3"/>
  </r>
  <r>
    <n v="799"/>
    <s v="Reid-Day"/>
    <s v="Devolved tertiary time-frame"/>
    <n v="84500"/>
    <n v="73522"/>
    <x v="0"/>
    <n v="0.87008284023668636"/>
    <n v="60.017959183673469"/>
    <n v="1225"/>
    <s v="GB"/>
    <s v="GBP"/>
    <n v="1454133600"/>
    <n v="1454479200"/>
    <b v="0"/>
    <b v="0"/>
    <x v="3"/>
  </r>
  <r>
    <n v="800"/>
    <s v="Wallace LLC"/>
    <s v="Centralized regional function"/>
    <n v="100"/>
    <n v="1"/>
    <x v="0"/>
    <n v="0.01"/>
    <n v="1"/>
    <n v="1"/>
    <s v="CH"/>
    <s v="CHF"/>
    <n v="1434085200"/>
    <n v="1434430800"/>
    <b v="0"/>
    <b v="0"/>
    <x v="1"/>
  </r>
  <r>
    <n v="801"/>
    <s v="Olson-Bishop"/>
    <s v="User-friendly high-level initiative"/>
    <n v="2300"/>
    <n v="4667"/>
    <x v="1"/>
    <n v="2.0291304347826089"/>
    <n v="44.028301886792455"/>
    <n v="106"/>
    <s v="US"/>
    <s v="USD"/>
    <n v="1577772000"/>
    <n v="1579672800"/>
    <b v="0"/>
    <b v="1"/>
    <x v="14"/>
  </r>
  <r>
    <n v="802"/>
    <s v="Rodriguez, Anderson and Porter"/>
    <s v="Reverse-engineered zero-defect infrastructure"/>
    <n v="6200"/>
    <n v="12216"/>
    <x v="1"/>
    <n v="1.9703225806451612"/>
    <n v="86.028169014084511"/>
    <n v="142"/>
    <s v="US"/>
    <s v="USD"/>
    <n v="1562216400"/>
    <n v="1562389200"/>
    <b v="0"/>
    <b v="0"/>
    <x v="14"/>
  </r>
  <r>
    <n v="803"/>
    <s v="Perez, Brown and Meyers"/>
    <s v="Stand-alone background customer loyalty"/>
    <n v="6100"/>
    <n v="6527"/>
    <x v="1"/>
    <n v="1.07"/>
    <n v="28.012875536480685"/>
    <n v="233"/>
    <s v="US"/>
    <s v="USD"/>
    <n v="1548568800"/>
    <n v="1551506400"/>
    <b v="0"/>
    <b v="0"/>
    <x v="3"/>
  </r>
  <r>
    <n v="804"/>
    <s v="English-Mccullough"/>
    <s v="Business-focused discrete software"/>
    <n v="2600"/>
    <n v="6987"/>
    <x v="1"/>
    <n v="2.6873076923076922"/>
    <n v="32.050458715596328"/>
    <n v="218"/>
    <s v="US"/>
    <s v="USD"/>
    <n v="1514872800"/>
    <n v="1516600800"/>
    <b v="0"/>
    <b v="0"/>
    <x v="1"/>
  </r>
  <r>
    <n v="805"/>
    <s v="Smith-Nguyen"/>
    <s v="Advanced intermediate Graphic Interface"/>
    <n v="9700"/>
    <n v="4932"/>
    <x v="0"/>
    <n v="0.50845360824742269"/>
    <n v="73.611940298507463"/>
    <n v="67"/>
    <s v="AU"/>
    <s v="AUD"/>
    <n v="1416031200"/>
    <n v="1420437600"/>
    <b v="0"/>
    <b v="0"/>
    <x v="4"/>
  </r>
  <r>
    <n v="806"/>
    <s v="Harmon-Madden"/>
    <s v="Adaptive holistic hub"/>
    <n v="700"/>
    <n v="8262"/>
    <x v="1"/>
    <n v="11.802857142857142"/>
    <n v="108.71052631578948"/>
    <n v="76"/>
    <s v="US"/>
    <s v="USD"/>
    <n v="1330927200"/>
    <n v="1332997200"/>
    <b v="0"/>
    <b v="1"/>
    <x v="6"/>
  </r>
  <r>
    <n v="807"/>
    <s v="Walker-Taylor"/>
    <s v="Automated uniform concept"/>
    <n v="700"/>
    <n v="1848"/>
    <x v="1"/>
    <n v="2.64"/>
    <n v="42.97674418604651"/>
    <n v="43"/>
    <s v="US"/>
    <s v="USD"/>
    <n v="1571115600"/>
    <n v="1574920800"/>
    <b v="0"/>
    <b v="1"/>
    <x v="3"/>
  </r>
  <r>
    <n v="808"/>
    <s v="Harris, Medina and Mitchell"/>
    <s v="Enhanced regional flexibility"/>
    <n v="5200"/>
    <n v="1583"/>
    <x v="0"/>
    <n v="0.30442307692307691"/>
    <n v="83.315789473684205"/>
    <n v="19"/>
    <s v="US"/>
    <s v="USD"/>
    <n v="1463461200"/>
    <n v="1464930000"/>
    <b v="0"/>
    <b v="0"/>
    <x v="0"/>
  </r>
  <r>
    <n v="809"/>
    <s v="Williams and Sons"/>
    <s v="Public-key bottom-line algorithm"/>
    <n v="140800"/>
    <n v="88536"/>
    <x v="0"/>
    <n v="0.62880681818181816"/>
    <n v="42"/>
    <n v="2108"/>
    <s v="CH"/>
    <s v="CHF"/>
    <n v="1344920400"/>
    <n v="1345006800"/>
    <b v="0"/>
    <b v="0"/>
    <x v="4"/>
  </r>
  <r>
    <n v="810"/>
    <s v="Ball-Fisher"/>
    <s v="Multi-layered intangible instruction set"/>
    <n v="6400"/>
    <n v="12360"/>
    <x v="1"/>
    <n v="1.9312499999999999"/>
    <n v="55.927601809954751"/>
    <n v="221"/>
    <s v="US"/>
    <s v="USD"/>
    <n v="1511848800"/>
    <n v="1512712800"/>
    <b v="0"/>
    <b v="1"/>
    <x v="3"/>
  </r>
  <r>
    <n v="811"/>
    <s v="Page, Holt and Mack"/>
    <s v="Fundamental methodical emulation"/>
    <n v="92500"/>
    <n v="71320"/>
    <x v="0"/>
    <n v="0.77102702702702708"/>
    <n v="105.03681885125184"/>
    <n v="679"/>
    <s v="US"/>
    <s v="USD"/>
    <n v="1452319200"/>
    <n v="1452492000"/>
    <b v="0"/>
    <b v="1"/>
    <x v="11"/>
  </r>
  <r>
    <n v="812"/>
    <s v="Landry Group"/>
    <s v="Expanded value-added hardware"/>
    <n v="59700"/>
    <n v="134640"/>
    <x v="1"/>
    <n v="2.2552763819095478"/>
    <n v="48"/>
    <n v="2805"/>
    <s v="CA"/>
    <s v="CAD"/>
    <n v="1523854800"/>
    <n v="1524286800"/>
    <b v="0"/>
    <b v="0"/>
    <x v="9"/>
  </r>
  <r>
    <n v="813"/>
    <s v="Buckley Group"/>
    <s v="Diverse high-level attitude"/>
    <n v="3200"/>
    <n v="7661"/>
    <x v="1"/>
    <n v="2.3940625"/>
    <n v="112.66176470588235"/>
    <n v="68"/>
    <s v="US"/>
    <s v="USD"/>
    <n v="1346043600"/>
    <n v="1346907600"/>
    <b v="0"/>
    <b v="0"/>
    <x v="11"/>
  </r>
  <r>
    <n v="814"/>
    <s v="Vincent PLC"/>
    <s v="Visionary 24hour analyzer"/>
    <n v="3200"/>
    <n v="2950"/>
    <x v="0"/>
    <n v="0.921875"/>
    <n v="81.944444444444443"/>
    <n v="36"/>
    <s v="DK"/>
    <s v="DKK"/>
    <n v="1464325200"/>
    <n v="1464498000"/>
    <b v="0"/>
    <b v="1"/>
    <x v="1"/>
  </r>
  <r>
    <n v="815"/>
    <s v="Watson-Douglas"/>
    <s v="Centralized bandwidth-monitored leverage"/>
    <n v="9000"/>
    <n v="11721"/>
    <x v="1"/>
    <n v="1.3023333333333333"/>
    <n v="64.049180327868854"/>
    <n v="183"/>
    <s v="CA"/>
    <s v="CAD"/>
    <n v="1511935200"/>
    <n v="1514181600"/>
    <b v="0"/>
    <b v="0"/>
    <x v="1"/>
  </r>
  <r>
    <n v="816"/>
    <s v="Jones, Casey and Jones"/>
    <s v="Ergonomic mission-critical moratorium"/>
    <n v="2300"/>
    <n v="14150"/>
    <x v="1"/>
    <n v="6.1521739130434785"/>
    <n v="106.39097744360902"/>
    <n v="133"/>
    <s v="US"/>
    <s v="USD"/>
    <n v="1392012000"/>
    <n v="1392184800"/>
    <b v="1"/>
    <b v="1"/>
    <x v="3"/>
  </r>
  <r>
    <n v="817"/>
    <s v="Alvarez-Bauer"/>
    <s v="Front-line intermediate moderator"/>
    <n v="51300"/>
    <n v="189192"/>
    <x v="1"/>
    <n v="3.687953216374269"/>
    <n v="76.011249497790274"/>
    <n v="2489"/>
    <s v="IT"/>
    <s v="EUR"/>
    <n v="1556946000"/>
    <n v="1559365200"/>
    <b v="0"/>
    <b v="1"/>
    <x v="9"/>
  </r>
  <r>
    <n v="818"/>
    <s v="Martinez LLC"/>
    <s v="Automated local secured line"/>
    <n v="700"/>
    <n v="7664"/>
    <x v="1"/>
    <n v="10.948571428571428"/>
    <n v="111.07246376811594"/>
    <n v="69"/>
    <s v="US"/>
    <s v="USD"/>
    <n v="1548050400"/>
    <n v="1549173600"/>
    <b v="0"/>
    <b v="1"/>
    <x v="3"/>
  </r>
  <r>
    <n v="819"/>
    <s v="Buck-Khan"/>
    <s v="Integrated bandwidth-monitored alliance"/>
    <n v="8900"/>
    <n v="4509"/>
    <x v="0"/>
    <n v="0.50662921348314605"/>
    <n v="95.936170212765958"/>
    <n v="47"/>
    <s v="US"/>
    <s v="USD"/>
    <n v="1353736800"/>
    <n v="1355032800"/>
    <b v="1"/>
    <b v="0"/>
    <x v="11"/>
  </r>
  <r>
    <n v="820"/>
    <s v="Valdez, Williams and Meyer"/>
    <s v="Cross-group heuristic forecast"/>
    <n v="1500"/>
    <n v="12009"/>
    <x v="1"/>
    <n v="8.0060000000000002"/>
    <n v="43.043010752688176"/>
    <n v="279"/>
    <s v="GB"/>
    <s v="GBP"/>
    <n v="1532840400"/>
    <n v="1533963600"/>
    <b v="0"/>
    <b v="1"/>
    <x v="1"/>
  </r>
  <r>
    <n v="821"/>
    <s v="Alvarez-Andrews"/>
    <s v="Extended impactful secured line"/>
    <n v="4900"/>
    <n v="14273"/>
    <x v="1"/>
    <n v="2.9128571428571428"/>
    <n v="67.966666666666669"/>
    <n v="210"/>
    <s v="US"/>
    <s v="USD"/>
    <n v="1488261600"/>
    <n v="1489381200"/>
    <b v="0"/>
    <b v="0"/>
    <x v="4"/>
  </r>
  <r>
    <n v="822"/>
    <s v="Stewart and Sons"/>
    <s v="Distributed optimizing protocol"/>
    <n v="54000"/>
    <n v="188982"/>
    <x v="1"/>
    <n v="3.4996666666666667"/>
    <n v="89.991428571428571"/>
    <n v="2100"/>
    <s v="US"/>
    <s v="USD"/>
    <n v="1393567200"/>
    <n v="1395032400"/>
    <b v="0"/>
    <b v="0"/>
    <x v="1"/>
  </r>
  <r>
    <n v="823"/>
    <s v="Dyer Inc"/>
    <s v="Secured well-modulated system engine"/>
    <n v="4100"/>
    <n v="14640"/>
    <x v="1"/>
    <n v="3.5707317073170732"/>
    <n v="58.095238095238095"/>
    <n v="252"/>
    <s v="US"/>
    <s v="USD"/>
    <n v="1410325200"/>
    <n v="1412485200"/>
    <b v="1"/>
    <b v="1"/>
    <x v="1"/>
  </r>
  <r>
    <n v="824"/>
    <s v="Anderson, Williams and Cox"/>
    <s v="Streamlined national benchmark"/>
    <n v="85000"/>
    <n v="107516"/>
    <x v="1"/>
    <n v="1.2648941176470587"/>
    <n v="83.996875000000003"/>
    <n v="1280"/>
    <s v="US"/>
    <s v="USD"/>
    <n v="1276923600"/>
    <n v="1279688400"/>
    <b v="0"/>
    <b v="1"/>
    <x v="9"/>
  </r>
  <r>
    <n v="825"/>
    <s v="Solomon PLC"/>
    <s v="Open-architected 24/7 infrastructure"/>
    <n v="3600"/>
    <n v="13950"/>
    <x v="1"/>
    <n v="3.875"/>
    <n v="88.853503184713375"/>
    <n v="157"/>
    <s v="GB"/>
    <s v="GBP"/>
    <n v="1500958800"/>
    <n v="1501995600"/>
    <b v="0"/>
    <b v="0"/>
    <x v="12"/>
  </r>
  <r>
    <n v="826"/>
    <s v="Miller-Hubbard"/>
    <s v="Digitized 6thgeneration Local Area Network"/>
    <n v="2800"/>
    <n v="12797"/>
    <x v="1"/>
    <n v="4.5703571428571426"/>
    <n v="65.963917525773198"/>
    <n v="194"/>
    <s v="US"/>
    <s v="USD"/>
    <n v="1292220000"/>
    <n v="1294639200"/>
    <b v="0"/>
    <b v="1"/>
    <x v="3"/>
  </r>
  <r>
    <n v="827"/>
    <s v="Miranda, Martinez and Lowery"/>
    <s v="Innovative actuating artificial intelligence"/>
    <n v="2300"/>
    <n v="6134"/>
    <x v="1"/>
    <n v="2.6669565217391304"/>
    <n v="74.804878048780495"/>
    <n v="82"/>
    <s v="AU"/>
    <s v="AUD"/>
    <n v="1304398800"/>
    <n v="1305435600"/>
    <b v="0"/>
    <b v="1"/>
    <x v="6"/>
  </r>
  <r>
    <n v="828"/>
    <s v="Munoz, Cherry and Bell"/>
    <s v="Cross-platform reciprocal budgetary management"/>
    <n v="7100"/>
    <n v="4899"/>
    <x v="0"/>
    <n v="0.69"/>
    <n v="69.98571428571428"/>
    <n v="70"/>
    <s v="US"/>
    <s v="USD"/>
    <n v="1535432400"/>
    <n v="1537592400"/>
    <b v="0"/>
    <b v="0"/>
    <x v="3"/>
  </r>
  <r>
    <n v="829"/>
    <s v="Baker-Higgins"/>
    <s v="Vision-oriented scalable portal"/>
    <n v="9600"/>
    <n v="4929"/>
    <x v="0"/>
    <n v="0.51343749999999999"/>
    <n v="32.006493506493506"/>
    <n v="154"/>
    <s v="US"/>
    <s v="USD"/>
    <n v="1433826000"/>
    <n v="1435122000"/>
    <b v="0"/>
    <b v="0"/>
    <x v="3"/>
  </r>
  <r>
    <n v="830"/>
    <s v="Johnson, Turner and Carroll"/>
    <s v="Persevering zero administration knowledge user"/>
    <n v="121600"/>
    <n v="1424"/>
    <x v="0"/>
    <n v="1.1710526315789473E-2"/>
    <n v="64.727272727272734"/>
    <n v="22"/>
    <s v="US"/>
    <s v="USD"/>
    <n v="1514959200"/>
    <n v="1520056800"/>
    <b v="0"/>
    <b v="0"/>
    <x v="3"/>
  </r>
  <r>
    <n v="831"/>
    <s v="Ward PLC"/>
    <s v="Front-line bottom-line Graphic Interface"/>
    <n v="97100"/>
    <n v="105817"/>
    <x v="1"/>
    <n v="1.089773429454171"/>
    <n v="24.998110087408456"/>
    <n v="4233"/>
    <s v="US"/>
    <s v="USD"/>
    <n v="1332738000"/>
    <n v="1335675600"/>
    <b v="0"/>
    <b v="0"/>
    <x v="14"/>
  </r>
  <r>
    <n v="832"/>
    <s v="Bradley, Beck and Mayo"/>
    <s v="Synergized fault-tolerant hierarchy"/>
    <n v="43200"/>
    <n v="136156"/>
    <x v="1"/>
    <n v="3.1517592592592591"/>
    <n v="104.97764070932922"/>
    <n v="1297"/>
    <s v="DK"/>
    <s v="DKK"/>
    <n v="1445490000"/>
    <n v="1448431200"/>
    <b v="1"/>
    <b v="0"/>
    <x v="18"/>
  </r>
  <r>
    <n v="833"/>
    <s v="Levine, Martin and Hernandez"/>
    <s v="Expanded asynchronous groupware"/>
    <n v="6800"/>
    <n v="10723"/>
    <x v="1"/>
    <n v="1.5769117647058823"/>
    <n v="64.987878787878785"/>
    <n v="165"/>
    <s v="DK"/>
    <s v="DKK"/>
    <n v="1297663200"/>
    <n v="1298613600"/>
    <b v="0"/>
    <b v="0"/>
    <x v="18"/>
  </r>
  <r>
    <n v="834"/>
    <s v="Gallegos, Wagner and Gaines"/>
    <s v="Expanded fault-tolerant emulation"/>
    <n v="7300"/>
    <n v="11228"/>
    <x v="1"/>
    <n v="1.5380821917808218"/>
    <n v="94.352941176470594"/>
    <n v="119"/>
    <s v="US"/>
    <s v="USD"/>
    <n v="1371963600"/>
    <n v="1372482000"/>
    <b v="0"/>
    <b v="0"/>
    <x v="3"/>
  </r>
  <r>
    <n v="835"/>
    <s v="Hodges, Smith and Kelly"/>
    <s v="Future-proofed 24hour model"/>
    <n v="86200"/>
    <n v="77355"/>
    <x v="0"/>
    <n v="0.89738979118329465"/>
    <n v="44.001706484641637"/>
    <n v="1758"/>
    <s v="US"/>
    <s v="USD"/>
    <n v="1425103200"/>
    <n v="1425621600"/>
    <b v="0"/>
    <b v="0"/>
    <x v="2"/>
  </r>
  <r>
    <n v="836"/>
    <s v="Macias Inc"/>
    <s v="Optimized didactic intranet"/>
    <n v="8100"/>
    <n v="6086"/>
    <x v="0"/>
    <n v="0.75135802469135804"/>
    <n v="64.744680851063833"/>
    <n v="94"/>
    <s v="US"/>
    <s v="USD"/>
    <n v="1265349600"/>
    <n v="1266300000"/>
    <b v="0"/>
    <b v="0"/>
    <x v="7"/>
  </r>
  <r>
    <n v="837"/>
    <s v="Cook-Ortiz"/>
    <s v="Right-sized dedicated standardization"/>
    <n v="17700"/>
    <n v="150960"/>
    <x v="1"/>
    <n v="8.5288135593220336"/>
    <n v="84.00667779632721"/>
    <n v="1797"/>
    <s v="US"/>
    <s v="USD"/>
    <n v="1301202000"/>
    <n v="1305867600"/>
    <b v="0"/>
    <b v="0"/>
    <x v="17"/>
  </r>
  <r>
    <n v="838"/>
    <s v="Jordan-Fischer"/>
    <s v="Vision-oriented high-level extranet"/>
    <n v="6400"/>
    <n v="8890"/>
    <x v="1"/>
    <n v="1.3890625000000001"/>
    <n v="34.061302681992338"/>
    <n v="261"/>
    <s v="US"/>
    <s v="USD"/>
    <n v="1538024400"/>
    <n v="1538802000"/>
    <b v="0"/>
    <b v="0"/>
    <x v="3"/>
  </r>
  <r>
    <n v="839"/>
    <s v="Pierce-Ramirez"/>
    <s v="Organized scalable initiative"/>
    <n v="7700"/>
    <n v="14644"/>
    <x v="1"/>
    <n v="1.9018181818181819"/>
    <n v="93.273885350318466"/>
    <n v="157"/>
    <s v="US"/>
    <s v="USD"/>
    <n v="1395032400"/>
    <n v="1398920400"/>
    <b v="0"/>
    <b v="1"/>
    <x v="4"/>
  </r>
  <r>
    <n v="840"/>
    <s v="Howell and Sons"/>
    <s v="Enhanced regional moderator"/>
    <n v="116300"/>
    <n v="116583"/>
    <x v="1"/>
    <n v="1.0024333619948409"/>
    <n v="32.998301726577978"/>
    <n v="3533"/>
    <s v="US"/>
    <s v="USD"/>
    <n v="1405486800"/>
    <n v="1405659600"/>
    <b v="0"/>
    <b v="1"/>
    <x v="3"/>
  </r>
  <r>
    <n v="841"/>
    <s v="Garcia, Dunn and Richardson"/>
    <s v="Automated even-keeled emulation"/>
    <n v="9100"/>
    <n v="12991"/>
    <x v="1"/>
    <n v="1.4275824175824177"/>
    <n v="83.812903225806451"/>
    <n v="155"/>
    <s v="US"/>
    <s v="USD"/>
    <n v="1455861600"/>
    <n v="1457244000"/>
    <b v="0"/>
    <b v="0"/>
    <x v="2"/>
  </r>
  <r>
    <n v="842"/>
    <s v="Lawson and Sons"/>
    <s v="Reverse-engineered multi-tasking product"/>
    <n v="1500"/>
    <n v="8447"/>
    <x v="1"/>
    <n v="5.6313333333333331"/>
    <n v="63.992424242424242"/>
    <n v="132"/>
    <s v="IT"/>
    <s v="EUR"/>
    <n v="1529038800"/>
    <n v="1529298000"/>
    <b v="0"/>
    <b v="0"/>
    <x v="8"/>
  </r>
  <r>
    <n v="843"/>
    <s v="Porter-Hicks"/>
    <s v="De-engineered next generation parallelism"/>
    <n v="8800"/>
    <n v="2703"/>
    <x v="0"/>
    <n v="0.30715909090909088"/>
    <n v="81.909090909090907"/>
    <n v="33"/>
    <s v="US"/>
    <s v="USD"/>
    <n v="1535259600"/>
    <n v="1535778000"/>
    <b v="0"/>
    <b v="0"/>
    <x v="14"/>
  </r>
  <r>
    <n v="844"/>
    <s v="Rodriguez-Hansen"/>
    <s v="Intuitive cohesive groupware"/>
    <n v="8800"/>
    <n v="8747"/>
    <x v="3"/>
    <n v="0.99397727272727276"/>
    <n v="93.053191489361708"/>
    <n v="94"/>
    <s v="US"/>
    <s v="USD"/>
    <n v="1327212000"/>
    <n v="1327471200"/>
    <b v="0"/>
    <b v="0"/>
    <x v="4"/>
  </r>
  <r>
    <n v="845"/>
    <s v="Williams LLC"/>
    <s v="Up-sized high-level access"/>
    <n v="69900"/>
    <n v="138087"/>
    <x v="1"/>
    <n v="1.9754935622317598"/>
    <n v="101.98449039881831"/>
    <n v="1354"/>
    <s v="GB"/>
    <s v="GBP"/>
    <n v="1526360400"/>
    <n v="1529557200"/>
    <b v="0"/>
    <b v="0"/>
    <x v="2"/>
  </r>
  <r>
    <n v="846"/>
    <s v="Cooper, Stanley and Bryant"/>
    <s v="Phased empowering success"/>
    <n v="1000"/>
    <n v="5085"/>
    <x v="1"/>
    <n v="5.085"/>
    <n v="105.9375"/>
    <n v="48"/>
    <s v="US"/>
    <s v="USD"/>
    <n v="1532149200"/>
    <n v="1535259600"/>
    <b v="1"/>
    <b v="1"/>
    <x v="2"/>
  </r>
  <r>
    <n v="847"/>
    <s v="Miller, Glenn and Adams"/>
    <s v="Distributed actuating project"/>
    <n v="4700"/>
    <n v="11174"/>
    <x v="1"/>
    <n v="2.3774468085106384"/>
    <n v="101.58181818181818"/>
    <n v="110"/>
    <s v="US"/>
    <s v="USD"/>
    <n v="1515304800"/>
    <n v="1515564000"/>
    <b v="0"/>
    <b v="0"/>
    <x v="0"/>
  </r>
  <r>
    <n v="848"/>
    <s v="Cole, Salazar and Moreno"/>
    <s v="Robust motivating orchestration"/>
    <n v="3200"/>
    <n v="10831"/>
    <x v="1"/>
    <n v="3.3846875000000001"/>
    <n v="62.970930232558139"/>
    <n v="172"/>
    <s v="US"/>
    <s v="USD"/>
    <n v="1276318800"/>
    <n v="1277096400"/>
    <b v="0"/>
    <b v="0"/>
    <x v="6"/>
  </r>
  <r>
    <n v="849"/>
    <s v="Jones-Ryan"/>
    <s v="Vision-oriented uniform instruction set"/>
    <n v="6700"/>
    <n v="8917"/>
    <x v="1"/>
    <n v="1.3308955223880596"/>
    <n v="29.045602605863191"/>
    <n v="307"/>
    <s v="US"/>
    <s v="USD"/>
    <n v="1328767200"/>
    <n v="1329026400"/>
    <b v="0"/>
    <b v="1"/>
    <x v="7"/>
  </r>
  <r>
    <n v="850"/>
    <s v="Hood, Perez and Meadows"/>
    <s v="Cross-group upward-trending hierarchy"/>
    <n v="100"/>
    <n v="1"/>
    <x v="0"/>
    <n v="0.01"/>
    <n v="1"/>
    <n v="1"/>
    <s v="US"/>
    <s v="USD"/>
    <n v="1321682400"/>
    <n v="1322978400"/>
    <b v="1"/>
    <b v="0"/>
    <x v="1"/>
  </r>
  <r>
    <n v="851"/>
    <s v="Bright and Sons"/>
    <s v="Object-based needs-based info-mediaries"/>
    <n v="6000"/>
    <n v="12468"/>
    <x v="1"/>
    <n v="2.0779999999999998"/>
    <n v="77.924999999999997"/>
    <n v="160"/>
    <s v="US"/>
    <s v="USD"/>
    <n v="1335934800"/>
    <n v="1338786000"/>
    <b v="0"/>
    <b v="0"/>
    <x v="5"/>
  </r>
  <r>
    <n v="852"/>
    <s v="Brady Ltd"/>
    <s v="Open-source reciprocal standardization"/>
    <n v="4900"/>
    <n v="2505"/>
    <x v="0"/>
    <n v="0.51122448979591839"/>
    <n v="80.806451612903231"/>
    <n v="31"/>
    <s v="US"/>
    <s v="USD"/>
    <n v="1310792400"/>
    <n v="1311656400"/>
    <b v="0"/>
    <b v="1"/>
    <x v="11"/>
  </r>
  <r>
    <n v="853"/>
    <s v="Collier LLC"/>
    <s v="Secured well-modulated projection"/>
    <n v="17100"/>
    <n v="111502"/>
    <x v="1"/>
    <n v="6.5205847953216374"/>
    <n v="76.006816632583508"/>
    <n v="1467"/>
    <s v="CA"/>
    <s v="CAD"/>
    <n v="1308546000"/>
    <n v="1308978000"/>
    <b v="0"/>
    <b v="1"/>
    <x v="7"/>
  </r>
  <r>
    <n v="854"/>
    <s v="Campbell, Thomas and Obrien"/>
    <s v="Multi-channeled secondary middleware"/>
    <n v="171000"/>
    <n v="194309"/>
    <x v="1"/>
    <n v="1.1363099415204678"/>
    <n v="72.993613824192337"/>
    <n v="2662"/>
    <s v="CA"/>
    <s v="CAD"/>
    <n v="1574056800"/>
    <n v="1576389600"/>
    <b v="0"/>
    <b v="0"/>
    <x v="13"/>
  </r>
  <r>
    <n v="855"/>
    <s v="Moses-Terry"/>
    <s v="Horizontal clear-thinking framework"/>
    <n v="23400"/>
    <n v="23956"/>
    <x v="1"/>
    <n v="1.0237606837606839"/>
    <n v="53"/>
    <n v="452"/>
    <s v="AU"/>
    <s v="AUD"/>
    <n v="1308373200"/>
    <n v="1311051600"/>
    <b v="0"/>
    <b v="0"/>
    <x v="3"/>
  </r>
  <r>
    <n v="856"/>
    <s v="Williams and Sons"/>
    <s v="Profound composite core"/>
    <n v="2400"/>
    <n v="8558"/>
    <x v="1"/>
    <n v="3.5658333333333334"/>
    <n v="54.164556962025316"/>
    <n v="158"/>
    <s v="US"/>
    <s v="USD"/>
    <n v="1335243600"/>
    <n v="1336712400"/>
    <b v="0"/>
    <b v="0"/>
    <x v="0"/>
  </r>
  <r>
    <n v="857"/>
    <s v="Miranda, Gray and Hale"/>
    <s v="Programmable disintermediate matrices"/>
    <n v="5300"/>
    <n v="7413"/>
    <x v="1"/>
    <n v="1.3986792452830188"/>
    <n v="32.946666666666665"/>
    <n v="225"/>
    <s v="CH"/>
    <s v="CHF"/>
    <n v="1328421600"/>
    <n v="1330408800"/>
    <b v="1"/>
    <b v="0"/>
    <x v="12"/>
  </r>
  <r>
    <n v="858"/>
    <s v="Ayala, Crawford and Taylor"/>
    <s v="Realigned 5thgeneration knowledge user"/>
    <n v="4000"/>
    <n v="2778"/>
    <x v="0"/>
    <n v="0.69450000000000001"/>
    <n v="79.371428571428567"/>
    <n v="35"/>
    <s v="US"/>
    <s v="USD"/>
    <n v="1524286800"/>
    <n v="1524891600"/>
    <b v="1"/>
    <b v="0"/>
    <x v="0"/>
  </r>
  <r>
    <n v="859"/>
    <s v="Martinez Ltd"/>
    <s v="Multi-layered upward-trending groupware"/>
    <n v="7300"/>
    <n v="2594"/>
    <x v="0"/>
    <n v="0.35534246575342465"/>
    <n v="41.174603174603178"/>
    <n v="63"/>
    <s v="US"/>
    <s v="USD"/>
    <n v="1362117600"/>
    <n v="1363669200"/>
    <b v="0"/>
    <b v="1"/>
    <x v="3"/>
  </r>
  <r>
    <n v="860"/>
    <s v="Lee PLC"/>
    <s v="Re-contextualized leadingedge firmware"/>
    <n v="2000"/>
    <n v="5033"/>
    <x v="1"/>
    <n v="2.5165000000000002"/>
    <n v="77.430769230769229"/>
    <n v="65"/>
    <s v="US"/>
    <s v="USD"/>
    <n v="1550556000"/>
    <n v="1551420000"/>
    <b v="0"/>
    <b v="1"/>
    <x v="8"/>
  </r>
  <r>
    <n v="861"/>
    <s v="Young, Ramsey and Powell"/>
    <s v="Devolved disintermediate analyzer"/>
    <n v="8800"/>
    <n v="9317"/>
    <x v="1"/>
    <n v="1.0587500000000001"/>
    <n v="57.159509202453989"/>
    <n v="163"/>
    <s v="US"/>
    <s v="USD"/>
    <n v="1269147600"/>
    <n v="1269838800"/>
    <b v="0"/>
    <b v="0"/>
    <x v="3"/>
  </r>
  <r>
    <n v="862"/>
    <s v="Lewis and Sons"/>
    <s v="Profound disintermediate open system"/>
    <n v="3500"/>
    <n v="6560"/>
    <x v="1"/>
    <n v="1.8742857142857143"/>
    <n v="77.17647058823529"/>
    <n v="85"/>
    <s v="US"/>
    <s v="USD"/>
    <n v="1312174800"/>
    <n v="1312520400"/>
    <b v="0"/>
    <b v="0"/>
    <x v="3"/>
  </r>
  <r>
    <n v="863"/>
    <s v="Davis-Johnson"/>
    <s v="Automated reciprocal protocol"/>
    <n v="1400"/>
    <n v="5415"/>
    <x v="1"/>
    <n v="3.8678571428571429"/>
    <n v="24.953917050691246"/>
    <n v="217"/>
    <s v="US"/>
    <s v="USD"/>
    <n v="1434517200"/>
    <n v="1436504400"/>
    <b v="0"/>
    <b v="1"/>
    <x v="19"/>
  </r>
  <r>
    <n v="864"/>
    <s v="Stevenson-Thompson"/>
    <s v="Automated static workforce"/>
    <n v="4200"/>
    <n v="14577"/>
    <x v="1"/>
    <n v="3.4707142857142856"/>
    <n v="97.18"/>
    <n v="150"/>
    <s v="US"/>
    <s v="USD"/>
    <n v="1471582800"/>
    <n v="1472014800"/>
    <b v="0"/>
    <b v="0"/>
    <x v="12"/>
  </r>
  <r>
    <n v="865"/>
    <s v="Ellis, Smith and Armstrong"/>
    <s v="Horizontal attitude-oriented help-desk"/>
    <n v="81000"/>
    <n v="150515"/>
    <x v="1"/>
    <n v="1.8582098765432098"/>
    <n v="46.000916870415651"/>
    <n v="3272"/>
    <s v="US"/>
    <s v="USD"/>
    <n v="1410757200"/>
    <n v="1411534800"/>
    <b v="0"/>
    <b v="0"/>
    <x v="3"/>
  </r>
  <r>
    <n v="866"/>
    <s v="Jackson-Brown"/>
    <s v="Versatile 5thgeneration matrices"/>
    <n v="182800"/>
    <n v="79045"/>
    <x v="3"/>
    <n v="0.43241247264770238"/>
    <n v="88.023385300668153"/>
    <n v="898"/>
    <s v="US"/>
    <s v="USD"/>
    <n v="1304830800"/>
    <n v="1304917200"/>
    <b v="0"/>
    <b v="0"/>
    <x v="14"/>
  </r>
  <r>
    <n v="867"/>
    <s v="Kane, Pruitt and Rivera"/>
    <s v="Cross-platform next generation service-desk"/>
    <n v="4800"/>
    <n v="7797"/>
    <x v="1"/>
    <n v="1.6243749999999999"/>
    <n v="25.99"/>
    <n v="300"/>
    <s v="US"/>
    <s v="USD"/>
    <n v="1539061200"/>
    <n v="1539579600"/>
    <b v="0"/>
    <b v="0"/>
    <x v="0"/>
  </r>
  <r>
    <n v="868"/>
    <s v="Wood, Buckley and Meza"/>
    <s v="Front-line web-enabled installation"/>
    <n v="7000"/>
    <n v="12939"/>
    <x v="1"/>
    <n v="1.8484285714285715"/>
    <n v="102.69047619047619"/>
    <n v="126"/>
    <s v="US"/>
    <s v="USD"/>
    <n v="1381554000"/>
    <n v="1382504400"/>
    <b v="0"/>
    <b v="0"/>
    <x v="3"/>
  </r>
  <r>
    <n v="869"/>
    <s v="Brown-Williams"/>
    <s v="Multi-channeled responsive product"/>
    <n v="161900"/>
    <n v="38376"/>
    <x v="0"/>
    <n v="0.23703520691785052"/>
    <n v="72.958174904942965"/>
    <n v="526"/>
    <s v="US"/>
    <s v="USD"/>
    <n v="1277096400"/>
    <n v="1278306000"/>
    <b v="0"/>
    <b v="0"/>
    <x v="6"/>
  </r>
  <r>
    <n v="870"/>
    <s v="Hansen-Austin"/>
    <s v="Adaptive demand-driven encryption"/>
    <n v="7700"/>
    <n v="6920"/>
    <x v="0"/>
    <n v="0.89870129870129867"/>
    <n v="57.190082644628099"/>
    <n v="121"/>
    <s v="US"/>
    <s v="USD"/>
    <n v="1440392400"/>
    <n v="1442552400"/>
    <b v="0"/>
    <b v="0"/>
    <x v="3"/>
  </r>
  <r>
    <n v="871"/>
    <s v="Santana-George"/>
    <s v="Re-engineered client-driven knowledge user"/>
    <n v="71500"/>
    <n v="194912"/>
    <x v="1"/>
    <n v="2.7260419580419581"/>
    <n v="84.013793103448279"/>
    <n v="2320"/>
    <s v="US"/>
    <s v="USD"/>
    <n v="1509512400"/>
    <n v="1511071200"/>
    <b v="0"/>
    <b v="1"/>
    <x v="3"/>
  </r>
  <r>
    <n v="872"/>
    <s v="Davis LLC"/>
    <s v="Compatible logistical paradigm"/>
    <n v="4700"/>
    <n v="7992"/>
    <x v="1"/>
    <n v="1.7004255319148935"/>
    <n v="98.666666666666671"/>
    <n v="81"/>
    <s v="AU"/>
    <s v="AUD"/>
    <n v="1535950800"/>
    <n v="1536382800"/>
    <b v="0"/>
    <b v="0"/>
    <x v="22"/>
  </r>
  <r>
    <n v="873"/>
    <s v="Vazquez, Ochoa and Clark"/>
    <s v="Intuitive value-added installation"/>
    <n v="42100"/>
    <n v="79268"/>
    <x v="1"/>
    <n v="1.8828503562945369"/>
    <n v="42.007419183889773"/>
    <n v="1887"/>
    <s v="US"/>
    <s v="USD"/>
    <n v="1389160800"/>
    <n v="1389592800"/>
    <b v="0"/>
    <b v="0"/>
    <x v="14"/>
  </r>
  <r>
    <n v="874"/>
    <s v="Chung-Nguyen"/>
    <s v="Managed discrete parallelism"/>
    <n v="40200"/>
    <n v="139468"/>
    <x v="1"/>
    <n v="3.4693532338308457"/>
    <n v="32.002753556677376"/>
    <n v="4358"/>
    <s v="US"/>
    <s v="USD"/>
    <n v="1271998800"/>
    <n v="1275282000"/>
    <b v="0"/>
    <b v="1"/>
    <x v="14"/>
  </r>
  <r>
    <n v="875"/>
    <s v="Mueller-Harmon"/>
    <s v="Implemented tangible approach"/>
    <n v="7900"/>
    <n v="5465"/>
    <x v="0"/>
    <n v="0.6917721518987342"/>
    <n v="81.567164179104481"/>
    <n v="67"/>
    <s v="US"/>
    <s v="USD"/>
    <n v="1294898400"/>
    <n v="1294984800"/>
    <b v="0"/>
    <b v="0"/>
    <x v="1"/>
  </r>
  <r>
    <n v="876"/>
    <s v="Dixon, Perez and Banks"/>
    <s v="Re-engineered encompassing definition"/>
    <n v="8300"/>
    <n v="2111"/>
    <x v="0"/>
    <n v="0.25433734939759034"/>
    <n v="37.035087719298247"/>
    <n v="57"/>
    <s v="CA"/>
    <s v="CAD"/>
    <n v="1559970000"/>
    <n v="1562043600"/>
    <b v="0"/>
    <b v="0"/>
    <x v="14"/>
  </r>
  <r>
    <n v="877"/>
    <s v="Estrada Group"/>
    <s v="Multi-lateral uniform collaboration"/>
    <n v="163600"/>
    <n v="126628"/>
    <x v="0"/>
    <n v="0.77400977995110021"/>
    <n v="103.033360455655"/>
    <n v="1229"/>
    <s v="US"/>
    <s v="USD"/>
    <n v="1469509200"/>
    <n v="1469595600"/>
    <b v="0"/>
    <b v="0"/>
    <x v="0"/>
  </r>
  <r>
    <n v="878"/>
    <s v="Lutz Group"/>
    <s v="Enterprise-wide foreground paradigm"/>
    <n v="2700"/>
    <n v="1012"/>
    <x v="0"/>
    <n v="0.37481481481481482"/>
    <n v="84.333333333333329"/>
    <n v="12"/>
    <s v="IT"/>
    <s v="EUR"/>
    <n v="1579068000"/>
    <n v="1581141600"/>
    <b v="0"/>
    <b v="0"/>
    <x v="16"/>
  </r>
  <r>
    <n v="879"/>
    <s v="Ortiz Inc"/>
    <s v="Stand-alone incremental parallelism"/>
    <n v="1000"/>
    <n v="5438"/>
    <x v="1"/>
    <n v="5.4379999999999997"/>
    <n v="102.60377358490567"/>
    <n v="53"/>
    <s v="US"/>
    <s v="USD"/>
    <n v="1487743200"/>
    <n v="1488520800"/>
    <b v="0"/>
    <b v="0"/>
    <x v="9"/>
  </r>
  <r>
    <n v="880"/>
    <s v="Craig, Ellis and Miller"/>
    <s v="Persevering 5thgeneration throughput"/>
    <n v="84500"/>
    <n v="193101"/>
    <x v="1"/>
    <n v="2.2852189349112426"/>
    <n v="79.992129246064621"/>
    <n v="2414"/>
    <s v="US"/>
    <s v="USD"/>
    <n v="1563685200"/>
    <n v="1563858000"/>
    <b v="0"/>
    <b v="0"/>
    <x v="5"/>
  </r>
  <r>
    <n v="881"/>
    <s v="Charles Inc"/>
    <s v="Implemented object-oriented synergy"/>
    <n v="81300"/>
    <n v="31665"/>
    <x v="0"/>
    <n v="0.38948339483394834"/>
    <n v="70.055309734513273"/>
    <n v="452"/>
    <s v="US"/>
    <s v="USD"/>
    <n v="1436418000"/>
    <n v="1438923600"/>
    <b v="0"/>
    <b v="1"/>
    <x v="3"/>
  </r>
  <r>
    <n v="882"/>
    <s v="White-Rosario"/>
    <s v="Balanced demand-driven definition"/>
    <n v="800"/>
    <n v="2960"/>
    <x v="1"/>
    <n v="3.7"/>
    <n v="37"/>
    <n v="80"/>
    <s v="US"/>
    <s v="USD"/>
    <n v="1421820000"/>
    <n v="1422165600"/>
    <b v="0"/>
    <b v="0"/>
    <x v="3"/>
  </r>
  <r>
    <n v="883"/>
    <s v="Simmons-Villarreal"/>
    <s v="Customer-focused mobile Graphic Interface"/>
    <n v="3400"/>
    <n v="8089"/>
    <x v="1"/>
    <n v="2.3791176470588233"/>
    <n v="41.911917098445599"/>
    <n v="193"/>
    <s v="US"/>
    <s v="USD"/>
    <n v="1274763600"/>
    <n v="1277874000"/>
    <b v="0"/>
    <b v="0"/>
    <x v="12"/>
  </r>
  <r>
    <n v="884"/>
    <s v="Strickland Group"/>
    <s v="Horizontal secondary interface"/>
    <n v="170800"/>
    <n v="109374"/>
    <x v="0"/>
    <n v="0.64036299765807958"/>
    <n v="57.992576882290564"/>
    <n v="1886"/>
    <s v="US"/>
    <s v="USD"/>
    <n v="1399179600"/>
    <n v="1399352400"/>
    <b v="0"/>
    <b v="1"/>
    <x v="3"/>
  </r>
  <r>
    <n v="885"/>
    <s v="Lynch Ltd"/>
    <s v="Virtual analyzing collaboration"/>
    <n v="1800"/>
    <n v="2129"/>
    <x v="1"/>
    <n v="1.1827777777777777"/>
    <n v="40.942307692307693"/>
    <n v="52"/>
    <s v="US"/>
    <s v="USD"/>
    <n v="1275800400"/>
    <n v="1279083600"/>
    <b v="0"/>
    <b v="0"/>
    <x v="3"/>
  </r>
  <r>
    <n v="886"/>
    <s v="Sanders LLC"/>
    <s v="Multi-tiered explicit focus group"/>
    <n v="150600"/>
    <n v="127745"/>
    <x v="0"/>
    <n v="0.84824037184594958"/>
    <n v="69.9972602739726"/>
    <n v="1825"/>
    <s v="US"/>
    <s v="USD"/>
    <n v="1282798800"/>
    <n v="1284354000"/>
    <b v="0"/>
    <b v="0"/>
    <x v="7"/>
  </r>
  <r>
    <n v="887"/>
    <s v="Cooper LLC"/>
    <s v="Multi-layered systematic knowledgebase"/>
    <n v="7800"/>
    <n v="2289"/>
    <x v="0"/>
    <n v="0.29346153846153844"/>
    <n v="73.838709677419359"/>
    <n v="31"/>
    <s v="US"/>
    <s v="USD"/>
    <n v="1437109200"/>
    <n v="1441170000"/>
    <b v="0"/>
    <b v="1"/>
    <x v="3"/>
  </r>
  <r>
    <n v="888"/>
    <s v="Palmer Ltd"/>
    <s v="Reverse-engineered uniform knowledge user"/>
    <n v="5800"/>
    <n v="12174"/>
    <x v="1"/>
    <n v="2.0989655172413793"/>
    <n v="41.979310344827589"/>
    <n v="290"/>
    <s v="US"/>
    <s v="USD"/>
    <n v="1491886800"/>
    <n v="1493528400"/>
    <b v="0"/>
    <b v="0"/>
    <x v="3"/>
  </r>
  <r>
    <n v="889"/>
    <s v="Santos Group"/>
    <s v="Secured dynamic capacity"/>
    <n v="5600"/>
    <n v="9508"/>
    <x v="1"/>
    <n v="1.697857142857143"/>
    <n v="77.93442622950819"/>
    <n v="122"/>
    <s v="US"/>
    <s v="USD"/>
    <n v="1394600400"/>
    <n v="1395205200"/>
    <b v="0"/>
    <b v="1"/>
    <x v="5"/>
  </r>
  <r>
    <n v="890"/>
    <s v="Christian, Kim and Jimenez"/>
    <s v="Devolved foreground throughput"/>
    <n v="134400"/>
    <n v="155849"/>
    <x v="1"/>
    <n v="1.1595907738095239"/>
    <n v="106.01972789115646"/>
    <n v="1470"/>
    <s v="US"/>
    <s v="USD"/>
    <n v="1561352400"/>
    <n v="1561438800"/>
    <b v="0"/>
    <b v="0"/>
    <x v="7"/>
  </r>
  <r>
    <n v="891"/>
    <s v="Williams, Price and Hurley"/>
    <s v="Synchronized demand-driven infrastructure"/>
    <n v="3000"/>
    <n v="7758"/>
    <x v="1"/>
    <n v="2.5859999999999999"/>
    <n v="47.018181818181816"/>
    <n v="165"/>
    <s v="CA"/>
    <s v="CAD"/>
    <n v="1322892000"/>
    <n v="1326693600"/>
    <b v="0"/>
    <b v="0"/>
    <x v="4"/>
  </r>
  <r>
    <n v="892"/>
    <s v="Anderson, Parks and Estrada"/>
    <s v="Realigned discrete structure"/>
    <n v="6000"/>
    <n v="13835"/>
    <x v="1"/>
    <n v="2.3058333333333332"/>
    <n v="76.016483516483518"/>
    <n v="182"/>
    <s v="US"/>
    <s v="USD"/>
    <n v="1274418000"/>
    <n v="1277960400"/>
    <b v="0"/>
    <b v="0"/>
    <x v="18"/>
  </r>
  <r>
    <n v="893"/>
    <s v="Collins-Martinez"/>
    <s v="Progressive grid-enabled website"/>
    <n v="8400"/>
    <n v="10770"/>
    <x v="1"/>
    <n v="1.2821428571428573"/>
    <n v="54.120603015075375"/>
    <n v="199"/>
    <s v="IT"/>
    <s v="EUR"/>
    <n v="1434344400"/>
    <n v="1434690000"/>
    <b v="0"/>
    <b v="1"/>
    <x v="4"/>
  </r>
  <r>
    <n v="894"/>
    <s v="Barrett Inc"/>
    <s v="Organic cohesive neural-net"/>
    <n v="1700"/>
    <n v="3208"/>
    <x v="1"/>
    <n v="1.8870588235294117"/>
    <n v="57.285714285714285"/>
    <n v="56"/>
    <s v="GB"/>
    <s v="GBP"/>
    <n v="1373518800"/>
    <n v="1376110800"/>
    <b v="0"/>
    <b v="1"/>
    <x v="19"/>
  </r>
  <r>
    <n v="895"/>
    <s v="Adams-Rollins"/>
    <s v="Integrated demand-driven info-mediaries"/>
    <n v="159800"/>
    <n v="11108"/>
    <x v="0"/>
    <n v="6.9511889862327911E-2"/>
    <n v="103.81308411214954"/>
    <n v="107"/>
    <s v="US"/>
    <s v="USD"/>
    <n v="1517637600"/>
    <n v="1518415200"/>
    <b v="0"/>
    <b v="0"/>
    <x v="3"/>
  </r>
  <r>
    <n v="896"/>
    <s v="Wright-Bryant"/>
    <s v="Reverse-engineered client-server extranet"/>
    <n v="19800"/>
    <n v="153338"/>
    <x v="1"/>
    <n v="7.7443434343434348"/>
    <n v="105.02602739726028"/>
    <n v="1460"/>
    <s v="AU"/>
    <s v="AUD"/>
    <n v="1310619600"/>
    <n v="1310878800"/>
    <b v="0"/>
    <b v="1"/>
    <x v="0"/>
  </r>
  <r>
    <n v="897"/>
    <s v="Berry-Cannon"/>
    <s v="Organized discrete encoding"/>
    <n v="8800"/>
    <n v="2437"/>
    <x v="0"/>
    <n v="0.27693181818181817"/>
    <n v="90.259259259259252"/>
    <n v="27"/>
    <s v="US"/>
    <s v="USD"/>
    <n v="1556427600"/>
    <n v="1556600400"/>
    <b v="0"/>
    <b v="0"/>
    <x v="3"/>
  </r>
  <r>
    <n v="898"/>
    <s v="Davis-Gonzalez"/>
    <s v="Balanced regional flexibility"/>
    <n v="179100"/>
    <n v="93991"/>
    <x v="0"/>
    <n v="0.52479620323841425"/>
    <n v="76.978705978705975"/>
    <n v="1221"/>
    <s v="US"/>
    <s v="USD"/>
    <n v="1576476000"/>
    <n v="1576994400"/>
    <b v="0"/>
    <b v="0"/>
    <x v="4"/>
  </r>
  <r>
    <n v="899"/>
    <s v="Best-Young"/>
    <s v="Implemented multimedia time-frame"/>
    <n v="3100"/>
    <n v="12620"/>
    <x v="1"/>
    <n v="4.0709677419354842"/>
    <n v="102.60162601626017"/>
    <n v="123"/>
    <s v="CH"/>
    <s v="CHF"/>
    <n v="1381122000"/>
    <n v="1382677200"/>
    <b v="0"/>
    <b v="0"/>
    <x v="17"/>
  </r>
  <r>
    <n v="900"/>
    <s v="Powers, Smith and Deleon"/>
    <s v="Enhanced uniform service-desk"/>
    <n v="100"/>
    <n v="2"/>
    <x v="0"/>
    <n v="0.02"/>
    <n v="2"/>
    <n v="1"/>
    <s v="US"/>
    <s v="USD"/>
    <n v="1411102800"/>
    <n v="1411189200"/>
    <b v="0"/>
    <b v="1"/>
    <x v="2"/>
  </r>
  <r>
    <n v="901"/>
    <s v="Hogan Group"/>
    <s v="Versatile bottom-line definition"/>
    <n v="5600"/>
    <n v="8746"/>
    <x v="1"/>
    <n v="1.5617857142857143"/>
    <n v="55.0062893081761"/>
    <n v="159"/>
    <s v="US"/>
    <s v="USD"/>
    <n v="1531803600"/>
    <n v="1534654800"/>
    <b v="0"/>
    <b v="1"/>
    <x v="1"/>
  </r>
  <r>
    <n v="902"/>
    <s v="Wang, Silva and Byrd"/>
    <s v="Integrated bifurcated software"/>
    <n v="1400"/>
    <n v="3534"/>
    <x v="1"/>
    <n v="2.5242857142857145"/>
    <n v="32.127272727272725"/>
    <n v="110"/>
    <s v="US"/>
    <s v="USD"/>
    <n v="1454133600"/>
    <n v="1457762400"/>
    <b v="0"/>
    <b v="0"/>
    <x v="2"/>
  </r>
  <r>
    <n v="903"/>
    <s v="Parker-Morris"/>
    <s v="Assimilated next generation instruction set"/>
    <n v="41000"/>
    <n v="709"/>
    <x v="2"/>
    <n v="1.729268292682927E-2"/>
    <n v="50.642857142857146"/>
    <n v="14"/>
    <s v="US"/>
    <s v="USD"/>
    <n v="1336194000"/>
    <n v="1337490000"/>
    <b v="0"/>
    <b v="1"/>
    <x v="9"/>
  </r>
  <r>
    <n v="904"/>
    <s v="Rodriguez, Johnson and Jackson"/>
    <s v="Digitized foreground array"/>
    <n v="6500"/>
    <n v="795"/>
    <x v="0"/>
    <n v="0.12230769230769231"/>
    <n v="49.6875"/>
    <n v="16"/>
    <s v="US"/>
    <s v="USD"/>
    <n v="1349326800"/>
    <n v="1349672400"/>
    <b v="0"/>
    <b v="0"/>
    <x v="15"/>
  </r>
  <r>
    <n v="905"/>
    <s v="Haynes PLC"/>
    <s v="Re-engineered clear-thinking project"/>
    <n v="7900"/>
    <n v="12955"/>
    <x v="1"/>
    <n v="1.6398734177215191"/>
    <n v="54.894067796610166"/>
    <n v="236"/>
    <s v="US"/>
    <s v="USD"/>
    <n v="1379566800"/>
    <n v="1379826000"/>
    <b v="0"/>
    <b v="0"/>
    <x v="3"/>
  </r>
  <r>
    <n v="906"/>
    <s v="Hayes Group"/>
    <s v="Implemented even-keeled standardization"/>
    <n v="5500"/>
    <n v="8964"/>
    <x v="1"/>
    <n v="1.6298181818181818"/>
    <n v="46.931937172774866"/>
    <n v="191"/>
    <s v="US"/>
    <s v="USD"/>
    <n v="1494651600"/>
    <n v="1497762000"/>
    <b v="1"/>
    <b v="1"/>
    <x v="4"/>
  </r>
  <r>
    <n v="907"/>
    <s v="White, Pena and Calhoun"/>
    <s v="Quality-focused asymmetric adapter"/>
    <n v="9100"/>
    <n v="1843"/>
    <x v="0"/>
    <n v="0.20252747252747252"/>
    <n v="44.951219512195124"/>
    <n v="41"/>
    <s v="US"/>
    <s v="USD"/>
    <n v="1303880400"/>
    <n v="1304485200"/>
    <b v="0"/>
    <b v="0"/>
    <x v="3"/>
  </r>
  <r>
    <n v="908"/>
    <s v="Bryant-Pope"/>
    <s v="Networked intangible help-desk"/>
    <n v="38200"/>
    <n v="121950"/>
    <x v="1"/>
    <n v="3.1924083769633507"/>
    <n v="30.99898322318251"/>
    <n v="3934"/>
    <s v="US"/>
    <s v="USD"/>
    <n v="1335934800"/>
    <n v="1336885200"/>
    <b v="0"/>
    <b v="0"/>
    <x v="11"/>
  </r>
  <r>
    <n v="909"/>
    <s v="Gates, Li and Thompson"/>
    <s v="Synchronized attitude-oriented frame"/>
    <n v="1800"/>
    <n v="8621"/>
    <x v="1"/>
    <n v="4.7894444444444444"/>
    <n v="107.7625"/>
    <n v="80"/>
    <s v="CA"/>
    <s v="CAD"/>
    <n v="1528088400"/>
    <n v="1530421200"/>
    <b v="0"/>
    <b v="1"/>
    <x v="3"/>
  </r>
  <r>
    <n v="910"/>
    <s v="King-Morris"/>
    <s v="Proactive incremental architecture"/>
    <n v="154500"/>
    <n v="30215"/>
    <x v="3"/>
    <n v="0.19556634304207121"/>
    <n v="102.07770270270271"/>
    <n v="296"/>
    <s v="US"/>
    <s v="USD"/>
    <n v="1421906400"/>
    <n v="1421992800"/>
    <b v="0"/>
    <b v="0"/>
    <x v="3"/>
  </r>
  <r>
    <n v="911"/>
    <s v="Carter, Cole and Curtis"/>
    <s v="Cloned responsive standardization"/>
    <n v="5800"/>
    <n v="11539"/>
    <x v="1"/>
    <n v="1.9894827586206896"/>
    <n v="24.976190476190474"/>
    <n v="462"/>
    <s v="US"/>
    <s v="USD"/>
    <n v="1568005200"/>
    <n v="1568178000"/>
    <b v="1"/>
    <b v="0"/>
    <x v="2"/>
  </r>
  <r>
    <n v="912"/>
    <s v="Sanchez-Parsons"/>
    <s v="Reduced bifurcated pricing structure"/>
    <n v="1800"/>
    <n v="14310"/>
    <x v="1"/>
    <n v="7.95"/>
    <n v="79.944134078212286"/>
    <n v="179"/>
    <s v="US"/>
    <s v="USD"/>
    <n v="1346821200"/>
    <n v="1347944400"/>
    <b v="1"/>
    <b v="0"/>
    <x v="6"/>
  </r>
  <r>
    <n v="913"/>
    <s v="Rivera-Pearson"/>
    <s v="Re-engineered asymmetric challenge"/>
    <n v="70200"/>
    <n v="35536"/>
    <x v="0"/>
    <n v="0.50621082621082625"/>
    <n v="67.946462715105156"/>
    <n v="523"/>
    <s v="AU"/>
    <s v="AUD"/>
    <n v="1557637200"/>
    <n v="1558760400"/>
    <b v="0"/>
    <b v="0"/>
    <x v="6"/>
  </r>
  <r>
    <n v="914"/>
    <s v="Ramirez, Padilla and Barrera"/>
    <s v="Diverse client-driven conglomeration"/>
    <n v="6400"/>
    <n v="3676"/>
    <x v="0"/>
    <n v="0.57437499999999997"/>
    <n v="26.070921985815602"/>
    <n v="141"/>
    <s v="GB"/>
    <s v="GBP"/>
    <n v="1375592400"/>
    <n v="1376629200"/>
    <b v="0"/>
    <b v="0"/>
    <x v="3"/>
  </r>
  <r>
    <n v="915"/>
    <s v="Riggs Group"/>
    <s v="Configurable upward-trending solution"/>
    <n v="125900"/>
    <n v="195936"/>
    <x v="1"/>
    <n v="1.5562827640984909"/>
    <n v="105.0032154340836"/>
    <n v="1866"/>
    <s v="GB"/>
    <s v="GBP"/>
    <n v="1503982800"/>
    <n v="1504760400"/>
    <b v="0"/>
    <b v="0"/>
    <x v="19"/>
  </r>
  <r>
    <n v="916"/>
    <s v="Clements Ltd"/>
    <s v="Persistent bandwidth-monitored framework"/>
    <n v="3700"/>
    <n v="1343"/>
    <x v="0"/>
    <n v="0.36297297297297298"/>
    <n v="25.826923076923077"/>
    <n v="52"/>
    <s v="US"/>
    <s v="USD"/>
    <n v="1418882400"/>
    <n v="1419660000"/>
    <b v="0"/>
    <b v="0"/>
    <x v="14"/>
  </r>
  <r>
    <n v="917"/>
    <s v="Cooper Inc"/>
    <s v="Polarized discrete product"/>
    <n v="3600"/>
    <n v="2097"/>
    <x v="2"/>
    <n v="0.58250000000000002"/>
    <n v="77.666666666666671"/>
    <n v="27"/>
    <s v="GB"/>
    <s v="GBP"/>
    <n v="1309237200"/>
    <n v="1311310800"/>
    <b v="0"/>
    <b v="1"/>
    <x v="12"/>
  </r>
  <r>
    <n v="918"/>
    <s v="Jones-Gonzalez"/>
    <s v="Seamless dynamic website"/>
    <n v="3800"/>
    <n v="9021"/>
    <x v="1"/>
    <n v="2.3739473684210526"/>
    <n v="57.82692307692308"/>
    <n v="156"/>
    <s v="CH"/>
    <s v="CHF"/>
    <n v="1343365200"/>
    <n v="1344315600"/>
    <b v="0"/>
    <b v="0"/>
    <x v="15"/>
  </r>
  <r>
    <n v="919"/>
    <s v="Fox Ltd"/>
    <s v="Extended multimedia firmware"/>
    <n v="35600"/>
    <n v="20915"/>
    <x v="0"/>
    <n v="0.58750000000000002"/>
    <n v="92.955555555555549"/>
    <n v="225"/>
    <s v="AU"/>
    <s v="AUD"/>
    <n v="1507957200"/>
    <n v="1510725600"/>
    <b v="0"/>
    <b v="1"/>
    <x v="3"/>
  </r>
  <r>
    <n v="920"/>
    <s v="Green, Murphy and Webb"/>
    <s v="Versatile directional project"/>
    <n v="5300"/>
    <n v="9676"/>
    <x v="1"/>
    <n v="1.8256603773584905"/>
    <n v="37.945098039215686"/>
    <n v="255"/>
    <s v="US"/>
    <s v="USD"/>
    <n v="1549519200"/>
    <n v="1551247200"/>
    <b v="1"/>
    <b v="0"/>
    <x v="10"/>
  </r>
  <r>
    <n v="921"/>
    <s v="Stevenson PLC"/>
    <s v="Profound directional knowledge user"/>
    <n v="160400"/>
    <n v="1210"/>
    <x v="0"/>
    <n v="7.5436408977556111E-3"/>
    <n v="31.842105263157894"/>
    <n v="38"/>
    <s v="US"/>
    <s v="USD"/>
    <n v="1329026400"/>
    <n v="1330236000"/>
    <b v="0"/>
    <b v="0"/>
    <x v="2"/>
  </r>
  <r>
    <n v="922"/>
    <s v="Soto-Anthony"/>
    <s v="Ameliorated logistical capability"/>
    <n v="51400"/>
    <n v="90440"/>
    <x v="1"/>
    <n v="1.7595330739299611"/>
    <n v="40"/>
    <n v="2261"/>
    <s v="US"/>
    <s v="USD"/>
    <n v="1544335200"/>
    <n v="1545112800"/>
    <b v="0"/>
    <b v="1"/>
    <x v="21"/>
  </r>
  <r>
    <n v="923"/>
    <s v="Wise and Sons"/>
    <s v="Sharable discrete definition"/>
    <n v="1700"/>
    <n v="4044"/>
    <x v="1"/>
    <n v="2.3788235294117648"/>
    <n v="101.1"/>
    <n v="40"/>
    <s v="US"/>
    <s v="USD"/>
    <n v="1279083600"/>
    <n v="1279170000"/>
    <b v="0"/>
    <b v="0"/>
    <x v="3"/>
  </r>
  <r>
    <n v="924"/>
    <s v="Butler-Barr"/>
    <s v="User-friendly next generation core"/>
    <n v="39400"/>
    <n v="192292"/>
    <x v="1"/>
    <n v="4.8805076142131982"/>
    <n v="84.006989951944078"/>
    <n v="2289"/>
    <s v="IT"/>
    <s v="EUR"/>
    <n v="1572498000"/>
    <n v="1573452000"/>
    <b v="0"/>
    <b v="0"/>
    <x v="3"/>
  </r>
  <r>
    <n v="925"/>
    <s v="Wilson, Jefferson and Anderson"/>
    <s v="Profit-focused empowering system engine"/>
    <n v="3000"/>
    <n v="6722"/>
    <x v="1"/>
    <n v="2.2406666666666668"/>
    <n v="103.41538461538461"/>
    <n v="65"/>
    <s v="US"/>
    <s v="USD"/>
    <n v="1506056400"/>
    <n v="1507093200"/>
    <b v="0"/>
    <b v="0"/>
    <x v="3"/>
  </r>
  <r>
    <n v="926"/>
    <s v="Brown-Oliver"/>
    <s v="Synchronized cohesive encoding"/>
    <n v="8700"/>
    <n v="1577"/>
    <x v="0"/>
    <n v="0.18126436781609195"/>
    <n v="105.13333333333334"/>
    <n v="15"/>
    <s v="US"/>
    <s v="USD"/>
    <n v="1463029200"/>
    <n v="1463374800"/>
    <b v="0"/>
    <b v="0"/>
    <x v="0"/>
  </r>
  <r>
    <n v="927"/>
    <s v="Davis-Gardner"/>
    <s v="Synergistic dynamic utilization"/>
    <n v="7200"/>
    <n v="3301"/>
    <x v="0"/>
    <n v="0.45847222222222223"/>
    <n v="89.21621621621621"/>
    <n v="37"/>
    <s v="US"/>
    <s v="USD"/>
    <n v="1342069200"/>
    <n v="1344574800"/>
    <b v="0"/>
    <b v="0"/>
    <x v="3"/>
  </r>
  <r>
    <n v="928"/>
    <s v="Dawson Group"/>
    <s v="Triple-buffered bi-directional model"/>
    <n v="167400"/>
    <n v="196386"/>
    <x v="1"/>
    <n v="1.1731541218637993"/>
    <n v="51.995234312946785"/>
    <n v="3777"/>
    <s v="IT"/>
    <s v="EUR"/>
    <n v="1388296800"/>
    <n v="1389074400"/>
    <b v="0"/>
    <b v="0"/>
    <x v="2"/>
  </r>
  <r>
    <n v="929"/>
    <s v="Turner-Terrell"/>
    <s v="Polarized tertiary function"/>
    <n v="5500"/>
    <n v="11952"/>
    <x v="1"/>
    <n v="2.173090909090909"/>
    <n v="64.956521739130437"/>
    <n v="184"/>
    <s v="GB"/>
    <s v="GBP"/>
    <n v="1493787600"/>
    <n v="1494997200"/>
    <b v="0"/>
    <b v="0"/>
    <x v="3"/>
  </r>
  <r>
    <n v="930"/>
    <s v="Hall, Buchanan and Benton"/>
    <s v="Configurable fault-tolerant structure"/>
    <n v="3500"/>
    <n v="3930"/>
    <x v="1"/>
    <n v="1.1228571428571428"/>
    <n v="46.235294117647058"/>
    <n v="85"/>
    <s v="US"/>
    <s v="USD"/>
    <n v="1424844000"/>
    <n v="1425448800"/>
    <b v="0"/>
    <b v="1"/>
    <x v="3"/>
  </r>
  <r>
    <n v="931"/>
    <s v="Lowery, Hayden and Cruz"/>
    <s v="Digitized 24/7 budgetary management"/>
    <n v="7900"/>
    <n v="5729"/>
    <x v="0"/>
    <n v="0.72518987341772156"/>
    <n v="51.151785714285715"/>
    <n v="112"/>
    <s v="US"/>
    <s v="USD"/>
    <n v="1403931600"/>
    <n v="1404104400"/>
    <b v="0"/>
    <b v="1"/>
    <x v="3"/>
  </r>
  <r>
    <n v="932"/>
    <s v="Mora, Miller and Harper"/>
    <s v="Stand-alone zero tolerance algorithm"/>
    <n v="2300"/>
    <n v="4883"/>
    <x v="1"/>
    <n v="2.1230434782608696"/>
    <n v="33.909722222222221"/>
    <n v="144"/>
    <s v="US"/>
    <s v="USD"/>
    <n v="1394514000"/>
    <n v="1394773200"/>
    <b v="0"/>
    <b v="0"/>
    <x v="1"/>
  </r>
  <r>
    <n v="933"/>
    <s v="Espinoza Group"/>
    <s v="Implemented tangible support"/>
    <n v="73000"/>
    <n v="175015"/>
    <x v="1"/>
    <n v="2.3974657534246577"/>
    <n v="92.016298633017882"/>
    <n v="1902"/>
    <s v="US"/>
    <s v="USD"/>
    <n v="1365397200"/>
    <n v="1366520400"/>
    <b v="0"/>
    <b v="0"/>
    <x v="3"/>
  </r>
  <r>
    <n v="934"/>
    <s v="Davis, Crawford and Lopez"/>
    <s v="Reactive radical framework"/>
    <n v="6200"/>
    <n v="11280"/>
    <x v="1"/>
    <n v="1.8193548387096774"/>
    <n v="107.42857142857143"/>
    <n v="105"/>
    <s v="US"/>
    <s v="USD"/>
    <n v="1456120800"/>
    <n v="1456639200"/>
    <b v="0"/>
    <b v="0"/>
    <x v="3"/>
  </r>
  <r>
    <n v="935"/>
    <s v="Richards, Stevens and Fleming"/>
    <s v="Object-based full-range knowledge user"/>
    <n v="6100"/>
    <n v="10012"/>
    <x v="1"/>
    <n v="1.6413114754098361"/>
    <n v="75.848484848484844"/>
    <n v="132"/>
    <s v="US"/>
    <s v="USD"/>
    <n v="1437714000"/>
    <n v="1438318800"/>
    <b v="0"/>
    <b v="0"/>
    <x v="3"/>
  </r>
  <r>
    <n v="936"/>
    <s v="Brown Ltd"/>
    <s v="Enhanced composite contingency"/>
    <n v="103200"/>
    <n v="1690"/>
    <x v="0"/>
    <n v="1.6375968992248063E-2"/>
    <n v="80.476190476190482"/>
    <n v="21"/>
    <s v="US"/>
    <s v="USD"/>
    <n v="1563771600"/>
    <n v="1564030800"/>
    <b v="1"/>
    <b v="0"/>
    <x v="3"/>
  </r>
  <r>
    <n v="937"/>
    <s v="Tapia, Sandoval and Hurley"/>
    <s v="Cloned fresh-thinking model"/>
    <n v="171000"/>
    <n v="84891"/>
    <x v="3"/>
    <n v="0.49643859649122807"/>
    <n v="86.978483606557376"/>
    <n v="976"/>
    <s v="US"/>
    <s v="USD"/>
    <n v="1448517600"/>
    <n v="1449295200"/>
    <b v="0"/>
    <b v="0"/>
    <x v="4"/>
  </r>
  <r>
    <n v="938"/>
    <s v="Allen Inc"/>
    <s v="Total dedicated benchmark"/>
    <n v="9200"/>
    <n v="10093"/>
    <x v="1"/>
    <n v="1.0970652173913042"/>
    <n v="105.13541666666667"/>
    <n v="96"/>
    <s v="US"/>
    <s v="USD"/>
    <n v="1528779600"/>
    <n v="1531890000"/>
    <b v="0"/>
    <b v="1"/>
    <x v="13"/>
  </r>
  <r>
    <n v="939"/>
    <s v="Williams, Johnson and Campbell"/>
    <s v="Streamlined human-resource Graphic Interface"/>
    <n v="7800"/>
    <n v="3839"/>
    <x v="0"/>
    <n v="0.49217948717948717"/>
    <n v="57.298507462686565"/>
    <n v="67"/>
    <s v="US"/>
    <s v="USD"/>
    <n v="1304744400"/>
    <n v="1306213200"/>
    <b v="0"/>
    <b v="1"/>
    <x v="11"/>
  </r>
  <r>
    <n v="940"/>
    <s v="Wiggins Ltd"/>
    <s v="Upgradable analyzing core"/>
    <n v="9900"/>
    <n v="6161"/>
    <x v="2"/>
    <n v="0.62232323232323228"/>
    <n v="93.348484848484844"/>
    <n v="66"/>
    <s v="CA"/>
    <s v="CAD"/>
    <n v="1354341600"/>
    <n v="1356242400"/>
    <b v="0"/>
    <b v="0"/>
    <x v="2"/>
  </r>
  <r>
    <n v="941"/>
    <s v="Luna-Horne"/>
    <s v="Profound exuding pricing structure"/>
    <n v="43000"/>
    <n v="5615"/>
    <x v="0"/>
    <n v="0.1305813953488372"/>
    <n v="71.987179487179489"/>
    <n v="78"/>
    <s v="US"/>
    <s v="USD"/>
    <n v="1294552800"/>
    <n v="1297576800"/>
    <b v="1"/>
    <b v="0"/>
    <x v="3"/>
  </r>
  <r>
    <n v="942"/>
    <s v="Allen Inc"/>
    <s v="Horizontal optimizing model"/>
    <n v="9600"/>
    <n v="6205"/>
    <x v="0"/>
    <n v="0.64635416666666667"/>
    <n v="92.611940298507463"/>
    <n v="67"/>
    <s v="AU"/>
    <s v="AUD"/>
    <n v="1295935200"/>
    <n v="1296194400"/>
    <b v="0"/>
    <b v="0"/>
    <x v="3"/>
  </r>
  <r>
    <n v="943"/>
    <s v="Peterson, Gonzalez and Spencer"/>
    <s v="Synchronized fault-tolerant algorithm"/>
    <n v="7500"/>
    <n v="11969"/>
    <x v="1"/>
    <n v="1.5958666666666668"/>
    <n v="104.99122807017544"/>
    <n v="114"/>
    <s v="US"/>
    <s v="USD"/>
    <n v="1411534800"/>
    <n v="1414558800"/>
    <b v="0"/>
    <b v="0"/>
    <x v="0"/>
  </r>
  <r>
    <n v="944"/>
    <s v="Walter Inc"/>
    <s v="Streamlined 5thgeneration intranet"/>
    <n v="10000"/>
    <n v="8142"/>
    <x v="0"/>
    <n v="0.81420000000000003"/>
    <n v="30.958174904942965"/>
    <n v="263"/>
    <s v="AU"/>
    <s v="AUD"/>
    <n v="1486706400"/>
    <n v="1488348000"/>
    <b v="0"/>
    <b v="0"/>
    <x v="14"/>
  </r>
  <r>
    <n v="945"/>
    <s v="Sanders, Farley and Huffman"/>
    <s v="Cross-group clear-thinking task-force"/>
    <n v="172000"/>
    <n v="55805"/>
    <x v="0"/>
    <n v="0.32444767441860467"/>
    <n v="33.001182732111175"/>
    <n v="1691"/>
    <s v="US"/>
    <s v="USD"/>
    <n v="1333602000"/>
    <n v="1334898000"/>
    <b v="1"/>
    <b v="0"/>
    <x v="14"/>
  </r>
  <r>
    <n v="946"/>
    <s v="Hall, Holmes and Walker"/>
    <s v="Public-key bandwidth-monitored intranet"/>
    <n v="153700"/>
    <n v="15238"/>
    <x v="0"/>
    <n v="9.9141184124918666E-2"/>
    <n v="84.187845303867405"/>
    <n v="181"/>
    <s v="US"/>
    <s v="USD"/>
    <n v="1308200400"/>
    <n v="1308373200"/>
    <b v="0"/>
    <b v="0"/>
    <x v="3"/>
  </r>
  <r>
    <n v="947"/>
    <s v="Smith-Powell"/>
    <s v="Upgradable clear-thinking hardware"/>
    <n v="3600"/>
    <n v="961"/>
    <x v="0"/>
    <n v="0.26694444444444443"/>
    <n v="73.92307692307692"/>
    <n v="13"/>
    <s v="US"/>
    <s v="USD"/>
    <n v="1411707600"/>
    <n v="1412312400"/>
    <b v="0"/>
    <b v="0"/>
    <x v="3"/>
  </r>
  <r>
    <n v="948"/>
    <s v="Smith-Hill"/>
    <s v="Integrated holistic paradigm"/>
    <n v="9400"/>
    <n v="5918"/>
    <x v="3"/>
    <n v="0.62957446808510642"/>
    <n v="36.987499999999997"/>
    <n v="160"/>
    <s v="US"/>
    <s v="USD"/>
    <n v="1418364000"/>
    <n v="1419228000"/>
    <b v="1"/>
    <b v="1"/>
    <x v="4"/>
  </r>
  <r>
    <n v="949"/>
    <s v="Wright LLC"/>
    <s v="Seamless clear-thinking conglomeration"/>
    <n v="5900"/>
    <n v="9520"/>
    <x v="1"/>
    <n v="1.6135593220338984"/>
    <n v="46.896551724137929"/>
    <n v="203"/>
    <s v="US"/>
    <s v="USD"/>
    <n v="1429333200"/>
    <n v="1430974800"/>
    <b v="0"/>
    <b v="0"/>
    <x v="2"/>
  </r>
  <r>
    <n v="950"/>
    <s v="Williams, Orozco and Gomez"/>
    <s v="Persistent content-based methodology"/>
    <n v="100"/>
    <n v="5"/>
    <x v="0"/>
    <n v="0.05"/>
    <n v="5"/>
    <n v="1"/>
    <s v="US"/>
    <s v="USD"/>
    <n v="1555390800"/>
    <n v="1555822800"/>
    <b v="0"/>
    <b v="1"/>
    <x v="3"/>
  </r>
  <r>
    <n v="951"/>
    <s v="Peterson Ltd"/>
    <s v="Re-engineered 24hour matrix"/>
    <n v="14500"/>
    <n v="159056"/>
    <x v="1"/>
    <n v="10.969379310344827"/>
    <n v="102.02437459910199"/>
    <n v="1559"/>
    <s v="US"/>
    <s v="USD"/>
    <n v="1482732000"/>
    <n v="1482818400"/>
    <b v="0"/>
    <b v="1"/>
    <x v="1"/>
  </r>
  <r>
    <n v="952"/>
    <s v="Cummings-Hayes"/>
    <s v="Virtual multi-tasking core"/>
    <n v="145500"/>
    <n v="101987"/>
    <x v="3"/>
    <n v="0.70094158075601376"/>
    <n v="45.007502206531335"/>
    <n v="2266"/>
    <s v="US"/>
    <s v="USD"/>
    <n v="1470718800"/>
    <n v="1471928400"/>
    <b v="0"/>
    <b v="0"/>
    <x v="4"/>
  </r>
  <r>
    <n v="953"/>
    <s v="Boyle Ltd"/>
    <s v="Streamlined fault-tolerant conglomeration"/>
    <n v="3300"/>
    <n v="1980"/>
    <x v="0"/>
    <n v="0.6"/>
    <n v="94.285714285714292"/>
    <n v="21"/>
    <s v="US"/>
    <s v="USD"/>
    <n v="1450591200"/>
    <n v="1453701600"/>
    <b v="0"/>
    <b v="1"/>
    <x v="22"/>
  </r>
  <r>
    <n v="954"/>
    <s v="Henderson, Parker and Diaz"/>
    <s v="Enterprise-wide client-driven policy"/>
    <n v="42600"/>
    <n v="156384"/>
    <x v="1"/>
    <n v="3.6709859154929578"/>
    <n v="101.02325581395348"/>
    <n v="1548"/>
    <s v="AU"/>
    <s v="AUD"/>
    <n v="1348290000"/>
    <n v="1350363600"/>
    <b v="0"/>
    <b v="0"/>
    <x v="2"/>
  </r>
  <r>
    <n v="955"/>
    <s v="Moss-Obrien"/>
    <s v="Function-based next generation emulation"/>
    <n v="700"/>
    <n v="7763"/>
    <x v="1"/>
    <n v="11.09"/>
    <n v="97.037499999999994"/>
    <n v="80"/>
    <s v="US"/>
    <s v="USD"/>
    <n v="1353823200"/>
    <n v="1353996000"/>
    <b v="0"/>
    <b v="0"/>
    <x v="3"/>
  </r>
  <r>
    <n v="956"/>
    <s v="Wood Inc"/>
    <s v="Re-engineered composite focus group"/>
    <n v="187600"/>
    <n v="35698"/>
    <x v="0"/>
    <n v="0.19028784648187633"/>
    <n v="43.00963855421687"/>
    <n v="830"/>
    <s v="US"/>
    <s v="USD"/>
    <n v="1450764000"/>
    <n v="1451109600"/>
    <b v="0"/>
    <b v="0"/>
    <x v="22"/>
  </r>
  <r>
    <n v="957"/>
    <s v="Riley, Cohen and Goodman"/>
    <s v="Profound mission-critical function"/>
    <n v="9800"/>
    <n v="12434"/>
    <x v="1"/>
    <n v="1.2687755102040816"/>
    <n v="94.916030534351151"/>
    <n v="131"/>
    <s v="US"/>
    <s v="USD"/>
    <n v="1329372000"/>
    <n v="1329631200"/>
    <b v="0"/>
    <b v="0"/>
    <x v="3"/>
  </r>
  <r>
    <n v="958"/>
    <s v="Green, Robinson and Ho"/>
    <s v="De-engineered zero-defect open system"/>
    <n v="1100"/>
    <n v="8081"/>
    <x v="1"/>
    <n v="7.3463636363636367"/>
    <n v="72.151785714285708"/>
    <n v="112"/>
    <s v="US"/>
    <s v="USD"/>
    <n v="1277096400"/>
    <n v="1278997200"/>
    <b v="0"/>
    <b v="0"/>
    <x v="10"/>
  </r>
  <r>
    <n v="959"/>
    <s v="Black-Graham"/>
    <s v="Operative hybrid utilization"/>
    <n v="145000"/>
    <n v="6631"/>
    <x v="0"/>
    <n v="4.5731034482758622E-2"/>
    <n v="51.007692307692309"/>
    <n v="130"/>
    <s v="US"/>
    <s v="USD"/>
    <n v="1277701200"/>
    <n v="1280120400"/>
    <b v="0"/>
    <b v="0"/>
    <x v="18"/>
  </r>
  <r>
    <n v="960"/>
    <s v="Robbins Group"/>
    <s v="Function-based interactive matrix"/>
    <n v="5500"/>
    <n v="4678"/>
    <x v="0"/>
    <n v="0.85054545454545449"/>
    <n v="85.054545454545448"/>
    <n v="55"/>
    <s v="US"/>
    <s v="USD"/>
    <n v="1454911200"/>
    <n v="1458104400"/>
    <b v="0"/>
    <b v="0"/>
    <x v="2"/>
  </r>
  <r>
    <n v="961"/>
    <s v="Mason, Case and May"/>
    <s v="Optimized content-based collaboration"/>
    <n v="5700"/>
    <n v="6800"/>
    <x v="1"/>
    <n v="1.1929824561403508"/>
    <n v="43.87096774193548"/>
    <n v="155"/>
    <s v="US"/>
    <s v="USD"/>
    <n v="1297922400"/>
    <n v="1298268000"/>
    <b v="0"/>
    <b v="0"/>
    <x v="18"/>
  </r>
  <r>
    <n v="962"/>
    <s v="Harris, Russell and Mitchell"/>
    <s v="User-centric cohesive policy"/>
    <n v="3600"/>
    <n v="10657"/>
    <x v="1"/>
    <n v="2.9602777777777778"/>
    <n v="40.063909774436091"/>
    <n v="266"/>
    <s v="US"/>
    <s v="USD"/>
    <n v="1384408800"/>
    <n v="1386223200"/>
    <b v="0"/>
    <b v="0"/>
    <x v="0"/>
  </r>
  <r>
    <n v="963"/>
    <s v="Rodriguez-Robinson"/>
    <s v="Ergonomic methodical hub"/>
    <n v="5900"/>
    <n v="4997"/>
    <x v="0"/>
    <n v="0.84694915254237291"/>
    <n v="43.833333333333336"/>
    <n v="114"/>
    <s v="IT"/>
    <s v="EUR"/>
    <n v="1299304800"/>
    <n v="1299823200"/>
    <b v="0"/>
    <b v="1"/>
    <x v="14"/>
  </r>
  <r>
    <n v="964"/>
    <s v="Peck, Higgins and Smith"/>
    <s v="Devolved disintermediate encryption"/>
    <n v="3700"/>
    <n v="13164"/>
    <x v="1"/>
    <n v="3.5578378378378379"/>
    <n v="84.92903225806451"/>
    <n v="155"/>
    <s v="US"/>
    <s v="USD"/>
    <n v="1431320400"/>
    <n v="1431752400"/>
    <b v="0"/>
    <b v="0"/>
    <x v="3"/>
  </r>
  <r>
    <n v="965"/>
    <s v="Nunez-King"/>
    <s v="Phased clear-thinking policy"/>
    <n v="2200"/>
    <n v="8501"/>
    <x v="1"/>
    <n v="3.8640909090909092"/>
    <n v="41.067632850241544"/>
    <n v="207"/>
    <s v="GB"/>
    <s v="GBP"/>
    <n v="1264399200"/>
    <n v="1267855200"/>
    <b v="0"/>
    <b v="0"/>
    <x v="1"/>
  </r>
  <r>
    <n v="966"/>
    <s v="Davis and Sons"/>
    <s v="Seamless solution-oriented capacity"/>
    <n v="1700"/>
    <n v="13468"/>
    <x v="1"/>
    <n v="7.9223529411764702"/>
    <n v="54.971428571428568"/>
    <n v="245"/>
    <s v="US"/>
    <s v="USD"/>
    <n v="1497502800"/>
    <n v="1497675600"/>
    <b v="0"/>
    <b v="0"/>
    <x v="3"/>
  </r>
  <r>
    <n v="967"/>
    <s v="Howard-Douglas"/>
    <s v="Organized human-resource attitude"/>
    <n v="88400"/>
    <n v="121138"/>
    <x v="1"/>
    <n v="1.3703393665158372"/>
    <n v="77.010807374443743"/>
    <n v="1573"/>
    <s v="US"/>
    <s v="USD"/>
    <n v="1333688400"/>
    <n v="1336885200"/>
    <b v="0"/>
    <b v="0"/>
    <x v="21"/>
  </r>
  <r>
    <n v="968"/>
    <s v="Gonzalez-White"/>
    <s v="Open-architected disintermediate budgetary management"/>
    <n v="2400"/>
    <n v="8117"/>
    <x v="1"/>
    <n v="3.3820833333333336"/>
    <n v="71.201754385964918"/>
    <n v="114"/>
    <s v="US"/>
    <s v="USD"/>
    <n v="1293861600"/>
    <n v="1295157600"/>
    <b v="0"/>
    <b v="0"/>
    <x v="0"/>
  </r>
  <r>
    <n v="969"/>
    <s v="Lopez-King"/>
    <s v="Multi-lateral radical solution"/>
    <n v="7900"/>
    <n v="8550"/>
    <x v="1"/>
    <n v="1.0822784810126582"/>
    <n v="91.935483870967744"/>
    <n v="93"/>
    <s v="US"/>
    <s v="USD"/>
    <n v="1576994400"/>
    <n v="1577599200"/>
    <b v="0"/>
    <b v="0"/>
    <x v="3"/>
  </r>
  <r>
    <n v="970"/>
    <s v="Glover-Nelson"/>
    <s v="Inverse context-sensitive info-mediaries"/>
    <n v="94900"/>
    <n v="57659"/>
    <x v="0"/>
    <n v="0.60757639620653314"/>
    <n v="97.069023569023571"/>
    <n v="594"/>
    <s v="US"/>
    <s v="USD"/>
    <n v="1304917200"/>
    <n v="1305003600"/>
    <b v="0"/>
    <b v="0"/>
    <x v="3"/>
  </r>
  <r>
    <n v="971"/>
    <s v="Garner and Sons"/>
    <s v="Versatile neutral workforce"/>
    <n v="5100"/>
    <n v="1414"/>
    <x v="0"/>
    <n v="0.27725490196078434"/>
    <n v="58.916666666666664"/>
    <n v="24"/>
    <s v="US"/>
    <s v="USD"/>
    <n v="1381208400"/>
    <n v="1381726800"/>
    <b v="0"/>
    <b v="0"/>
    <x v="19"/>
  </r>
  <r>
    <n v="972"/>
    <s v="Sellers, Roach and Garrison"/>
    <s v="Multi-tiered systematic knowledge user"/>
    <n v="42700"/>
    <n v="97524"/>
    <x v="1"/>
    <n v="2.283934426229508"/>
    <n v="58.015466983938133"/>
    <n v="1681"/>
    <s v="US"/>
    <s v="USD"/>
    <n v="1401685200"/>
    <n v="1402462800"/>
    <b v="0"/>
    <b v="1"/>
    <x v="2"/>
  </r>
  <r>
    <n v="973"/>
    <s v="Herrera, Bennett and Silva"/>
    <s v="Programmable multi-state algorithm"/>
    <n v="121100"/>
    <n v="26176"/>
    <x v="0"/>
    <n v="0.21615194054500414"/>
    <n v="103.87301587301587"/>
    <n v="252"/>
    <s v="US"/>
    <s v="USD"/>
    <n v="1291960800"/>
    <n v="1292133600"/>
    <b v="0"/>
    <b v="1"/>
    <x v="3"/>
  </r>
  <r>
    <n v="974"/>
    <s v="Thomas, Clay and Mendoza"/>
    <s v="Multi-channeled reciprocal interface"/>
    <n v="800"/>
    <n v="2991"/>
    <x v="1"/>
    <n v="3.73875"/>
    <n v="93.46875"/>
    <n v="32"/>
    <s v="US"/>
    <s v="USD"/>
    <n v="1368853200"/>
    <n v="1368939600"/>
    <b v="0"/>
    <b v="0"/>
    <x v="7"/>
  </r>
  <r>
    <n v="975"/>
    <s v="Ayala Group"/>
    <s v="Right-sized maximized migration"/>
    <n v="5400"/>
    <n v="8366"/>
    <x v="1"/>
    <n v="1.5492592592592593"/>
    <n v="61.970370370370368"/>
    <n v="135"/>
    <s v="US"/>
    <s v="USD"/>
    <n v="1448776800"/>
    <n v="1452146400"/>
    <b v="0"/>
    <b v="1"/>
    <x v="3"/>
  </r>
  <r>
    <n v="976"/>
    <s v="Huerta, Roberts and Dickerson"/>
    <s v="Self-enabling value-added artificial intelligence"/>
    <n v="4000"/>
    <n v="12886"/>
    <x v="1"/>
    <n v="3.2214999999999998"/>
    <n v="92.042857142857144"/>
    <n v="140"/>
    <s v="US"/>
    <s v="USD"/>
    <n v="1296194400"/>
    <n v="1296712800"/>
    <b v="0"/>
    <b v="1"/>
    <x v="3"/>
  </r>
  <r>
    <n v="977"/>
    <s v="Johnson Group"/>
    <s v="Vision-oriented interactive solution"/>
    <n v="7000"/>
    <n v="5177"/>
    <x v="0"/>
    <n v="0.73957142857142855"/>
    <n v="77.268656716417908"/>
    <n v="67"/>
    <s v="US"/>
    <s v="USD"/>
    <n v="1517983200"/>
    <n v="1520748000"/>
    <b v="0"/>
    <b v="0"/>
    <x v="0"/>
  </r>
  <r>
    <n v="978"/>
    <s v="Bailey, Nguyen and Martinez"/>
    <s v="Fundamental user-facing productivity"/>
    <n v="1000"/>
    <n v="8641"/>
    <x v="1"/>
    <n v="8.641"/>
    <n v="93.923913043478265"/>
    <n v="92"/>
    <s v="US"/>
    <s v="USD"/>
    <n v="1478930400"/>
    <n v="1480831200"/>
    <b v="0"/>
    <b v="0"/>
    <x v="11"/>
  </r>
  <r>
    <n v="979"/>
    <s v="Williams, Martin and Meyer"/>
    <s v="Innovative well-modulated capability"/>
    <n v="60200"/>
    <n v="86244"/>
    <x v="1"/>
    <n v="1.432624584717608"/>
    <n v="84.969458128078813"/>
    <n v="1015"/>
    <s v="GB"/>
    <s v="GBP"/>
    <n v="1426395600"/>
    <n v="1426914000"/>
    <b v="0"/>
    <b v="0"/>
    <x v="3"/>
  </r>
  <r>
    <n v="980"/>
    <s v="Huff-Johnson"/>
    <s v="Universal fault-tolerant orchestration"/>
    <n v="195200"/>
    <n v="78630"/>
    <x v="0"/>
    <n v="0.40281762295081969"/>
    <n v="105.97035040431267"/>
    <n v="742"/>
    <s v="US"/>
    <s v="USD"/>
    <n v="1446181200"/>
    <n v="1446616800"/>
    <b v="1"/>
    <b v="0"/>
    <x v="9"/>
  </r>
  <r>
    <n v="981"/>
    <s v="Diaz-Little"/>
    <s v="Grass-roots executive synergy"/>
    <n v="6700"/>
    <n v="11941"/>
    <x v="1"/>
    <n v="1.7822388059701493"/>
    <n v="36.969040247678016"/>
    <n v="323"/>
    <s v="US"/>
    <s v="USD"/>
    <n v="1514181600"/>
    <n v="1517032800"/>
    <b v="0"/>
    <b v="0"/>
    <x v="2"/>
  </r>
  <r>
    <n v="982"/>
    <s v="Freeman-French"/>
    <s v="Multi-layered optimal application"/>
    <n v="7200"/>
    <n v="6115"/>
    <x v="0"/>
    <n v="0.84930555555555554"/>
    <n v="81.533333333333331"/>
    <n v="75"/>
    <s v="US"/>
    <s v="USD"/>
    <n v="1311051600"/>
    <n v="1311224400"/>
    <b v="0"/>
    <b v="1"/>
    <x v="4"/>
  </r>
  <r>
    <n v="983"/>
    <s v="Beck-Weber"/>
    <s v="Business-focused full-range core"/>
    <n v="129100"/>
    <n v="188404"/>
    <x v="1"/>
    <n v="1.4593648334624323"/>
    <n v="80.999140154772135"/>
    <n v="2326"/>
    <s v="US"/>
    <s v="USD"/>
    <n v="1564894800"/>
    <n v="1566190800"/>
    <b v="0"/>
    <b v="0"/>
    <x v="4"/>
  </r>
  <r>
    <n v="984"/>
    <s v="Lewis-Jacobson"/>
    <s v="Exclusive system-worthy Graphic Interface"/>
    <n v="6500"/>
    <n v="9910"/>
    <x v="1"/>
    <n v="1.5246153846153847"/>
    <n v="26.010498687664043"/>
    <n v="381"/>
    <s v="US"/>
    <s v="USD"/>
    <n v="1567918800"/>
    <n v="1570165200"/>
    <b v="0"/>
    <b v="0"/>
    <x v="3"/>
  </r>
  <r>
    <n v="985"/>
    <s v="Logan-Curtis"/>
    <s v="Enhanced optimal ability"/>
    <n v="170600"/>
    <n v="114523"/>
    <x v="0"/>
    <n v="0.67129542790152408"/>
    <n v="25.998410896708286"/>
    <n v="4405"/>
    <s v="US"/>
    <s v="USD"/>
    <n v="1386309600"/>
    <n v="1388556000"/>
    <b v="0"/>
    <b v="1"/>
    <x v="1"/>
  </r>
  <r>
    <n v="986"/>
    <s v="Chan, Washington and Callahan"/>
    <s v="Optional zero administration neural-net"/>
    <n v="7800"/>
    <n v="3144"/>
    <x v="0"/>
    <n v="0.40307692307692305"/>
    <n v="34.173913043478258"/>
    <n v="92"/>
    <s v="US"/>
    <s v="USD"/>
    <n v="1301979600"/>
    <n v="1303189200"/>
    <b v="0"/>
    <b v="0"/>
    <x v="1"/>
  </r>
  <r>
    <n v="987"/>
    <s v="Wilson Group"/>
    <s v="Ameliorated foreground focus group"/>
    <n v="6200"/>
    <n v="13441"/>
    <x v="1"/>
    <n v="2.1679032258064517"/>
    <n v="28.002083333333335"/>
    <n v="480"/>
    <s v="US"/>
    <s v="USD"/>
    <n v="1493269200"/>
    <n v="1494478800"/>
    <b v="0"/>
    <b v="0"/>
    <x v="4"/>
  </r>
  <r>
    <n v="988"/>
    <s v="Gardner, Ryan and Gutierrez"/>
    <s v="Triple-buffered multi-tasking matrices"/>
    <n v="9400"/>
    <n v="4899"/>
    <x v="0"/>
    <n v="0.52117021276595743"/>
    <n v="76.546875"/>
    <n v="64"/>
    <s v="US"/>
    <s v="USD"/>
    <n v="1478930400"/>
    <n v="1480744800"/>
    <b v="0"/>
    <b v="0"/>
    <x v="15"/>
  </r>
  <r>
    <n v="989"/>
    <s v="Hernandez Inc"/>
    <s v="Versatile dedicated migration"/>
    <n v="2400"/>
    <n v="11990"/>
    <x v="1"/>
    <n v="4.9958333333333336"/>
    <n v="53.053097345132741"/>
    <n v="226"/>
    <s v="US"/>
    <s v="USD"/>
    <n v="1555390800"/>
    <n v="1555822800"/>
    <b v="0"/>
    <b v="0"/>
    <x v="18"/>
  </r>
  <r>
    <n v="990"/>
    <s v="Ortiz-Roberts"/>
    <s v="Devolved foreground customer loyalty"/>
    <n v="7800"/>
    <n v="6839"/>
    <x v="0"/>
    <n v="0.87679487179487181"/>
    <n v="106.859375"/>
    <n v="64"/>
    <s v="US"/>
    <s v="USD"/>
    <n v="1456984800"/>
    <n v="1458882000"/>
    <b v="0"/>
    <b v="1"/>
    <x v="6"/>
  </r>
  <r>
    <n v="991"/>
    <s v="Ramirez LLC"/>
    <s v="Reduced reciprocal focus group"/>
    <n v="9800"/>
    <n v="11091"/>
    <x v="1"/>
    <n v="1.131734693877551"/>
    <n v="46.020746887966808"/>
    <n v="241"/>
    <s v="US"/>
    <s v="USD"/>
    <n v="1411621200"/>
    <n v="1411966800"/>
    <b v="0"/>
    <b v="1"/>
    <x v="1"/>
  </r>
  <r>
    <n v="992"/>
    <s v="Morrow Inc"/>
    <s v="Networked global migration"/>
    <n v="3100"/>
    <n v="13223"/>
    <x v="1"/>
    <n v="4.2654838709677421"/>
    <n v="100.17424242424242"/>
    <n v="132"/>
    <s v="US"/>
    <s v="USD"/>
    <n v="1525669200"/>
    <n v="1526878800"/>
    <b v="0"/>
    <b v="1"/>
    <x v="6"/>
  </r>
  <r>
    <n v="993"/>
    <s v="Erickson-Rogers"/>
    <s v="De-engineered even-keeled definition"/>
    <n v="9800"/>
    <n v="7608"/>
    <x v="3"/>
    <n v="0.77632653061224488"/>
    <n v="101.44"/>
    <n v="75"/>
    <s v="IT"/>
    <s v="EUR"/>
    <n v="1450936800"/>
    <n v="1452405600"/>
    <b v="0"/>
    <b v="1"/>
    <x v="14"/>
  </r>
  <r>
    <n v="994"/>
    <s v="Leach, Rich and Price"/>
    <s v="Implemented bi-directional flexibility"/>
    <n v="141100"/>
    <n v="74073"/>
    <x v="0"/>
    <n v="0.52496810772501767"/>
    <n v="87.972684085510693"/>
    <n v="842"/>
    <s v="US"/>
    <s v="USD"/>
    <n v="1413522000"/>
    <n v="1414040400"/>
    <b v="0"/>
    <b v="1"/>
    <x v="18"/>
  </r>
  <r>
    <n v="995"/>
    <s v="Manning-Hamilton"/>
    <s v="Vision-oriented scalable definition"/>
    <n v="97300"/>
    <n v="153216"/>
    <x v="1"/>
    <n v="1.5746762589928058"/>
    <n v="74.995594713656388"/>
    <n v="2043"/>
    <s v="US"/>
    <s v="USD"/>
    <n v="1541307600"/>
    <n v="1543816800"/>
    <b v="0"/>
    <b v="1"/>
    <x v="0"/>
  </r>
  <r>
    <n v="996"/>
    <s v="Butler LLC"/>
    <s v="Future-proofed upward-trending migration"/>
    <n v="6600"/>
    <n v="4814"/>
    <x v="0"/>
    <n v="0.72939393939393937"/>
    <n v="42.982142857142854"/>
    <n v="112"/>
    <s v="US"/>
    <s v="USD"/>
    <n v="1357106400"/>
    <n v="1359698400"/>
    <b v="0"/>
    <b v="0"/>
    <x v="3"/>
  </r>
  <r>
    <n v="997"/>
    <s v="Ball LLC"/>
    <s v="Right-sized full-range throughput"/>
    <n v="7600"/>
    <n v="4603"/>
    <x v="3"/>
    <n v="0.60565789473684206"/>
    <n v="33.115107913669064"/>
    <n v="139"/>
    <s v="IT"/>
    <s v="EUR"/>
    <n v="1390197600"/>
    <n v="1390629600"/>
    <b v="0"/>
    <b v="0"/>
    <x v="3"/>
  </r>
  <r>
    <n v="998"/>
    <s v="Taylor, Santiago and Flores"/>
    <s v="Polarized composite customer loyalty"/>
    <n v="66600"/>
    <n v="37823"/>
    <x v="0"/>
    <n v="0.5679129129129129"/>
    <n v="101.13101604278074"/>
    <n v="374"/>
    <s v="US"/>
    <s v="USD"/>
    <n v="1265868000"/>
    <n v="1267077600"/>
    <b v="0"/>
    <b v="1"/>
    <x v="7"/>
  </r>
  <r>
    <n v="999"/>
    <s v="Hernandez, Norton and Kelley"/>
    <s v="Expanded eco-centric policy"/>
    <n v="111100"/>
    <n v="62819"/>
    <x v="3"/>
    <n v="0.56542754275427543"/>
    <n v="55.98841354723708"/>
    <n v="1122"/>
    <s v="US"/>
    <s v="USD"/>
    <n v="1467176400"/>
    <n v="1467781200"/>
    <b v="0"/>
    <b v="0"/>
    <x v="0"/>
  </r>
  <r>
    <m/>
    <m/>
    <m/>
    <m/>
    <m/>
    <x v="4"/>
    <m/>
    <m/>
    <m/>
    <m/>
    <m/>
    <m/>
    <m/>
    <m/>
    <m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e v="#DIV/0!"/>
    <n v="0"/>
    <x v="0"/>
    <s v="CAD"/>
    <x v="0"/>
    <x v="0"/>
    <b v="0"/>
    <b v="0"/>
    <s v="food/food trucks"/>
    <x v="0"/>
    <x v="0"/>
  </r>
  <r>
    <n v="1"/>
    <s v="Odom Inc"/>
    <s v="Managed bottom-line architecture"/>
    <n v="1400"/>
    <n v="14560"/>
    <x v="1"/>
    <n v="10.4"/>
    <n v="92.151898734177209"/>
    <n v="158"/>
    <x v="1"/>
    <s v="USD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00.01614035087719"/>
    <n v="1425"/>
    <x v="2"/>
    <s v="AUD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103.20833333333333"/>
    <n v="24"/>
    <x v="1"/>
    <s v="USD"/>
    <x v="3"/>
    <x v="3"/>
    <b v="0"/>
    <b v="0"/>
    <s v="music/rock"/>
    <x v="1"/>
    <x v="1"/>
  </r>
  <r>
    <n v="4"/>
    <s v="Larson-Little"/>
    <s v="Proactive foreground core"/>
    <n v="7600"/>
    <n v="5265"/>
    <x v="0"/>
    <n v="0.69276315789473686"/>
    <n v="99.339622641509436"/>
    <n v="53"/>
    <x v="1"/>
    <s v="USD"/>
    <x v="4"/>
    <x v="4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75.833333333333329"/>
    <n v="174"/>
    <x v="3"/>
    <s v="DKK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60.555555555555557"/>
    <n v="18"/>
    <x v="4"/>
    <s v="GBP"/>
    <x v="6"/>
    <x v="6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64.93832599118943"/>
    <n v="227"/>
    <x v="3"/>
    <s v="DKK"/>
    <x v="7"/>
    <x v="7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30.997175141242938"/>
    <n v="708"/>
    <x v="3"/>
    <s v="DKK"/>
    <x v="8"/>
    <x v="8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72.909090909090907"/>
    <n v="44"/>
    <x v="1"/>
    <s v="USD"/>
    <x v="9"/>
    <x v="9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62.9"/>
    <n v="220"/>
    <x v="1"/>
    <s v="USD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112.22222222222223"/>
    <n v="27"/>
    <x v="1"/>
    <s v="USD"/>
    <x v="11"/>
    <x v="11"/>
    <b v="0"/>
    <b v="1"/>
    <s v="theater/plays"/>
    <x v="3"/>
    <x v="3"/>
  </r>
  <r>
    <n v="12"/>
    <s v="Kim Ltd"/>
    <s v="Assimilated hybrid intranet"/>
    <n v="6300"/>
    <n v="5629"/>
    <x v="0"/>
    <n v="0.89349206349206345"/>
    <n v="102.34545454545454"/>
    <n v="55"/>
    <x v="1"/>
    <s v="USD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105.05102040816327"/>
    <n v="98"/>
    <x v="1"/>
    <s v="USD"/>
    <x v="13"/>
    <x v="13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94.144999999999996"/>
    <n v="200"/>
    <x v="1"/>
    <s v="USD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84.986725663716811"/>
    <n v="452"/>
    <x v="1"/>
    <s v="USD"/>
    <x v="15"/>
    <x v="15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10.41"/>
    <n v="100"/>
    <x v="1"/>
    <s v="USD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07.96236989591674"/>
    <n v="1249"/>
    <x v="1"/>
    <s v="USD"/>
    <x v="17"/>
    <x v="17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45.103703703703701"/>
    <n v="135"/>
    <x v="1"/>
    <s v="USD"/>
    <x v="18"/>
    <x v="18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45.001483679525222"/>
    <n v="674"/>
    <x v="1"/>
    <s v="USD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05.97134670487107"/>
    <n v="1396"/>
    <x v="1"/>
    <s v="USD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69.055555555555557"/>
    <n v="558"/>
    <x v="1"/>
    <s v="USD"/>
    <x v="21"/>
    <x v="21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5.044943820224717"/>
    <n v="890"/>
    <x v="1"/>
    <s v="USD"/>
    <x v="22"/>
    <x v="22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05.22535211267606"/>
    <n v="142"/>
    <x v="4"/>
    <s v="GBP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39.003741114852225"/>
    <n v="2673"/>
    <x v="1"/>
    <s v="USD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73.030674846625772"/>
    <n v="163"/>
    <x v="1"/>
    <s v="USD"/>
    <x v="25"/>
    <x v="25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35.009459459459457"/>
    <n v="1480"/>
    <x v="1"/>
    <s v="USD"/>
    <x v="26"/>
    <x v="26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06.6"/>
    <n v="15"/>
    <x v="1"/>
    <s v="USD"/>
    <x v="27"/>
    <x v="27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61.997747747747745"/>
    <n v="2220"/>
    <x v="1"/>
    <s v="USD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94.000622665006233"/>
    <n v="1606"/>
    <x v="5"/>
    <s v="CHF"/>
    <x v="29"/>
    <x v="29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12.05426356589147"/>
    <n v="129"/>
    <x v="1"/>
    <s v="USD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48.008849557522126"/>
    <n v="226"/>
    <x v="4"/>
    <s v="GBP"/>
    <x v="31"/>
    <x v="31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38.004334633723452"/>
    <n v="2307"/>
    <x v="6"/>
    <s v="EUR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35.000184535892231"/>
    <n v="5419"/>
    <x v="1"/>
    <s v="USD"/>
    <x v="33"/>
    <x v="33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85"/>
    <n v="165"/>
    <x v="1"/>
    <s v="USD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95.993893129770996"/>
    <n v="1965"/>
    <x v="3"/>
    <s v="DKK"/>
    <x v="35"/>
    <x v="35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68.8125"/>
    <n v="16"/>
    <x v="1"/>
    <s v="USD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5.97196261682242"/>
    <n v="107"/>
    <x v="1"/>
    <s v="USD"/>
    <x v="37"/>
    <x v="37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75.261194029850742"/>
    <n v="134"/>
    <x v="1"/>
    <s v="USD"/>
    <x v="38"/>
    <x v="38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57.125"/>
    <n v="88"/>
    <x v="3"/>
    <s v="DKK"/>
    <x v="39"/>
    <x v="39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75.141414141414145"/>
    <n v="198"/>
    <x v="1"/>
    <s v="USD"/>
    <x v="40"/>
    <x v="4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07.42342342342343"/>
    <n v="111"/>
    <x v="6"/>
    <s v="EUR"/>
    <x v="41"/>
    <x v="41"/>
    <b v="0"/>
    <b v="1"/>
    <s v="music/rock"/>
    <x v="1"/>
    <x v="1"/>
  </r>
  <r>
    <n v="42"/>
    <s v="Werner-Bryant"/>
    <s v="Virtual uniform frame"/>
    <n v="1800"/>
    <n v="7991"/>
    <x v="1"/>
    <n v="4.4394444444444447"/>
    <n v="35.995495495495497"/>
    <n v="222"/>
    <x v="1"/>
    <s v="USD"/>
    <x v="42"/>
    <x v="42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26.998873148744366"/>
    <n v="6212"/>
    <x v="1"/>
    <s v="USD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107.56122448979592"/>
    <n v="98"/>
    <x v="3"/>
    <s v="DKK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94.375"/>
    <n v="48"/>
    <x v="1"/>
    <s v="USD"/>
    <x v="45"/>
    <x v="45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46.163043478260867"/>
    <n v="92"/>
    <x v="1"/>
    <s v="USD"/>
    <x v="46"/>
    <x v="46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47.845637583892618"/>
    <n v="149"/>
    <x v="1"/>
    <s v="USD"/>
    <x v="47"/>
    <x v="47"/>
    <b v="0"/>
    <b v="0"/>
    <s v="theater/plays"/>
    <x v="3"/>
    <x v="3"/>
  </r>
  <r>
    <n v="48"/>
    <s v="Lamb Inc"/>
    <s v="Optimized leadingedge concept"/>
    <n v="33300"/>
    <n v="128862"/>
    <x v="1"/>
    <n v="3.86972972972973"/>
    <n v="53.007815713698065"/>
    <n v="2431"/>
    <x v="1"/>
    <s v="USD"/>
    <x v="48"/>
    <x v="48"/>
    <b v="0"/>
    <b v="0"/>
    <s v="theater/plays"/>
    <x v="3"/>
    <x v="3"/>
  </r>
  <r>
    <n v="49"/>
    <s v="Casey-Kelly"/>
    <s v="Sharable holistic interface"/>
    <n v="7200"/>
    <n v="13653"/>
    <x v="1"/>
    <n v="1.89625"/>
    <n v="45.059405940594061"/>
    <n v="303"/>
    <x v="1"/>
    <s v="USD"/>
    <x v="49"/>
    <x v="49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2"/>
    <n v="1"/>
    <x v="6"/>
    <s v="EUR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99.006816632583508"/>
    <n v="1467"/>
    <x v="4"/>
    <s v="GBP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32.786666666666669"/>
    <n v="75"/>
    <x v="1"/>
    <s v="USD"/>
    <x v="52"/>
    <x v="52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59.119617224880386"/>
    <n v="209"/>
    <x v="1"/>
    <s v="USD"/>
    <x v="53"/>
    <x v="53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44.93333333333333"/>
    <n v="120"/>
    <x v="1"/>
    <s v="USD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89.664122137404576"/>
    <n v="131"/>
    <x v="1"/>
    <s v="USD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70.079268292682926"/>
    <n v="164"/>
    <x v="1"/>
    <s v="USD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31.059701492537314"/>
    <n v="201"/>
    <x v="1"/>
    <s v="USD"/>
    <x v="57"/>
    <x v="57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9.061611374407583"/>
    <n v="211"/>
    <x v="1"/>
    <s v="USD"/>
    <x v="58"/>
    <x v="58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30.0859375"/>
    <n v="128"/>
    <x v="1"/>
    <s v="USD"/>
    <x v="59"/>
    <x v="59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84.998125000000002"/>
    <n v="1600"/>
    <x v="0"/>
    <s v="CAD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82.001775410563695"/>
    <n v="2253"/>
    <x v="0"/>
    <s v="CAD"/>
    <x v="61"/>
    <x v="61"/>
    <b v="0"/>
    <b v="0"/>
    <s v="theater/plays"/>
    <x v="3"/>
    <x v="3"/>
  </r>
  <r>
    <n v="62"/>
    <s v="Sparks-West"/>
    <s v="Organized incremental standardization"/>
    <n v="2000"/>
    <n v="14452"/>
    <x v="1"/>
    <n v="7.226"/>
    <n v="58.040160642570278"/>
    <n v="249"/>
    <x v="1"/>
    <s v="USD"/>
    <x v="62"/>
    <x v="62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111.4"/>
    <n v="5"/>
    <x v="1"/>
    <s v="USD"/>
    <x v="63"/>
    <x v="63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71.94736842105263"/>
    <n v="38"/>
    <x v="1"/>
    <s v="USD"/>
    <x v="64"/>
    <x v="64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61.038135593220339"/>
    <n v="236"/>
    <x v="1"/>
    <s v="USD"/>
    <x v="65"/>
    <x v="65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08.91666666666667"/>
    <n v="12"/>
    <x v="1"/>
    <s v="USD"/>
    <x v="66"/>
    <x v="66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29.001722017220171"/>
    <n v="4065"/>
    <x v="4"/>
    <s v="GBP"/>
    <x v="67"/>
    <x v="67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58.975609756097562"/>
    <n v="246"/>
    <x v="6"/>
    <s v="EUR"/>
    <x v="68"/>
    <x v="68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11.82352941176471"/>
    <n v="17"/>
    <x v="1"/>
    <s v="USD"/>
    <x v="69"/>
    <x v="69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63.995555555555555"/>
    <n v="2475"/>
    <x v="6"/>
    <s v="EUR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85.315789473684205"/>
    <n v="76"/>
    <x v="1"/>
    <s v="USD"/>
    <x v="71"/>
    <x v="49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74.481481481481481"/>
    <n v="54"/>
    <x v="1"/>
    <s v="USD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105.14772727272727"/>
    <n v="88"/>
    <x v="1"/>
    <s v="USD"/>
    <x v="73"/>
    <x v="72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56.188235294117646"/>
    <n v="85"/>
    <x v="4"/>
    <s v="GBP"/>
    <x v="74"/>
    <x v="73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85.917647058823533"/>
    <n v="170"/>
    <x v="1"/>
    <s v="USD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57.00296912114014"/>
    <n v="1684"/>
    <x v="1"/>
    <s v="USD"/>
    <x v="76"/>
    <x v="75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79.642857142857139"/>
    <n v="56"/>
    <x v="1"/>
    <s v="USD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41.018181818181816"/>
    <n v="330"/>
    <x v="1"/>
    <s v="USD"/>
    <x v="78"/>
    <x v="77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48.004773269689736"/>
    <n v="838"/>
    <x v="1"/>
    <s v="USD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55.212598425196852"/>
    <n v="127"/>
    <x v="1"/>
    <s v="USD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92.109489051094897"/>
    <n v="411"/>
    <x v="1"/>
    <s v="USD"/>
    <x v="81"/>
    <x v="8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83.183333333333337"/>
    <n v="180"/>
    <x v="4"/>
    <s v="GBP"/>
    <x v="82"/>
    <x v="4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39.996000000000002"/>
    <n v="1000"/>
    <x v="1"/>
    <s v="USD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111.1336898395722"/>
    <n v="374"/>
    <x v="1"/>
    <s v="USD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90.563380281690144"/>
    <n v="71"/>
    <x v="2"/>
    <s v="AUD"/>
    <x v="85"/>
    <x v="83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61.108374384236456"/>
    <n v="203"/>
    <x v="1"/>
    <s v="USD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83.022941970310384"/>
    <n v="1482"/>
    <x v="2"/>
    <s v="AUD"/>
    <x v="87"/>
    <x v="85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0.76106194690266"/>
    <n v="113"/>
    <x v="1"/>
    <s v="USD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89.458333333333329"/>
    <n v="96"/>
    <x v="1"/>
    <s v="USD"/>
    <x v="89"/>
    <x v="87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57.849056603773583"/>
    <n v="106"/>
    <x v="1"/>
    <s v="USD"/>
    <x v="90"/>
    <x v="88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109.99705449189985"/>
    <n v="679"/>
    <x v="6"/>
    <s v="EUR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103.96586345381526"/>
    <n v="498"/>
    <x v="5"/>
    <s v="CHF"/>
    <x v="92"/>
    <x v="4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107.99508196721311"/>
    <n v="610"/>
    <x v="1"/>
    <s v="USD"/>
    <x v="93"/>
    <x v="9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48.927777777777777"/>
    <n v="180"/>
    <x v="4"/>
    <s v="GBP"/>
    <x v="94"/>
    <x v="91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37.666666666666664"/>
    <n v="27"/>
    <x v="1"/>
    <s v="USD"/>
    <x v="95"/>
    <x v="92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64.999141999141997"/>
    <n v="2331"/>
    <x v="1"/>
    <s v="USD"/>
    <x v="96"/>
    <x v="36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06.61061946902655"/>
    <n v="113"/>
    <x v="1"/>
    <s v="USD"/>
    <x v="48"/>
    <x v="93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27.009016393442622"/>
    <n v="1220"/>
    <x v="2"/>
    <s v="AUD"/>
    <x v="97"/>
    <x v="94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91.16463414634147"/>
    <n v="164"/>
    <x v="1"/>
    <s v="USD"/>
    <x v="98"/>
    <x v="95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n v="1"/>
    <x v="1"/>
    <s v="USD"/>
    <x v="99"/>
    <x v="96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56.054878048780488"/>
    <n v="164"/>
    <x v="1"/>
    <s v="USD"/>
    <x v="100"/>
    <x v="97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1.017857142857142"/>
    <n v="336"/>
    <x v="1"/>
    <s v="USD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66.513513513513516"/>
    <n v="37"/>
    <x v="6"/>
    <s v="EUR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89.005216484089729"/>
    <n v="1917"/>
    <x v="1"/>
    <s v="USD"/>
    <x v="103"/>
    <x v="1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103.46315789473684"/>
    <n v="95"/>
    <x v="1"/>
    <s v="USD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95.278911564625844"/>
    <n v="147"/>
    <x v="1"/>
    <s v="USD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75.895348837209298"/>
    <n v="86"/>
    <x v="1"/>
    <s v="USD"/>
    <x v="106"/>
    <x v="103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107.57831325301204"/>
    <n v="83"/>
    <x v="1"/>
    <s v="USD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51.31666666666667"/>
    <n v="60"/>
    <x v="1"/>
    <s v="USD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71.983108108108112"/>
    <n v="296"/>
    <x v="1"/>
    <s v="USD"/>
    <x v="109"/>
    <x v="106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108.95414201183432"/>
    <n v="676"/>
    <x v="1"/>
    <s v="USD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5"/>
    <n v="361"/>
    <x v="2"/>
    <s v="AUD"/>
    <x v="111"/>
    <x v="108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94.938931297709928"/>
    <n v="131"/>
    <x v="1"/>
    <s v="USD"/>
    <x v="112"/>
    <x v="109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09.65079365079364"/>
    <n v="126"/>
    <x v="1"/>
    <s v="USD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44.001815980629537"/>
    <n v="3304"/>
    <x v="6"/>
    <s v="EUR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86.794520547945211"/>
    <n v="73"/>
    <x v="1"/>
    <s v="USD"/>
    <x v="115"/>
    <x v="112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30.992727272727272"/>
    <n v="275"/>
    <x v="1"/>
    <s v="USD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94.791044776119406"/>
    <n v="67"/>
    <x v="1"/>
    <s v="USD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69.79220779220779"/>
    <n v="154"/>
    <x v="1"/>
    <s v="USD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63.003367003367003"/>
    <n v="1782"/>
    <x v="1"/>
    <s v="USD"/>
    <x v="119"/>
    <x v="116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110.0343300110742"/>
    <n v="903"/>
    <x v="1"/>
    <s v="USD"/>
    <x v="33"/>
    <x v="117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25.997933274284026"/>
    <n v="3387"/>
    <x v="1"/>
    <s v="USD"/>
    <x v="120"/>
    <x v="95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49.987915407854985"/>
    <n v="662"/>
    <x v="0"/>
    <s v="CAD"/>
    <x v="121"/>
    <x v="118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101.72340425531915"/>
    <n v="94"/>
    <x v="6"/>
    <s v="EUR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47.083333333333336"/>
    <n v="180"/>
    <x v="1"/>
    <s v="USD"/>
    <x v="123"/>
    <x v="12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89.944444444444443"/>
    <n v="774"/>
    <x v="1"/>
    <s v="USD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78.96875"/>
    <n v="672"/>
    <x v="0"/>
    <s v="CAD"/>
    <x v="125"/>
    <x v="122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80.067669172932327"/>
    <n v="532"/>
    <x v="1"/>
    <s v="USD"/>
    <x v="126"/>
    <x v="123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86.472727272727269"/>
    <n v="55"/>
    <x v="2"/>
    <s v="AUD"/>
    <x v="127"/>
    <x v="97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28.001876172607879"/>
    <n v="533"/>
    <x v="3"/>
    <s v="DKK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67.996725337699544"/>
    <n v="2443"/>
    <x v="4"/>
    <s v="GBP"/>
    <x v="129"/>
    <x v="125"/>
    <b v="0"/>
    <b v="0"/>
    <s v="technology/web"/>
    <x v="2"/>
    <x v="2"/>
  </r>
  <r>
    <n v="132"/>
    <s v="Flowers and Sons"/>
    <s v="Virtual static core"/>
    <n v="3300"/>
    <n v="3834"/>
    <x v="1"/>
    <n v="1.1618181818181819"/>
    <n v="43.078651685393261"/>
    <n v="89"/>
    <x v="1"/>
    <s v="USD"/>
    <x v="130"/>
    <x v="126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87.95597484276729"/>
    <n v="159"/>
    <x v="1"/>
    <s v="USD"/>
    <x v="131"/>
    <x v="127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.987234042553197"/>
    <n v="940"/>
    <x v="5"/>
    <s v="CHF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46.905982905982903"/>
    <n v="117"/>
    <x v="1"/>
    <s v="USD"/>
    <x v="133"/>
    <x v="129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46.913793103448278"/>
    <n v="58"/>
    <x v="1"/>
    <s v="USD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94.24"/>
    <n v="50"/>
    <x v="1"/>
    <s v="USD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80.139130434782615"/>
    <n v="115"/>
    <x v="1"/>
    <s v="USD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59.036809815950917"/>
    <n v="326"/>
    <x v="1"/>
    <s v="USD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65.989247311827953"/>
    <n v="186"/>
    <x v="1"/>
    <s v="USD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60.992530345471522"/>
    <n v="1071"/>
    <x v="1"/>
    <s v="USD"/>
    <x v="139"/>
    <x v="135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98.307692307692307"/>
    <n v="117"/>
    <x v="1"/>
    <s v="USD"/>
    <x v="107"/>
    <x v="136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104.6"/>
    <n v="70"/>
    <x v="1"/>
    <s v="USD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86.066666666666663"/>
    <n v="135"/>
    <x v="1"/>
    <s v="USD"/>
    <x v="141"/>
    <x v="138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.989583333333329"/>
    <n v="768"/>
    <x v="5"/>
    <s v="CHF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29.764705882352942"/>
    <n v="51"/>
    <x v="1"/>
    <s v="USD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46.91959798994975"/>
    <n v="199"/>
    <x v="1"/>
    <s v="USD"/>
    <x v="144"/>
    <x v="141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5.18691588785046"/>
    <n v="107"/>
    <x v="1"/>
    <s v="USD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69.907692307692301"/>
    <n v="195"/>
    <x v="1"/>
    <s v="USD"/>
    <x v="146"/>
    <x v="143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n v="1"/>
    <x v="1"/>
    <s v="USD"/>
    <x v="147"/>
    <x v="144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60.011588275391958"/>
    <n v="1467"/>
    <x v="1"/>
    <s v="USD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52.006220379146917"/>
    <n v="3376"/>
    <x v="1"/>
    <s v="USD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31.000176025347649"/>
    <n v="5681"/>
    <x v="1"/>
    <s v="USD"/>
    <x v="150"/>
    <x v="147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95.042492917847028"/>
    <n v="1059"/>
    <x v="1"/>
    <s v="USD"/>
    <x v="151"/>
    <x v="148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75.968174204355108"/>
    <n v="1194"/>
    <x v="1"/>
    <s v="USD"/>
    <x v="152"/>
    <x v="149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71.013192612137203"/>
    <n v="379"/>
    <x v="2"/>
    <s v="AUD"/>
    <x v="153"/>
    <x v="15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73.733333333333334"/>
    <n v="30"/>
    <x v="2"/>
    <s v="AUD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113.17073170731707"/>
    <n v="41"/>
    <x v="1"/>
    <s v="USD"/>
    <x v="155"/>
    <x v="152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05.00933552992861"/>
    <n v="1821"/>
    <x v="1"/>
    <s v="USD"/>
    <x v="156"/>
    <x v="153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79.176829268292678"/>
    <n v="164"/>
    <x v="1"/>
    <s v="USD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57.333333333333336"/>
    <n v="75"/>
    <x v="1"/>
    <s v="USD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58.178343949044589"/>
    <n v="157"/>
    <x v="5"/>
    <s v="CHF"/>
    <x v="159"/>
    <x v="156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36.032520325203251"/>
    <n v="246"/>
    <x v="1"/>
    <s v="USD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07.99068767908309"/>
    <n v="1396"/>
    <x v="1"/>
    <s v="USD"/>
    <x v="161"/>
    <x v="158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44.005985634477256"/>
    <n v="2506"/>
    <x v="1"/>
    <s v="USD"/>
    <x v="162"/>
    <x v="159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55.077868852459019"/>
    <n v="244"/>
    <x v="1"/>
    <s v="USD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74"/>
    <n v="146"/>
    <x v="2"/>
    <s v="AUD"/>
    <x v="164"/>
    <x v="161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41.996858638743454"/>
    <n v="955"/>
    <x v="3"/>
    <s v="DKK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77.988161010260455"/>
    <n v="1267"/>
    <x v="1"/>
    <s v="USD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82.507462686567166"/>
    <n v="67"/>
    <x v="1"/>
    <s v="USD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104.2"/>
    <n v="5"/>
    <x v="1"/>
    <s v="USD"/>
    <x v="168"/>
    <x v="165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5.5"/>
    <n v="26"/>
    <x v="1"/>
    <s v="USD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00.98334401024984"/>
    <n v="1561"/>
    <x v="1"/>
    <s v="USD"/>
    <x v="170"/>
    <x v="167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111.83333333333333"/>
    <n v="48"/>
    <x v="1"/>
    <s v="USD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41.999115044247787"/>
    <n v="1130"/>
    <x v="1"/>
    <s v="USD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110.05115089514067"/>
    <n v="782"/>
    <x v="1"/>
    <s v="USD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58.997079225994888"/>
    <n v="2739"/>
    <x v="1"/>
    <s v="USD"/>
    <x v="174"/>
    <x v="171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32.985714285714288"/>
    <n v="210"/>
    <x v="1"/>
    <s v="USD"/>
    <x v="175"/>
    <x v="172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45.005654509471306"/>
    <n v="3537"/>
    <x v="0"/>
    <s v="CAD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81.98196487897485"/>
    <n v="2107"/>
    <x v="2"/>
    <s v="AUD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39.080882352941174"/>
    <n v="136"/>
    <x v="1"/>
    <s v="USD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58.996383363471971"/>
    <n v="3318"/>
    <x v="3"/>
    <s v="DKK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40.988372093023258"/>
    <n v="86"/>
    <x v="0"/>
    <s v="CAD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1.029411764705884"/>
    <n v="340"/>
    <x v="1"/>
    <s v="USD"/>
    <x v="181"/>
    <x v="178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37.789473684210527"/>
    <n v="19"/>
    <x v="1"/>
    <s v="USD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32.006772009029348"/>
    <n v="886"/>
    <x v="1"/>
    <s v="USD"/>
    <x v="183"/>
    <x v="18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95.966712898751737"/>
    <n v="1442"/>
    <x v="0"/>
    <s v="CAD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75"/>
    <n v="35"/>
    <x v="6"/>
    <s v="EUR"/>
    <x v="185"/>
    <x v="182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102.0498866213152"/>
    <n v="441"/>
    <x v="1"/>
    <s v="USD"/>
    <x v="186"/>
    <x v="183"/>
    <b v="0"/>
    <b v="0"/>
    <s v="theater/plays"/>
    <x v="3"/>
    <x v="3"/>
  </r>
  <r>
    <n v="190"/>
    <s v="Cook LLC"/>
    <s v="Up-sized dynamic throughput"/>
    <n v="3700"/>
    <n v="2538"/>
    <x v="0"/>
    <n v="0.68594594594594593"/>
    <n v="105.75"/>
    <n v="24"/>
    <x v="1"/>
    <s v="USD"/>
    <x v="187"/>
    <x v="184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37.069767441860463"/>
    <n v="86"/>
    <x v="6"/>
    <s v="EUR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35.049382716049379"/>
    <n v="243"/>
    <x v="1"/>
    <s v="USD"/>
    <x v="189"/>
    <x v="186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46.338461538461537"/>
    <n v="65"/>
    <x v="1"/>
    <s v="USD"/>
    <x v="190"/>
    <x v="187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69.174603174603178"/>
    <n v="126"/>
    <x v="1"/>
    <s v="USD"/>
    <x v="191"/>
    <x v="188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109.07824427480917"/>
    <n v="524"/>
    <x v="1"/>
    <s v="USD"/>
    <x v="192"/>
    <x v="189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51.78"/>
    <n v="100"/>
    <x v="3"/>
    <s v="DKK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82.010055304172951"/>
    <n v="1989"/>
    <x v="1"/>
    <s v="USD"/>
    <x v="193"/>
    <x v="191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35.958333333333336"/>
    <n v="168"/>
    <x v="1"/>
    <s v="USD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74.461538461538467"/>
    <n v="13"/>
    <x v="1"/>
    <s v="USD"/>
    <x v="195"/>
    <x v="193"/>
    <b v="0"/>
    <b v="0"/>
    <s v="music/rock"/>
    <x v="1"/>
    <x v="1"/>
  </r>
  <r>
    <n v="200"/>
    <s v="Becker, Rice and White"/>
    <s v="Reduced dedicated capability"/>
    <n v="100"/>
    <n v="2"/>
    <x v="0"/>
    <n v="0.02"/>
    <n v="2"/>
    <n v="1"/>
    <x v="0"/>
    <s v="CAD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91.114649681528661"/>
    <n v="157"/>
    <x v="1"/>
    <s v="USD"/>
    <x v="196"/>
    <x v="195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79.792682926829272"/>
    <n v="82"/>
    <x v="1"/>
    <s v="USD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2.999777678968428"/>
    <n v="4498"/>
    <x v="2"/>
    <s v="AUD"/>
    <x v="198"/>
    <x v="197"/>
    <b v="0"/>
    <b v="0"/>
    <s v="theater/plays"/>
    <x v="3"/>
    <x v="3"/>
  </r>
  <r>
    <n v="204"/>
    <s v="Daniel-Luna"/>
    <s v="Mandatory multimedia leverage"/>
    <n v="75000"/>
    <n v="2529"/>
    <x v="0"/>
    <n v="3.372E-2"/>
    <n v="63.225000000000001"/>
    <n v="40"/>
    <x v="1"/>
    <s v="USD"/>
    <x v="199"/>
    <x v="198"/>
    <b v="0"/>
    <b v="0"/>
    <s v="music/jazz"/>
    <x v="1"/>
    <x v="17"/>
  </r>
  <r>
    <n v="205"/>
    <s v="Weaver-Marquez"/>
    <s v="Focused analyzing circuit"/>
    <n v="1300"/>
    <n v="5614"/>
    <x v="1"/>
    <n v="4.3184615384615386"/>
    <n v="70.174999999999997"/>
    <n v="80"/>
    <x v="1"/>
    <s v="USD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61.333333333333336"/>
    <n v="57"/>
    <x v="1"/>
    <s v="USD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99"/>
    <n v="43"/>
    <x v="1"/>
    <s v="USD"/>
    <x v="202"/>
    <x v="201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96.984900146127615"/>
    <n v="2053"/>
    <x v="1"/>
    <s v="USD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51.004950495049506"/>
    <n v="808"/>
    <x v="2"/>
    <s v="AUD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8.044247787610619"/>
    <n v="226"/>
    <x v="3"/>
    <s v="DKK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60.984615384615381"/>
    <n v="1625"/>
    <x v="1"/>
    <s v="USD"/>
    <x v="206"/>
    <x v="205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73.214285714285708"/>
    <n v="168"/>
    <x v="1"/>
    <s v="USD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39.997435299603637"/>
    <n v="4289"/>
    <x v="1"/>
    <s v="USD"/>
    <x v="208"/>
    <x v="207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86.812121212121212"/>
    <n v="165"/>
    <x v="1"/>
    <s v="USD"/>
    <x v="209"/>
    <x v="208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42.125874125874127"/>
    <n v="143"/>
    <x v="1"/>
    <s v="USD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03.97851239669421"/>
    <n v="1815"/>
    <x v="1"/>
    <s v="USD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62.003211991434689"/>
    <n v="934"/>
    <x v="1"/>
    <s v="USD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1.005037783375315"/>
    <n v="397"/>
    <x v="4"/>
    <s v="GBP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89.991552956465242"/>
    <n v="1539"/>
    <x v="1"/>
    <s v="USD"/>
    <x v="214"/>
    <x v="213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39.235294117647058"/>
    <n v="17"/>
    <x v="1"/>
    <s v="USD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54.993116108306566"/>
    <n v="2179"/>
    <x v="1"/>
    <s v="USD"/>
    <x v="216"/>
    <x v="215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47.992753623188406"/>
    <n v="138"/>
    <x v="1"/>
    <s v="USD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87.966702470461868"/>
    <n v="931"/>
    <x v="1"/>
    <s v="USD"/>
    <x v="218"/>
    <x v="217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51.999165275459099"/>
    <n v="3594"/>
    <x v="1"/>
    <s v="USD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29.999659863945578"/>
    <n v="5880"/>
    <x v="1"/>
    <s v="USD"/>
    <x v="220"/>
    <x v="219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98.205357142857139"/>
    <n v="112"/>
    <x v="1"/>
    <s v="USD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108.96182396606575"/>
    <n v="943"/>
    <x v="1"/>
    <s v="USD"/>
    <x v="222"/>
    <x v="22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66.998379254457049"/>
    <n v="2468"/>
    <x v="1"/>
    <s v="USD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64.99333594668758"/>
    <n v="2551"/>
    <x v="1"/>
    <s v="USD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99.841584158415841"/>
    <n v="101"/>
    <x v="1"/>
    <s v="USD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82.432835820895519"/>
    <n v="67"/>
    <x v="1"/>
    <s v="USD"/>
    <x v="225"/>
    <x v="224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63.293478260869563"/>
    <n v="92"/>
    <x v="1"/>
    <s v="USD"/>
    <x v="226"/>
    <x v="225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96.774193548387103"/>
    <n v="62"/>
    <x v="1"/>
    <s v="USD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54.906040268456373"/>
    <n v="149"/>
    <x v="6"/>
    <s v="EUR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39.010869565217391"/>
    <n v="92"/>
    <x v="1"/>
    <s v="USD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75.84210526315789"/>
    <n v="57"/>
    <x v="2"/>
    <s v="AUD"/>
    <x v="230"/>
    <x v="229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45.051671732522799"/>
    <n v="329"/>
    <x v="1"/>
    <s v="USD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104.51546391752578"/>
    <n v="97"/>
    <x v="3"/>
    <s v="DKK"/>
    <x v="232"/>
    <x v="231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76.268292682926827"/>
    <n v="41"/>
    <x v="1"/>
    <s v="USD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69.015695067264573"/>
    <n v="1784"/>
    <x v="1"/>
    <s v="USD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01.97684085510689"/>
    <n v="1684"/>
    <x v="2"/>
    <s v="AUD"/>
    <x v="234"/>
    <x v="234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42.915999999999997"/>
    <n v="250"/>
    <x v="1"/>
    <s v="USD"/>
    <x v="235"/>
    <x v="235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43.025210084033617"/>
    <n v="238"/>
    <x v="1"/>
    <s v="USD"/>
    <x v="236"/>
    <x v="236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75.245283018867923"/>
    <n v="53"/>
    <x v="1"/>
    <s v="USD"/>
    <x v="237"/>
    <x v="237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69.023364485981304"/>
    <n v="214"/>
    <x v="1"/>
    <s v="USD"/>
    <x v="238"/>
    <x v="238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65.986486486486484"/>
    <n v="222"/>
    <x v="1"/>
    <s v="USD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98.013800424628457"/>
    <n v="1884"/>
    <x v="1"/>
    <s v="USD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60.105504587155963"/>
    <n v="218"/>
    <x v="2"/>
    <s v="AUD"/>
    <x v="241"/>
    <x v="241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26.000773395204948"/>
    <n v="6465"/>
    <x v="1"/>
    <s v="USD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3"/>
    <n v="1"/>
    <x v="1"/>
    <s v="USD"/>
    <x v="67"/>
    <x v="243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38.019801980198018"/>
    <n v="101"/>
    <x v="1"/>
    <s v="USD"/>
    <x v="243"/>
    <x v="244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106.15254237288136"/>
    <n v="59"/>
    <x v="1"/>
    <s v="USD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81.019475655430711"/>
    <n v="1335"/>
    <x v="0"/>
    <s v="CAD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96.647727272727266"/>
    <n v="88"/>
    <x v="1"/>
    <s v="USD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57.003535651149086"/>
    <n v="1697"/>
    <x v="1"/>
    <s v="USD"/>
    <x v="247"/>
    <x v="248"/>
    <b v="0"/>
    <b v="1"/>
    <s v="music/rock"/>
    <x v="1"/>
    <x v="1"/>
  </r>
  <r>
    <n v="256"/>
    <s v="Smith-Reid"/>
    <s v="Optimized actuating toolset"/>
    <n v="4100"/>
    <n v="959"/>
    <x v="0"/>
    <n v="0.23390243902439026"/>
    <n v="63.93333333333333"/>
    <n v="15"/>
    <x v="4"/>
    <s v="GBP"/>
    <x v="248"/>
    <x v="249"/>
    <b v="0"/>
    <b v="0"/>
    <s v="music/rock"/>
    <x v="1"/>
    <x v="1"/>
  </r>
  <r>
    <n v="257"/>
    <s v="Williams Inc"/>
    <s v="Decentralized exuding strategy"/>
    <n v="5700"/>
    <n v="8322"/>
    <x v="1"/>
    <n v="1.46"/>
    <n v="90.456521739130437"/>
    <n v="92"/>
    <x v="1"/>
    <s v="USD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72.172043010752688"/>
    <n v="186"/>
    <x v="1"/>
    <s v="USD"/>
    <x v="250"/>
    <x v="251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77.934782608695656"/>
    <n v="138"/>
    <x v="1"/>
    <s v="USD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38.065134099616856"/>
    <n v="261"/>
    <x v="1"/>
    <s v="USD"/>
    <x v="136"/>
    <x v="253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57.936123348017624"/>
    <n v="454"/>
    <x v="1"/>
    <s v="USD"/>
    <x v="252"/>
    <x v="254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49.794392523364486"/>
    <n v="107"/>
    <x v="1"/>
    <s v="USD"/>
    <x v="253"/>
    <x v="255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54.050251256281406"/>
    <n v="199"/>
    <x v="1"/>
    <s v="USD"/>
    <x v="254"/>
    <x v="256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30.002721335268504"/>
    <n v="5512"/>
    <x v="1"/>
    <s v="USD"/>
    <x v="255"/>
    <x v="257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70.127906976744185"/>
    <n v="86"/>
    <x v="1"/>
    <s v="USD"/>
    <x v="256"/>
    <x v="258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26.996228786926462"/>
    <n v="3182"/>
    <x v="6"/>
    <s v="EUR"/>
    <x v="257"/>
    <x v="259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51.990606936416185"/>
    <n v="2768"/>
    <x v="2"/>
    <s v="AUD"/>
    <x v="258"/>
    <x v="26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56.416666666666664"/>
    <n v="48"/>
    <x v="1"/>
    <s v="USD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101.63218390804597"/>
    <n v="87"/>
    <x v="1"/>
    <s v="USD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25.005291005291006"/>
    <n v="1890"/>
    <x v="1"/>
    <s v="USD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32.016393442622949"/>
    <n v="61"/>
    <x v="1"/>
    <s v="USD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82.021647307286173"/>
    <n v="1894"/>
    <x v="1"/>
    <s v="USD"/>
    <x v="263"/>
    <x v="265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37.957446808510639"/>
    <n v="282"/>
    <x v="0"/>
    <s v="CAD"/>
    <x v="264"/>
    <x v="266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51.533333333333331"/>
    <n v="15"/>
    <x v="1"/>
    <s v="USD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81.198275862068968"/>
    <n v="116"/>
    <x v="1"/>
    <s v="USD"/>
    <x v="266"/>
    <x v="153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40.030075187969928"/>
    <n v="133"/>
    <x v="1"/>
    <s v="USD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9.939759036144579"/>
    <n v="83"/>
    <x v="1"/>
    <s v="USD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6.692307692307693"/>
    <n v="91"/>
    <x v="1"/>
    <s v="USD"/>
    <x v="269"/>
    <x v="27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25.010989010989011"/>
    <n v="546"/>
    <x v="1"/>
    <s v="USD"/>
    <x v="270"/>
    <x v="271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6.987277353689571"/>
    <n v="393"/>
    <x v="1"/>
    <s v="USD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73.012609117361791"/>
    <n v="2062"/>
    <x v="1"/>
    <s v="USD"/>
    <x v="272"/>
    <x v="273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68.240601503759393"/>
    <n v="133"/>
    <x v="1"/>
    <s v="USD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52.310344827586206"/>
    <n v="29"/>
    <x v="3"/>
    <s v="DKK"/>
    <x v="273"/>
    <x v="148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61.765151515151516"/>
    <n v="132"/>
    <x v="1"/>
    <s v="USD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.027559055118111"/>
    <n v="254"/>
    <x v="1"/>
    <s v="USD"/>
    <x v="275"/>
    <x v="276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06.28804347826087"/>
    <n v="184"/>
    <x v="1"/>
    <s v="USD"/>
    <x v="276"/>
    <x v="72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75.07386363636364"/>
    <n v="176"/>
    <x v="1"/>
    <s v="USD"/>
    <x v="277"/>
    <x v="277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39.970802919708028"/>
    <n v="137"/>
    <x v="3"/>
    <s v="DKK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9.982195845697326"/>
    <n v="337"/>
    <x v="0"/>
    <s v="CAD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101.01541850220265"/>
    <n v="908"/>
    <x v="1"/>
    <s v="USD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76.813084112149539"/>
    <n v="107"/>
    <x v="1"/>
    <s v="USD"/>
    <x v="281"/>
    <x v="28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71.7"/>
    <n v="10"/>
    <x v="1"/>
    <s v="USD"/>
    <x v="282"/>
    <x v="281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3.28125"/>
    <n v="32"/>
    <x v="6"/>
    <s v="EUR"/>
    <x v="283"/>
    <x v="282"/>
    <b v="0"/>
    <b v="0"/>
    <s v="theater/plays"/>
    <x v="3"/>
    <x v="3"/>
  </r>
  <r>
    <n v="294"/>
    <s v="Turner-Davis"/>
    <s v="Automated local emulation"/>
    <n v="600"/>
    <n v="8038"/>
    <x v="1"/>
    <n v="13.396666666666667"/>
    <n v="43.923497267759565"/>
    <n v="183"/>
    <x v="1"/>
    <s v="USD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36.004712041884815"/>
    <n v="1910"/>
    <x v="5"/>
    <s v="CHF"/>
    <x v="285"/>
    <x v="284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88.21052631578948"/>
    <n v="38"/>
    <x v="2"/>
    <s v="AUD"/>
    <x v="286"/>
    <x v="285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65.240384615384613"/>
    <n v="104"/>
    <x v="2"/>
    <s v="AUD"/>
    <x v="287"/>
    <x v="286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69.958333333333329"/>
    <n v="72"/>
    <x v="1"/>
    <s v="USD"/>
    <x v="288"/>
    <x v="287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39.877551020408163"/>
    <n v="49"/>
    <x v="1"/>
    <s v="USD"/>
    <x v="289"/>
    <x v="288"/>
    <b v="0"/>
    <b v="0"/>
    <s v="food/food trucks"/>
    <x v="0"/>
    <x v="0"/>
  </r>
  <r>
    <n v="300"/>
    <s v="Cooke PLC"/>
    <s v="Focused executive core"/>
    <n v="100"/>
    <n v="5"/>
    <x v="0"/>
    <n v="0.05"/>
    <n v="5"/>
    <n v="1"/>
    <x v="3"/>
    <s v="DKK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41.023728813559323"/>
    <n v="295"/>
    <x v="1"/>
    <s v="USD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98.914285714285711"/>
    <n v="245"/>
    <x v="1"/>
    <s v="USD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87.78125"/>
    <n v="32"/>
    <x v="1"/>
    <s v="USD"/>
    <x v="293"/>
    <x v="291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80.767605633802816"/>
    <n v="142"/>
    <x v="1"/>
    <s v="USD"/>
    <x v="294"/>
    <x v="292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94.28235294117647"/>
    <n v="85"/>
    <x v="1"/>
    <s v="USD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3.428571428571431"/>
    <n v="7"/>
    <x v="1"/>
    <s v="USD"/>
    <x v="296"/>
    <x v="294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.968133535660087"/>
    <n v="659"/>
    <x v="3"/>
    <s v="DKK"/>
    <x v="297"/>
    <x v="295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109.04109589041096"/>
    <n v="803"/>
    <x v="1"/>
    <s v="USD"/>
    <x v="298"/>
    <x v="296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41.16"/>
    <n v="75"/>
    <x v="1"/>
    <s v="USD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99.125"/>
    <n v="16"/>
    <x v="1"/>
    <s v="USD"/>
    <x v="300"/>
    <x v="298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05.88429752066116"/>
    <n v="121"/>
    <x v="1"/>
    <s v="USD"/>
    <x v="247"/>
    <x v="299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48.996525921966864"/>
    <n v="3742"/>
    <x v="1"/>
    <s v="USD"/>
    <x v="244"/>
    <x v="3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39"/>
    <n v="223"/>
    <x v="1"/>
    <s v="USD"/>
    <x v="301"/>
    <x v="301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31.022556390977442"/>
    <n v="133"/>
    <x v="1"/>
    <s v="USD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103.87096774193549"/>
    <n v="31"/>
    <x v="1"/>
    <s v="USD"/>
    <x v="302"/>
    <x v="302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59.268518518518519"/>
    <n v="108"/>
    <x v="6"/>
    <s v="EUR"/>
    <x v="303"/>
    <x v="303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42.3"/>
    <n v="30"/>
    <x v="1"/>
    <s v="USD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53.117647058823529"/>
    <n v="17"/>
    <x v="1"/>
    <s v="USD"/>
    <x v="305"/>
    <x v="305"/>
    <b v="0"/>
    <b v="0"/>
    <s v="music/rock"/>
    <x v="1"/>
    <x v="1"/>
  </r>
  <r>
    <n v="319"/>
    <s v="Mills Group"/>
    <s v="Advanced empowering matrix"/>
    <n v="8400"/>
    <n v="3251"/>
    <x v="3"/>
    <n v="0.38702380952380955"/>
    <n v="50.796875"/>
    <n v="64"/>
    <x v="1"/>
    <s v="USD"/>
    <x v="306"/>
    <x v="306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101.15"/>
    <n v="80"/>
    <x v="1"/>
    <s v="USD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65.000810372771468"/>
    <n v="2468"/>
    <x v="1"/>
    <s v="USD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37.998645510835914"/>
    <n v="5168"/>
    <x v="1"/>
    <s v="USD"/>
    <x v="309"/>
    <x v="309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82.615384615384613"/>
    <n v="26"/>
    <x v="4"/>
    <s v="GBP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7.941368078175898"/>
    <n v="307"/>
    <x v="1"/>
    <s v="USD"/>
    <x v="311"/>
    <x v="311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80.780821917808225"/>
    <n v="73"/>
    <x v="1"/>
    <s v="USD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25.984375"/>
    <n v="128"/>
    <x v="1"/>
    <s v="USD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0.363636363636363"/>
    <n v="33"/>
    <x v="1"/>
    <s v="USD"/>
    <x v="313"/>
    <x v="314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54.004916018025398"/>
    <n v="2441"/>
    <x v="1"/>
    <s v="USD"/>
    <x v="314"/>
    <x v="315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101.78672985781991"/>
    <n v="211"/>
    <x v="1"/>
    <s v="USD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45.003610108303249"/>
    <n v="1385"/>
    <x v="4"/>
    <s v="GBP"/>
    <x v="316"/>
    <x v="317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77.068421052631578"/>
    <n v="190"/>
    <x v="1"/>
    <s v="USD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88.076595744680844"/>
    <n v="470"/>
    <x v="1"/>
    <s v="USD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47.035573122529641"/>
    <n v="253"/>
    <x v="1"/>
    <s v="USD"/>
    <x v="319"/>
    <x v="32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0.99550763701707"/>
    <n v="1113"/>
    <x v="1"/>
    <s v="USD"/>
    <x v="32"/>
    <x v="321"/>
    <b v="0"/>
    <b v="0"/>
    <s v="music/rock"/>
    <x v="1"/>
    <x v="1"/>
  </r>
  <r>
    <n v="335"/>
    <s v="Jordan-Acosta"/>
    <s v="Operative uniform hub"/>
    <n v="173800"/>
    <n v="198628"/>
    <x v="1"/>
    <n v="1.1428538550057536"/>
    <n v="87.003066141042481"/>
    <n v="2283"/>
    <x v="1"/>
    <s v="USD"/>
    <x v="320"/>
    <x v="322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63.994402985074629"/>
    <n v="1072"/>
    <x v="1"/>
    <s v="USD"/>
    <x v="321"/>
    <x v="323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5.9945205479452"/>
    <n v="1095"/>
    <x v="1"/>
    <s v="USD"/>
    <x v="322"/>
    <x v="324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73.989349112426041"/>
    <n v="1690"/>
    <x v="1"/>
    <s v="USD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84.02004626060139"/>
    <n v="1297"/>
    <x v="0"/>
    <s v="CAD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88.966921119592882"/>
    <n v="393"/>
    <x v="1"/>
    <s v="USD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76.990453460620529"/>
    <n v="1257"/>
    <x v="1"/>
    <s v="USD"/>
    <x v="326"/>
    <x v="328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97.146341463414629"/>
    <n v="328"/>
    <x v="1"/>
    <s v="USD"/>
    <x v="327"/>
    <x v="329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33.013605442176868"/>
    <n v="147"/>
    <x v="1"/>
    <s v="USD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99.950602409638549"/>
    <n v="830"/>
    <x v="1"/>
    <s v="USD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69.966767371601208"/>
    <n v="331"/>
    <x v="4"/>
    <s v="GBP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110.32"/>
    <n v="25"/>
    <x v="1"/>
    <s v="USD"/>
    <x v="331"/>
    <x v="332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66.005235602094245"/>
    <n v="191"/>
    <x v="1"/>
    <s v="USD"/>
    <x v="332"/>
    <x v="333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41.005742176284812"/>
    <n v="3483"/>
    <x v="1"/>
    <s v="USD"/>
    <x v="333"/>
    <x v="334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103.96316359696641"/>
    <n v="923"/>
    <x v="1"/>
    <s v="USD"/>
    <x v="296"/>
    <x v="335"/>
    <b v="0"/>
    <b v="0"/>
    <s v="theater/plays"/>
    <x v="3"/>
    <x v="3"/>
  </r>
  <r>
    <n v="350"/>
    <s v="Shannon Ltd"/>
    <s v="Pre-emptive neutral capacity"/>
    <n v="100"/>
    <n v="5"/>
    <x v="0"/>
    <n v="0.05"/>
    <n v="5"/>
    <n v="1"/>
    <x v="1"/>
    <s v="USD"/>
    <x v="334"/>
    <x v="336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47.009935419771487"/>
    <n v="2013"/>
    <x v="1"/>
    <s v="USD"/>
    <x v="335"/>
    <x v="337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29.606060606060606"/>
    <n v="33"/>
    <x v="0"/>
    <s v="CAD"/>
    <x v="336"/>
    <x v="338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81.010569583088667"/>
    <n v="1703"/>
    <x v="1"/>
    <s v="USD"/>
    <x v="337"/>
    <x v="339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94.35"/>
    <n v="80"/>
    <x v="3"/>
    <s v="DKK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26.058139534883722"/>
    <n v="86"/>
    <x v="1"/>
    <s v="USD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85.775000000000006"/>
    <n v="40"/>
    <x v="6"/>
    <s v="EUR"/>
    <x v="340"/>
    <x v="342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103.73170731707317"/>
    <n v="41"/>
    <x v="1"/>
    <s v="USD"/>
    <x v="341"/>
    <x v="343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49.826086956521742"/>
    <n v="23"/>
    <x v="0"/>
    <s v="CAD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63.893048128342244"/>
    <n v="187"/>
    <x v="1"/>
    <s v="USD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47.002434782608695"/>
    <n v="2875"/>
    <x v="4"/>
    <s v="GBP"/>
    <x v="344"/>
    <x v="345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108.47727272727273"/>
    <n v="88"/>
    <x v="1"/>
    <s v="USD"/>
    <x v="345"/>
    <x v="346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72.015706806282722"/>
    <n v="191"/>
    <x v="1"/>
    <s v="USD"/>
    <x v="65"/>
    <x v="347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59.928057553956833"/>
    <n v="139"/>
    <x v="1"/>
    <s v="USD"/>
    <x v="346"/>
    <x v="348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78.209677419354833"/>
    <n v="186"/>
    <x v="1"/>
    <s v="USD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04.77678571428571"/>
    <n v="112"/>
    <x v="2"/>
    <s v="AUD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5.52475247524752"/>
    <n v="101"/>
    <x v="1"/>
    <s v="USD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24.933333333333334"/>
    <n v="75"/>
    <x v="1"/>
    <s v="USD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69.873786407766985"/>
    <n v="206"/>
    <x v="4"/>
    <s v="GBP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95.733766233766232"/>
    <n v="154"/>
    <x v="1"/>
    <s v="USD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29.997485752598056"/>
    <n v="5966"/>
    <x v="1"/>
    <s v="USD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59.011948529411768"/>
    <n v="2176"/>
    <x v="1"/>
    <s v="USD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84.757396449704146"/>
    <n v="169"/>
    <x v="1"/>
    <s v="USD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78.010921177587846"/>
    <n v="2106"/>
    <x v="1"/>
    <s v="USD"/>
    <x v="356"/>
    <x v="357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50.05215419501134"/>
    <n v="441"/>
    <x v="1"/>
    <s v="USD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59.16"/>
    <n v="25"/>
    <x v="1"/>
    <s v="USD"/>
    <x v="358"/>
    <x v="359"/>
    <b v="0"/>
    <b v="0"/>
    <s v="music/indie rock"/>
    <x v="1"/>
    <x v="7"/>
  </r>
  <r>
    <n v="376"/>
    <s v="Perry PLC"/>
    <s v="Mandatory uniform matrix"/>
    <n v="3400"/>
    <n v="12275"/>
    <x v="1"/>
    <n v="3.6102941176470589"/>
    <n v="93.702290076335885"/>
    <n v="131"/>
    <x v="1"/>
    <s v="USD"/>
    <x v="359"/>
    <x v="36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40.14173228346457"/>
    <n v="127"/>
    <x v="1"/>
    <s v="USD"/>
    <x v="12"/>
    <x v="361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70.090140845070422"/>
    <n v="355"/>
    <x v="1"/>
    <s v="USD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66.181818181818187"/>
    <n v="44"/>
    <x v="4"/>
    <s v="GBP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47.714285714285715"/>
    <n v="84"/>
    <x v="1"/>
    <s v="USD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62.896774193548389"/>
    <n v="155"/>
    <x v="1"/>
    <s v="USD"/>
    <x v="363"/>
    <x v="365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86.611940298507463"/>
    <n v="67"/>
    <x v="1"/>
    <s v="USD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75.126984126984127"/>
    <n v="189"/>
    <x v="1"/>
    <s v="USD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1.004167534903104"/>
    <n v="4799"/>
    <x v="1"/>
    <s v="USD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50.007915567282325"/>
    <n v="1137"/>
    <x v="1"/>
    <s v="USD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96.960674157303373"/>
    <n v="1068"/>
    <x v="1"/>
    <s v="USD"/>
    <x v="367"/>
    <x v="369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100.93160377358491"/>
    <n v="424"/>
    <x v="1"/>
    <s v="USD"/>
    <x v="368"/>
    <x v="37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89.227586206896547"/>
    <n v="145"/>
    <x v="5"/>
    <s v="CHF"/>
    <x v="369"/>
    <x v="371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87.979166666666671"/>
    <n v="1152"/>
    <x v="1"/>
    <s v="USD"/>
    <x v="370"/>
    <x v="372"/>
    <b v="0"/>
    <b v="0"/>
    <s v="theater/plays"/>
    <x v="3"/>
    <x v="3"/>
  </r>
  <r>
    <n v="390"/>
    <s v="Davis-Allen"/>
    <s v="Digitized eco-centric core"/>
    <n v="2400"/>
    <n v="4477"/>
    <x v="1"/>
    <n v="1.8654166666666667"/>
    <n v="89.54"/>
    <n v="50"/>
    <x v="1"/>
    <s v="USD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29.09271523178808"/>
    <n v="151"/>
    <x v="1"/>
    <s v="USD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42.006218905472636"/>
    <n v="1608"/>
    <x v="1"/>
    <s v="USD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47.004903563255965"/>
    <n v="3059"/>
    <x v="0"/>
    <s v="CAD"/>
    <x v="373"/>
    <x v="376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110.44117647058823"/>
    <n v="34"/>
    <x v="1"/>
    <s v="USD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41.990909090909092"/>
    <n v="220"/>
    <x v="1"/>
    <s v="USD"/>
    <x v="375"/>
    <x v="378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48.012468827930178"/>
    <n v="1604"/>
    <x v="2"/>
    <s v="AUD"/>
    <x v="376"/>
    <x v="379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31.019823788546255"/>
    <n v="454"/>
    <x v="1"/>
    <s v="USD"/>
    <x v="377"/>
    <x v="38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99.203252032520325"/>
    <n v="123"/>
    <x v="6"/>
    <s v="EUR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66.022316684378325"/>
    <n v="941"/>
    <x v="1"/>
    <s v="USD"/>
    <x v="379"/>
    <x v="381"/>
    <b v="0"/>
    <b v="0"/>
    <s v="music/indie rock"/>
    <x v="1"/>
    <x v="7"/>
  </r>
  <r>
    <n v="400"/>
    <s v="Bell PLC"/>
    <s v="Ergonomic eco-centric open architecture"/>
    <n v="100"/>
    <n v="2"/>
    <x v="0"/>
    <n v="0.02"/>
    <n v="2"/>
    <n v="1"/>
    <x v="1"/>
    <s v="USD"/>
    <x v="380"/>
    <x v="382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46.060200668896321"/>
    <n v="299"/>
    <x v="1"/>
    <s v="USD"/>
    <x v="381"/>
    <x v="383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73.650000000000006"/>
    <n v="40"/>
    <x v="1"/>
    <s v="USD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55.99336650082919"/>
    <n v="3015"/>
    <x v="0"/>
    <s v="CAD"/>
    <x v="125"/>
    <x v="385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68.985695127402778"/>
    <n v="2237"/>
    <x v="1"/>
    <s v="USD"/>
    <x v="383"/>
    <x v="386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60.981609195402299"/>
    <n v="435"/>
    <x v="1"/>
    <s v="USD"/>
    <x v="384"/>
    <x v="387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110.98139534883721"/>
    <n v="645"/>
    <x v="1"/>
    <s v="USD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25"/>
    <n v="484"/>
    <x v="3"/>
    <s v="DKK"/>
    <x v="386"/>
    <x v="389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78.759740259740255"/>
    <n v="154"/>
    <x v="0"/>
    <s v="CAD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87.960784313725483"/>
    <n v="714"/>
    <x v="1"/>
    <s v="USD"/>
    <x v="388"/>
    <x v="391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49.987398739873989"/>
    <n v="1111"/>
    <x v="1"/>
    <s v="USD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99.524390243902445"/>
    <n v="82"/>
    <x v="1"/>
    <s v="USD"/>
    <x v="389"/>
    <x v="392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04.82089552238806"/>
    <n v="134"/>
    <x v="1"/>
    <s v="USD"/>
    <x v="390"/>
    <x v="393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.01469237832875"/>
    <n v="1089"/>
    <x v="1"/>
    <s v="USD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28.998544660724033"/>
    <n v="5497"/>
    <x v="1"/>
    <s v="USD"/>
    <x v="392"/>
    <x v="395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30.028708133971293"/>
    <n v="418"/>
    <x v="1"/>
    <s v="USD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41.005559416261292"/>
    <n v="1439"/>
    <x v="1"/>
    <s v="USD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62.866666666666667"/>
    <n v="15"/>
    <x v="1"/>
    <s v="USD"/>
    <x v="395"/>
    <x v="398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47.005002501250623"/>
    <n v="1999"/>
    <x v="0"/>
    <s v="CAD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26.997693638285604"/>
    <n v="5203"/>
    <x v="1"/>
    <s v="USD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68.329787234042556"/>
    <n v="94"/>
    <x v="1"/>
    <s v="USD"/>
    <x v="398"/>
    <x v="4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50.974576271186443"/>
    <n v="118"/>
    <x v="1"/>
    <s v="USD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54.024390243902438"/>
    <n v="205"/>
    <x v="1"/>
    <s v="USD"/>
    <x v="400"/>
    <x v="402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97.055555555555557"/>
    <n v="162"/>
    <x v="1"/>
    <s v="USD"/>
    <x v="116"/>
    <x v="403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24.867469879518072"/>
    <n v="83"/>
    <x v="1"/>
    <s v="USD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84.423913043478265"/>
    <n v="92"/>
    <x v="1"/>
    <s v="USD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47.091324200913242"/>
    <n v="219"/>
    <x v="1"/>
    <s v="USD"/>
    <x v="403"/>
    <x v="406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77.996041171813147"/>
    <n v="2526"/>
    <x v="1"/>
    <s v="USD"/>
    <x v="404"/>
    <x v="407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62.967871485943775"/>
    <n v="747"/>
    <x v="1"/>
    <s v="USD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81.006080449017773"/>
    <n v="2138"/>
    <x v="1"/>
    <s v="USD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65.321428571428569"/>
    <n v="84"/>
    <x v="1"/>
    <s v="USD"/>
    <x v="407"/>
    <x v="41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104.43617021276596"/>
    <n v="94"/>
    <x v="1"/>
    <s v="USD"/>
    <x v="408"/>
    <x v="312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69.989010989010993"/>
    <n v="91"/>
    <x v="1"/>
    <s v="USD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83.023989898989896"/>
    <n v="792"/>
    <x v="1"/>
    <s v="USD"/>
    <x v="410"/>
    <x v="412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90.3"/>
    <n v="10"/>
    <x v="0"/>
    <s v="CAD"/>
    <x v="411"/>
    <x v="413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03.98131932282546"/>
    <n v="1713"/>
    <x v="6"/>
    <s v="EUR"/>
    <x v="412"/>
    <x v="414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54.931726907630519"/>
    <n v="249"/>
    <x v="1"/>
    <s v="USD"/>
    <x v="413"/>
    <x v="354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51.921875"/>
    <n v="192"/>
    <x v="1"/>
    <s v="USD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60.02834008097166"/>
    <n v="247"/>
    <x v="1"/>
    <s v="USD"/>
    <x v="415"/>
    <x v="416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44.003488879197555"/>
    <n v="2293"/>
    <x v="1"/>
    <s v="USD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53.003513254551258"/>
    <n v="3131"/>
    <x v="1"/>
    <s v="USD"/>
    <x v="417"/>
    <x v="418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54.5"/>
    <n v="32"/>
    <x v="1"/>
    <s v="USD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75.04195804195804"/>
    <n v="143"/>
    <x v="6"/>
    <s v="EUR"/>
    <x v="419"/>
    <x v="42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35.911111111111111"/>
    <n v="90"/>
    <x v="1"/>
    <s v="USD"/>
    <x v="420"/>
    <x v="421"/>
    <b v="0"/>
    <b v="0"/>
    <s v="theater/plays"/>
    <x v="3"/>
    <x v="3"/>
  </r>
  <r>
    <n v="444"/>
    <s v="Hensley Ltd"/>
    <s v="Versatile global attitude"/>
    <n v="6200"/>
    <n v="10938"/>
    <x v="1"/>
    <n v="1.7641935483870967"/>
    <n v="36.952702702702702"/>
    <n v="296"/>
    <x v="1"/>
    <s v="USD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63.170588235294119"/>
    <n v="170"/>
    <x v="1"/>
    <s v="USD"/>
    <x v="422"/>
    <x v="423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29.99462365591398"/>
    <n v="186"/>
    <x v="1"/>
    <s v="USD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86"/>
    <n v="439"/>
    <x v="4"/>
    <s v="GBP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75.014876033057845"/>
    <n v="605"/>
    <x v="1"/>
    <s v="USD"/>
    <x v="425"/>
    <x v="426"/>
    <b v="0"/>
    <b v="1"/>
    <s v="games/video games"/>
    <x v="6"/>
    <x v="11"/>
  </r>
  <r>
    <n v="449"/>
    <s v="Cuevas-Morales"/>
    <s v="Public-key coherent ability"/>
    <n v="900"/>
    <n v="8703"/>
    <x v="1"/>
    <n v="9.67"/>
    <n v="101.19767441860465"/>
    <n v="86"/>
    <x v="3"/>
    <s v="DKK"/>
    <x v="426"/>
    <x v="427"/>
    <b v="0"/>
    <b v="0"/>
    <s v="games/video games"/>
    <x v="6"/>
    <x v="11"/>
  </r>
  <r>
    <n v="450"/>
    <s v="Delgado-Hatfield"/>
    <s v="Up-sized composite success"/>
    <n v="100"/>
    <n v="4"/>
    <x v="0"/>
    <n v="0.04"/>
    <n v="4"/>
    <n v="1"/>
    <x v="0"/>
    <s v="CAD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29.001272669424118"/>
    <n v="6286"/>
    <x v="1"/>
    <s v="USD"/>
    <x v="428"/>
    <x v="429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98.225806451612897"/>
    <n v="31"/>
    <x v="1"/>
    <s v="USD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87.001693480101608"/>
    <n v="1181"/>
    <x v="1"/>
    <s v="USD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45.205128205128204"/>
    <n v="39"/>
    <x v="1"/>
    <s v="USD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.001341561577675"/>
    <n v="3727"/>
    <x v="1"/>
    <s v="USD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94.976947040498445"/>
    <n v="1605"/>
    <x v="1"/>
    <s v="USD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28.956521739130434"/>
    <n v="46"/>
    <x v="1"/>
    <s v="USD"/>
    <x v="433"/>
    <x v="435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55.993396226415094"/>
    <n v="2120"/>
    <x v="1"/>
    <s v="USD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54.038095238095238"/>
    <n v="105"/>
    <x v="1"/>
    <s v="USD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82.38"/>
    <n v="50"/>
    <x v="1"/>
    <s v="USD"/>
    <x v="8"/>
    <x v="438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66.997115384615384"/>
    <n v="2080"/>
    <x v="1"/>
    <s v="USD"/>
    <x v="436"/>
    <x v="439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107.91401869158878"/>
    <n v="535"/>
    <x v="1"/>
    <s v="USD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69.009501187648453"/>
    <n v="2105"/>
    <x v="1"/>
    <s v="USD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39.006568144499177"/>
    <n v="2436"/>
    <x v="1"/>
    <s v="USD"/>
    <x v="438"/>
    <x v="442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110.3625"/>
    <n v="80"/>
    <x v="1"/>
    <s v="USD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94.857142857142861"/>
    <n v="42"/>
    <x v="1"/>
    <s v="USD"/>
    <x v="440"/>
    <x v="444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57.935251798561154"/>
    <n v="139"/>
    <x v="0"/>
    <s v="CAD"/>
    <x v="441"/>
    <x v="445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01.25"/>
    <n v="16"/>
    <x v="1"/>
    <s v="USD"/>
    <x v="442"/>
    <x v="368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64.95597484276729"/>
    <n v="159"/>
    <x v="1"/>
    <s v="USD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27.00524934383202"/>
    <n v="381"/>
    <x v="1"/>
    <s v="USD"/>
    <x v="315"/>
    <x v="447"/>
    <b v="0"/>
    <b v="0"/>
    <s v="technology/wearables"/>
    <x v="2"/>
    <x v="8"/>
  </r>
  <r>
    <n v="471"/>
    <s v="Perry and Sons"/>
    <s v="Configurable static help-desk"/>
    <n v="3100"/>
    <n v="9889"/>
    <x v="1"/>
    <n v="3.19"/>
    <n v="50.97422680412371"/>
    <n v="194"/>
    <x v="4"/>
    <s v="GBP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104.94260869565217"/>
    <n v="575"/>
    <x v="1"/>
    <s v="USD"/>
    <x v="445"/>
    <x v="178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84.028301886792448"/>
    <n v="106"/>
    <x v="1"/>
    <s v="USD"/>
    <x v="446"/>
    <x v="449"/>
    <b v="0"/>
    <b v="0"/>
    <s v="music/electric music"/>
    <x v="1"/>
    <x v="5"/>
  </r>
  <r>
    <n v="474"/>
    <s v="Santos-Young"/>
    <s v="Enhanced neutral ability"/>
    <n v="4000"/>
    <n v="14606"/>
    <x v="1"/>
    <n v="3.6515"/>
    <n v="102.85915492957747"/>
    <n v="142"/>
    <x v="1"/>
    <s v="USD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39.962085308056871"/>
    <n v="211"/>
    <x v="1"/>
    <s v="USD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51.001785714285717"/>
    <n v="1120"/>
    <x v="1"/>
    <s v="USD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40.823008849557525"/>
    <n v="113"/>
    <x v="1"/>
    <s v="USD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58.999637155297535"/>
    <n v="2756"/>
    <x v="1"/>
    <s v="USD"/>
    <x v="450"/>
    <x v="454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71.156069364161851"/>
    <n v="173"/>
    <x v="4"/>
    <s v="GBP"/>
    <x v="451"/>
    <x v="455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99.494252873563212"/>
    <n v="87"/>
    <x v="1"/>
    <s v="USD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03.98634590377114"/>
    <n v="1538"/>
    <x v="1"/>
    <s v="USD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76.555555555555557"/>
    <n v="9"/>
    <x v="1"/>
    <s v="USD"/>
    <x v="454"/>
    <x v="458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87.068592057761734"/>
    <n v="554"/>
    <x v="1"/>
    <s v="USD"/>
    <x v="455"/>
    <x v="459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48.99554707379135"/>
    <n v="1572"/>
    <x v="4"/>
    <s v="GBP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42.969135802469133"/>
    <n v="648"/>
    <x v="4"/>
    <s v="GBP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33.428571428571431"/>
    <n v="21"/>
    <x v="4"/>
    <s v="GBP"/>
    <x v="458"/>
    <x v="462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83.982949701619773"/>
    <n v="2346"/>
    <x v="1"/>
    <s v="USD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01.41739130434783"/>
    <n v="115"/>
    <x v="1"/>
    <s v="USD"/>
    <x v="460"/>
    <x v="464"/>
    <b v="0"/>
    <b v="0"/>
    <s v="theater/plays"/>
    <x v="3"/>
    <x v="3"/>
  </r>
  <r>
    <n v="489"/>
    <s v="Clark Inc"/>
    <s v="Down-sized mobile time-frame"/>
    <n v="9200"/>
    <n v="9339"/>
    <x v="1"/>
    <n v="1.015108695652174"/>
    <n v="109.87058823529412"/>
    <n v="85"/>
    <x v="6"/>
    <s v="EUR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31.916666666666668"/>
    <n v="144"/>
    <x v="1"/>
    <s v="USD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70.993450675399103"/>
    <n v="2443"/>
    <x v="1"/>
    <s v="USD"/>
    <x v="463"/>
    <x v="467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77.026890756302521"/>
    <n v="595"/>
    <x v="1"/>
    <s v="USD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101.78125"/>
    <n v="64"/>
    <x v="1"/>
    <s v="USD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51.059701492537314"/>
    <n v="268"/>
    <x v="1"/>
    <s v="USD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68.02051282051282"/>
    <n v="195"/>
    <x v="3"/>
    <s v="DKK"/>
    <x v="467"/>
    <x v="471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30.87037037037037"/>
    <n v="54"/>
    <x v="1"/>
    <s v="USD"/>
    <x v="468"/>
    <x v="472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27.908333333333335"/>
    <n v="120"/>
    <x v="1"/>
    <s v="USD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79.994818652849744"/>
    <n v="579"/>
    <x v="3"/>
    <s v="DKK"/>
    <x v="470"/>
    <x v="474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38.003378378378379"/>
    <n v="2072"/>
    <x v="1"/>
    <s v="USD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x v="0"/>
    <n v="0"/>
    <e v="#DIV/0!"/>
    <n v="0"/>
    <x v="1"/>
    <s v="USD"/>
    <x v="472"/>
    <x v="38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59.990534521158132"/>
    <n v="1796"/>
    <x v="1"/>
    <s v="USD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37.037634408602152"/>
    <n v="186"/>
    <x v="2"/>
    <s v="AUD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99.963043478260872"/>
    <n v="460"/>
    <x v="1"/>
    <s v="USD"/>
    <x v="72"/>
    <x v="477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111.6774193548387"/>
    <n v="62"/>
    <x v="6"/>
    <s v="EUR"/>
    <x v="443"/>
    <x v="478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6.014409221902014"/>
    <n v="347"/>
    <x v="1"/>
    <s v="USD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66.010284810126578"/>
    <n v="2528"/>
    <x v="1"/>
    <s v="USD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44.05263157894737"/>
    <n v="19"/>
    <x v="1"/>
    <s v="USD"/>
    <x v="476"/>
    <x v="481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52.999726551818434"/>
    <n v="3657"/>
    <x v="1"/>
    <s v="USD"/>
    <x v="192"/>
    <x v="482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95"/>
    <n v="1258"/>
    <x v="1"/>
    <s v="USD"/>
    <x v="477"/>
    <x v="483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70.908396946564892"/>
    <n v="131"/>
    <x v="2"/>
    <s v="AUD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98.060773480662988"/>
    <n v="362"/>
    <x v="1"/>
    <s v="USD"/>
    <x v="479"/>
    <x v="265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53.046025104602514"/>
    <n v="239"/>
    <x v="1"/>
    <s v="USD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93.142857142857139"/>
    <n v="35"/>
    <x v="1"/>
    <s v="USD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8.945075757575758"/>
    <n v="528"/>
    <x v="5"/>
    <s v="CHF"/>
    <x v="481"/>
    <x v="412"/>
    <b v="0"/>
    <b v="1"/>
    <s v="music/rock"/>
    <x v="1"/>
    <x v="1"/>
  </r>
  <r>
    <n v="515"/>
    <s v="Cox LLC"/>
    <s v="Phased 24hour flexibility"/>
    <n v="8600"/>
    <n v="4797"/>
    <x v="0"/>
    <n v="0.55779069767441858"/>
    <n v="36.067669172932334"/>
    <n v="133"/>
    <x v="0"/>
    <s v="CAD"/>
    <x v="482"/>
    <x v="487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63.030732860520096"/>
    <n v="846"/>
    <x v="1"/>
    <s v="USD"/>
    <x v="194"/>
    <x v="488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84.717948717948715"/>
    <n v="78"/>
    <x v="1"/>
    <s v="USD"/>
    <x v="483"/>
    <x v="489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62.2"/>
    <n v="10"/>
    <x v="1"/>
    <s v="USD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01.97518330513255"/>
    <n v="1773"/>
    <x v="1"/>
    <s v="USD"/>
    <x v="355"/>
    <x v="437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106.4375"/>
    <n v="32"/>
    <x v="1"/>
    <s v="USD"/>
    <x v="485"/>
    <x v="49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29.975609756097562"/>
    <n v="369"/>
    <x v="1"/>
    <s v="USD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85.806282722513089"/>
    <n v="191"/>
    <x v="1"/>
    <s v="USD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70.82022471910112"/>
    <n v="89"/>
    <x v="1"/>
    <s v="USD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40.998484082870135"/>
    <n v="1979"/>
    <x v="1"/>
    <s v="USD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28.063492063492063"/>
    <n v="63"/>
    <x v="1"/>
    <s v="USD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88.054421768707485"/>
    <n v="147"/>
    <x v="1"/>
    <s v="USD"/>
    <x v="312"/>
    <x v="495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31"/>
    <n v="6080"/>
    <x v="0"/>
    <s v="CAD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90.337500000000006"/>
    <n v="80"/>
    <x v="4"/>
    <s v="GBP"/>
    <x v="492"/>
    <x v="497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63.777777777777779"/>
    <n v="9"/>
    <x v="1"/>
    <s v="USD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53.995515695067262"/>
    <n v="1784"/>
    <x v="1"/>
    <s v="USD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48.993956043956047"/>
    <n v="3640"/>
    <x v="5"/>
    <s v="CHF"/>
    <x v="495"/>
    <x v="499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63.857142857142854"/>
    <n v="126"/>
    <x v="0"/>
    <s v="CAD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82.996393146979258"/>
    <n v="2218"/>
    <x v="4"/>
    <s v="GBP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55.08230452674897"/>
    <n v="243"/>
    <x v="1"/>
    <s v="USD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62.044554455445542"/>
    <n v="202"/>
    <x v="6"/>
    <s v="EUR"/>
    <x v="499"/>
    <x v="502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04.97857142857143"/>
    <n v="140"/>
    <x v="6"/>
    <s v="EUR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94.044676806083643"/>
    <n v="1052"/>
    <x v="3"/>
    <s v="DKK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44.007716049382715"/>
    <n v="1296"/>
    <x v="1"/>
    <s v="USD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92.467532467532465"/>
    <n v="77"/>
    <x v="1"/>
    <s v="USD"/>
    <x v="503"/>
    <x v="505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57.072874493927124"/>
    <n v="247"/>
    <x v="1"/>
    <s v="USD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109.07848101265823"/>
    <n v="395"/>
    <x v="6"/>
    <s v="EUR"/>
    <x v="505"/>
    <x v="507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39.387755102040813"/>
    <n v="49"/>
    <x v="4"/>
    <s v="GBP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77.022222222222226"/>
    <n v="180"/>
    <x v="1"/>
    <s v="USD"/>
    <x v="507"/>
    <x v="509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92.166666666666671"/>
    <n v="84"/>
    <x v="1"/>
    <s v="USD"/>
    <x v="508"/>
    <x v="51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61.007063197026021"/>
    <n v="2690"/>
    <x v="1"/>
    <s v="USD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78.068181818181813"/>
    <n v="88"/>
    <x v="1"/>
    <s v="USD"/>
    <x v="510"/>
    <x v="512"/>
    <b v="0"/>
    <b v="1"/>
    <s v="theater/plays"/>
    <x v="3"/>
    <x v="3"/>
  </r>
  <r>
    <n v="547"/>
    <s v="Hardin-Dixon"/>
    <s v="Focused solution-oriented matrix"/>
    <n v="1300"/>
    <n v="12597"/>
    <x v="1"/>
    <n v="9.69"/>
    <n v="80.75"/>
    <n v="156"/>
    <x v="1"/>
    <s v="USD"/>
    <x v="511"/>
    <x v="513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59.991289782244557"/>
    <n v="2985"/>
    <x v="1"/>
    <s v="USD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110.03018372703411"/>
    <n v="762"/>
    <x v="1"/>
    <s v="USD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4"/>
    <n v="1"/>
    <x v="5"/>
    <s v="CHF"/>
    <x v="514"/>
    <x v="516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37.99856063332134"/>
    <n v="2779"/>
    <x v="2"/>
    <s v="AUD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6.369565217391298"/>
    <n v="92"/>
    <x v="1"/>
    <s v="USD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72.978599221789878"/>
    <n v="1028"/>
    <x v="1"/>
    <s v="USD"/>
    <x v="517"/>
    <x v="519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26.007220216606498"/>
    <n v="554"/>
    <x v="0"/>
    <s v="CAD"/>
    <x v="518"/>
    <x v="52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04.36296296296297"/>
    <n v="135"/>
    <x v="3"/>
    <s v="DKK"/>
    <x v="519"/>
    <x v="219"/>
    <b v="0"/>
    <b v="0"/>
    <s v="music/rock"/>
    <x v="1"/>
    <x v="1"/>
  </r>
  <r>
    <n v="556"/>
    <s v="Smith and Sons"/>
    <s v="Grass-roots 24/7 attitude"/>
    <n v="5200"/>
    <n v="12467"/>
    <x v="1"/>
    <n v="2.3975"/>
    <n v="102.18852459016394"/>
    <n v="122"/>
    <x v="1"/>
    <s v="USD"/>
    <x v="520"/>
    <x v="521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54.117647058823529"/>
    <n v="221"/>
    <x v="1"/>
    <s v="USD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63.222222222222221"/>
    <n v="126"/>
    <x v="1"/>
    <s v="USD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4.03228962818004"/>
    <n v="1022"/>
    <x v="1"/>
    <s v="USD"/>
    <x v="523"/>
    <x v="524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49.994334277620396"/>
    <n v="3177"/>
    <x v="1"/>
    <s v="USD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56.015151515151516"/>
    <n v="198"/>
    <x v="5"/>
    <s v="CHF"/>
    <x v="525"/>
    <x v="28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48.807692307692307"/>
    <n v="26"/>
    <x v="5"/>
    <s v="CHF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60.082352941176474"/>
    <n v="85"/>
    <x v="2"/>
    <s v="AUD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78.990502793296088"/>
    <n v="1790"/>
    <x v="1"/>
    <s v="USD"/>
    <x v="527"/>
    <x v="527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53.99499443826474"/>
    <n v="3596"/>
    <x v="1"/>
    <s v="USD"/>
    <x v="528"/>
    <x v="528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111.45945945945945"/>
    <n v="37"/>
    <x v="1"/>
    <s v="USD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60.922131147540981"/>
    <n v="244"/>
    <x v="1"/>
    <s v="USD"/>
    <x v="529"/>
    <x v="36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26.0015444015444"/>
    <n v="5180"/>
    <x v="1"/>
    <s v="USD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80.993208828522924"/>
    <n v="589"/>
    <x v="6"/>
    <s v="EUR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34.995963302752294"/>
    <n v="2725"/>
    <x v="1"/>
    <s v="USD"/>
    <x v="515"/>
    <x v="531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94.142857142857139"/>
    <n v="35"/>
    <x v="6"/>
    <s v="EUR"/>
    <x v="532"/>
    <x v="532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52.085106382978722"/>
    <n v="94"/>
    <x v="1"/>
    <s v="USD"/>
    <x v="533"/>
    <x v="533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24.986666666666668"/>
    <n v="300"/>
    <x v="1"/>
    <s v="USD"/>
    <x v="409"/>
    <x v="534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69.215277777777771"/>
    <n v="144"/>
    <x v="1"/>
    <s v="USD"/>
    <x v="534"/>
    <x v="535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93.944444444444443"/>
    <n v="558"/>
    <x v="1"/>
    <s v="USD"/>
    <x v="53"/>
    <x v="536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98.40625"/>
    <n v="64"/>
    <x v="1"/>
    <s v="USD"/>
    <x v="535"/>
    <x v="537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41.783783783783782"/>
    <n v="37"/>
    <x v="1"/>
    <s v="USD"/>
    <x v="536"/>
    <x v="538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65.991836734693877"/>
    <n v="245"/>
    <x v="1"/>
    <s v="USD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72.05747126436782"/>
    <n v="87"/>
    <x v="1"/>
    <s v="USD"/>
    <x v="538"/>
    <x v="54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48.003209242618745"/>
    <n v="3116"/>
    <x v="1"/>
    <s v="USD"/>
    <x v="539"/>
    <x v="541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54.098591549295776"/>
    <n v="71"/>
    <x v="1"/>
    <s v="USD"/>
    <x v="540"/>
    <x v="542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107.88095238095238"/>
    <n v="42"/>
    <x v="1"/>
    <s v="USD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67.034103410341032"/>
    <n v="909"/>
    <x v="1"/>
    <s v="USD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64.01425914445133"/>
    <n v="1613"/>
    <x v="1"/>
    <s v="USD"/>
    <x v="542"/>
    <x v="545"/>
    <b v="0"/>
    <b v="0"/>
    <s v="technology/web"/>
    <x v="2"/>
    <x v="2"/>
  </r>
  <r>
    <n v="585"/>
    <s v="Pugh LLC"/>
    <s v="Reactive analyzing function"/>
    <n v="8900"/>
    <n v="13065"/>
    <x v="1"/>
    <n v="1.4679775280898877"/>
    <n v="96.066176470588232"/>
    <n v="136"/>
    <x v="1"/>
    <s v="USD"/>
    <x v="543"/>
    <x v="546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51.184615384615384"/>
    <n v="130"/>
    <x v="1"/>
    <s v="USD"/>
    <x v="544"/>
    <x v="547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43.92307692307692"/>
    <n v="156"/>
    <x v="0"/>
    <s v="CAD"/>
    <x v="35"/>
    <x v="548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91.021198830409361"/>
    <n v="1368"/>
    <x v="4"/>
    <s v="GBP"/>
    <x v="152"/>
    <x v="298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50.127450980392155"/>
    <n v="102"/>
    <x v="1"/>
    <s v="USD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67.720930232558146"/>
    <n v="86"/>
    <x v="2"/>
    <s v="AUD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61.03921568627451"/>
    <n v="102"/>
    <x v="1"/>
    <s v="USD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80.011857707509876"/>
    <n v="253"/>
    <x v="1"/>
    <s v="USD"/>
    <x v="548"/>
    <x v="552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7.001497753369947"/>
    <n v="4006"/>
    <x v="1"/>
    <s v="USD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71.127388535031841"/>
    <n v="157"/>
    <x v="1"/>
    <s v="USD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89.99079189686924"/>
    <n v="1629"/>
    <x v="1"/>
    <s v="USD"/>
    <x v="551"/>
    <x v="554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43.032786885245905"/>
    <n v="183"/>
    <x v="1"/>
    <s v="USD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67.997714808043881"/>
    <n v="2188"/>
    <x v="1"/>
    <s v="USD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73.004566210045667"/>
    <n v="2409"/>
    <x v="6"/>
    <s v="EUR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62.341463414634148"/>
    <n v="82"/>
    <x v="3"/>
    <s v="DKK"/>
    <x v="554"/>
    <x v="557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5"/>
    <n v="1"/>
    <x v="4"/>
    <s v="GBP"/>
    <x v="555"/>
    <x v="558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67.103092783505161"/>
    <n v="194"/>
    <x v="1"/>
    <s v="USD"/>
    <x v="548"/>
    <x v="559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79.978947368421046"/>
    <n v="1140"/>
    <x v="1"/>
    <s v="USD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62.176470588235297"/>
    <n v="102"/>
    <x v="1"/>
    <s v="USD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53.005950297514879"/>
    <n v="2857"/>
    <x v="1"/>
    <s v="USD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57.738317757009348"/>
    <n v="107"/>
    <x v="1"/>
    <s v="USD"/>
    <x v="27"/>
    <x v="563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40.03125"/>
    <n v="160"/>
    <x v="4"/>
    <s v="GBP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81.016591928251117"/>
    <n v="2230"/>
    <x v="1"/>
    <s v="USD"/>
    <x v="559"/>
    <x v="564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5.047468354430379"/>
    <n v="316"/>
    <x v="1"/>
    <s v="USD"/>
    <x v="426"/>
    <x v="565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02.92307692307692"/>
    <n v="117"/>
    <x v="1"/>
    <s v="USD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27.998126756166094"/>
    <n v="6406"/>
    <x v="1"/>
    <s v="USD"/>
    <x v="561"/>
    <x v="567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75.733333333333334"/>
    <n v="15"/>
    <x v="1"/>
    <s v="USD"/>
    <x v="562"/>
    <x v="568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45.026041666666664"/>
    <n v="192"/>
    <x v="1"/>
    <s v="USD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73.615384615384613"/>
    <n v="26"/>
    <x v="0"/>
    <s v="CAD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56.991701244813278"/>
    <n v="723"/>
    <x v="1"/>
    <s v="USD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85.223529411764702"/>
    <n v="170"/>
    <x v="6"/>
    <s v="EUR"/>
    <x v="566"/>
    <x v="572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50.962184873949582"/>
    <n v="238"/>
    <x v="4"/>
    <s v="GBP"/>
    <x v="567"/>
    <x v="573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63.563636363636363"/>
    <n v="55"/>
    <x v="1"/>
    <s v="USD"/>
    <x v="568"/>
    <x v="471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80.999165275459092"/>
    <n v="1198"/>
    <x v="1"/>
    <s v="USD"/>
    <x v="569"/>
    <x v="574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86.044753086419746"/>
    <n v="648"/>
    <x v="1"/>
    <s v="USD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90.0390625"/>
    <n v="128"/>
    <x v="2"/>
    <s v="AUD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74.006063432835816"/>
    <n v="2144"/>
    <x v="1"/>
    <s v="USD"/>
    <x v="572"/>
    <x v="577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92.4375"/>
    <n v="64"/>
    <x v="1"/>
    <s v="USD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55.999257333828446"/>
    <n v="2693"/>
    <x v="4"/>
    <s v="GBP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32.983796296296298"/>
    <n v="432"/>
    <x v="1"/>
    <s v="USD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93.596774193548384"/>
    <n v="62"/>
    <x v="1"/>
    <s v="USD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69.867724867724874"/>
    <n v="189"/>
    <x v="1"/>
    <s v="USD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72.129870129870127"/>
    <n v="154"/>
    <x v="4"/>
    <s v="GBP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30.041666666666668"/>
    <n v="96"/>
    <x v="1"/>
    <s v="USD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3.968000000000004"/>
    <n v="750"/>
    <x v="1"/>
    <s v="USD"/>
    <x v="579"/>
    <x v="583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68.65517241379311"/>
    <n v="87"/>
    <x v="1"/>
    <s v="USD"/>
    <x v="580"/>
    <x v="584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59.992164544564154"/>
    <n v="3063"/>
    <x v="1"/>
    <s v="USD"/>
    <x v="581"/>
    <x v="585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111.15827338129496"/>
    <n v="278"/>
    <x v="1"/>
    <s v="USD"/>
    <x v="582"/>
    <x v="586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53.038095238095238"/>
    <n v="105"/>
    <x v="1"/>
    <s v="USD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55.985524728588658"/>
    <n v="1658"/>
    <x v="1"/>
    <s v="USD"/>
    <x v="583"/>
    <x v="588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69.986760812003524"/>
    <n v="2266"/>
    <x v="1"/>
    <s v="USD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48.998079877112133"/>
    <n v="2604"/>
    <x v="3"/>
    <s v="DKK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103.84615384615384"/>
    <n v="65"/>
    <x v="1"/>
    <s v="USD"/>
    <x v="586"/>
    <x v="591"/>
    <b v="0"/>
    <b v="0"/>
    <s v="theater/plays"/>
    <x v="3"/>
    <x v="3"/>
  </r>
  <r>
    <n v="638"/>
    <s v="Weaver Ltd"/>
    <s v="Monitored 24/7 approach"/>
    <n v="81600"/>
    <n v="9318"/>
    <x v="0"/>
    <n v="0.11419117647058824"/>
    <n v="99.127659574468083"/>
    <n v="94"/>
    <x v="1"/>
    <s v="USD"/>
    <x v="587"/>
    <x v="592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107.37777777777778"/>
    <n v="45"/>
    <x v="1"/>
    <s v="USD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76.922178988326849"/>
    <n v="257"/>
    <x v="1"/>
    <s v="USD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58.128865979381445"/>
    <n v="194"/>
    <x v="5"/>
    <s v="CHF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03.73643410852713"/>
    <n v="129"/>
    <x v="0"/>
    <s v="CAD"/>
    <x v="591"/>
    <x v="595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87.962666666666664"/>
    <n v="375"/>
    <x v="1"/>
    <s v="USD"/>
    <x v="592"/>
    <x v="596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8"/>
    <n v="2928"/>
    <x v="0"/>
    <s v="CAD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37.999361294443261"/>
    <n v="4697"/>
    <x v="1"/>
    <s v="USD"/>
    <x v="594"/>
    <x v="598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.999313893653515"/>
    <n v="2915"/>
    <x v="1"/>
    <s v="USD"/>
    <x v="595"/>
    <x v="599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03.5"/>
    <n v="18"/>
    <x v="1"/>
    <s v="USD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85.994467496542185"/>
    <n v="723"/>
    <x v="1"/>
    <s v="USD"/>
    <x v="597"/>
    <x v="601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98.011627906976742"/>
    <n v="602"/>
    <x v="5"/>
    <s v="CHF"/>
    <x v="598"/>
    <x v="602"/>
    <b v="1"/>
    <b v="1"/>
    <s v="theater/plays"/>
    <x v="3"/>
    <x v="3"/>
  </r>
  <r>
    <n v="650"/>
    <s v="Wilson, Wilson and Mathis"/>
    <s v="Optional asymmetric success"/>
    <n v="100"/>
    <n v="2"/>
    <x v="0"/>
    <n v="0.02"/>
    <n v="2"/>
    <n v="1"/>
    <x v="1"/>
    <s v="USD"/>
    <x v="599"/>
    <x v="603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44.994570837642193"/>
    <n v="3868"/>
    <x v="6"/>
    <s v="EUR"/>
    <x v="600"/>
    <x v="604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31.012224938875306"/>
    <n v="409"/>
    <x v="1"/>
    <s v="USD"/>
    <x v="601"/>
    <x v="292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59.970085470085472"/>
    <n v="234"/>
    <x v="1"/>
    <s v="USD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58.9973474801061"/>
    <n v="3016"/>
    <x v="1"/>
    <s v="USD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50.045454545454547"/>
    <n v="264"/>
    <x v="1"/>
    <s v="USD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98.966269841269835"/>
    <n v="504"/>
    <x v="2"/>
    <s v="AUD"/>
    <x v="604"/>
    <x v="608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58.857142857142854"/>
    <n v="14"/>
    <x v="1"/>
    <s v="USD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81.010256410256417"/>
    <n v="390"/>
    <x v="1"/>
    <s v="USD"/>
    <x v="606"/>
    <x v="61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6.013333333333335"/>
    <n v="750"/>
    <x v="4"/>
    <s v="GBP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96.597402597402592"/>
    <n v="77"/>
    <x v="1"/>
    <s v="USD"/>
    <x v="607"/>
    <x v="612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6.957446808510639"/>
    <n v="752"/>
    <x v="3"/>
    <s v="DKK"/>
    <x v="608"/>
    <x v="613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67.984732824427482"/>
    <n v="131"/>
    <x v="1"/>
    <s v="USD"/>
    <x v="609"/>
    <x v="614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8.781609195402297"/>
    <n v="87"/>
    <x v="1"/>
    <s v="USD"/>
    <x v="610"/>
    <x v="615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24.99623706491063"/>
    <n v="1063"/>
    <x v="1"/>
    <s v="USD"/>
    <x v="541"/>
    <x v="616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44.922794117647058"/>
    <n v="272"/>
    <x v="1"/>
    <s v="USD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79.400000000000006"/>
    <n v="25"/>
    <x v="1"/>
    <s v="USD"/>
    <x v="612"/>
    <x v="617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29.009546539379475"/>
    <n v="419"/>
    <x v="1"/>
    <s v="USD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3.59210526315789"/>
    <n v="76"/>
    <x v="1"/>
    <s v="USD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07.97038864898211"/>
    <n v="1621"/>
    <x v="6"/>
    <s v="EUR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68.987284287011803"/>
    <n v="1101"/>
    <x v="1"/>
    <s v="USD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11.02236719478098"/>
    <n v="1073"/>
    <x v="1"/>
    <s v="USD"/>
    <x v="616"/>
    <x v="622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24.997515808491418"/>
    <n v="4428"/>
    <x v="2"/>
    <s v="AUD"/>
    <x v="617"/>
    <x v="623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42.155172413793103"/>
    <n v="58"/>
    <x v="6"/>
    <s v="EUR"/>
    <x v="618"/>
    <x v="624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47.003284072249592"/>
    <n v="1218"/>
    <x v="1"/>
    <s v="USD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6.0392749244713"/>
    <n v="331"/>
    <x v="1"/>
    <s v="USD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01.03760683760684"/>
    <n v="1170"/>
    <x v="1"/>
    <s v="USD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39.927927927927925"/>
    <n v="111"/>
    <x v="1"/>
    <s v="USD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83.158139534883716"/>
    <n v="215"/>
    <x v="1"/>
    <s v="USD"/>
    <x v="35"/>
    <x v="628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9.97520661157025"/>
    <n v="363"/>
    <x v="1"/>
    <s v="USD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47.993908629441627"/>
    <n v="2955"/>
    <x v="1"/>
    <s v="USD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95.978877489438744"/>
    <n v="1657"/>
    <x v="1"/>
    <s v="USD"/>
    <x v="625"/>
    <x v="631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78.728155339805824"/>
    <n v="103"/>
    <x v="1"/>
    <s v="USD"/>
    <x v="626"/>
    <x v="632"/>
    <b v="0"/>
    <b v="0"/>
    <s v="theater/plays"/>
    <x v="3"/>
    <x v="3"/>
  </r>
  <r>
    <n v="683"/>
    <s v="Jones PLC"/>
    <s v="Virtual systemic intranet"/>
    <n v="2300"/>
    <n v="8244"/>
    <x v="1"/>
    <n v="3.5843478260869563"/>
    <n v="56.081632653061227"/>
    <n v="147"/>
    <x v="1"/>
    <s v="USD"/>
    <x v="627"/>
    <x v="633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69.090909090909093"/>
    <n v="110"/>
    <x v="0"/>
    <s v="CAD"/>
    <x v="628"/>
    <x v="634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102.05291576673866"/>
    <n v="926"/>
    <x v="0"/>
    <s v="CAD"/>
    <x v="629"/>
    <x v="415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07.32089552238806"/>
    <n v="134"/>
    <x v="1"/>
    <s v="USD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51.970260223048328"/>
    <n v="269"/>
    <x v="1"/>
    <s v="USD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71.137142857142862"/>
    <n v="175"/>
    <x v="1"/>
    <s v="USD"/>
    <x v="632"/>
    <x v="636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106.49275362318841"/>
    <n v="69"/>
    <x v="1"/>
    <s v="USD"/>
    <x v="633"/>
    <x v="637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42.93684210526316"/>
    <n v="190"/>
    <x v="1"/>
    <s v="USD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30.037974683544302"/>
    <n v="237"/>
    <x v="1"/>
    <s v="USD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0.623376623376629"/>
    <n v="77"/>
    <x v="4"/>
    <s v="GBP"/>
    <x v="636"/>
    <x v="64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66.016018306636155"/>
    <n v="1748"/>
    <x v="1"/>
    <s v="USD"/>
    <x v="637"/>
    <x v="641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96.911392405063296"/>
    <n v="79"/>
    <x v="1"/>
    <s v="USD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62.867346938775512"/>
    <n v="196"/>
    <x v="6"/>
    <s v="EUR"/>
    <x v="639"/>
    <x v="445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108.98537682789652"/>
    <n v="889"/>
    <x v="1"/>
    <s v="USD"/>
    <x v="640"/>
    <x v="116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26.999314599040439"/>
    <n v="7295"/>
    <x v="1"/>
    <s v="USD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65.004147943311438"/>
    <n v="2893"/>
    <x v="0"/>
    <s v="CAD"/>
    <x v="642"/>
    <x v="644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111.51785714285714"/>
    <n v="56"/>
    <x v="1"/>
    <s v="USD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3"/>
    <n v="1"/>
    <x v="1"/>
    <s v="USD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110.99268292682927"/>
    <n v="820"/>
    <x v="1"/>
    <s v="USD"/>
    <x v="643"/>
    <x v="647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56.746987951807228"/>
    <n v="83"/>
    <x v="1"/>
    <s v="USD"/>
    <x v="644"/>
    <x v="467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97.020608439646708"/>
    <n v="2038"/>
    <x v="1"/>
    <s v="USD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92.08620689655173"/>
    <n v="116"/>
    <x v="1"/>
    <s v="USD"/>
    <x v="646"/>
    <x v="649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82.986666666666665"/>
    <n v="2025"/>
    <x v="4"/>
    <s v="GBP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03.03791821561339"/>
    <n v="1345"/>
    <x v="2"/>
    <s v="AUD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68.922619047619051"/>
    <n v="168"/>
    <x v="1"/>
    <s v="USD"/>
    <x v="159"/>
    <x v="652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87.737226277372258"/>
    <n v="137"/>
    <x v="5"/>
    <s v="CHF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75.021505376344081"/>
    <n v="186"/>
    <x v="6"/>
    <s v="EUR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50.863999999999997"/>
    <n v="125"/>
    <x v="1"/>
    <s v="USD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90"/>
    <n v="14"/>
    <x v="6"/>
    <s v="EUR"/>
    <x v="248"/>
    <x v="656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72.896039603960389"/>
    <n v="202"/>
    <x v="1"/>
    <s v="USD"/>
    <x v="571"/>
    <x v="657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8.48543689320388"/>
    <n v="103"/>
    <x v="1"/>
    <s v="USD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01.98095238095237"/>
    <n v="1785"/>
    <x v="1"/>
    <s v="USD"/>
    <x v="1"/>
    <x v="658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44.009146341463413"/>
    <n v="656"/>
    <x v="1"/>
    <s v="USD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65.942675159235662"/>
    <n v="157"/>
    <x v="1"/>
    <s v="USD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24.987387387387386"/>
    <n v="555"/>
    <x v="1"/>
    <s v="USD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8.003367003367003"/>
    <n v="297"/>
    <x v="1"/>
    <s v="USD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85.829268292682926"/>
    <n v="123"/>
    <x v="1"/>
    <s v="USD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84.921052631578945"/>
    <n v="38"/>
    <x v="3"/>
    <s v="DKK"/>
    <x v="656"/>
    <x v="236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90.483333333333334"/>
    <n v="60"/>
    <x v="1"/>
    <s v="USD"/>
    <x v="657"/>
    <x v="663"/>
    <b v="0"/>
    <b v="0"/>
    <s v="music/rock"/>
    <x v="1"/>
    <x v="1"/>
  </r>
  <r>
    <n v="722"/>
    <s v="Thomas-Simmons"/>
    <s v="Proactive 24hour frame"/>
    <n v="48500"/>
    <n v="75906"/>
    <x v="1"/>
    <n v="1.5650721649484536"/>
    <n v="25.00197628458498"/>
    <n v="3036"/>
    <x v="1"/>
    <s v="USD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92.013888888888886"/>
    <n v="144"/>
    <x v="2"/>
    <s v="AUD"/>
    <x v="658"/>
    <x v="664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93.066115702479337"/>
    <n v="121"/>
    <x v="4"/>
    <s v="GBP"/>
    <x v="659"/>
    <x v="665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61.008145363408524"/>
    <n v="1596"/>
    <x v="1"/>
    <s v="USD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92.036259541984734"/>
    <n v="524"/>
    <x v="1"/>
    <s v="USD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81.132596685082873"/>
    <n v="181"/>
    <x v="1"/>
    <s v="USD"/>
    <x v="4"/>
    <x v="667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73.5"/>
    <n v="10"/>
    <x v="1"/>
    <s v="USD"/>
    <x v="662"/>
    <x v="668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85.221311475409834"/>
    <n v="122"/>
    <x v="1"/>
    <s v="USD"/>
    <x v="663"/>
    <x v="669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10.96825396825396"/>
    <n v="1071"/>
    <x v="0"/>
    <s v="CAD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32.968036529680369"/>
    <n v="219"/>
    <x v="1"/>
    <s v="USD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96.005352363960753"/>
    <n v="1121"/>
    <x v="1"/>
    <s v="USD"/>
    <x v="666"/>
    <x v="671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84.96632653061225"/>
    <n v="980"/>
    <x v="1"/>
    <s v="USD"/>
    <x v="43"/>
    <x v="672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25.007462686567163"/>
    <n v="536"/>
    <x v="1"/>
    <s v="USD"/>
    <x v="667"/>
    <x v="673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65.998995479658461"/>
    <n v="1991"/>
    <x v="1"/>
    <s v="USD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87.34482758620689"/>
    <n v="29"/>
    <x v="1"/>
    <s v="USD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27.933333333333334"/>
    <n v="180"/>
    <x v="1"/>
    <s v="USD"/>
    <x v="670"/>
    <x v="676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03.8"/>
    <n v="15"/>
    <x v="1"/>
    <s v="USD"/>
    <x v="671"/>
    <x v="677"/>
    <b v="0"/>
    <b v="1"/>
    <s v="theater/plays"/>
    <x v="3"/>
    <x v="3"/>
  </r>
  <r>
    <n v="739"/>
    <s v="Meyer-Avila"/>
    <s v="Multi-tiered discrete support"/>
    <n v="10000"/>
    <n v="6100"/>
    <x v="0"/>
    <n v="0.61"/>
    <n v="31.937172774869111"/>
    <n v="191"/>
    <x v="1"/>
    <s v="USD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99.5"/>
    <n v="16"/>
    <x v="1"/>
    <s v="USD"/>
    <x v="673"/>
    <x v="679"/>
    <b v="0"/>
    <b v="0"/>
    <s v="theater/plays"/>
    <x v="3"/>
    <x v="3"/>
  </r>
  <r>
    <n v="741"/>
    <s v="Garcia Ltd"/>
    <s v="Balanced mobile alliance"/>
    <n v="1200"/>
    <n v="14150"/>
    <x v="1"/>
    <n v="11.791666666666666"/>
    <n v="108.84615384615384"/>
    <n v="130"/>
    <x v="1"/>
    <s v="USD"/>
    <x v="674"/>
    <x v="68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10.76229508196721"/>
    <n v="122"/>
    <x v="1"/>
    <s v="USD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29.647058823529413"/>
    <n v="17"/>
    <x v="1"/>
    <s v="USD"/>
    <x v="676"/>
    <x v="682"/>
    <b v="0"/>
    <b v="1"/>
    <s v="theater/plays"/>
    <x v="3"/>
    <x v="3"/>
  </r>
  <r>
    <n v="744"/>
    <s v="Fitzgerald Group"/>
    <s v="Intuitive exuding initiative"/>
    <n v="2000"/>
    <n v="14240"/>
    <x v="1"/>
    <n v="7.12"/>
    <n v="101.71428571428571"/>
    <n v="140"/>
    <x v="1"/>
    <s v="USD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61.5"/>
    <n v="34"/>
    <x v="1"/>
    <s v="USD"/>
    <x v="677"/>
    <x v="684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5"/>
    <n v="3388"/>
    <x v="1"/>
    <s v="USD"/>
    <x v="678"/>
    <x v="685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40.049999999999997"/>
    <n v="280"/>
    <x v="1"/>
    <s v="USD"/>
    <x v="679"/>
    <x v="488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110.97231270358306"/>
    <n v="614"/>
    <x v="1"/>
    <s v="USD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.959016393442624"/>
    <n v="366"/>
    <x v="6"/>
    <s v="EUR"/>
    <x v="681"/>
    <x v="687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n v="1"/>
    <x v="4"/>
    <s v="GBP"/>
    <x v="682"/>
    <x v="688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30.974074074074075"/>
    <n v="270"/>
    <x v="1"/>
    <s v="USD"/>
    <x v="683"/>
    <x v="689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47.035087719298247"/>
    <n v="114"/>
    <x v="1"/>
    <s v="USD"/>
    <x v="684"/>
    <x v="69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88.065693430656935"/>
    <n v="137"/>
    <x v="1"/>
    <s v="USD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7.005616224648989"/>
    <n v="3205"/>
    <x v="1"/>
    <s v="USD"/>
    <x v="685"/>
    <x v="424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6.027777777777779"/>
    <n v="288"/>
    <x v="3"/>
    <s v="DKK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67.817567567567565"/>
    <n v="148"/>
    <x v="1"/>
    <s v="USD"/>
    <x v="686"/>
    <x v="692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49.964912280701753"/>
    <n v="114"/>
    <x v="1"/>
    <s v="USD"/>
    <x v="687"/>
    <x v="693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10.01646903820817"/>
    <n v="1518"/>
    <x v="0"/>
    <s v="CAD"/>
    <x v="688"/>
    <x v="694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89.964678178963894"/>
    <n v="1274"/>
    <x v="1"/>
    <s v="USD"/>
    <x v="689"/>
    <x v="236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79.009523809523813"/>
    <n v="210"/>
    <x v="6"/>
    <s v="EUR"/>
    <x v="690"/>
    <x v="695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86.867469879518069"/>
    <n v="166"/>
    <x v="1"/>
    <s v="USD"/>
    <x v="691"/>
    <x v="696"/>
    <b v="0"/>
    <b v="0"/>
    <s v="music/rock"/>
    <x v="1"/>
    <x v="1"/>
  </r>
  <r>
    <n v="762"/>
    <s v="Davis Ltd"/>
    <s v="Upgradable uniform service-desk"/>
    <n v="3500"/>
    <n v="6204"/>
    <x v="1"/>
    <n v="1.7725714285714285"/>
    <n v="62.04"/>
    <n v="100"/>
    <x v="2"/>
    <s v="AUD"/>
    <x v="692"/>
    <x v="697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6.970212765957445"/>
    <n v="235"/>
    <x v="1"/>
    <s v="USD"/>
    <x v="693"/>
    <x v="698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54.121621621621621"/>
    <n v="148"/>
    <x v="1"/>
    <s v="USD"/>
    <x v="694"/>
    <x v="699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41.035353535353536"/>
    <n v="198"/>
    <x v="1"/>
    <s v="USD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55.052419354838712"/>
    <n v="248"/>
    <x v="2"/>
    <s v="AUD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107.93762183235867"/>
    <n v="513"/>
    <x v="1"/>
    <s v="USD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73.92"/>
    <n v="150"/>
    <x v="1"/>
    <s v="USD"/>
    <x v="626"/>
    <x v="701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1.995894428152493"/>
    <n v="3410"/>
    <x v="1"/>
    <s v="USD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53.898148148148145"/>
    <n v="216"/>
    <x v="6"/>
    <s v="EUR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106.5"/>
    <n v="26"/>
    <x v="1"/>
    <s v="USD"/>
    <x v="699"/>
    <x v="703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32.999805409612762"/>
    <n v="5139"/>
    <x v="1"/>
    <s v="USD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43.00254993625159"/>
    <n v="2353"/>
    <x v="1"/>
    <s v="USD"/>
    <x v="701"/>
    <x v="705"/>
    <b v="0"/>
    <b v="0"/>
    <s v="theater/plays"/>
    <x v="3"/>
    <x v="3"/>
  </r>
  <r>
    <n v="774"/>
    <s v="Gonzalez-Snow"/>
    <s v="Polarized user-facing interface"/>
    <n v="5000"/>
    <n v="6775"/>
    <x v="1"/>
    <n v="1.355"/>
    <n v="86.858974358974365"/>
    <n v="78"/>
    <x v="6"/>
    <s v="EUR"/>
    <x v="702"/>
    <x v="706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96.8"/>
    <n v="10"/>
    <x v="1"/>
    <s v="USD"/>
    <x v="703"/>
    <x v="707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32.995456610631528"/>
    <n v="2201"/>
    <x v="1"/>
    <s v="USD"/>
    <x v="704"/>
    <x v="708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8.028106508875737"/>
    <n v="676"/>
    <x v="1"/>
    <s v="USD"/>
    <x v="431"/>
    <x v="709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58.867816091954026"/>
    <n v="174"/>
    <x v="5"/>
    <s v="CHF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105.04572803850782"/>
    <n v="831"/>
    <x v="1"/>
    <s v="USD"/>
    <x v="706"/>
    <x v="711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33.054878048780488"/>
    <n v="164"/>
    <x v="1"/>
    <s v="USD"/>
    <x v="707"/>
    <x v="712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78.821428571428569"/>
    <n v="56"/>
    <x v="5"/>
    <s v="CHF"/>
    <x v="708"/>
    <x v="7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68.204968944099377"/>
    <n v="161"/>
    <x v="1"/>
    <s v="USD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75.731884057971016"/>
    <n v="138"/>
    <x v="1"/>
    <s v="USD"/>
    <x v="710"/>
    <x v="714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0.996070133010882"/>
    <n v="3308"/>
    <x v="1"/>
    <s v="USD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01.88188976377953"/>
    <n v="127"/>
    <x v="2"/>
    <s v="AUD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52.879227053140099"/>
    <n v="207"/>
    <x v="6"/>
    <s v="EUR"/>
    <x v="630"/>
    <x v="717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71.005820721769496"/>
    <n v="859"/>
    <x v="0"/>
    <s v="CAD"/>
    <x v="712"/>
    <x v="718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102.38709677419355"/>
    <n v="31"/>
    <x v="1"/>
    <s v="USD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74.466666666666669"/>
    <n v="45"/>
    <x v="1"/>
    <s v="USD"/>
    <x v="713"/>
    <x v="115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51.009883198562441"/>
    <n v="1113"/>
    <x v="1"/>
    <s v="USD"/>
    <x v="714"/>
    <x v="72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90"/>
    <n v="6"/>
    <x v="1"/>
    <s v="USD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97.142857142857139"/>
    <n v="7"/>
    <x v="1"/>
    <s v="USD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72.071823204419886"/>
    <n v="181"/>
    <x v="5"/>
    <s v="CHF"/>
    <x v="448"/>
    <x v="451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75.236363636363635"/>
    <n v="110"/>
    <x v="1"/>
    <s v="USD"/>
    <x v="717"/>
    <x v="642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2.967741935483872"/>
    <n v="31"/>
    <x v="1"/>
    <s v="USD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54.807692307692307"/>
    <n v="78"/>
    <x v="1"/>
    <s v="USD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45.037837837837834"/>
    <n v="185"/>
    <x v="1"/>
    <s v="USD"/>
    <x v="720"/>
    <x v="725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52.958677685950413"/>
    <n v="121"/>
    <x v="1"/>
    <s v="USD"/>
    <x v="721"/>
    <x v="726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60.017959183673469"/>
    <n v="1225"/>
    <x v="4"/>
    <s v="GBP"/>
    <x v="722"/>
    <x v="727"/>
    <b v="0"/>
    <b v="0"/>
    <s v="theater/plays"/>
    <x v="3"/>
    <x v="3"/>
  </r>
  <r>
    <n v="800"/>
    <s v="Wallace LLC"/>
    <s v="Centralized regional function"/>
    <n v="100"/>
    <n v="1"/>
    <x v="0"/>
    <n v="0.01"/>
    <n v="1"/>
    <n v="1"/>
    <x v="5"/>
    <s v="CHF"/>
    <x v="139"/>
    <x v="56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44.028301886792455"/>
    <n v="106"/>
    <x v="1"/>
    <s v="USD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86.028169014084511"/>
    <n v="142"/>
    <x v="1"/>
    <s v="USD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8.012875536480685"/>
    <n v="233"/>
    <x v="1"/>
    <s v="USD"/>
    <x v="724"/>
    <x v="35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32.050458715596328"/>
    <n v="218"/>
    <x v="1"/>
    <s v="USD"/>
    <x v="725"/>
    <x v="729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73.611940298507463"/>
    <n v="67"/>
    <x v="2"/>
    <s v="AUD"/>
    <x v="660"/>
    <x v="241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108.71052631578948"/>
    <n v="76"/>
    <x v="1"/>
    <s v="USD"/>
    <x v="726"/>
    <x v="730"/>
    <b v="0"/>
    <b v="1"/>
    <s v="film &amp; video/drama"/>
    <x v="4"/>
    <x v="6"/>
  </r>
  <r>
    <n v="807"/>
    <s v="Walker-Taylor"/>
    <s v="Automated uniform concept"/>
    <n v="700"/>
    <n v="1848"/>
    <x v="1"/>
    <n v="2.64"/>
    <n v="42.97674418604651"/>
    <n v="43"/>
    <x v="1"/>
    <s v="USD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83.315789473684205"/>
    <n v="19"/>
    <x v="1"/>
    <s v="USD"/>
    <x v="728"/>
    <x v="731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42"/>
    <n v="2108"/>
    <x v="5"/>
    <s v="CHF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55.927601809954751"/>
    <n v="221"/>
    <x v="1"/>
    <s v="USD"/>
    <x v="730"/>
    <x v="157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105.03681885125184"/>
    <n v="679"/>
    <x v="1"/>
    <s v="USD"/>
    <x v="731"/>
    <x v="733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48"/>
    <n v="2805"/>
    <x v="0"/>
    <s v="CAD"/>
    <x v="78"/>
    <x v="734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112.66176470588235"/>
    <n v="68"/>
    <x v="1"/>
    <s v="USD"/>
    <x v="732"/>
    <x v="735"/>
    <b v="0"/>
    <b v="0"/>
    <s v="games/video games"/>
    <x v="6"/>
    <x v="11"/>
  </r>
  <r>
    <n v="814"/>
    <s v="Vincent PLC"/>
    <s v="Visionary 24hour analyzer"/>
    <n v="3200"/>
    <n v="2950"/>
    <x v="0"/>
    <n v="0.921875"/>
    <n v="81.944444444444443"/>
    <n v="36"/>
    <x v="3"/>
    <s v="DKK"/>
    <x v="733"/>
    <x v="736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64.049180327868854"/>
    <n v="183"/>
    <x v="0"/>
    <s v="CAD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06.39097744360902"/>
    <n v="133"/>
    <x v="1"/>
    <s v="USD"/>
    <x v="406"/>
    <x v="738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76.011249497790274"/>
    <n v="2489"/>
    <x v="6"/>
    <s v="EUR"/>
    <x v="735"/>
    <x v="739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111.07246376811594"/>
    <n v="69"/>
    <x v="1"/>
    <s v="USD"/>
    <x v="736"/>
    <x v="74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95.936170212765958"/>
    <n v="47"/>
    <x v="1"/>
    <s v="USD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43.043010752688176"/>
    <n v="279"/>
    <x v="4"/>
    <s v="GBP"/>
    <x v="192"/>
    <x v="741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67.966666666666669"/>
    <n v="210"/>
    <x v="1"/>
    <s v="USD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89.991428571428571"/>
    <n v="2100"/>
    <x v="1"/>
    <s v="USD"/>
    <x v="739"/>
    <x v="743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58.095238095238095"/>
    <n v="252"/>
    <x v="1"/>
    <s v="USD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83.996875000000003"/>
    <n v="1280"/>
    <x v="1"/>
    <s v="USD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88.853503184713375"/>
    <n v="157"/>
    <x v="4"/>
    <s v="GBP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65.963917525773198"/>
    <n v="194"/>
    <x v="1"/>
    <s v="USD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74.804878048780495"/>
    <n v="82"/>
    <x v="2"/>
    <s v="AUD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69.98571428571428"/>
    <n v="70"/>
    <x v="1"/>
    <s v="USD"/>
    <x v="202"/>
    <x v="503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32.006493506493506"/>
    <n v="154"/>
    <x v="1"/>
    <s v="USD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64.727272727272734"/>
    <n v="22"/>
    <x v="1"/>
    <s v="USD"/>
    <x v="744"/>
    <x v="33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24.998110087408456"/>
    <n v="4233"/>
    <x v="1"/>
    <s v="USD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04.97764070932922"/>
    <n v="1297"/>
    <x v="3"/>
    <s v="DKK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64.987878787878785"/>
    <n v="165"/>
    <x v="3"/>
    <s v="DKK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94.352941176470594"/>
    <n v="119"/>
    <x v="1"/>
    <s v="USD"/>
    <x v="362"/>
    <x v="451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44.001706484641637"/>
    <n v="1758"/>
    <x v="1"/>
    <s v="USD"/>
    <x v="748"/>
    <x v="752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64.744680851063833"/>
    <n v="94"/>
    <x v="1"/>
    <s v="USD"/>
    <x v="749"/>
    <x v="753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84.00667779632721"/>
    <n v="1797"/>
    <x v="1"/>
    <s v="USD"/>
    <x v="643"/>
    <x v="754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34.061302681992338"/>
    <n v="261"/>
    <x v="1"/>
    <s v="USD"/>
    <x v="750"/>
    <x v="755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93.273885350318466"/>
    <n v="157"/>
    <x v="1"/>
    <s v="USD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2.998301726577978"/>
    <n v="3533"/>
    <x v="1"/>
    <s v="USD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83.812903225806451"/>
    <n v="155"/>
    <x v="1"/>
    <s v="USD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63.992424242424242"/>
    <n v="132"/>
    <x v="6"/>
    <s v="EUR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81.909090909090907"/>
    <n v="33"/>
    <x v="1"/>
    <s v="USD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3.053191489361708"/>
    <n v="94"/>
    <x v="1"/>
    <s v="USD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01.98449039881831"/>
    <n v="1354"/>
    <x v="4"/>
    <s v="GBP"/>
    <x v="757"/>
    <x v="78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105.9375"/>
    <n v="48"/>
    <x v="1"/>
    <s v="USD"/>
    <x v="758"/>
    <x v="762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01.58181818181818"/>
    <n v="110"/>
    <x v="1"/>
    <s v="USD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62.970930232558139"/>
    <n v="172"/>
    <x v="1"/>
    <s v="USD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29.045602605863191"/>
    <n v="307"/>
    <x v="1"/>
    <s v="USD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x v="762"/>
    <x v="539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77.924999999999997"/>
    <n v="160"/>
    <x v="1"/>
    <s v="USD"/>
    <x v="444"/>
    <x v="766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80.806451612903231"/>
    <n v="31"/>
    <x v="1"/>
    <s v="USD"/>
    <x v="763"/>
    <x v="422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76.006816632583508"/>
    <n v="1467"/>
    <x v="0"/>
    <s v="CAD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72.993613824192337"/>
    <n v="2662"/>
    <x v="0"/>
    <s v="CAD"/>
    <x v="765"/>
    <x v="768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53"/>
    <n v="452"/>
    <x v="2"/>
    <s v="AUD"/>
    <x v="766"/>
    <x v="214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54.164556962025316"/>
    <n v="158"/>
    <x v="1"/>
    <s v="USD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32.946666666666665"/>
    <n v="225"/>
    <x v="5"/>
    <s v="CHF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79.371428571428567"/>
    <n v="35"/>
    <x v="1"/>
    <s v="USD"/>
    <x v="769"/>
    <x v="771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41.174603174603178"/>
    <n v="63"/>
    <x v="1"/>
    <s v="USD"/>
    <x v="770"/>
    <x v="25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77.430769230769229"/>
    <n v="65"/>
    <x v="1"/>
    <s v="USD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57.159509202453989"/>
    <n v="163"/>
    <x v="1"/>
    <s v="USD"/>
    <x v="772"/>
    <x v="773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77.17647058823529"/>
    <n v="85"/>
    <x v="1"/>
    <s v="USD"/>
    <x v="773"/>
    <x v="774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4.953917050691246"/>
    <n v="217"/>
    <x v="1"/>
    <s v="USD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97.18"/>
    <n v="150"/>
    <x v="1"/>
    <s v="USD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46.000916870415651"/>
    <n v="3272"/>
    <x v="1"/>
    <s v="USD"/>
    <x v="776"/>
    <x v="776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8.023385300668153"/>
    <n v="898"/>
    <x v="1"/>
    <s v="USD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25.99"/>
    <n v="300"/>
    <x v="1"/>
    <s v="USD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02.69047619047619"/>
    <n v="126"/>
    <x v="1"/>
    <s v="USD"/>
    <x v="779"/>
    <x v="779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72.958174904942965"/>
    <n v="526"/>
    <x v="1"/>
    <s v="USD"/>
    <x v="780"/>
    <x v="78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57.190082644628099"/>
    <n v="121"/>
    <x v="1"/>
    <s v="USD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84.013793103448279"/>
    <n v="2320"/>
    <x v="1"/>
    <s v="USD"/>
    <x v="535"/>
    <x v="782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98.666666666666671"/>
    <n v="81"/>
    <x v="2"/>
    <s v="AUD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42.007419183889773"/>
    <n v="1887"/>
    <x v="1"/>
    <s v="USD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32.002753556677376"/>
    <n v="4358"/>
    <x v="1"/>
    <s v="USD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81.567164179104481"/>
    <n v="67"/>
    <x v="1"/>
    <s v="USD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37.035087719298247"/>
    <n v="57"/>
    <x v="0"/>
    <s v="CAD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03.033360455655"/>
    <n v="1229"/>
    <x v="1"/>
    <s v="USD"/>
    <x v="785"/>
    <x v="786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84.333333333333329"/>
    <n v="12"/>
    <x v="6"/>
    <s v="EUR"/>
    <x v="786"/>
    <x v="787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102.60377358490567"/>
    <n v="53"/>
    <x v="1"/>
    <s v="USD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79.992129246064621"/>
    <n v="2414"/>
    <x v="1"/>
    <s v="USD"/>
    <x v="788"/>
    <x v="788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70.055309734513273"/>
    <n v="452"/>
    <x v="1"/>
    <s v="USD"/>
    <x v="330"/>
    <x v="789"/>
    <b v="0"/>
    <b v="1"/>
    <s v="theater/plays"/>
    <x v="3"/>
    <x v="3"/>
  </r>
  <r>
    <n v="882"/>
    <s v="White-Rosario"/>
    <s v="Balanced demand-driven definition"/>
    <n v="800"/>
    <n v="2960"/>
    <x v="1"/>
    <n v="3.7"/>
    <n v="37"/>
    <n v="80"/>
    <x v="1"/>
    <s v="USD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41.911917098445599"/>
    <n v="193"/>
    <x v="1"/>
    <s v="USD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57.992576882290564"/>
    <n v="1886"/>
    <x v="1"/>
    <s v="USD"/>
    <x v="791"/>
    <x v="792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40.942307692307693"/>
    <n v="52"/>
    <x v="1"/>
    <s v="USD"/>
    <x v="792"/>
    <x v="556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69.9972602739726"/>
    <n v="1825"/>
    <x v="1"/>
    <s v="USD"/>
    <x v="793"/>
    <x v="488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73.838709677419359"/>
    <n v="31"/>
    <x v="1"/>
    <s v="USD"/>
    <x v="794"/>
    <x v="232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41.979310344827589"/>
    <n v="290"/>
    <x v="1"/>
    <s v="USD"/>
    <x v="795"/>
    <x v="793"/>
    <b v="0"/>
    <b v="0"/>
    <s v="theater/plays"/>
    <x v="3"/>
    <x v="3"/>
  </r>
  <r>
    <n v="889"/>
    <s v="Santos Group"/>
    <s v="Secured dynamic capacity"/>
    <n v="5600"/>
    <n v="9508"/>
    <x v="1"/>
    <n v="1.697857142857143"/>
    <n v="77.93442622950819"/>
    <n v="122"/>
    <x v="1"/>
    <s v="USD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06.01972789115646"/>
    <n v="1470"/>
    <x v="1"/>
    <s v="USD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47.018181818181816"/>
    <n v="165"/>
    <x v="0"/>
    <s v="CAD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76.016483516483518"/>
    <n v="182"/>
    <x v="1"/>
    <s v="USD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54.120603015075375"/>
    <n v="199"/>
    <x v="6"/>
    <s v="EUR"/>
    <x v="800"/>
    <x v="797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7.285714285714285"/>
    <n v="56"/>
    <x v="4"/>
    <s v="GBP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3.81308411214954"/>
    <n v="107"/>
    <x v="1"/>
    <s v="USD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05.02602739726028"/>
    <n v="1460"/>
    <x v="2"/>
    <s v="AUD"/>
    <x v="803"/>
    <x v="8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90.259259259259252"/>
    <n v="27"/>
    <x v="1"/>
    <s v="USD"/>
    <x v="212"/>
    <x v="368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76.978705978705975"/>
    <n v="1221"/>
    <x v="1"/>
    <s v="USD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02.60162601626017"/>
    <n v="123"/>
    <x v="5"/>
    <s v="CHF"/>
    <x v="805"/>
    <x v="802"/>
    <b v="0"/>
    <b v="0"/>
    <s v="music/jazz"/>
    <x v="1"/>
    <x v="17"/>
  </r>
  <r>
    <n v="900"/>
    <s v="Powers, Smith and Deleon"/>
    <s v="Enhanced uniform service-desk"/>
    <n v="100"/>
    <n v="2"/>
    <x v="0"/>
    <n v="0.02"/>
    <n v="2"/>
    <n v="1"/>
    <x v="1"/>
    <s v="USD"/>
    <x v="806"/>
    <x v="803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55.0062893081761"/>
    <n v="159"/>
    <x v="1"/>
    <s v="USD"/>
    <x v="807"/>
    <x v="482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32.127272727272725"/>
    <n v="110"/>
    <x v="1"/>
    <s v="USD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50.642857142857146"/>
    <n v="14"/>
    <x v="1"/>
    <s v="USD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49.6875"/>
    <n v="16"/>
    <x v="1"/>
    <s v="USD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54.894067796610166"/>
    <n v="236"/>
    <x v="1"/>
    <s v="USD"/>
    <x v="9"/>
    <x v="806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46.931937172774866"/>
    <n v="191"/>
    <x v="1"/>
    <s v="USD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4.951219512195124"/>
    <n v="41"/>
    <x v="1"/>
    <s v="USD"/>
    <x v="809"/>
    <x v="808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0.99898322318251"/>
    <n v="3934"/>
    <x v="1"/>
    <s v="USD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107.7625"/>
    <n v="80"/>
    <x v="0"/>
    <s v="CAD"/>
    <x v="384"/>
    <x v="809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102.07770270270271"/>
    <n v="296"/>
    <x v="1"/>
    <s v="USD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24.976190476190474"/>
    <n v="462"/>
    <x v="1"/>
    <s v="USD"/>
    <x v="811"/>
    <x v="811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79.944134078212286"/>
    <n v="179"/>
    <x v="1"/>
    <s v="USD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67.946462715105156"/>
    <n v="523"/>
    <x v="2"/>
    <s v="AUD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26.070921985815602"/>
    <n v="141"/>
    <x v="4"/>
    <s v="GBP"/>
    <x v="814"/>
    <x v="814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05.0032154340836"/>
    <n v="1866"/>
    <x v="4"/>
    <s v="GBP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25.826923076923077"/>
    <n v="52"/>
    <x v="1"/>
    <s v="USD"/>
    <x v="815"/>
    <x v="414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77.666666666666671"/>
    <n v="27"/>
    <x v="4"/>
    <s v="GBP"/>
    <x v="816"/>
    <x v="816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57.82692307692308"/>
    <n v="156"/>
    <x v="5"/>
    <s v="CHF"/>
    <x v="474"/>
    <x v="82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92.955555555555549"/>
    <n v="225"/>
    <x v="2"/>
    <s v="AUD"/>
    <x v="817"/>
    <x v="817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37.945098039215686"/>
    <n v="255"/>
    <x v="1"/>
    <s v="USD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1.842105263157894"/>
    <n v="38"/>
    <x v="1"/>
    <s v="USD"/>
    <x v="819"/>
    <x v="819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40"/>
    <n v="2261"/>
    <x v="1"/>
    <s v="USD"/>
    <x v="609"/>
    <x v="32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101.1"/>
    <n v="40"/>
    <x v="1"/>
    <s v="USD"/>
    <x v="547"/>
    <x v="82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84.006989951944078"/>
    <n v="2289"/>
    <x v="6"/>
    <s v="EUR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103.41538461538461"/>
    <n v="65"/>
    <x v="1"/>
    <s v="USD"/>
    <x v="821"/>
    <x v="822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05.13333333333334"/>
    <n v="15"/>
    <x v="1"/>
    <s v="USD"/>
    <x v="151"/>
    <x v="823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89.21621621621621"/>
    <n v="37"/>
    <x v="1"/>
    <s v="USD"/>
    <x v="822"/>
    <x v="824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51.995234312946785"/>
    <n v="3777"/>
    <x v="6"/>
    <s v="EUR"/>
    <x v="823"/>
    <x v="497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64.956521739130437"/>
    <n v="184"/>
    <x v="4"/>
    <s v="GBP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46.235294117647058"/>
    <n v="85"/>
    <x v="1"/>
    <s v="USD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51.151785714285715"/>
    <n v="112"/>
    <x v="1"/>
    <s v="USD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33.909722222222221"/>
    <n v="144"/>
    <x v="1"/>
    <s v="USD"/>
    <x v="827"/>
    <x v="828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92.016298633017882"/>
    <n v="1902"/>
    <x v="1"/>
    <s v="USD"/>
    <x v="828"/>
    <x v="829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7.42857142857143"/>
    <n v="105"/>
    <x v="1"/>
    <s v="USD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75.848484848484844"/>
    <n v="132"/>
    <x v="1"/>
    <s v="USD"/>
    <x v="830"/>
    <x v="94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80.476190476190482"/>
    <n v="21"/>
    <x v="1"/>
    <s v="USD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86.978483606557376"/>
    <n v="976"/>
    <x v="1"/>
    <s v="USD"/>
    <x v="832"/>
    <x v="832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105.13541666666667"/>
    <n v="96"/>
    <x v="1"/>
    <s v="USD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57.298507462686565"/>
    <n v="67"/>
    <x v="1"/>
    <s v="USD"/>
    <x v="834"/>
    <x v="834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93.348484848484844"/>
    <n v="66"/>
    <x v="0"/>
    <s v="CAD"/>
    <x v="835"/>
    <x v="835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1.987179487179489"/>
    <n v="78"/>
    <x v="1"/>
    <s v="USD"/>
    <x v="836"/>
    <x v="836"/>
    <b v="1"/>
    <b v="0"/>
    <s v="theater/plays"/>
    <x v="3"/>
    <x v="3"/>
  </r>
  <r>
    <n v="942"/>
    <s v="Allen Inc"/>
    <s v="Horizontal optimizing model"/>
    <n v="9600"/>
    <n v="6205"/>
    <x v="0"/>
    <n v="0.64635416666666667"/>
    <n v="92.611940298507463"/>
    <n v="67"/>
    <x v="2"/>
    <s v="AUD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04.99122807017544"/>
    <n v="114"/>
    <x v="1"/>
    <s v="USD"/>
    <x v="219"/>
    <x v="837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30.958174904942965"/>
    <n v="263"/>
    <x v="2"/>
    <s v="AUD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33.001182732111175"/>
    <n v="1691"/>
    <x v="1"/>
    <s v="USD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84.187845303867405"/>
    <n v="181"/>
    <x v="1"/>
    <s v="USD"/>
    <x v="839"/>
    <x v="839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73.92307692307692"/>
    <n v="13"/>
    <x v="1"/>
    <s v="USD"/>
    <x v="840"/>
    <x v="216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36.987499999999997"/>
    <n v="160"/>
    <x v="1"/>
    <s v="USD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46.896551724137929"/>
    <n v="203"/>
    <x v="1"/>
    <s v="USD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5"/>
    <n v="1"/>
    <x v="1"/>
    <s v="USD"/>
    <x v="843"/>
    <x v="354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02.02437459910199"/>
    <n v="1559"/>
    <x v="1"/>
    <s v="USD"/>
    <x v="844"/>
    <x v="721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45.007502206531335"/>
    <n v="2266"/>
    <x v="1"/>
    <s v="USD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94.285714285714292"/>
    <n v="21"/>
    <x v="1"/>
    <s v="USD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01.02325581395348"/>
    <n v="1548"/>
    <x v="2"/>
    <s v="AUD"/>
    <x v="110"/>
    <x v="843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97.037499999999994"/>
    <n v="80"/>
    <x v="1"/>
    <s v="USD"/>
    <x v="847"/>
    <x v="844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43.00963855421687"/>
    <n v="830"/>
    <x v="1"/>
    <s v="USD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94.916030534351151"/>
    <n v="131"/>
    <x v="1"/>
    <s v="USD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72.151785714285708"/>
    <n v="112"/>
    <x v="1"/>
    <s v="USD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51.007692307692309"/>
    <n v="130"/>
    <x v="1"/>
    <s v="USD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85.054545454545448"/>
    <n v="55"/>
    <x v="1"/>
    <s v="USD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43.87096774193548"/>
    <n v="155"/>
    <x v="1"/>
    <s v="USD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40.063909774436091"/>
    <n v="266"/>
    <x v="1"/>
    <s v="USD"/>
    <x v="852"/>
    <x v="849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43.833333333333336"/>
    <n v="114"/>
    <x v="6"/>
    <s v="EUR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84.92903225806451"/>
    <n v="155"/>
    <x v="1"/>
    <s v="USD"/>
    <x v="854"/>
    <x v="851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41.067632850241544"/>
    <n v="207"/>
    <x v="4"/>
    <s v="GBP"/>
    <x v="67"/>
    <x v="852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54.971428571428568"/>
    <n v="245"/>
    <x v="1"/>
    <s v="USD"/>
    <x v="855"/>
    <x v="853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77.010807374443743"/>
    <n v="1573"/>
    <x v="1"/>
    <s v="USD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71.201754385964918"/>
    <n v="114"/>
    <x v="1"/>
    <s v="USD"/>
    <x v="344"/>
    <x v="854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1.935483870967744"/>
    <n v="93"/>
    <x v="1"/>
    <s v="USD"/>
    <x v="856"/>
    <x v="855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97.069023569023571"/>
    <n v="594"/>
    <x v="1"/>
    <s v="USD"/>
    <x v="857"/>
    <x v="856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58.916666666666664"/>
    <n v="24"/>
    <x v="1"/>
    <s v="USD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58.015466983938133"/>
    <n v="1681"/>
    <x v="1"/>
    <s v="USD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103.87301587301587"/>
    <n v="252"/>
    <x v="1"/>
    <s v="USD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93.46875"/>
    <n v="32"/>
    <x v="1"/>
    <s v="USD"/>
    <x v="170"/>
    <x v="86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61.970370370370368"/>
    <n v="135"/>
    <x v="1"/>
    <s v="USD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92.042857142857144"/>
    <n v="140"/>
    <x v="1"/>
    <s v="USD"/>
    <x v="862"/>
    <x v="65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77.268656716417908"/>
    <n v="67"/>
    <x v="1"/>
    <s v="USD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3.923913043478265"/>
    <n v="92"/>
    <x v="1"/>
    <s v="USD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84.969458128078813"/>
    <n v="1015"/>
    <x v="4"/>
    <s v="GBP"/>
    <x v="527"/>
    <x v="454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105.97035040431267"/>
    <n v="742"/>
    <x v="1"/>
    <s v="USD"/>
    <x v="865"/>
    <x v="863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6.969040247678016"/>
    <n v="323"/>
    <x v="1"/>
    <s v="USD"/>
    <x v="866"/>
    <x v="864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81.533333333333331"/>
    <n v="75"/>
    <x v="1"/>
    <s v="USD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80.999140154772135"/>
    <n v="2326"/>
    <x v="1"/>
    <s v="USD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26.010498687664043"/>
    <n v="381"/>
    <x v="1"/>
    <s v="USD"/>
    <x v="105"/>
    <x v="867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25.998410896708286"/>
    <n v="4405"/>
    <x v="1"/>
    <s v="USD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34.173913043478258"/>
    <n v="92"/>
    <x v="1"/>
    <s v="USD"/>
    <x v="253"/>
    <x v="296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28.002083333333335"/>
    <n v="480"/>
    <x v="1"/>
    <s v="USD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76.546875"/>
    <n v="64"/>
    <x v="1"/>
    <s v="USD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53.053097345132741"/>
    <n v="226"/>
    <x v="1"/>
    <s v="USD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106.859375"/>
    <n v="64"/>
    <x v="1"/>
    <s v="USD"/>
    <x v="289"/>
    <x v="87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46.020746887966808"/>
    <n v="241"/>
    <x v="1"/>
    <s v="USD"/>
    <x v="870"/>
    <x v="871"/>
    <b v="0"/>
    <b v="1"/>
    <s v="music/rock"/>
    <x v="1"/>
    <x v="1"/>
  </r>
  <r>
    <n v="992"/>
    <s v="Morrow Inc"/>
    <s v="Networked global migration"/>
    <n v="3100"/>
    <n v="13223"/>
    <x v="1"/>
    <n v="4.2654838709677421"/>
    <n v="100.17424242424242"/>
    <n v="132"/>
    <x v="1"/>
    <s v="USD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101.44"/>
    <n v="75"/>
    <x v="6"/>
    <s v="EUR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7.972684085510693"/>
    <n v="842"/>
    <x v="1"/>
    <s v="USD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74.995594713656388"/>
    <n v="2043"/>
    <x v="1"/>
    <s v="USD"/>
    <x v="874"/>
    <x v="526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42.982142857142854"/>
    <n v="112"/>
    <x v="1"/>
    <s v="USD"/>
    <x v="875"/>
    <x v="874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33.115107913669064"/>
    <n v="139"/>
    <x v="6"/>
    <s v="EUR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101.13101604278074"/>
    <n v="374"/>
    <x v="1"/>
    <s v="USD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n v="55.98841354723708"/>
    <n v="1122"/>
    <x v="1"/>
    <s v="USD"/>
    <x v="878"/>
    <x v="877"/>
    <b v="0"/>
    <b v="0"/>
    <s v="food/food trucks"/>
    <x v="0"/>
    <x v="0"/>
  </r>
  <r>
    <m/>
    <m/>
    <m/>
    <m/>
    <m/>
    <x v="4"/>
    <m/>
    <m/>
    <m/>
    <x v="7"/>
    <m/>
    <x v="879"/>
    <x v="878"/>
    <m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x v="0"/>
    <n v="0"/>
    <e v="#DIV/0!"/>
    <n v="0"/>
    <s v="CA"/>
    <s v="CAD"/>
    <n v="1448690400"/>
    <n v="1450159200"/>
    <x v="0"/>
    <x v="0"/>
    <b v="0"/>
    <b v="0"/>
    <s v="food/food trucks"/>
    <x v="0"/>
    <s v="Food trucks"/>
  </r>
  <r>
    <n v="1"/>
    <s v="Odom Inc"/>
    <s v="Managed bottom-line architecture"/>
    <x v="1"/>
    <n v="14560"/>
    <x v="1"/>
    <n v="10.4"/>
    <n v="92.151898734177209"/>
    <n v="158"/>
    <s v="US"/>
    <s v="USD"/>
    <n v="1408424400"/>
    <n v="1408597200"/>
    <x v="1"/>
    <x v="1"/>
    <b v="0"/>
    <b v="1"/>
    <s v="music/rock"/>
    <x v="1"/>
    <s v="Rock"/>
  </r>
  <r>
    <n v="2"/>
    <s v="Melton, Robinson and Fritz"/>
    <s v="Function-based leadingedge pricing structure"/>
    <x v="2"/>
    <n v="142523"/>
    <x v="1"/>
    <n v="1.3147878228782288"/>
    <n v="100.01614035087719"/>
    <n v="1425"/>
    <s v="AU"/>
    <s v="AUD"/>
    <n v="1384668000"/>
    <n v="1384840800"/>
    <x v="2"/>
    <x v="2"/>
    <b v="0"/>
    <b v="0"/>
    <s v="technology/web"/>
    <x v="2"/>
    <s v="Web"/>
  </r>
  <r>
    <n v="3"/>
    <s v="Mcdonald, Gonzalez and Ross"/>
    <s v="Vision-oriented fresh-thinking conglomeration"/>
    <x v="3"/>
    <n v="2477"/>
    <x v="0"/>
    <n v="0.58976190476190471"/>
    <n v="103.20833333333333"/>
    <n v="24"/>
    <s v="US"/>
    <s v="USD"/>
    <n v="1565499600"/>
    <n v="1568955600"/>
    <x v="3"/>
    <x v="3"/>
    <b v="0"/>
    <b v="0"/>
    <s v="music/rock"/>
    <x v="1"/>
    <s v="Rock"/>
  </r>
  <r>
    <n v="4"/>
    <s v="Larson-Little"/>
    <s v="Proactive foreground core"/>
    <x v="4"/>
    <n v="5265"/>
    <x v="0"/>
    <n v="0.69276315789473686"/>
    <n v="99.339622641509436"/>
    <n v="53"/>
    <s v="US"/>
    <s v="USD"/>
    <n v="1547964000"/>
    <n v="1548309600"/>
    <x v="4"/>
    <x v="4"/>
    <b v="0"/>
    <b v="0"/>
    <s v="theater/plays"/>
    <x v="3"/>
    <s v="Plays"/>
  </r>
  <r>
    <n v="5"/>
    <s v="Harris Group"/>
    <s v="Open-source optimizing database"/>
    <x v="4"/>
    <n v="13195"/>
    <x v="1"/>
    <n v="1.7361842105263159"/>
    <n v="75.833333333333329"/>
    <n v="174"/>
    <s v="DK"/>
    <s v="DKK"/>
    <n v="1346130000"/>
    <n v="1347080400"/>
    <x v="5"/>
    <x v="5"/>
    <b v="0"/>
    <b v="0"/>
    <s v="theater/plays"/>
    <x v="3"/>
    <s v="Plays"/>
  </r>
  <r>
    <n v="6"/>
    <s v="Ortiz, Coleman and Mitchell"/>
    <s v="Operative upward-trending algorithm"/>
    <x v="5"/>
    <n v="1090"/>
    <x v="0"/>
    <n v="0.20961538461538462"/>
    <n v="60.555555555555557"/>
    <n v="18"/>
    <s v="GB"/>
    <s v="GBP"/>
    <n v="1505278800"/>
    <n v="1505365200"/>
    <x v="6"/>
    <x v="6"/>
    <b v="0"/>
    <b v="0"/>
    <s v="film &amp; video/documentary"/>
    <x v="4"/>
    <s v="Documentary"/>
  </r>
  <r>
    <n v="7"/>
    <s v="Carter-Guzman"/>
    <s v="Centralized cohesive challenge"/>
    <x v="6"/>
    <n v="14741"/>
    <x v="1"/>
    <n v="3.2757777777777779"/>
    <n v="64.93832599118943"/>
    <n v="227"/>
    <s v="DK"/>
    <s v="DKK"/>
    <n v="1439442000"/>
    <n v="1439614800"/>
    <x v="7"/>
    <x v="7"/>
    <b v="0"/>
    <b v="0"/>
    <s v="theater/plays"/>
    <x v="3"/>
    <s v="Plays"/>
  </r>
  <r>
    <n v="8"/>
    <s v="Nunez-Richards"/>
    <s v="Exclusive attitude-oriented intranet"/>
    <x v="7"/>
    <n v="21946"/>
    <x v="2"/>
    <n v="0.19932788374205268"/>
    <n v="30.997175141242938"/>
    <n v="708"/>
    <s v="DK"/>
    <s v="DKK"/>
    <n v="1281330000"/>
    <n v="1281502800"/>
    <x v="8"/>
    <x v="8"/>
    <b v="0"/>
    <b v="0"/>
    <s v="theater/plays"/>
    <x v="3"/>
    <s v="Plays"/>
  </r>
  <r>
    <n v="9"/>
    <s v="Rangel, Holt and Jones"/>
    <s v="Open-source fresh-thinking model"/>
    <x v="8"/>
    <n v="3208"/>
    <x v="0"/>
    <n v="0.51741935483870971"/>
    <n v="72.909090909090907"/>
    <n v="44"/>
    <s v="US"/>
    <s v="USD"/>
    <n v="1379566800"/>
    <n v="1383804000"/>
    <x v="9"/>
    <x v="9"/>
    <b v="0"/>
    <b v="0"/>
    <s v="music/electric music"/>
    <x v="1"/>
    <s v="Electric music"/>
  </r>
  <r>
    <n v="10"/>
    <s v="Green Ltd"/>
    <s v="Monitored empowering installation"/>
    <x v="5"/>
    <n v="13838"/>
    <x v="1"/>
    <n v="2.6611538461538462"/>
    <n v="62.9"/>
    <n v="220"/>
    <s v="US"/>
    <s v="USD"/>
    <n v="1281762000"/>
    <n v="1285909200"/>
    <x v="10"/>
    <x v="10"/>
    <b v="0"/>
    <b v="0"/>
    <s v="film &amp; video/drama"/>
    <x v="4"/>
    <s v="Drama"/>
  </r>
  <r>
    <n v="11"/>
    <s v="Perez, Johnson and Gardner"/>
    <s v="Grass-roots zero administration system engine"/>
    <x v="9"/>
    <n v="3030"/>
    <x v="0"/>
    <n v="0.48095238095238096"/>
    <n v="112.22222222222223"/>
    <n v="27"/>
    <s v="US"/>
    <s v="USD"/>
    <n v="1285045200"/>
    <n v="1285563600"/>
    <x v="11"/>
    <x v="11"/>
    <b v="0"/>
    <b v="1"/>
    <s v="theater/plays"/>
    <x v="3"/>
    <s v="Plays"/>
  </r>
  <r>
    <n v="12"/>
    <s v="Kim Ltd"/>
    <s v="Assimilated hybrid intranet"/>
    <x v="9"/>
    <n v="5629"/>
    <x v="0"/>
    <n v="0.89349206349206345"/>
    <n v="102.34545454545454"/>
    <n v="55"/>
    <s v="US"/>
    <s v="USD"/>
    <n v="1571720400"/>
    <n v="1572411600"/>
    <x v="12"/>
    <x v="12"/>
    <b v="0"/>
    <b v="0"/>
    <s v="film &amp; video/drama"/>
    <x v="4"/>
    <s v="Drama"/>
  </r>
  <r>
    <n v="13"/>
    <s v="Walker, Taylor and Coleman"/>
    <s v="Multi-tiered directional open architecture"/>
    <x v="3"/>
    <n v="10295"/>
    <x v="1"/>
    <n v="2.4511904761904764"/>
    <n v="105.05102040816327"/>
    <n v="98"/>
    <s v="US"/>
    <s v="USD"/>
    <n v="1465621200"/>
    <n v="1466658000"/>
    <x v="13"/>
    <x v="13"/>
    <b v="0"/>
    <b v="0"/>
    <s v="music/indie rock"/>
    <x v="1"/>
    <s v="Indie rock"/>
  </r>
  <r>
    <n v="14"/>
    <s v="Rodriguez, Rose and Stewart"/>
    <s v="Cloned directional synergy"/>
    <x v="10"/>
    <n v="18829"/>
    <x v="0"/>
    <n v="0.66769503546099296"/>
    <n v="94.144999999999996"/>
    <n v="200"/>
    <s v="US"/>
    <s v="USD"/>
    <n v="1331013600"/>
    <n v="1333342800"/>
    <x v="14"/>
    <x v="14"/>
    <b v="0"/>
    <b v="0"/>
    <s v="music/indie rock"/>
    <x v="1"/>
    <s v="Indie rock"/>
  </r>
  <r>
    <n v="15"/>
    <s v="Wright, Hunt and Rowe"/>
    <s v="Extended eco-centric pricing structure"/>
    <x v="11"/>
    <n v="38414"/>
    <x v="0"/>
    <n v="0.47307881773399013"/>
    <n v="84.986725663716811"/>
    <n v="452"/>
    <s v="US"/>
    <s v="USD"/>
    <n v="1575957600"/>
    <n v="1576303200"/>
    <x v="15"/>
    <x v="15"/>
    <b v="0"/>
    <b v="0"/>
    <s v="technology/wearables"/>
    <x v="2"/>
    <s v="Wearables"/>
  </r>
  <r>
    <n v="16"/>
    <s v="Hines Inc"/>
    <s v="Cross-platform systemic adapter"/>
    <x v="12"/>
    <n v="11041"/>
    <x v="1"/>
    <n v="6.4947058823529416"/>
    <n v="110.41"/>
    <n v="100"/>
    <s v="US"/>
    <s v="USD"/>
    <n v="1390370400"/>
    <n v="1392271200"/>
    <x v="16"/>
    <x v="16"/>
    <b v="0"/>
    <b v="0"/>
    <s v="publishing/nonfiction"/>
    <x v="5"/>
    <s v="Nonfiction"/>
  </r>
  <r>
    <n v="17"/>
    <s v="Cochran-Nguyen"/>
    <s v="Seamless 4thgeneration methodology"/>
    <x v="13"/>
    <n v="134845"/>
    <x v="1"/>
    <n v="1.5939125295508274"/>
    <n v="107.96236989591674"/>
    <n v="1249"/>
    <s v="US"/>
    <s v="USD"/>
    <n v="1294812000"/>
    <n v="1294898400"/>
    <x v="17"/>
    <x v="17"/>
    <b v="0"/>
    <b v="0"/>
    <s v="film &amp; video/animation"/>
    <x v="4"/>
    <s v="Animation"/>
  </r>
  <r>
    <n v="18"/>
    <s v="Johnson-Gould"/>
    <s v="Exclusive needs-based adapter"/>
    <x v="14"/>
    <n v="6089"/>
    <x v="3"/>
    <n v="0.66912087912087914"/>
    <n v="45.103703703703701"/>
    <n v="135"/>
    <s v="US"/>
    <s v="USD"/>
    <n v="1536382800"/>
    <n v="1537074000"/>
    <x v="18"/>
    <x v="18"/>
    <b v="0"/>
    <b v="0"/>
    <s v="theater/plays"/>
    <x v="3"/>
    <s v="Plays"/>
  </r>
  <r>
    <n v="19"/>
    <s v="Perez-Hess"/>
    <s v="Down-sized cohesive archive"/>
    <x v="15"/>
    <n v="30331"/>
    <x v="0"/>
    <n v="0.48529600000000001"/>
    <n v="45.001483679525222"/>
    <n v="674"/>
    <s v="US"/>
    <s v="USD"/>
    <n v="1551679200"/>
    <n v="1553490000"/>
    <x v="19"/>
    <x v="19"/>
    <b v="0"/>
    <b v="1"/>
    <s v="theater/plays"/>
    <x v="3"/>
    <s v="Plays"/>
  </r>
  <r>
    <n v="20"/>
    <s v="Reeves, Thompson and Richardson"/>
    <s v="Proactive composite alliance"/>
    <x v="16"/>
    <n v="147936"/>
    <x v="1"/>
    <n v="1.1224279210925645"/>
    <n v="105.97134670487107"/>
    <n v="1396"/>
    <s v="US"/>
    <s v="USD"/>
    <n v="1406523600"/>
    <n v="1406523600"/>
    <x v="20"/>
    <x v="20"/>
    <b v="0"/>
    <b v="0"/>
    <s v="film &amp; video/drama"/>
    <x v="4"/>
    <s v="Drama"/>
  </r>
  <r>
    <n v="21"/>
    <s v="Simmons-Reynolds"/>
    <s v="Re-engineered intangible definition"/>
    <x v="17"/>
    <n v="38533"/>
    <x v="0"/>
    <n v="0.40992553191489361"/>
    <n v="69.055555555555557"/>
    <n v="558"/>
    <s v="US"/>
    <s v="USD"/>
    <n v="1313384400"/>
    <n v="1316322000"/>
    <x v="21"/>
    <x v="21"/>
    <b v="0"/>
    <b v="0"/>
    <s v="theater/plays"/>
    <x v="3"/>
    <s v="Plays"/>
  </r>
  <r>
    <n v="22"/>
    <s v="Collier Inc"/>
    <s v="Enhanced dynamic definition"/>
    <x v="18"/>
    <n v="75690"/>
    <x v="1"/>
    <n v="1.2807106598984772"/>
    <n v="85.044943820224717"/>
    <n v="890"/>
    <s v="US"/>
    <s v="USD"/>
    <n v="1522731600"/>
    <n v="1524027600"/>
    <x v="22"/>
    <x v="22"/>
    <b v="0"/>
    <b v="0"/>
    <s v="theater/plays"/>
    <x v="3"/>
    <s v="Plays"/>
  </r>
  <r>
    <n v="23"/>
    <s v="Gray-Jenkins"/>
    <s v="Devolved next generation adapter"/>
    <x v="6"/>
    <n v="14942"/>
    <x v="1"/>
    <n v="3.3204444444444445"/>
    <n v="105.22535211267606"/>
    <n v="142"/>
    <s v="GB"/>
    <s v="GBP"/>
    <n v="1550124000"/>
    <n v="1554699600"/>
    <x v="23"/>
    <x v="23"/>
    <b v="0"/>
    <b v="0"/>
    <s v="film &amp; video/documentary"/>
    <x v="4"/>
    <s v="Documentary"/>
  </r>
  <r>
    <n v="24"/>
    <s v="Scott, Wilson and Martin"/>
    <s v="Cross-platform intermediate frame"/>
    <x v="19"/>
    <n v="104257"/>
    <x v="1"/>
    <n v="1.1283225108225108"/>
    <n v="39.003741114852225"/>
    <n v="2673"/>
    <s v="US"/>
    <s v="USD"/>
    <n v="1403326800"/>
    <n v="1403499600"/>
    <x v="24"/>
    <x v="24"/>
    <b v="0"/>
    <b v="0"/>
    <s v="technology/wearables"/>
    <x v="2"/>
    <s v="Wearables"/>
  </r>
  <r>
    <n v="25"/>
    <s v="Caldwell, Velazquez and Wilson"/>
    <s v="Monitored impactful analyzer"/>
    <x v="20"/>
    <n v="11904"/>
    <x v="1"/>
    <n v="2.1643636363636363"/>
    <n v="73.030674846625772"/>
    <n v="163"/>
    <s v="US"/>
    <s v="USD"/>
    <n v="1305694800"/>
    <n v="1307422800"/>
    <x v="25"/>
    <x v="25"/>
    <b v="0"/>
    <b v="1"/>
    <s v="games/video games"/>
    <x v="6"/>
    <s v="Video games"/>
  </r>
  <r>
    <n v="26"/>
    <s v="Spencer-Bates"/>
    <s v="Optional responsive customer loyalty"/>
    <x v="21"/>
    <n v="51814"/>
    <x v="3"/>
    <n v="0.4819906976744186"/>
    <n v="35.009459459459457"/>
    <n v="1480"/>
    <s v="US"/>
    <s v="USD"/>
    <n v="1533013200"/>
    <n v="1535346000"/>
    <x v="26"/>
    <x v="26"/>
    <b v="0"/>
    <b v="0"/>
    <s v="theater/plays"/>
    <x v="3"/>
    <s v="Plays"/>
  </r>
  <r>
    <n v="27"/>
    <s v="Best, Carr and Williams"/>
    <s v="Diverse transitional migration"/>
    <x v="22"/>
    <n v="1599"/>
    <x v="0"/>
    <n v="0.79949999999999999"/>
    <n v="106.6"/>
    <n v="15"/>
    <s v="US"/>
    <s v="USD"/>
    <n v="1443848400"/>
    <n v="1444539600"/>
    <x v="27"/>
    <x v="27"/>
    <b v="0"/>
    <b v="0"/>
    <s v="music/rock"/>
    <x v="1"/>
    <s v="Rock"/>
  </r>
  <r>
    <n v="28"/>
    <s v="Campbell, Brown and Powell"/>
    <s v="Synchronized global task-force"/>
    <x v="23"/>
    <n v="137635"/>
    <x v="1"/>
    <n v="1.0522553516819573"/>
    <n v="61.997747747747745"/>
    <n v="2220"/>
    <s v="US"/>
    <s v="USD"/>
    <n v="1265695200"/>
    <n v="1267682400"/>
    <x v="28"/>
    <x v="28"/>
    <b v="0"/>
    <b v="1"/>
    <s v="theater/plays"/>
    <x v="3"/>
    <s v="Plays"/>
  </r>
  <r>
    <n v="29"/>
    <s v="Johnson, Parker and Haynes"/>
    <s v="Focused 6thgeneration forecast"/>
    <x v="24"/>
    <n v="150965"/>
    <x v="1"/>
    <n v="3.2889978213507627"/>
    <n v="94.000622665006233"/>
    <n v="1606"/>
    <s v="CH"/>
    <s v="CHF"/>
    <n v="1532062800"/>
    <n v="1535518800"/>
    <x v="29"/>
    <x v="29"/>
    <b v="0"/>
    <b v="0"/>
    <s v="film &amp; video/shorts"/>
    <x v="4"/>
    <s v="Shorts"/>
  </r>
  <r>
    <n v="30"/>
    <s v="Clark-Cooke"/>
    <s v="Down-sized analyzing challenge"/>
    <x v="25"/>
    <n v="14455"/>
    <x v="1"/>
    <n v="1.606111111111111"/>
    <n v="112.05426356589147"/>
    <n v="129"/>
    <s v="US"/>
    <s v="USD"/>
    <n v="1558674000"/>
    <n v="1559106000"/>
    <x v="30"/>
    <x v="30"/>
    <b v="0"/>
    <b v="0"/>
    <s v="film &amp; video/animation"/>
    <x v="4"/>
    <s v="Animation"/>
  </r>
  <r>
    <n v="31"/>
    <s v="Schroeder Ltd"/>
    <s v="Progressive needs-based focus group"/>
    <x v="26"/>
    <n v="10850"/>
    <x v="1"/>
    <n v="3.1"/>
    <n v="48.008849557522126"/>
    <n v="226"/>
    <s v="GB"/>
    <s v="GBP"/>
    <n v="1451973600"/>
    <n v="1454392800"/>
    <x v="31"/>
    <x v="31"/>
    <b v="0"/>
    <b v="0"/>
    <s v="games/video games"/>
    <x v="6"/>
    <s v="Video games"/>
  </r>
  <r>
    <n v="32"/>
    <s v="Jackson PLC"/>
    <s v="Ergonomic 6thgeneration success"/>
    <x v="27"/>
    <n v="87676"/>
    <x v="0"/>
    <n v="0.86807920792079207"/>
    <n v="38.004334633723452"/>
    <n v="2307"/>
    <s v="IT"/>
    <s v="EUR"/>
    <n v="1515564000"/>
    <n v="1517896800"/>
    <x v="32"/>
    <x v="32"/>
    <b v="0"/>
    <b v="0"/>
    <s v="film &amp; video/documentary"/>
    <x v="4"/>
    <s v="Documentary"/>
  </r>
  <r>
    <n v="33"/>
    <s v="Blair, Collins and Carter"/>
    <s v="Exclusive interactive approach"/>
    <x v="28"/>
    <n v="189666"/>
    <x v="1"/>
    <n v="3.7782071713147412"/>
    <n v="35.000184535892231"/>
    <n v="5419"/>
    <s v="US"/>
    <s v="USD"/>
    <n v="1412485200"/>
    <n v="1415685600"/>
    <x v="33"/>
    <x v="33"/>
    <b v="0"/>
    <b v="0"/>
    <s v="theater/plays"/>
    <x v="3"/>
    <s v="Plays"/>
  </r>
  <r>
    <n v="34"/>
    <s v="Maldonado and Sons"/>
    <s v="Reverse-engineered asynchronous archive"/>
    <x v="29"/>
    <n v="14025"/>
    <x v="1"/>
    <n v="1.5080645161290323"/>
    <n v="85"/>
    <n v="165"/>
    <s v="US"/>
    <s v="USD"/>
    <n v="1490245200"/>
    <n v="1490677200"/>
    <x v="34"/>
    <x v="34"/>
    <b v="0"/>
    <b v="0"/>
    <s v="film &amp; video/documentary"/>
    <x v="4"/>
    <s v="Documentary"/>
  </r>
  <r>
    <n v="35"/>
    <s v="Mitchell and Sons"/>
    <s v="Synergized intangible challenge"/>
    <x v="30"/>
    <n v="188628"/>
    <x v="1"/>
    <n v="1.5030119521912351"/>
    <n v="95.993893129770996"/>
    <n v="1965"/>
    <s v="DK"/>
    <s v="DKK"/>
    <n v="1547877600"/>
    <n v="1551506400"/>
    <x v="35"/>
    <x v="35"/>
    <b v="0"/>
    <b v="1"/>
    <s v="film &amp; video/drama"/>
    <x v="4"/>
    <s v="Drama"/>
  </r>
  <r>
    <n v="36"/>
    <s v="Jackson-Lewis"/>
    <s v="Monitored multi-state encryption"/>
    <x v="31"/>
    <n v="1101"/>
    <x v="1"/>
    <n v="1.572857142857143"/>
    <n v="68.8125"/>
    <n v="16"/>
    <s v="US"/>
    <s v="USD"/>
    <n v="1298700000"/>
    <n v="1300856400"/>
    <x v="36"/>
    <x v="36"/>
    <b v="0"/>
    <b v="0"/>
    <s v="theater/plays"/>
    <x v="3"/>
    <s v="Plays"/>
  </r>
  <r>
    <n v="37"/>
    <s v="Black, Armstrong and Anderson"/>
    <s v="Profound attitude-oriented functionalities"/>
    <x v="32"/>
    <n v="11339"/>
    <x v="1"/>
    <n v="1.3998765432098765"/>
    <n v="105.97196261682242"/>
    <n v="107"/>
    <s v="US"/>
    <s v="USD"/>
    <n v="1570338000"/>
    <n v="1573192800"/>
    <x v="37"/>
    <x v="37"/>
    <b v="0"/>
    <b v="1"/>
    <s v="publishing/fiction"/>
    <x v="5"/>
    <s v="Fiction"/>
  </r>
  <r>
    <n v="38"/>
    <s v="Maldonado-Gonzalez"/>
    <s v="Digitized client-driven database"/>
    <x v="33"/>
    <n v="10085"/>
    <x v="1"/>
    <n v="3.2532258064516131"/>
    <n v="75.261194029850742"/>
    <n v="134"/>
    <s v="US"/>
    <s v="USD"/>
    <n v="1287378000"/>
    <n v="1287810000"/>
    <x v="38"/>
    <x v="38"/>
    <b v="0"/>
    <b v="0"/>
    <s v="photography/photography books"/>
    <x v="7"/>
    <s v="Photography books"/>
  </r>
  <r>
    <n v="39"/>
    <s v="Kim-Rice"/>
    <s v="Organized bi-directional function"/>
    <x v="34"/>
    <n v="5027"/>
    <x v="0"/>
    <n v="0.50777777777777777"/>
    <n v="57.125"/>
    <n v="88"/>
    <s v="DK"/>
    <s v="DKK"/>
    <n v="1361772000"/>
    <n v="1362978000"/>
    <x v="39"/>
    <x v="39"/>
    <b v="0"/>
    <b v="0"/>
    <s v="theater/plays"/>
    <x v="3"/>
    <s v="Plays"/>
  </r>
  <r>
    <n v="40"/>
    <s v="Garcia, Garcia and Lopez"/>
    <s v="Reduced stable middleware"/>
    <x v="35"/>
    <n v="14878"/>
    <x v="1"/>
    <n v="1.6906818181818182"/>
    <n v="75.141414141414145"/>
    <n v="198"/>
    <s v="US"/>
    <s v="USD"/>
    <n v="1275714000"/>
    <n v="1277355600"/>
    <x v="40"/>
    <x v="40"/>
    <b v="0"/>
    <b v="1"/>
    <s v="technology/wearables"/>
    <x v="2"/>
    <s v="Wearables"/>
  </r>
  <r>
    <n v="41"/>
    <s v="Watts Group"/>
    <s v="Universal 5thgeneration neural-net"/>
    <x v="36"/>
    <n v="11924"/>
    <x v="1"/>
    <n v="2.1292857142857144"/>
    <n v="107.42342342342343"/>
    <n v="111"/>
    <s v="IT"/>
    <s v="EUR"/>
    <n v="1346734800"/>
    <n v="1348981200"/>
    <x v="41"/>
    <x v="41"/>
    <b v="0"/>
    <b v="1"/>
    <s v="music/rock"/>
    <x v="1"/>
    <s v="Rock"/>
  </r>
  <r>
    <n v="42"/>
    <s v="Werner-Bryant"/>
    <s v="Virtual uniform frame"/>
    <x v="37"/>
    <n v="7991"/>
    <x v="1"/>
    <n v="4.4394444444444447"/>
    <n v="35.995495495495497"/>
    <n v="222"/>
    <s v="US"/>
    <s v="USD"/>
    <n v="1309755600"/>
    <n v="1310533200"/>
    <x v="42"/>
    <x v="42"/>
    <b v="0"/>
    <b v="0"/>
    <s v="food/food trucks"/>
    <x v="0"/>
    <s v="Food trucks"/>
  </r>
  <r>
    <n v="43"/>
    <s v="Schmitt-Mendoza"/>
    <s v="Profound explicit paradigm"/>
    <x v="38"/>
    <n v="167717"/>
    <x v="1"/>
    <n v="1.859390243902439"/>
    <n v="26.998873148744366"/>
    <n v="6212"/>
    <s v="US"/>
    <s v="USD"/>
    <n v="1406178000"/>
    <n v="1407560400"/>
    <x v="43"/>
    <x v="43"/>
    <b v="0"/>
    <b v="0"/>
    <s v="publishing/radio &amp; podcasts"/>
    <x v="5"/>
    <s v="Radio &amp; podcasts"/>
  </r>
  <r>
    <n v="44"/>
    <s v="Reid-Mccullough"/>
    <s v="Visionary real-time groupware"/>
    <x v="39"/>
    <n v="10541"/>
    <x v="1"/>
    <n v="6.5881249999999998"/>
    <n v="107.56122448979592"/>
    <n v="98"/>
    <s v="DK"/>
    <s v="DKK"/>
    <n v="1552798800"/>
    <n v="1552885200"/>
    <x v="44"/>
    <x v="44"/>
    <b v="0"/>
    <b v="0"/>
    <s v="publishing/fiction"/>
    <x v="5"/>
    <s v="Fiction"/>
  </r>
  <r>
    <n v="45"/>
    <s v="Woods-Clark"/>
    <s v="Networked tertiary Graphical User Interface"/>
    <x v="40"/>
    <n v="4530"/>
    <x v="0"/>
    <n v="0.4768421052631579"/>
    <n v="94.375"/>
    <n v="48"/>
    <s v="US"/>
    <s v="USD"/>
    <n v="1478062800"/>
    <n v="1479362400"/>
    <x v="45"/>
    <x v="45"/>
    <b v="0"/>
    <b v="1"/>
    <s v="theater/plays"/>
    <x v="3"/>
    <s v="Plays"/>
  </r>
  <r>
    <n v="46"/>
    <s v="Vaughn, Hunt and Caldwell"/>
    <s v="Virtual grid-enabled task-force"/>
    <x v="41"/>
    <n v="4247"/>
    <x v="1"/>
    <n v="1.1478378378378378"/>
    <n v="46.163043478260867"/>
    <n v="92"/>
    <s v="US"/>
    <s v="USD"/>
    <n v="1278565200"/>
    <n v="1280552400"/>
    <x v="46"/>
    <x v="46"/>
    <b v="0"/>
    <b v="0"/>
    <s v="music/rock"/>
    <x v="1"/>
    <s v="Rock"/>
  </r>
  <r>
    <n v="47"/>
    <s v="Bennett and Sons"/>
    <s v="Function-based multi-state software"/>
    <x v="42"/>
    <n v="7129"/>
    <x v="1"/>
    <n v="4.7526666666666664"/>
    <n v="47.845637583892618"/>
    <n v="149"/>
    <s v="US"/>
    <s v="USD"/>
    <n v="1396069200"/>
    <n v="1398661200"/>
    <x v="47"/>
    <x v="47"/>
    <b v="0"/>
    <b v="0"/>
    <s v="theater/plays"/>
    <x v="3"/>
    <s v="Plays"/>
  </r>
  <r>
    <n v="48"/>
    <s v="Lamb Inc"/>
    <s v="Optimized leadingedge concept"/>
    <x v="43"/>
    <n v="128862"/>
    <x v="1"/>
    <n v="3.86972972972973"/>
    <n v="53.007815713698065"/>
    <n v="2431"/>
    <s v="US"/>
    <s v="USD"/>
    <n v="1435208400"/>
    <n v="1436245200"/>
    <x v="48"/>
    <x v="48"/>
    <b v="0"/>
    <b v="0"/>
    <s v="theater/plays"/>
    <x v="3"/>
    <s v="Plays"/>
  </r>
  <r>
    <n v="49"/>
    <s v="Casey-Kelly"/>
    <s v="Sharable holistic interface"/>
    <x v="44"/>
    <n v="13653"/>
    <x v="1"/>
    <n v="1.89625"/>
    <n v="45.059405940594061"/>
    <n v="303"/>
    <s v="US"/>
    <s v="USD"/>
    <n v="1571547600"/>
    <n v="1575439200"/>
    <x v="49"/>
    <x v="49"/>
    <b v="0"/>
    <b v="0"/>
    <s v="music/rock"/>
    <x v="1"/>
    <s v="Rock"/>
  </r>
  <r>
    <n v="50"/>
    <s v="Jones, Taylor and Moore"/>
    <s v="Down-sized system-worthy secured line"/>
    <x v="0"/>
    <n v="2"/>
    <x v="0"/>
    <n v="0.02"/>
    <n v="2"/>
    <n v="1"/>
    <s v="IT"/>
    <s v="EUR"/>
    <n v="1375333200"/>
    <n v="1377752400"/>
    <x v="50"/>
    <x v="50"/>
    <b v="0"/>
    <b v="0"/>
    <s v="music/metal"/>
    <x v="1"/>
    <s v="Metal"/>
  </r>
  <r>
    <n v="51"/>
    <s v="Bradshaw, Gill and Donovan"/>
    <s v="Inverse secondary infrastructure"/>
    <x v="45"/>
    <n v="145243"/>
    <x v="0"/>
    <n v="0.91867805186590767"/>
    <n v="99.006816632583508"/>
    <n v="1467"/>
    <s v="GB"/>
    <s v="GBP"/>
    <n v="1332824400"/>
    <n v="1334206800"/>
    <x v="51"/>
    <x v="51"/>
    <b v="0"/>
    <b v="1"/>
    <s v="technology/wearables"/>
    <x v="2"/>
    <s v="Wearables"/>
  </r>
  <r>
    <n v="52"/>
    <s v="Hernandez, Rodriguez and Clark"/>
    <s v="Organic foreground leverage"/>
    <x v="44"/>
    <n v="2459"/>
    <x v="0"/>
    <n v="0.34152777777777776"/>
    <n v="32.786666666666669"/>
    <n v="75"/>
    <s v="US"/>
    <s v="USD"/>
    <n v="1284526800"/>
    <n v="1284872400"/>
    <x v="52"/>
    <x v="52"/>
    <b v="0"/>
    <b v="0"/>
    <s v="theater/plays"/>
    <x v="3"/>
    <s v="Plays"/>
  </r>
  <r>
    <n v="53"/>
    <s v="Smith-Jones"/>
    <s v="Reverse-engineered static concept"/>
    <x v="35"/>
    <n v="12356"/>
    <x v="1"/>
    <n v="1.4040909090909091"/>
    <n v="59.119617224880386"/>
    <n v="209"/>
    <s v="US"/>
    <s v="USD"/>
    <n v="1400562000"/>
    <n v="1403931600"/>
    <x v="53"/>
    <x v="53"/>
    <b v="0"/>
    <b v="0"/>
    <s v="film &amp; video/drama"/>
    <x v="4"/>
    <s v="Drama"/>
  </r>
  <r>
    <n v="54"/>
    <s v="Roy PLC"/>
    <s v="Multi-channeled neutral customer loyalty"/>
    <x v="46"/>
    <n v="5392"/>
    <x v="0"/>
    <n v="0.89866666666666661"/>
    <n v="44.93333333333333"/>
    <n v="120"/>
    <s v="US"/>
    <s v="USD"/>
    <n v="1520748000"/>
    <n v="1521262800"/>
    <x v="54"/>
    <x v="54"/>
    <b v="0"/>
    <b v="0"/>
    <s v="technology/wearables"/>
    <x v="2"/>
    <s v="Wearables"/>
  </r>
  <r>
    <n v="55"/>
    <s v="Wright, Brooks and Villarreal"/>
    <s v="Reverse-engineered bifurcated strategy"/>
    <x v="47"/>
    <n v="11746"/>
    <x v="1"/>
    <n v="1.7796969696969698"/>
    <n v="89.664122137404576"/>
    <n v="131"/>
    <s v="US"/>
    <s v="USD"/>
    <n v="1532926800"/>
    <n v="1533358800"/>
    <x v="55"/>
    <x v="55"/>
    <b v="0"/>
    <b v="0"/>
    <s v="music/jazz"/>
    <x v="1"/>
    <s v="Jazz"/>
  </r>
  <r>
    <n v="56"/>
    <s v="Flores, Miller and Johnson"/>
    <s v="Horizontal context-sensitive knowledge user"/>
    <x v="48"/>
    <n v="11493"/>
    <x v="1"/>
    <n v="1.436625"/>
    <n v="70.079268292682926"/>
    <n v="164"/>
    <s v="US"/>
    <s v="USD"/>
    <n v="1420869600"/>
    <n v="1421474400"/>
    <x v="56"/>
    <x v="56"/>
    <b v="0"/>
    <b v="0"/>
    <s v="technology/wearables"/>
    <x v="2"/>
    <s v="Wearables"/>
  </r>
  <r>
    <n v="57"/>
    <s v="Bridges, Freeman and Kim"/>
    <s v="Cross-group multi-state task-force"/>
    <x v="49"/>
    <n v="6243"/>
    <x v="1"/>
    <n v="2.1527586206896552"/>
    <n v="31.059701492537314"/>
    <n v="201"/>
    <s v="US"/>
    <s v="USD"/>
    <n v="1504242000"/>
    <n v="1505278800"/>
    <x v="57"/>
    <x v="57"/>
    <b v="0"/>
    <b v="0"/>
    <s v="games/video games"/>
    <x v="6"/>
    <s v="Video games"/>
  </r>
  <r>
    <n v="58"/>
    <s v="Anderson-Perez"/>
    <s v="Expanded 3rdgeneration strategy"/>
    <x v="50"/>
    <n v="6132"/>
    <x v="1"/>
    <n v="2.2711111111111113"/>
    <n v="29.061611374407583"/>
    <n v="211"/>
    <s v="US"/>
    <s v="USD"/>
    <n v="1442811600"/>
    <n v="1443934800"/>
    <x v="58"/>
    <x v="58"/>
    <b v="0"/>
    <b v="0"/>
    <s v="theater/plays"/>
    <x v="3"/>
    <s v="Plays"/>
  </r>
  <r>
    <n v="59"/>
    <s v="Wright, Fox and Marks"/>
    <s v="Assimilated real-time support"/>
    <x v="1"/>
    <n v="3851"/>
    <x v="1"/>
    <n v="2.7507142857142859"/>
    <n v="30.0859375"/>
    <n v="128"/>
    <s v="US"/>
    <s v="USD"/>
    <n v="1497243600"/>
    <n v="1498539600"/>
    <x v="59"/>
    <x v="59"/>
    <b v="0"/>
    <b v="1"/>
    <s v="theater/plays"/>
    <x v="3"/>
    <s v="Plays"/>
  </r>
  <r>
    <n v="60"/>
    <s v="Crawford-Peters"/>
    <s v="User-centric regional database"/>
    <x v="51"/>
    <n v="135997"/>
    <x v="1"/>
    <n v="1.4437048832271762"/>
    <n v="84.998125000000002"/>
    <n v="1600"/>
    <s v="CA"/>
    <s v="CAD"/>
    <n v="1342501200"/>
    <n v="1342760400"/>
    <x v="60"/>
    <x v="60"/>
    <b v="0"/>
    <b v="0"/>
    <s v="theater/plays"/>
    <x v="3"/>
    <s v="Plays"/>
  </r>
  <r>
    <n v="61"/>
    <s v="Romero-Hoffman"/>
    <s v="Open-source zero administration complexity"/>
    <x v="52"/>
    <n v="184750"/>
    <x v="0"/>
    <n v="0.92745983935742971"/>
    <n v="82.001775410563695"/>
    <n v="2253"/>
    <s v="CA"/>
    <s v="CAD"/>
    <n v="1298268000"/>
    <n v="1301720400"/>
    <x v="61"/>
    <x v="61"/>
    <b v="0"/>
    <b v="0"/>
    <s v="theater/plays"/>
    <x v="3"/>
    <s v="Plays"/>
  </r>
  <r>
    <n v="62"/>
    <s v="Sparks-West"/>
    <s v="Organized incremental standardization"/>
    <x v="22"/>
    <n v="14452"/>
    <x v="1"/>
    <n v="7.226"/>
    <n v="58.040160642570278"/>
    <n v="249"/>
    <s v="US"/>
    <s v="USD"/>
    <n v="1433480400"/>
    <n v="1433566800"/>
    <x v="62"/>
    <x v="62"/>
    <b v="0"/>
    <b v="0"/>
    <s v="technology/web"/>
    <x v="2"/>
    <s v="Web"/>
  </r>
  <r>
    <n v="63"/>
    <s v="Baker, Morgan and Brown"/>
    <s v="Assimilated didactic open system"/>
    <x v="53"/>
    <n v="557"/>
    <x v="0"/>
    <n v="0.11851063829787234"/>
    <n v="111.4"/>
    <n v="5"/>
    <s v="US"/>
    <s v="USD"/>
    <n v="1493355600"/>
    <n v="1493874000"/>
    <x v="63"/>
    <x v="63"/>
    <b v="0"/>
    <b v="0"/>
    <s v="theater/plays"/>
    <x v="3"/>
    <s v="Plays"/>
  </r>
  <r>
    <n v="64"/>
    <s v="Mosley-Gilbert"/>
    <s v="Vision-oriented logistical intranet"/>
    <x v="54"/>
    <n v="2734"/>
    <x v="0"/>
    <n v="0.97642857142857142"/>
    <n v="71.94736842105263"/>
    <n v="38"/>
    <s v="US"/>
    <s v="USD"/>
    <n v="1530507600"/>
    <n v="1531803600"/>
    <x v="64"/>
    <x v="64"/>
    <b v="0"/>
    <b v="1"/>
    <s v="technology/web"/>
    <x v="2"/>
    <s v="Web"/>
  </r>
  <r>
    <n v="65"/>
    <s v="Berry-Boyer"/>
    <s v="Mandatory incremental projection"/>
    <x v="55"/>
    <n v="14405"/>
    <x v="1"/>
    <n v="2.3614754098360655"/>
    <n v="61.038135593220339"/>
    <n v="236"/>
    <s v="US"/>
    <s v="USD"/>
    <n v="1296108000"/>
    <n v="1296712800"/>
    <x v="65"/>
    <x v="65"/>
    <b v="0"/>
    <b v="0"/>
    <s v="theater/plays"/>
    <x v="3"/>
    <s v="Plays"/>
  </r>
  <r>
    <n v="66"/>
    <s v="Sanders-Allen"/>
    <s v="Grass-roots needs-based encryption"/>
    <x v="49"/>
    <n v="1307"/>
    <x v="0"/>
    <n v="0.45068965517241377"/>
    <n v="108.91666666666667"/>
    <n v="12"/>
    <s v="US"/>
    <s v="USD"/>
    <n v="1428469200"/>
    <n v="1428901200"/>
    <x v="66"/>
    <x v="66"/>
    <b v="0"/>
    <b v="1"/>
    <s v="theater/plays"/>
    <x v="3"/>
    <s v="Plays"/>
  </r>
  <r>
    <n v="67"/>
    <s v="Lopez Inc"/>
    <s v="Team-oriented 6thgeneration middleware"/>
    <x v="56"/>
    <n v="117892"/>
    <x v="1"/>
    <n v="1.6238567493112948"/>
    <n v="29.001722017220171"/>
    <n v="4065"/>
    <s v="GB"/>
    <s v="GBP"/>
    <n v="1264399200"/>
    <n v="1264831200"/>
    <x v="67"/>
    <x v="67"/>
    <b v="0"/>
    <b v="1"/>
    <s v="technology/wearables"/>
    <x v="2"/>
    <s v="Wearables"/>
  </r>
  <r>
    <n v="68"/>
    <s v="Moreno-Turner"/>
    <s v="Inverse multi-tasking installation"/>
    <x v="57"/>
    <n v="14508"/>
    <x v="1"/>
    <n v="2.5452631578947367"/>
    <n v="58.975609756097562"/>
    <n v="246"/>
    <s v="IT"/>
    <s v="EUR"/>
    <n v="1501131600"/>
    <n v="1505192400"/>
    <x v="68"/>
    <x v="68"/>
    <b v="0"/>
    <b v="1"/>
    <s v="theater/plays"/>
    <x v="3"/>
    <s v="Plays"/>
  </r>
  <r>
    <n v="69"/>
    <s v="Jones-Watson"/>
    <s v="Switchable disintermediate moderator"/>
    <x v="58"/>
    <n v="1901"/>
    <x v="3"/>
    <n v="0.24063291139240506"/>
    <n v="111.82352941176471"/>
    <n v="17"/>
    <s v="US"/>
    <s v="USD"/>
    <n v="1292738400"/>
    <n v="1295676000"/>
    <x v="69"/>
    <x v="69"/>
    <b v="0"/>
    <b v="0"/>
    <s v="theater/plays"/>
    <x v="3"/>
    <s v="Plays"/>
  </r>
  <r>
    <n v="70"/>
    <s v="Barker Inc"/>
    <s v="Re-engineered 24/7 task-force"/>
    <x v="59"/>
    <n v="158389"/>
    <x v="1"/>
    <n v="1.2374140625000001"/>
    <n v="63.995555555555555"/>
    <n v="2475"/>
    <s v="IT"/>
    <s v="EUR"/>
    <n v="1288674000"/>
    <n v="1292911200"/>
    <x v="70"/>
    <x v="70"/>
    <b v="0"/>
    <b v="1"/>
    <s v="theater/plays"/>
    <x v="3"/>
    <s v="Plays"/>
  </r>
  <r>
    <n v="71"/>
    <s v="Tate, Bass and House"/>
    <s v="Organic object-oriented budgetary management"/>
    <x v="46"/>
    <n v="6484"/>
    <x v="1"/>
    <n v="1.0806666666666667"/>
    <n v="85.315789473684205"/>
    <n v="76"/>
    <s v="US"/>
    <s v="USD"/>
    <n v="1575093600"/>
    <n v="1575439200"/>
    <x v="71"/>
    <x v="49"/>
    <b v="0"/>
    <b v="0"/>
    <s v="theater/plays"/>
    <x v="3"/>
    <s v="Plays"/>
  </r>
  <r>
    <n v="72"/>
    <s v="Hampton, Lewis and Ray"/>
    <s v="Seamless coherent parallelism"/>
    <x v="60"/>
    <n v="4022"/>
    <x v="1"/>
    <n v="6.7033333333333331"/>
    <n v="74.481481481481481"/>
    <n v="54"/>
    <s v="US"/>
    <s v="USD"/>
    <n v="1435726800"/>
    <n v="1438837200"/>
    <x v="72"/>
    <x v="71"/>
    <b v="0"/>
    <b v="0"/>
    <s v="film &amp; video/animation"/>
    <x v="4"/>
    <s v="Animation"/>
  </r>
  <r>
    <n v="73"/>
    <s v="Collins-Goodman"/>
    <s v="Cross-platform even-keeled initiative"/>
    <x v="1"/>
    <n v="9253"/>
    <x v="1"/>
    <n v="6.609285714285714"/>
    <n v="105.14772727272727"/>
    <n v="88"/>
    <s v="US"/>
    <s v="USD"/>
    <n v="1480226400"/>
    <n v="1480485600"/>
    <x v="73"/>
    <x v="72"/>
    <b v="0"/>
    <b v="0"/>
    <s v="music/jazz"/>
    <x v="1"/>
    <s v="Jazz"/>
  </r>
  <r>
    <n v="74"/>
    <s v="Davis-Michael"/>
    <s v="Progressive tertiary framework"/>
    <x v="61"/>
    <n v="4776"/>
    <x v="1"/>
    <n v="1.2246153846153847"/>
    <n v="56.188235294117646"/>
    <n v="85"/>
    <s v="GB"/>
    <s v="GBP"/>
    <n v="1459054800"/>
    <n v="1459141200"/>
    <x v="74"/>
    <x v="73"/>
    <b v="0"/>
    <b v="0"/>
    <s v="music/metal"/>
    <x v="1"/>
    <s v="Metal"/>
  </r>
  <r>
    <n v="75"/>
    <s v="White, Torres and Bishop"/>
    <s v="Multi-layered dynamic protocol"/>
    <x v="62"/>
    <n v="14606"/>
    <x v="1"/>
    <n v="1.5057731958762886"/>
    <n v="85.917647058823533"/>
    <n v="170"/>
    <s v="US"/>
    <s v="USD"/>
    <n v="1531630800"/>
    <n v="1532322000"/>
    <x v="75"/>
    <x v="74"/>
    <b v="0"/>
    <b v="0"/>
    <s v="photography/photography books"/>
    <x v="7"/>
    <s v="Photography books"/>
  </r>
  <r>
    <n v="76"/>
    <s v="Martin, Conway and Larsen"/>
    <s v="Horizontal next generation function"/>
    <x v="63"/>
    <n v="95993"/>
    <x v="0"/>
    <n v="0.78106590724165992"/>
    <n v="57.00296912114014"/>
    <n v="1684"/>
    <s v="US"/>
    <s v="USD"/>
    <n v="1421992800"/>
    <n v="1426222800"/>
    <x v="76"/>
    <x v="75"/>
    <b v="1"/>
    <b v="1"/>
    <s v="theater/plays"/>
    <x v="3"/>
    <s v="Plays"/>
  </r>
  <r>
    <n v="77"/>
    <s v="Acevedo-Huffman"/>
    <s v="Pre-emptive impactful model"/>
    <x v="40"/>
    <n v="4460"/>
    <x v="0"/>
    <n v="0.46947368421052632"/>
    <n v="79.642857142857139"/>
    <n v="56"/>
    <s v="US"/>
    <s v="USD"/>
    <n v="1285563600"/>
    <n v="1286773200"/>
    <x v="77"/>
    <x v="76"/>
    <b v="0"/>
    <b v="1"/>
    <s v="film &amp; video/animation"/>
    <x v="4"/>
    <s v="Animation"/>
  </r>
  <r>
    <n v="78"/>
    <s v="Montgomery, Larson and Spencer"/>
    <s v="User-centric bifurcated knowledge user"/>
    <x v="6"/>
    <n v="13536"/>
    <x v="1"/>
    <n v="3.008"/>
    <n v="41.018181818181816"/>
    <n v="330"/>
    <s v="US"/>
    <s v="USD"/>
    <n v="1523854800"/>
    <n v="1523941200"/>
    <x v="78"/>
    <x v="77"/>
    <b v="0"/>
    <b v="0"/>
    <s v="publishing/translations"/>
    <x v="5"/>
    <s v="Translations"/>
  </r>
  <r>
    <n v="79"/>
    <s v="Soto LLC"/>
    <s v="Triple-buffered reciprocal project"/>
    <x v="64"/>
    <n v="40228"/>
    <x v="0"/>
    <n v="0.6959861591695502"/>
    <n v="48.004773269689736"/>
    <n v="838"/>
    <s v="US"/>
    <s v="USD"/>
    <n v="1529125200"/>
    <n v="1529557200"/>
    <x v="79"/>
    <x v="78"/>
    <b v="0"/>
    <b v="0"/>
    <s v="theater/plays"/>
    <x v="3"/>
    <s v="Plays"/>
  </r>
  <r>
    <n v="80"/>
    <s v="Sutton, Barrett and Tucker"/>
    <s v="Cross-platform needs-based approach"/>
    <x v="65"/>
    <n v="7012"/>
    <x v="1"/>
    <n v="6.374545454545455"/>
    <n v="55.212598425196852"/>
    <n v="127"/>
    <s v="US"/>
    <s v="USD"/>
    <n v="1503982800"/>
    <n v="1506574800"/>
    <x v="80"/>
    <x v="79"/>
    <b v="0"/>
    <b v="0"/>
    <s v="games/video games"/>
    <x v="6"/>
    <s v="Video games"/>
  </r>
  <r>
    <n v="81"/>
    <s v="Gomez, Bailey and Flores"/>
    <s v="User-friendly static contingency"/>
    <x v="66"/>
    <n v="37857"/>
    <x v="1"/>
    <n v="2.253392857142857"/>
    <n v="92.109489051094897"/>
    <n v="411"/>
    <s v="US"/>
    <s v="USD"/>
    <n v="1511416800"/>
    <n v="1513576800"/>
    <x v="81"/>
    <x v="80"/>
    <b v="0"/>
    <b v="0"/>
    <s v="music/rock"/>
    <x v="1"/>
    <s v="Rock"/>
  </r>
  <r>
    <n v="82"/>
    <s v="Porter-George"/>
    <s v="Reactive content-based framework"/>
    <x v="67"/>
    <n v="14973"/>
    <x v="1"/>
    <n v="14.973000000000001"/>
    <n v="83.183333333333337"/>
    <n v="180"/>
    <s v="GB"/>
    <s v="GBP"/>
    <n v="1547704800"/>
    <n v="1548309600"/>
    <x v="82"/>
    <x v="4"/>
    <b v="0"/>
    <b v="1"/>
    <s v="games/video games"/>
    <x v="6"/>
    <s v="Video games"/>
  </r>
  <r>
    <n v="83"/>
    <s v="Fitzgerald PLC"/>
    <s v="Realigned user-facing concept"/>
    <x v="68"/>
    <n v="39996"/>
    <x v="0"/>
    <n v="0.37590225563909774"/>
    <n v="39.996000000000002"/>
    <n v="1000"/>
    <s v="US"/>
    <s v="USD"/>
    <n v="1469682000"/>
    <n v="1471582800"/>
    <x v="83"/>
    <x v="81"/>
    <b v="0"/>
    <b v="0"/>
    <s v="music/electric music"/>
    <x v="1"/>
    <s v="Electric music"/>
  </r>
  <r>
    <n v="84"/>
    <s v="Cisneros-Burton"/>
    <s v="Public-key zero tolerance orchestration"/>
    <x v="69"/>
    <n v="41564"/>
    <x v="1"/>
    <n v="1.3236942675159236"/>
    <n v="111.1336898395722"/>
    <n v="374"/>
    <s v="US"/>
    <s v="USD"/>
    <n v="1343451600"/>
    <n v="1344315600"/>
    <x v="84"/>
    <x v="82"/>
    <b v="0"/>
    <b v="0"/>
    <s v="technology/wearables"/>
    <x v="2"/>
    <s v="Wearables"/>
  </r>
  <r>
    <n v="85"/>
    <s v="Hill, Lawson and Wilkinson"/>
    <s v="Multi-tiered eco-centric architecture"/>
    <x v="70"/>
    <n v="6430"/>
    <x v="1"/>
    <n v="1.3122448979591836"/>
    <n v="90.563380281690144"/>
    <n v="71"/>
    <s v="AU"/>
    <s v="AUD"/>
    <n v="1315717200"/>
    <n v="1316408400"/>
    <x v="85"/>
    <x v="83"/>
    <b v="0"/>
    <b v="0"/>
    <s v="music/indie rock"/>
    <x v="1"/>
    <s v="Indie rock"/>
  </r>
  <r>
    <n v="86"/>
    <s v="Davis-Smith"/>
    <s v="Organic motivating firmware"/>
    <x v="71"/>
    <n v="12405"/>
    <x v="1"/>
    <n v="1.6763513513513513"/>
    <n v="61.108374384236456"/>
    <n v="203"/>
    <s v="US"/>
    <s v="USD"/>
    <n v="1430715600"/>
    <n v="1431838800"/>
    <x v="86"/>
    <x v="84"/>
    <b v="1"/>
    <b v="0"/>
    <s v="theater/plays"/>
    <x v="3"/>
    <s v="Plays"/>
  </r>
  <r>
    <n v="87"/>
    <s v="Farrell and Sons"/>
    <s v="Synergized 4thgeneration conglomeration"/>
    <x v="72"/>
    <n v="123040"/>
    <x v="0"/>
    <n v="0.6198488664987406"/>
    <n v="83.022941970310384"/>
    <n v="1482"/>
    <s v="AU"/>
    <s v="AUD"/>
    <n v="1299564000"/>
    <n v="1300510800"/>
    <x v="87"/>
    <x v="85"/>
    <b v="0"/>
    <b v="1"/>
    <s v="music/rock"/>
    <x v="1"/>
    <s v="Rock"/>
  </r>
  <r>
    <n v="88"/>
    <s v="Clark Group"/>
    <s v="Grass-roots fault-tolerant policy"/>
    <x v="73"/>
    <n v="12516"/>
    <x v="1"/>
    <n v="2.6074999999999999"/>
    <n v="110.76106194690266"/>
    <n v="113"/>
    <s v="US"/>
    <s v="USD"/>
    <n v="1429160400"/>
    <n v="1431061200"/>
    <x v="88"/>
    <x v="86"/>
    <b v="0"/>
    <b v="0"/>
    <s v="publishing/translations"/>
    <x v="5"/>
    <s v="Translations"/>
  </r>
  <r>
    <n v="89"/>
    <s v="White, Singleton and Zimmerman"/>
    <s v="Monitored scalable knowledgebase"/>
    <x v="74"/>
    <n v="8588"/>
    <x v="1"/>
    <n v="2.5258823529411765"/>
    <n v="89.458333333333329"/>
    <n v="96"/>
    <s v="US"/>
    <s v="USD"/>
    <n v="1271307600"/>
    <n v="1271480400"/>
    <x v="89"/>
    <x v="87"/>
    <b v="0"/>
    <b v="0"/>
    <s v="theater/plays"/>
    <x v="3"/>
    <s v="Plays"/>
  </r>
  <r>
    <n v="90"/>
    <s v="Kramer Group"/>
    <s v="Synergistic explicit parallelism"/>
    <x v="75"/>
    <n v="6132"/>
    <x v="0"/>
    <n v="0.7861538461538462"/>
    <n v="57.849056603773583"/>
    <n v="106"/>
    <s v="US"/>
    <s v="USD"/>
    <n v="1456380000"/>
    <n v="1456380000"/>
    <x v="90"/>
    <x v="88"/>
    <b v="0"/>
    <b v="1"/>
    <s v="theater/plays"/>
    <x v="3"/>
    <s v="Plays"/>
  </r>
  <r>
    <n v="91"/>
    <s v="Frazier, Patrick and Smith"/>
    <s v="Enhanced systemic analyzer"/>
    <x v="76"/>
    <n v="74688"/>
    <x v="0"/>
    <n v="0.48404406999351912"/>
    <n v="109.99705449189985"/>
    <n v="679"/>
    <s v="IT"/>
    <s v="EUR"/>
    <n v="1470459600"/>
    <n v="1472878800"/>
    <x v="91"/>
    <x v="89"/>
    <b v="0"/>
    <b v="0"/>
    <s v="publishing/translations"/>
    <x v="5"/>
    <s v="Translations"/>
  </r>
  <r>
    <n v="92"/>
    <s v="Santos, Bell and Lloyd"/>
    <s v="Object-based analyzing knowledge user"/>
    <x v="77"/>
    <n v="51775"/>
    <x v="1"/>
    <n v="2.5887500000000001"/>
    <n v="103.96586345381526"/>
    <n v="498"/>
    <s v="CH"/>
    <s v="CHF"/>
    <n v="1277269200"/>
    <n v="1277355600"/>
    <x v="92"/>
    <x v="40"/>
    <b v="0"/>
    <b v="1"/>
    <s v="games/video games"/>
    <x v="6"/>
    <s v="Video games"/>
  </r>
  <r>
    <n v="93"/>
    <s v="Hall and Sons"/>
    <s v="Pre-emptive radical architecture"/>
    <x v="78"/>
    <n v="65877"/>
    <x v="3"/>
    <n v="0.60548713235294116"/>
    <n v="107.99508196721311"/>
    <n v="610"/>
    <s v="US"/>
    <s v="USD"/>
    <n v="1350709200"/>
    <n v="1351054800"/>
    <x v="93"/>
    <x v="90"/>
    <b v="0"/>
    <b v="1"/>
    <s v="theater/plays"/>
    <x v="3"/>
    <s v="Plays"/>
  </r>
  <r>
    <n v="94"/>
    <s v="Hanson Inc"/>
    <s v="Grass-roots web-enabled contingency"/>
    <x v="49"/>
    <n v="8807"/>
    <x v="1"/>
    <n v="3.036896551724138"/>
    <n v="48.927777777777777"/>
    <n v="180"/>
    <s v="GB"/>
    <s v="GBP"/>
    <n v="1554613200"/>
    <n v="1555563600"/>
    <x v="94"/>
    <x v="91"/>
    <b v="0"/>
    <b v="0"/>
    <s v="technology/web"/>
    <x v="2"/>
    <s v="Web"/>
  </r>
  <r>
    <n v="95"/>
    <s v="Sanchez LLC"/>
    <s v="Stand-alone system-worthy standardization"/>
    <x v="79"/>
    <n v="1017"/>
    <x v="1"/>
    <n v="1.1299999999999999"/>
    <n v="37.666666666666664"/>
    <n v="27"/>
    <s v="US"/>
    <s v="USD"/>
    <n v="1571029200"/>
    <n v="1571634000"/>
    <x v="95"/>
    <x v="92"/>
    <b v="0"/>
    <b v="0"/>
    <s v="film &amp; video/documentary"/>
    <x v="4"/>
    <s v="Documentary"/>
  </r>
  <r>
    <n v="96"/>
    <s v="Howard Ltd"/>
    <s v="Down-sized systematic policy"/>
    <x v="80"/>
    <n v="151513"/>
    <x v="1"/>
    <n v="2.1737876614060259"/>
    <n v="64.999141999141997"/>
    <n v="2331"/>
    <s v="US"/>
    <s v="USD"/>
    <n v="1299736800"/>
    <n v="1300856400"/>
    <x v="96"/>
    <x v="36"/>
    <b v="0"/>
    <b v="0"/>
    <s v="theater/plays"/>
    <x v="3"/>
    <s v="Plays"/>
  </r>
  <r>
    <n v="97"/>
    <s v="Stewart LLC"/>
    <s v="Cloned bi-directional architecture"/>
    <x v="81"/>
    <n v="12047"/>
    <x v="1"/>
    <n v="9.2669230769230762"/>
    <n v="106.61061946902655"/>
    <n v="113"/>
    <s v="US"/>
    <s v="USD"/>
    <n v="1435208400"/>
    <n v="1439874000"/>
    <x v="48"/>
    <x v="93"/>
    <b v="0"/>
    <b v="0"/>
    <s v="food/food trucks"/>
    <x v="0"/>
    <s v="Food trucks"/>
  </r>
  <r>
    <n v="98"/>
    <s v="Arias, Allen and Miller"/>
    <s v="Seamless transitional portal"/>
    <x v="82"/>
    <n v="32951"/>
    <x v="0"/>
    <n v="0.33692229038854804"/>
    <n v="27.009016393442622"/>
    <n v="1220"/>
    <s v="AU"/>
    <s v="AUD"/>
    <n v="1437973200"/>
    <n v="1438318800"/>
    <x v="97"/>
    <x v="94"/>
    <b v="0"/>
    <b v="0"/>
    <s v="games/video games"/>
    <x v="6"/>
    <s v="Video games"/>
  </r>
  <r>
    <n v="99"/>
    <s v="Baker-Morris"/>
    <s v="Fully-configurable motivating approach"/>
    <x v="4"/>
    <n v="14951"/>
    <x v="1"/>
    <n v="1.9672368421052631"/>
    <n v="91.16463414634147"/>
    <n v="164"/>
    <s v="US"/>
    <s v="USD"/>
    <n v="1416895200"/>
    <n v="1419400800"/>
    <x v="98"/>
    <x v="95"/>
    <b v="0"/>
    <b v="0"/>
    <s v="theater/plays"/>
    <x v="3"/>
    <s v="Plays"/>
  </r>
  <r>
    <n v="100"/>
    <s v="Tucker, Fox and Green"/>
    <s v="Upgradable fault-tolerant approach"/>
    <x v="0"/>
    <n v="1"/>
    <x v="0"/>
    <n v="0.01"/>
    <n v="1"/>
    <n v="1"/>
    <s v="US"/>
    <s v="USD"/>
    <n v="1319000400"/>
    <n v="1320555600"/>
    <x v="99"/>
    <x v="96"/>
    <b v="0"/>
    <b v="0"/>
    <s v="theater/plays"/>
    <x v="3"/>
    <s v="Plays"/>
  </r>
  <r>
    <n v="101"/>
    <s v="Douglas LLC"/>
    <s v="Reduced heuristic moratorium"/>
    <x v="79"/>
    <n v="9193"/>
    <x v="1"/>
    <n v="10.214444444444444"/>
    <n v="56.054878048780488"/>
    <n v="164"/>
    <s v="US"/>
    <s v="USD"/>
    <n v="1424498400"/>
    <n v="1425103200"/>
    <x v="100"/>
    <x v="97"/>
    <b v="0"/>
    <b v="1"/>
    <s v="music/electric music"/>
    <x v="1"/>
    <s v="Electric music"/>
  </r>
  <r>
    <n v="102"/>
    <s v="Garcia Inc"/>
    <s v="Front-line web-enabled model"/>
    <x v="41"/>
    <n v="10422"/>
    <x v="1"/>
    <n v="2.8167567567567566"/>
    <n v="31.017857142857142"/>
    <n v="336"/>
    <s v="US"/>
    <s v="USD"/>
    <n v="1526274000"/>
    <n v="1526878800"/>
    <x v="101"/>
    <x v="98"/>
    <b v="0"/>
    <b v="1"/>
    <s v="technology/wearables"/>
    <x v="2"/>
    <s v="Wearables"/>
  </r>
  <r>
    <n v="103"/>
    <s v="Frye, Hunt and Powell"/>
    <s v="Polarized incremental emulation"/>
    <x v="83"/>
    <n v="2461"/>
    <x v="0"/>
    <n v="0.24610000000000001"/>
    <n v="66.513513513513516"/>
    <n v="37"/>
    <s v="IT"/>
    <s v="EUR"/>
    <n v="1287896400"/>
    <n v="1288674000"/>
    <x v="102"/>
    <x v="99"/>
    <b v="0"/>
    <b v="0"/>
    <s v="music/electric music"/>
    <x v="1"/>
    <s v="Electric music"/>
  </r>
  <r>
    <n v="104"/>
    <s v="Smith, Wells and Nguyen"/>
    <s v="Self-enabling grid-enabled initiative"/>
    <x v="84"/>
    <n v="170623"/>
    <x v="1"/>
    <n v="1.4314010067114094"/>
    <n v="89.005216484089729"/>
    <n v="1917"/>
    <s v="US"/>
    <s v="USD"/>
    <n v="1495515600"/>
    <n v="1495602000"/>
    <x v="103"/>
    <x v="100"/>
    <b v="0"/>
    <b v="0"/>
    <s v="music/indie rock"/>
    <x v="1"/>
    <s v="Indie rock"/>
  </r>
  <r>
    <n v="105"/>
    <s v="Charles-Johnson"/>
    <s v="Total fresh-thinking system engine"/>
    <x v="85"/>
    <n v="9829"/>
    <x v="1"/>
    <n v="1.4454411764705883"/>
    <n v="103.46315789473684"/>
    <n v="95"/>
    <s v="US"/>
    <s v="USD"/>
    <n v="1364878800"/>
    <n v="1366434000"/>
    <x v="104"/>
    <x v="101"/>
    <b v="0"/>
    <b v="0"/>
    <s v="technology/web"/>
    <x v="2"/>
    <s v="Web"/>
  </r>
  <r>
    <n v="106"/>
    <s v="Brandt, Carter and Wood"/>
    <s v="Ameliorated clear-thinking circuit"/>
    <x v="61"/>
    <n v="14006"/>
    <x v="1"/>
    <n v="3.5912820512820511"/>
    <n v="95.278911564625844"/>
    <n v="147"/>
    <s v="US"/>
    <s v="USD"/>
    <n v="1567918800"/>
    <n v="1568350800"/>
    <x v="105"/>
    <x v="102"/>
    <b v="0"/>
    <b v="0"/>
    <s v="theater/plays"/>
    <x v="3"/>
    <s v="Plays"/>
  </r>
  <r>
    <n v="107"/>
    <s v="Tucker, Schmidt and Reid"/>
    <s v="Multi-layered encompassing installation"/>
    <x v="26"/>
    <n v="6527"/>
    <x v="1"/>
    <n v="1.8648571428571428"/>
    <n v="75.895348837209298"/>
    <n v="86"/>
    <s v="US"/>
    <s v="USD"/>
    <n v="1524459600"/>
    <n v="1525928400"/>
    <x v="106"/>
    <x v="103"/>
    <b v="0"/>
    <b v="1"/>
    <s v="theater/plays"/>
    <x v="3"/>
    <s v="Plays"/>
  </r>
  <r>
    <n v="108"/>
    <s v="Decker Inc"/>
    <s v="Universal encompassing implementation"/>
    <x v="42"/>
    <n v="8929"/>
    <x v="1"/>
    <n v="5.9526666666666666"/>
    <n v="107.57831325301204"/>
    <n v="83"/>
    <s v="US"/>
    <s v="USD"/>
    <n v="1333688400"/>
    <n v="1336885200"/>
    <x v="107"/>
    <x v="104"/>
    <b v="0"/>
    <b v="0"/>
    <s v="film &amp; video/documentary"/>
    <x v="4"/>
    <s v="Documentary"/>
  </r>
  <r>
    <n v="109"/>
    <s v="Romero and Sons"/>
    <s v="Object-based client-server application"/>
    <x v="5"/>
    <n v="3079"/>
    <x v="0"/>
    <n v="0.5921153846153846"/>
    <n v="51.31666666666667"/>
    <n v="60"/>
    <s v="US"/>
    <s v="USD"/>
    <n v="1389506400"/>
    <n v="1389679200"/>
    <x v="108"/>
    <x v="105"/>
    <b v="0"/>
    <b v="0"/>
    <s v="film &amp; video/television"/>
    <x v="4"/>
    <s v="Television"/>
  </r>
  <r>
    <n v="110"/>
    <s v="Castillo-Carey"/>
    <s v="Cross-platform solution-oriented process improvement"/>
    <x v="86"/>
    <n v="21307"/>
    <x v="0"/>
    <n v="0.14962780898876404"/>
    <n v="71.983108108108112"/>
    <n v="296"/>
    <s v="US"/>
    <s v="USD"/>
    <n v="1536642000"/>
    <n v="1538283600"/>
    <x v="109"/>
    <x v="106"/>
    <b v="0"/>
    <b v="0"/>
    <s v="food/food trucks"/>
    <x v="0"/>
    <s v="Food trucks"/>
  </r>
  <r>
    <n v="111"/>
    <s v="Hart-Briggs"/>
    <s v="Re-engineered user-facing approach"/>
    <x v="87"/>
    <n v="73653"/>
    <x v="1"/>
    <n v="1.1995602605863191"/>
    <n v="108.95414201183432"/>
    <n v="676"/>
    <s v="US"/>
    <s v="USD"/>
    <n v="1348290000"/>
    <n v="1348808400"/>
    <x v="110"/>
    <x v="107"/>
    <b v="0"/>
    <b v="0"/>
    <s v="publishing/radio &amp; podcasts"/>
    <x v="5"/>
    <s v="Radio &amp; podcasts"/>
  </r>
  <r>
    <n v="112"/>
    <s v="Jones-Meyer"/>
    <s v="Re-engineered client-driven hub"/>
    <x v="53"/>
    <n v="12635"/>
    <x v="1"/>
    <n v="2.6882978723404256"/>
    <n v="35"/>
    <n v="361"/>
    <s v="AU"/>
    <s v="AUD"/>
    <n v="1408856400"/>
    <n v="1410152400"/>
    <x v="111"/>
    <x v="108"/>
    <b v="0"/>
    <b v="0"/>
    <s v="technology/web"/>
    <x v="2"/>
    <s v="Web"/>
  </r>
  <r>
    <n v="113"/>
    <s v="Wright, Hartman and Yu"/>
    <s v="User-friendly tertiary array"/>
    <x v="88"/>
    <n v="12437"/>
    <x v="1"/>
    <n v="3.7687878787878786"/>
    <n v="94.938931297709928"/>
    <n v="131"/>
    <s v="US"/>
    <s v="USD"/>
    <n v="1505192400"/>
    <n v="1505797200"/>
    <x v="112"/>
    <x v="109"/>
    <b v="0"/>
    <b v="0"/>
    <s v="food/food trucks"/>
    <x v="0"/>
    <s v="Food trucks"/>
  </r>
  <r>
    <n v="114"/>
    <s v="Harper-Davis"/>
    <s v="Robust heuristic encoding"/>
    <x v="89"/>
    <n v="13816"/>
    <x v="1"/>
    <n v="7.2715789473684209"/>
    <n v="109.65079365079364"/>
    <n v="126"/>
    <s v="US"/>
    <s v="USD"/>
    <n v="1554786000"/>
    <n v="1554872400"/>
    <x v="113"/>
    <x v="110"/>
    <b v="0"/>
    <b v="1"/>
    <s v="technology/wearables"/>
    <x v="2"/>
    <s v="Wearables"/>
  </r>
  <r>
    <n v="115"/>
    <s v="Barrett PLC"/>
    <s v="Team-oriented clear-thinking capacity"/>
    <x v="90"/>
    <n v="145382"/>
    <x v="0"/>
    <n v="0.87211757648470301"/>
    <n v="44.001815980629537"/>
    <n v="3304"/>
    <s v="IT"/>
    <s v="EUR"/>
    <n v="1510898400"/>
    <n v="1513922400"/>
    <x v="114"/>
    <x v="111"/>
    <b v="0"/>
    <b v="0"/>
    <s v="publishing/fiction"/>
    <x v="5"/>
    <s v="Fiction"/>
  </r>
  <r>
    <n v="116"/>
    <s v="David-Clark"/>
    <s v="De-engineered motivating standardization"/>
    <x v="44"/>
    <n v="6336"/>
    <x v="0"/>
    <n v="0.88"/>
    <n v="86.794520547945211"/>
    <n v="73"/>
    <s v="US"/>
    <s v="USD"/>
    <n v="1442552400"/>
    <n v="1442638800"/>
    <x v="115"/>
    <x v="112"/>
    <b v="0"/>
    <b v="0"/>
    <s v="theater/plays"/>
    <x v="3"/>
    <s v="Plays"/>
  </r>
  <r>
    <n v="117"/>
    <s v="Chaney-Dennis"/>
    <s v="Business-focused 24hour groupware"/>
    <x v="70"/>
    <n v="8523"/>
    <x v="1"/>
    <n v="1.7393877551020409"/>
    <n v="30.992727272727272"/>
    <n v="275"/>
    <s v="US"/>
    <s v="USD"/>
    <n v="1316667600"/>
    <n v="1317186000"/>
    <x v="116"/>
    <x v="113"/>
    <b v="0"/>
    <b v="0"/>
    <s v="film &amp; video/television"/>
    <x v="4"/>
    <s v="Television"/>
  </r>
  <r>
    <n v="118"/>
    <s v="Robinson, Lopez and Christensen"/>
    <s v="Organic next generation protocol"/>
    <x v="91"/>
    <n v="6351"/>
    <x v="1"/>
    <n v="1.1761111111111111"/>
    <n v="94.791044776119406"/>
    <n v="67"/>
    <s v="US"/>
    <s v="USD"/>
    <n v="1390716000"/>
    <n v="1391234400"/>
    <x v="117"/>
    <x v="114"/>
    <b v="0"/>
    <b v="0"/>
    <s v="photography/photography books"/>
    <x v="7"/>
    <s v="Photography books"/>
  </r>
  <r>
    <n v="119"/>
    <s v="Clark and Sons"/>
    <s v="Reverse-engineered full-range Internet solution"/>
    <x v="92"/>
    <n v="10748"/>
    <x v="1"/>
    <n v="2.1496"/>
    <n v="69.79220779220779"/>
    <n v="154"/>
    <s v="US"/>
    <s v="USD"/>
    <n v="1402894800"/>
    <n v="1404363600"/>
    <x v="118"/>
    <x v="115"/>
    <b v="0"/>
    <b v="1"/>
    <s v="film &amp; video/documentary"/>
    <x v="4"/>
    <s v="Documentary"/>
  </r>
  <r>
    <n v="120"/>
    <s v="Vega Group"/>
    <s v="Synchronized regional synergy"/>
    <x v="93"/>
    <n v="112272"/>
    <x v="1"/>
    <n v="1.4949667110519307"/>
    <n v="63.003367003367003"/>
    <n v="1782"/>
    <s v="US"/>
    <s v="USD"/>
    <n v="1429246800"/>
    <n v="1429592400"/>
    <x v="119"/>
    <x v="116"/>
    <b v="0"/>
    <b v="1"/>
    <s v="games/mobile games"/>
    <x v="6"/>
    <s v="Mobile games"/>
  </r>
  <r>
    <n v="121"/>
    <s v="Brown-Brown"/>
    <s v="Multi-lateral homogeneous success"/>
    <x v="94"/>
    <n v="99361"/>
    <x v="1"/>
    <n v="2.1933995584988963"/>
    <n v="110.0343300110742"/>
    <n v="903"/>
    <s v="US"/>
    <s v="USD"/>
    <n v="1412485200"/>
    <n v="1413608400"/>
    <x v="33"/>
    <x v="117"/>
    <b v="0"/>
    <b v="0"/>
    <s v="games/video games"/>
    <x v="6"/>
    <s v="Video games"/>
  </r>
  <r>
    <n v="122"/>
    <s v="Taylor PLC"/>
    <s v="Seamless zero-defect solution"/>
    <x v="95"/>
    <n v="88055"/>
    <x v="0"/>
    <n v="0.64367690058479532"/>
    <n v="25.997933274284026"/>
    <n v="3387"/>
    <s v="US"/>
    <s v="USD"/>
    <n v="1417068000"/>
    <n v="1419400800"/>
    <x v="120"/>
    <x v="95"/>
    <b v="0"/>
    <b v="0"/>
    <s v="publishing/fiction"/>
    <x v="5"/>
    <s v="Fiction"/>
  </r>
  <r>
    <n v="123"/>
    <s v="Edwards-Lewis"/>
    <s v="Enhanced scalable concept"/>
    <x v="96"/>
    <n v="33092"/>
    <x v="0"/>
    <n v="0.18622397298818233"/>
    <n v="49.987915407854985"/>
    <n v="662"/>
    <s v="CA"/>
    <s v="CAD"/>
    <n v="1448344800"/>
    <n v="1448604000"/>
    <x v="121"/>
    <x v="118"/>
    <b v="1"/>
    <b v="0"/>
    <s v="theater/plays"/>
    <x v="3"/>
    <s v="Plays"/>
  </r>
  <r>
    <n v="124"/>
    <s v="Stanton, Neal and Rodriguez"/>
    <s v="Polarized uniform software"/>
    <x v="97"/>
    <n v="9562"/>
    <x v="1"/>
    <n v="3.6776923076923076"/>
    <n v="101.72340425531915"/>
    <n v="94"/>
    <s v="IT"/>
    <s v="EUR"/>
    <n v="1557723600"/>
    <n v="1562302800"/>
    <x v="122"/>
    <x v="119"/>
    <b v="0"/>
    <b v="0"/>
    <s v="photography/photography books"/>
    <x v="7"/>
    <s v="Photography books"/>
  </r>
  <r>
    <n v="125"/>
    <s v="Pratt LLC"/>
    <s v="Stand-alone web-enabled moderator"/>
    <x v="98"/>
    <n v="8475"/>
    <x v="1"/>
    <n v="1.5990566037735849"/>
    <n v="47.083333333333336"/>
    <n v="180"/>
    <s v="US"/>
    <s v="USD"/>
    <n v="1537333200"/>
    <n v="1537678800"/>
    <x v="123"/>
    <x v="120"/>
    <b v="0"/>
    <b v="0"/>
    <s v="theater/plays"/>
    <x v="3"/>
    <s v="Plays"/>
  </r>
  <r>
    <n v="126"/>
    <s v="Gross PLC"/>
    <s v="Proactive methodical benchmark"/>
    <x v="99"/>
    <n v="69617"/>
    <x v="0"/>
    <n v="0.38633185349611543"/>
    <n v="89.944444444444443"/>
    <n v="774"/>
    <s v="US"/>
    <s v="USD"/>
    <n v="1471150800"/>
    <n v="1473570000"/>
    <x v="124"/>
    <x v="121"/>
    <b v="0"/>
    <b v="1"/>
    <s v="theater/plays"/>
    <x v="3"/>
    <s v="Plays"/>
  </r>
  <r>
    <n v="127"/>
    <s v="Martinez, Gomez and Dalton"/>
    <s v="Team-oriented 6thgeneration matrix"/>
    <x v="100"/>
    <n v="53067"/>
    <x v="0"/>
    <n v="0.51421511627906979"/>
    <n v="78.96875"/>
    <n v="672"/>
    <s v="CA"/>
    <s v="CAD"/>
    <n v="1273640400"/>
    <n v="1273899600"/>
    <x v="125"/>
    <x v="122"/>
    <b v="0"/>
    <b v="0"/>
    <s v="theater/plays"/>
    <x v="3"/>
    <s v="Plays"/>
  </r>
  <r>
    <n v="128"/>
    <s v="Allen-Curtis"/>
    <s v="Phased human-resource core"/>
    <x v="101"/>
    <n v="42596"/>
    <x v="3"/>
    <n v="0.60334277620396604"/>
    <n v="80.067669172932327"/>
    <n v="532"/>
    <s v="US"/>
    <s v="USD"/>
    <n v="1282885200"/>
    <n v="1284008400"/>
    <x v="126"/>
    <x v="123"/>
    <b v="0"/>
    <b v="0"/>
    <s v="music/rock"/>
    <x v="1"/>
    <s v="Rock"/>
  </r>
  <r>
    <n v="129"/>
    <s v="Morgan-Martinez"/>
    <s v="Mandatory tertiary implementation"/>
    <x v="102"/>
    <n v="4756"/>
    <x v="3"/>
    <n v="3.2026936026936029E-2"/>
    <n v="86.472727272727269"/>
    <n v="55"/>
    <s v="AU"/>
    <s v="AUD"/>
    <n v="1422943200"/>
    <n v="1425103200"/>
    <x v="127"/>
    <x v="97"/>
    <b v="0"/>
    <b v="0"/>
    <s v="food/food trucks"/>
    <x v="0"/>
    <s v="Food trucks"/>
  </r>
  <r>
    <n v="130"/>
    <s v="Luna, Anderson and Fox"/>
    <s v="Secured directional encryption"/>
    <x v="103"/>
    <n v="14925"/>
    <x v="1"/>
    <n v="1.5546875"/>
    <n v="28.001876172607879"/>
    <n v="533"/>
    <s v="DK"/>
    <s v="DKK"/>
    <n v="1319605200"/>
    <n v="1320991200"/>
    <x v="128"/>
    <x v="124"/>
    <b v="0"/>
    <b v="0"/>
    <s v="film &amp; video/drama"/>
    <x v="4"/>
    <s v="Drama"/>
  </r>
  <r>
    <n v="131"/>
    <s v="Fleming, Zhang and Henderson"/>
    <s v="Distributed 5thgeneration implementation"/>
    <x v="104"/>
    <n v="166116"/>
    <x v="1"/>
    <n v="1.0085974499089254"/>
    <n v="67.996725337699544"/>
    <n v="2443"/>
    <s v="GB"/>
    <s v="GBP"/>
    <n v="1385704800"/>
    <n v="1386828000"/>
    <x v="129"/>
    <x v="125"/>
    <b v="0"/>
    <b v="0"/>
    <s v="technology/web"/>
    <x v="2"/>
    <s v="Web"/>
  </r>
  <r>
    <n v="132"/>
    <s v="Flowers and Sons"/>
    <s v="Virtual static core"/>
    <x v="88"/>
    <n v="3834"/>
    <x v="1"/>
    <n v="1.1618181818181819"/>
    <n v="43.078651685393261"/>
    <n v="89"/>
    <s v="US"/>
    <s v="USD"/>
    <n v="1515736800"/>
    <n v="1517119200"/>
    <x v="130"/>
    <x v="126"/>
    <b v="0"/>
    <b v="1"/>
    <s v="theater/plays"/>
    <x v="3"/>
    <s v="Plays"/>
  </r>
  <r>
    <n v="133"/>
    <s v="Gates PLC"/>
    <s v="Secured content-based product"/>
    <x v="6"/>
    <n v="13985"/>
    <x v="1"/>
    <n v="3.1077777777777778"/>
    <n v="87.95597484276729"/>
    <n v="159"/>
    <s v="US"/>
    <s v="USD"/>
    <n v="1313125200"/>
    <n v="1315026000"/>
    <x v="131"/>
    <x v="127"/>
    <b v="0"/>
    <b v="0"/>
    <s v="music/world music"/>
    <x v="1"/>
    <s v="World Music"/>
  </r>
  <r>
    <n v="134"/>
    <s v="Caldwell LLC"/>
    <s v="Secured executive concept"/>
    <x v="105"/>
    <n v="89288"/>
    <x v="0"/>
    <n v="0.89736683417085428"/>
    <n v="94.987234042553197"/>
    <n v="940"/>
    <s v="CH"/>
    <s v="CHF"/>
    <n v="1308459600"/>
    <n v="1312693200"/>
    <x v="132"/>
    <x v="128"/>
    <b v="0"/>
    <b v="1"/>
    <s v="film &amp; video/documentary"/>
    <x v="4"/>
    <s v="Documentary"/>
  </r>
  <r>
    <n v="135"/>
    <s v="Le, Burton and Evans"/>
    <s v="Balanced zero-defect software"/>
    <x v="106"/>
    <n v="5488"/>
    <x v="0"/>
    <n v="0.71272727272727276"/>
    <n v="46.905982905982903"/>
    <n v="117"/>
    <s v="US"/>
    <s v="USD"/>
    <n v="1362636000"/>
    <n v="1363064400"/>
    <x v="133"/>
    <x v="129"/>
    <b v="0"/>
    <b v="1"/>
    <s v="theater/plays"/>
    <x v="3"/>
    <s v="Plays"/>
  </r>
  <r>
    <n v="136"/>
    <s v="Briggs PLC"/>
    <s v="Distributed context-sensitive flexibility"/>
    <x v="107"/>
    <n v="2721"/>
    <x v="3"/>
    <n v="3.2862318840579711E-2"/>
    <n v="46.913793103448278"/>
    <n v="58"/>
    <s v="US"/>
    <s v="USD"/>
    <n v="1402117200"/>
    <n v="1403154000"/>
    <x v="134"/>
    <x v="130"/>
    <b v="0"/>
    <b v="1"/>
    <s v="film &amp; video/drama"/>
    <x v="4"/>
    <s v="Drama"/>
  </r>
  <r>
    <n v="137"/>
    <s v="Hudson-Nguyen"/>
    <s v="Down-sized disintermediate support"/>
    <x v="37"/>
    <n v="4712"/>
    <x v="1"/>
    <n v="2.617777777777778"/>
    <n v="94.24"/>
    <n v="50"/>
    <s v="US"/>
    <s v="USD"/>
    <n v="1286341200"/>
    <n v="1286859600"/>
    <x v="135"/>
    <x v="131"/>
    <b v="0"/>
    <b v="0"/>
    <s v="publishing/nonfiction"/>
    <x v="5"/>
    <s v="Nonfiction"/>
  </r>
  <r>
    <n v="138"/>
    <s v="Hogan Ltd"/>
    <s v="Stand-alone mission-critical moratorium"/>
    <x v="103"/>
    <n v="9216"/>
    <x v="0"/>
    <n v="0.96"/>
    <n v="80.139130434782615"/>
    <n v="115"/>
    <s v="US"/>
    <s v="USD"/>
    <n v="1348808400"/>
    <n v="1349326800"/>
    <x v="136"/>
    <x v="132"/>
    <b v="0"/>
    <b v="0"/>
    <s v="games/mobile games"/>
    <x v="6"/>
    <s v="Mobile games"/>
  </r>
  <r>
    <n v="139"/>
    <s v="Hamilton, Wright and Chavez"/>
    <s v="Down-sized empowering protocol"/>
    <x v="108"/>
    <n v="19246"/>
    <x v="0"/>
    <n v="0.20896851248642778"/>
    <n v="59.036809815950917"/>
    <n v="326"/>
    <s v="US"/>
    <s v="USD"/>
    <n v="1429592400"/>
    <n v="1430974800"/>
    <x v="137"/>
    <x v="133"/>
    <b v="0"/>
    <b v="1"/>
    <s v="technology/wearables"/>
    <x v="2"/>
    <s v="Wearables"/>
  </r>
  <r>
    <n v="140"/>
    <s v="Bautista-Cross"/>
    <s v="Fully-configurable coherent Internet solution"/>
    <x v="20"/>
    <n v="12274"/>
    <x v="1"/>
    <n v="2.2316363636363636"/>
    <n v="65.989247311827953"/>
    <n v="186"/>
    <s v="US"/>
    <s v="USD"/>
    <n v="1519538400"/>
    <n v="1519970400"/>
    <x v="138"/>
    <x v="134"/>
    <b v="0"/>
    <b v="0"/>
    <s v="film &amp; video/documentary"/>
    <x v="4"/>
    <s v="Documentary"/>
  </r>
  <r>
    <n v="141"/>
    <s v="Jackson LLC"/>
    <s v="Distributed motivating algorithm"/>
    <x v="109"/>
    <n v="65323"/>
    <x v="1"/>
    <n v="1.0159097978227061"/>
    <n v="60.992530345471522"/>
    <n v="1071"/>
    <s v="US"/>
    <s v="USD"/>
    <n v="1434085200"/>
    <n v="1434603600"/>
    <x v="139"/>
    <x v="135"/>
    <b v="0"/>
    <b v="0"/>
    <s v="technology/web"/>
    <x v="2"/>
    <s v="Web"/>
  </r>
  <r>
    <n v="142"/>
    <s v="Figueroa Ltd"/>
    <s v="Expanded solution-oriented benchmark"/>
    <x v="92"/>
    <n v="11502"/>
    <x v="1"/>
    <n v="2.3003999999999998"/>
    <n v="98.307692307692307"/>
    <n v="117"/>
    <s v="US"/>
    <s v="USD"/>
    <n v="1333688400"/>
    <n v="1337230800"/>
    <x v="107"/>
    <x v="136"/>
    <b v="0"/>
    <b v="0"/>
    <s v="technology/web"/>
    <x v="2"/>
    <s v="Web"/>
  </r>
  <r>
    <n v="143"/>
    <s v="Avila-Jones"/>
    <s v="Implemented discrete secured line"/>
    <x v="91"/>
    <n v="7322"/>
    <x v="1"/>
    <n v="1.355925925925926"/>
    <n v="104.6"/>
    <n v="70"/>
    <s v="US"/>
    <s v="USD"/>
    <n v="1277701200"/>
    <n v="1279429200"/>
    <x v="140"/>
    <x v="137"/>
    <b v="0"/>
    <b v="0"/>
    <s v="music/indie rock"/>
    <x v="1"/>
    <s v="Indie rock"/>
  </r>
  <r>
    <n v="144"/>
    <s v="Martin, Lopez and Hunter"/>
    <s v="Multi-lateral actuating installation"/>
    <x v="25"/>
    <n v="11619"/>
    <x v="1"/>
    <n v="1.2909999999999999"/>
    <n v="86.066666666666663"/>
    <n v="135"/>
    <s v="US"/>
    <s v="USD"/>
    <n v="1560747600"/>
    <n v="1561438800"/>
    <x v="141"/>
    <x v="138"/>
    <b v="0"/>
    <b v="0"/>
    <s v="theater/plays"/>
    <x v="3"/>
    <s v="Plays"/>
  </r>
  <r>
    <n v="145"/>
    <s v="Fields-Moore"/>
    <s v="Secured reciprocal array"/>
    <x v="110"/>
    <n v="59128"/>
    <x v="1"/>
    <n v="2.3651200000000001"/>
    <n v="76.989583333333329"/>
    <n v="768"/>
    <s v="CH"/>
    <s v="CHF"/>
    <n v="1410066000"/>
    <n v="1410498000"/>
    <x v="142"/>
    <x v="139"/>
    <b v="0"/>
    <b v="0"/>
    <s v="technology/wearables"/>
    <x v="2"/>
    <s v="Wearables"/>
  </r>
  <r>
    <n v="146"/>
    <s v="Harris-Golden"/>
    <s v="Optional bandwidth-monitored middleware"/>
    <x v="35"/>
    <n v="1518"/>
    <x v="3"/>
    <n v="0.17249999999999999"/>
    <n v="29.764705882352942"/>
    <n v="51"/>
    <s v="US"/>
    <s v="USD"/>
    <n v="1320732000"/>
    <n v="1322460000"/>
    <x v="143"/>
    <x v="140"/>
    <b v="0"/>
    <b v="0"/>
    <s v="theater/plays"/>
    <x v="3"/>
    <s v="Plays"/>
  </r>
  <r>
    <n v="147"/>
    <s v="Moss, Norman and Dunlap"/>
    <s v="Upgradable upward-trending workforce"/>
    <x v="111"/>
    <n v="9337"/>
    <x v="1"/>
    <n v="1.1249397590361445"/>
    <n v="46.91959798994975"/>
    <n v="199"/>
    <s v="US"/>
    <s v="USD"/>
    <n v="1465794000"/>
    <n v="1466312400"/>
    <x v="144"/>
    <x v="141"/>
    <b v="0"/>
    <b v="1"/>
    <s v="theater/plays"/>
    <x v="3"/>
    <s v="Plays"/>
  </r>
  <r>
    <n v="148"/>
    <s v="White, Larson and Wright"/>
    <s v="Upgradable hybrid capability"/>
    <x v="29"/>
    <n v="11255"/>
    <x v="1"/>
    <n v="1.2102150537634409"/>
    <n v="105.18691588785046"/>
    <n v="107"/>
    <s v="US"/>
    <s v="USD"/>
    <n v="1500958800"/>
    <n v="1501736400"/>
    <x v="145"/>
    <x v="142"/>
    <b v="0"/>
    <b v="0"/>
    <s v="technology/wearables"/>
    <x v="2"/>
    <s v="Wearables"/>
  </r>
  <r>
    <n v="149"/>
    <s v="Payne, Oliver and Burch"/>
    <s v="Managed fresh-thinking flexibility"/>
    <x v="8"/>
    <n v="13632"/>
    <x v="1"/>
    <n v="2.1987096774193549"/>
    <n v="69.907692307692301"/>
    <n v="195"/>
    <s v="US"/>
    <s v="USD"/>
    <n v="1357020000"/>
    <n v="1361512800"/>
    <x v="146"/>
    <x v="143"/>
    <b v="0"/>
    <b v="0"/>
    <s v="music/indie rock"/>
    <x v="1"/>
    <s v="Indie rock"/>
  </r>
  <r>
    <n v="150"/>
    <s v="Brown, Palmer and Pace"/>
    <s v="Networked stable workforce"/>
    <x v="0"/>
    <n v="1"/>
    <x v="0"/>
    <n v="0.01"/>
    <n v="1"/>
    <n v="1"/>
    <s v="US"/>
    <s v="USD"/>
    <n v="1544940000"/>
    <n v="1545026400"/>
    <x v="147"/>
    <x v="144"/>
    <b v="0"/>
    <b v="0"/>
    <s v="music/rock"/>
    <x v="1"/>
    <s v="Rock"/>
  </r>
  <r>
    <n v="151"/>
    <s v="Parker LLC"/>
    <s v="Customizable intermediate extranet"/>
    <x v="112"/>
    <n v="88037"/>
    <x v="0"/>
    <n v="0.64166909620991253"/>
    <n v="60.011588275391958"/>
    <n v="1467"/>
    <s v="US"/>
    <s v="USD"/>
    <n v="1402290000"/>
    <n v="1406696400"/>
    <x v="148"/>
    <x v="145"/>
    <b v="0"/>
    <b v="0"/>
    <s v="music/electric music"/>
    <x v="1"/>
    <s v="Electric music"/>
  </r>
  <r>
    <n v="152"/>
    <s v="Bowen, Mcdonald and Hall"/>
    <s v="User-centric fault-tolerant task-force"/>
    <x v="113"/>
    <n v="175573"/>
    <x v="1"/>
    <n v="4.2306746987951804"/>
    <n v="52.006220379146917"/>
    <n v="3376"/>
    <s v="US"/>
    <s v="USD"/>
    <n v="1487311200"/>
    <n v="1487916000"/>
    <x v="149"/>
    <x v="146"/>
    <b v="0"/>
    <b v="0"/>
    <s v="music/indie rock"/>
    <x v="1"/>
    <s v="Indie rock"/>
  </r>
  <r>
    <n v="153"/>
    <s v="Whitehead, Bell and Hughes"/>
    <s v="Multi-tiered radical definition"/>
    <x v="114"/>
    <n v="176112"/>
    <x v="0"/>
    <n v="0.92984160506863778"/>
    <n v="31.000176025347649"/>
    <n v="5681"/>
    <s v="US"/>
    <s v="USD"/>
    <n v="1350622800"/>
    <n v="1351141200"/>
    <x v="150"/>
    <x v="147"/>
    <b v="0"/>
    <b v="0"/>
    <s v="theater/plays"/>
    <x v="3"/>
    <s v="Plays"/>
  </r>
  <r>
    <n v="154"/>
    <s v="Rodriguez-Brown"/>
    <s v="Devolved foreground benchmark"/>
    <x v="115"/>
    <n v="100650"/>
    <x v="0"/>
    <n v="0.58756567425569173"/>
    <n v="95.042492917847028"/>
    <n v="1059"/>
    <s v="US"/>
    <s v="USD"/>
    <n v="1463029200"/>
    <n v="1465016400"/>
    <x v="151"/>
    <x v="148"/>
    <b v="0"/>
    <b v="1"/>
    <s v="music/indie rock"/>
    <x v="1"/>
    <s v="Indie rock"/>
  </r>
  <r>
    <n v="155"/>
    <s v="Hall-Schaefer"/>
    <s v="Distributed eco-centric methodology"/>
    <x v="116"/>
    <n v="90706"/>
    <x v="0"/>
    <n v="0.65022222222222226"/>
    <n v="75.968174204355108"/>
    <n v="1194"/>
    <s v="US"/>
    <s v="USD"/>
    <n v="1269493200"/>
    <n v="1270789200"/>
    <x v="152"/>
    <x v="149"/>
    <b v="0"/>
    <b v="0"/>
    <s v="theater/plays"/>
    <x v="3"/>
    <s v="Plays"/>
  </r>
  <r>
    <n v="156"/>
    <s v="Meza-Rogers"/>
    <s v="Streamlined encompassing encryption"/>
    <x v="117"/>
    <n v="26914"/>
    <x v="3"/>
    <n v="0.73939560439560437"/>
    <n v="71.013192612137203"/>
    <n v="379"/>
    <s v="AU"/>
    <s v="AUD"/>
    <n v="1570251600"/>
    <n v="1572325200"/>
    <x v="153"/>
    <x v="150"/>
    <b v="0"/>
    <b v="0"/>
    <s v="music/rock"/>
    <x v="1"/>
    <s v="Rock"/>
  </r>
  <r>
    <n v="157"/>
    <s v="Curtis-Curtis"/>
    <s v="User-friendly reciprocal initiative"/>
    <x v="3"/>
    <n v="2212"/>
    <x v="0"/>
    <n v="0.52666666666666662"/>
    <n v="73.733333333333334"/>
    <n v="30"/>
    <s v="AU"/>
    <s v="AUD"/>
    <n v="1388383200"/>
    <n v="1389420000"/>
    <x v="154"/>
    <x v="151"/>
    <b v="0"/>
    <b v="0"/>
    <s v="photography/photography books"/>
    <x v="7"/>
    <s v="Photography books"/>
  </r>
  <r>
    <n v="158"/>
    <s v="Carlson Inc"/>
    <s v="Ergonomic fresh-thinking installation"/>
    <x v="118"/>
    <n v="4640"/>
    <x v="1"/>
    <n v="2.2095238095238097"/>
    <n v="113.17073170731707"/>
    <n v="41"/>
    <s v="US"/>
    <s v="USD"/>
    <n v="1449554400"/>
    <n v="1449640800"/>
    <x v="155"/>
    <x v="152"/>
    <b v="0"/>
    <b v="0"/>
    <s v="music/rock"/>
    <x v="1"/>
    <s v="Rock"/>
  </r>
  <r>
    <n v="159"/>
    <s v="Clarke, Anderson and Lee"/>
    <s v="Robust explicit hardware"/>
    <x v="119"/>
    <n v="191222"/>
    <x v="1"/>
    <n v="1.0001150627615063"/>
    <n v="105.00933552992861"/>
    <n v="1821"/>
    <s v="US"/>
    <s v="USD"/>
    <n v="1553662800"/>
    <n v="1555218000"/>
    <x v="156"/>
    <x v="153"/>
    <b v="0"/>
    <b v="1"/>
    <s v="theater/plays"/>
    <x v="3"/>
    <s v="Plays"/>
  </r>
  <r>
    <n v="160"/>
    <s v="Evans Group"/>
    <s v="Stand-alone actuating support"/>
    <x v="48"/>
    <n v="12985"/>
    <x v="1"/>
    <n v="1.6231249999999999"/>
    <n v="79.176829268292678"/>
    <n v="164"/>
    <s v="US"/>
    <s v="USD"/>
    <n v="1556341200"/>
    <n v="1557723600"/>
    <x v="157"/>
    <x v="154"/>
    <b v="0"/>
    <b v="0"/>
    <s v="technology/wearables"/>
    <x v="2"/>
    <s v="Wearables"/>
  </r>
  <r>
    <n v="161"/>
    <s v="Bruce Group"/>
    <s v="Cross-platform methodical process improvement"/>
    <x v="20"/>
    <n v="4300"/>
    <x v="0"/>
    <n v="0.78181818181818186"/>
    <n v="57.333333333333336"/>
    <n v="75"/>
    <s v="US"/>
    <s v="USD"/>
    <n v="1442984400"/>
    <n v="1443502800"/>
    <x v="158"/>
    <x v="155"/>
    <b v="0"/>
    <b v="1"/>
    <s v="technology/web"/>
    <x v="2"/>
    <s v="Web"/>
  </r>
  <r>
    <n v="162"/>
    <s v="Keith, Alvarez and Potter"/>
    <s v="Extended bottom-line open architecture"/>
    <x v="55"/>
    <n v="9134"/>
    <x v="1"/>
    <n v="1.4973770491803278"/>
    <n v="58.178343949044589"/>
    <n v="157"/>
    <s v="CH"/>
    <s v="CHF"/>
    <n v="1544248800"/>
    <n v="1546840800"/>
    <x v="159"/>
    <x v="156"/>
    <b v="0"/>
    <b v="0"/>
    <s v="music/rock"/>
    <x v="1"/>
    <s v="Rock"/>
  </r>
  <r>
    <n v="163"/>
    <s v="Burton-Watkins"/>
    <s v="Extended reciprocal circuit"/>
    <x v="26"/>
    <n v="8864"/>
    <x v="1"/>
    <n v="2.5325714285714285"/>
    <n v="36.032520325203251"/>
    <n v="246"/>
    <s v="US"/>
    <s v="USD"/>
    <n v="1508475600"/>
    <n v="1512712800"/>
    <x v="160"/>
    <x v="157"/>
    <b v="0"/>
    <b v="1"/>
    <s v="photography/photography books"/>
    <x v="7"/>
    <s v="Photography books"/>
  </r>
  <r>
    <n v="164"/>
    <s v="Lopez and Sons"/>
    <s v="Polarized human-resource protocol"/>
    <x v="120"/>
    <n v="150755"/>
    <x v="1"/>
    <n v="1.0016943521594683"/>
    <n v="107.99068767908309"/>
    <n v="1396"/>
    <s v="US"/>
    <s v="USD"/>
    <n v="1507438800"/>
    <n v="1507525200"/>
    <x v="161"/>
    <x v="158"/>
    <b v="0"/>
    <b v="0"/>
    <s v="theater/plays"/>
    <x v="3"/>
    <s v="Plays"/>
  </r>
  <r>
    <n v="165"/>
    <s v="Cordova Ltd"/>
    <s v="Synergized radical product"/>
    <x v="121"/>
    <n v="110279"/>
    <x v="1"/>
    <n v="1.2199004424778761"/>
    <n v="44.005985634477256"/>
    <n v="2506"/>
    <s v="US"/>
    <s v="USD"/>
    <n v="1501563600"/>
    <n v="1504328400"/>
    <x v="162"/>
    <x v="159"/>
    <b v="0"/>
    <b v="0"/>
    <s v="technology/web"/>
    <x v="2"/>
    <s v="Web"/>
  </r>
  <r>
    <n v="166"/>
    <s v="Brown-Vang"/>
    <s v="Robust heuristic artificial intelligence"/>
    <x v="122"/>
    <n v="13439"/>
    <x v="1"/>
    <n v="1.3713265306122449"/>
    <n v="55.077868852459019"/>
    <n v="244"/>
    <s v="US"/>
    <s v="USD"/>
    <n v="1292997600"/>
    <n v="1293343200"/>
    <x v="163"/>
    <x v="160"/>
    <b v="0"/>
    <b v="0"/>
    <s v="photography/photography books"/>
    <x v="7"/>
    <s v="Photography books"/>
  </r>
  <r>
    <n v="167"/>
    <s v="Cruz-Ward"/>
    <s v="Robust content-based emulation"/>
    <x v="97"/>
    <n v="10804"/>
    <x v="1"/>
    <n v="4.155384615384615"/>
    <n v="74"/>
    <n v="146"/>
    <s v="AU"/>
    <s v="AUD"/>
    <n v="1370840400"/>
    <n v="1371704400"/>
    <x v="164"/>
    <x v="161"/>
    <b v="0"/>
    <b v="0"/>
    <s v="theater/plays"/>
    <x v="3"/>
    <s v="Plays"/>
  </r>
  <r>
    <n v="168"/>
    <s v="Hernandez Group"/>
    <s v="Ergonomic uniform open system"/>
    <x v="123"/>
    <n v="40107"/>
    <x v="0"/>
    <n v="0.3130913348946136"/>
    <n v="41.996858638743454"/>
    <n v="955"/>
    <s v="DK"/>
    <s v="DKK"/>
    <n v="1550815200"/>
    <n v="1552798800"/>
    <x v="165"/>
    <x v="162"/>
    <b v="0"/>
    <b v="1"/>
    <s v="music/indie rock"/>
    <x v="1"/>
    <s v="Indie rock"/>
  </r>
  <r>
    <n v="169"/>
    <s v="Tran, Steele and Wilson"/>
    <s v="Profit-focused modular product"/>
    <x v="124"/>
    <n v="98811"/>
    <x v="1"/>
    <n v="4.240815450643777"/>
    <n v="77.988161010260455"/>
    <n v="1267"/>
    <s v="US"/>
    <s v="USD"/>
    <n v="1339909200"/>
    <n v="1342328400"/>
    <x v="166"/>
    <x v="163"/>
    <b v="0"/>
    <b v="1"/>
    <s v="film &amp; video/shorts"/>
    <x v="4"/>
    <s v="Shorts"/>
  </r>
  <r>
    <n v="170"/>
    <s v="Summers, Gallegos and Stein"/>
    <s v="Mandatory mobile product"/>
    <x v="125"/>
    <n v="5528"/>
    <x v="0"/>
    <n v="2.9388623072833599E-2"/>
    <n v="82.507462686567166"/>
    <n v="67"/>
    <s v="US"/>
    <s v="USD"/>
    <n v="1501736400"/>
    <n v="1502341200"/>
    <x v="167"/>
    <x v="164"/>
    <b v="0"/>
    <b v="0"/>
    <s v="music/indie rock"/>
    <x v="1"/>
    <s v="Indie rock"/>
  </r>
  <r>
    <n v="171"/>
    <s v="Blair Group"/>
    <s v="Public-key 3rdgeneration budgetary management"/>
    <x v="70"/>
    <n v="521"/>
    <x v="0"/>
    <n v="0.1063265306122449"/>
    <n v="104.2"/>
    <n v="5"/>
    <s v="US"/>
    <s v="USD"/>
    <n v="1395291600"/>
    <n v="1397192400"/>
    <x v="168"/>
    <x v="165"/>
    <b v="0"/>
    <b v="0"/>
    <s v="publishing/translations"/>
    <x v="5"/>
    <s v="Translations"/>
  </r>
  <r>
    <n v="172"/>
    <s v="Nixon Inc"/>
    <s v="Centralized national firmware"/>
    <x v="126"/>
    <n v="663"/>
    <x v="0"/>
    <n v="0.82874999999999999"/>
    <n v="25.5"/>
    <n v="26"/>
    <s v="US"/>
    <s v="USD"/>
    <n v="1405746000"/>
    <n v="1407042000"/>
    <x v="169"/>
    <x v="166"/>
    <b v="0"/>
    <b v="1"/>
    <s v="film &amp; video/documentary"/>
    <x v="4"/>
    <s v="Documentary"/>
  </r>
  <r>
    <n v="173"/>
    <s v="White LLC"/>
    <s v="Cross-group 4thgeneration middleware"/>
    <x v="127"/>
    <n v="157635"/>
    <x v="1"/>
    <n v="1.6301447776628748"/>
    <n v="100.98334401024984"/>
    <n v="1561"/>
    <s v="US"/>
    <s v="USD"/>
    <n v="1368853200"/>
    <n v="1369371600"/>
    <x v="170"/>
    <x v="167"/>
    <b v="0"/>
    <b v="0"/>
    <s v="theater/plays"/>
    <x v="3"/>
    <s v="Plays"/>
  </r>
  <r>
    <n v="174"/>
    <s v="Santos, Black and Donovan"/>
    <s v="Pre-emptive scalable access"/>
    <x v="60"/>
    <n v="5368"/>
    <x v="1"/>
    <n v="8.9466666666666672"/>
    <n v="111.83333333333333"/>
    <n v="48"/>
    <s v="US"/>
    <s v="USD"/>
    <n v="1444021200"/>
    <n v="1444107600"/>
    <x v="171"/>
    <x v="168"/>
    <b v="0"/>
    <b v="1"/>
    <s v="technology/wearables"/>
    <x v="2"/>
    <s v="Wearables"/>
  </r>
  <r>
    <n v="175"/>
    <s v="Jones, Contreras and Burnett"/>
    <s v="Sharable intangible migration"/>
    <x v="128"/>
    <n v="47459"/>
    <x v="0"/>
    <n v="0.26191501103752757"/>
    <n v="41.999115044247787"/>
    <n v="1130"/>
    <s v="US"/>
    <s v="USD"/>
    <n v="1472619600"/>
    <n v="1474261200"/>
    <x v="172"/>
    <x v="169"/>
    <b v="0"/>
    <b v="0"/>
    <s v="theater/plays"/>
    <x v="3"/>
    <s v="Plays"/>
  </r>
  <r>
    <n v="176"/>
    <s v="Stone-Orozco"/>
    <s v="Proactive scalable Graphical User Interface"/>
    <x v="129"/>
    <n v="86060"/>
    <x v="0"/>
    <n v="0.74834782608695649"/>
    <n v="110.05115089514067"/>
    <n v="782"/>
    <s v="US"/>
    <s v="USD"/>
    <n v="1472878800"/>
    <n v="1473656400"/>
    <x v="173"/>
    <x v="170"/>
    <b v="0"/>
    <b v="0"/>
    <s v="theater/plays"/>
    <x v="3"/>
    <s v="Plays"/>
  </r>
  <r>
    <n v="177"/>
    <s v="Lee, Gibson and Morgan"/>
    <s v="Digitized solution-oriented product"/>
    <x v="130"/>
    <n v="161593"/>
    <x v="1"/>
    <n v="4.1647680412371137"/>
    <n v="58.997079225994888"/>
    <n v="2739"/>
    <s v="US"/>
    <s v="USD"/>
    <n v="1289800800"/>
    <n v="1291960800"/>
    <x v="174"/>
    <x v="171"/>
    <b v="0"/>
    <b v="0"/>
    <s v="theater/plays"/>
    <x v="3"/>
    <s v="Plays"/>
  </r>
  <r>
    <n v="178"/>
    <s v="Alexander-Williams"/>
    <s v="Triple-buffered cohesive structure"/>
    <x v="44"/>
    <n v="6927"/>
    <x v="0"/>
    <n v="0.96208333333333329"/>
    <n v="32.985714285714288"/>
    <n v="210"/>
    <s v="US"/>
    <s v="USD"/>
    <n v="1505970000"/>
    <n v="1506747600"/>
    <x v="175"/>
    <x v="172"/>
    <b v="0"/>
    <b v="0"/>
    <s v="food/food trucks"/>
    <x v="0"/>
    <s v="Food trucks"/>
  </r>
  <r>
    <n v="179"/>
    <s v="Marks Ltd"/>
    <s v="Realigned human-resource orchestration"/>
    <x v="131"/>
    <n v="159185"/>
    <x v="1"/>
    <n v="3.5771910112359548"/>
    <n v="45.005654509471306"/>
    <n v="3537"/>
    <s v="CA"/>
    <s v="CAD"/>
    <n v="1363496400"/>
    <n v="1363582800"/>
    <x v="176"/>
    <x v="173"/>
    <b v="0"/>
    <b v="1"/>
    <s v="theater/plays"/>
    <x v="3"/>
    <s v="Plays"/>
  </r>
  <r>
    <n v="180"/>
    <s v="Olsen, Edwards and Reid"/>
    <s v="Optional clear-thinking software"/>
    <x v="132"/>
    <n v="172736"/>
    <x v="1"/>
    <n v="3.0845714285714285"/>
    <n v="81.98196487897485"/>
    <n v="2107"/>
    <s v="AU"/>
    <s v="AUD"/>
    <n v="1269234000"/>
    <n v="1269666000"/>
    <x v="177"/>
    <x v="174"/>
    <b v="0"/>
    <b v="0"/>
    <s v="technology/wearables"/>
    <x v="2"/>
    <s v="Wearables"/>
  </r>
  <r>
    <n v="181"/>
    <s v="Daniels, Rose and Tyler"/>
    <s v="Centralized global approach"/>
    <x v="133"/>
    <n v="5315"/>
    <x v="0"/>
    <n v="0.61802325581395345"/>
    <n v="39.080882352941174"/>
    <n v="136"/>
    <s v="US"/>
    <s v="USD"/>
    <n v="1507093200"/>
    <n v="1508648400"/>
    <x v="178"/>
    <x v="175"/>
    <b v="0"/>
    <b v="0"/>
    <s v="technology/web"/>
    <x v="2"/>
    <s v="Web"/>
  </r>
  <r>
    <n v="182"/>
    <s v="Adams Group"/>
    <s v="Reverse-engineered bandwidth-monitored contingency"/>
    <x v="134"/>
    <n v="195750"/>
    <x v="1"/>
    <n v="7.2232472324723247"/>
    <n v="58.996383363471971"/>
    <n v="3318"/>
    <s v="DK"/>
    <s v="DKK"/>
    <n v="1560574800"/>
    <n v="1561957200"/>
    <x v="179"/>
    <x v="176"/>
    <b v="0"/>
    <b v="0"/>
    <s v="theater/plays"/>
    <x v="3"/>
    <s v="Plays"/>
  </r>
  <r>
    <n v="183"/>
    <s v="Rogers, Huerta and Medina"/>
    <s v="Pre-emptive bandwidth-monitored instruction set"/>
    <x v="135"/>
    <n v="3525"/>
    <x v="0"/>
    <n v="0.69117647058823528"/>
    <n v="40.988372093023258"/>
    <n v="86"/>
    <s v="CA"/>
    <s v="CAD"/>
    <n v="1284008400"/>
    <n v="1285131600"/>
    <x v="180"/>
    <x v="177"/>
    <b v="0"/>
    <b v="0"/>
    <s v="music/rock"/>
    <x v="1"/>
    <s v="Rock"/>
  </r>
  <r>
    <n v="184"/>
    <s v="Howard, Carter and Griffith"/>
    <s v="Adaptive asynchronous emulation"/>
    <x v="136"/>
    <n v="10550"/>
    <x v="1"/>
    <n v="2.9305555555555554"/>
    <n v="31.029411764705884"/>
    <n v="340"/>
    <s v="US"/>
    <s v="USD"/>
    <n v="1556859600"/>
    <n v="1556946000"/>
    <x v="181"/>
    <x v="178"/>
    <b v="0"/>
    <b v="0"/>
    <s v="theater/plays"/>
    <x v="3"/>
    <s v="Plays"/>
  </r>
  <r>
    <n v="185"/>
    <s v="Bailey PLC"/>
    <s v="Innovative actuating conglomeration"/>
    <x v="67"/>
    <n v="718"/>
    <x v="0"/>
    <n v="0.71799999999999997"/>
    <n v="37.789473684210527"/>
    <n v="19"/>
    <s v="US"/>
    <s v="USD"/>
    <n v="1526187600"/>
    <n v="1527138000"/>
    <x v="182"/>
    <x v="179"/>
    <b v="0"/>
    <b v="0"/>
    <s v="film &amp; video/television"/>
    <x v="4"/>
    <s v="Television"/>
  </r>
  <r>
    <n v="186"/>
    <s v="Parker Group"/>
    <s v="Grass-roots foreground policy"/>
    <x v="137"/>
    <n v="28358"/>
    <x v="0"/>
    <n v="0.31934684684684683"/>
    <n v="32.006772009029348"/>
    <n v="886"/>
    <s v="US"/>
    <s v="USD"/>
    <n v="1400821200"/>
    <n v="1402117200"/>
    <x v="183"/>
    <x v="180"/>
    <b v="0"/>
    <b v="0"/>
    <s v="theater/plays"/>
    <x v="3"/>
    <s v="Plays"/>
  </r>
  <r>
    <n v="187"/>
    <s v="Fox Group"/>
    <s v="Horizontal transitional paradigm"/>
    <x v="138"/>
    <n v="138384"/>
    <x v="1"/>
    <n v="2.2987375415282392"/>
    <n v="95.966712898751737"/>
    <n v="1442"/>
    <s v="CA"/>
    <s v="CAD"/>
    <n v="1361599200"/>
    <n v="1364014800"/>
    <x v="184"/>
    <x v="181"/>
    <b v="0"/>
    <b v="1"/>
    <s v="film &amp; video/shorts"/>
    <x v="4"/>
    <s v="Shorts"/>
  </r>
  <r>
    <n v="188"/>
    <s v="Walker, Jones and Rodriguez"/>
    <s v="Networked didactic info-mediaries"/>
    <x v="139"/>
    <n v="2625"/>
    <x v="0"/>
    <n v="0.3201219512195122"/>
    <n v="75"/>
    <n v="35"/>
    <s v="IT"/>
    <s v="EUR"/>
    <n v="1417500000"/>
    <n v="1417586400"/>
    <x v="185"/>
    <x v="182"/>
    <b v="0"/>
    <b v="0"/>
    <s v="theater/plays"/>
    <x v="3"/>
    <s v="Plays"/>
  </r>
  <r>
    <n v="189"/>
    <s v="Anthony-Shaw"/>
    <s v="Switchable contextually-based access"/>
    <x v="140"/>
    <n v="45004"/>
    <x v="3"/>
    <n v="0.23525352848928385"/>
    <n v="102.0498866213152"/>
    <n v="441"/>
    <s v="US"/>
    <s v="USD"/>
    <n v="1457071200"/>
    <n v="1457071200"/>
    <x v="186"/>
    <x v="183"/>
    <b v="0"/>
    <b v="0"/>
    <s v="theater/plays"/>
    <x v="3"/>
    <s v="Plays"/>
  </r>
  <r>
    <n v="190"/>
    <s v="Cook LLC"/>
    <s v="Up-sized dynamic throughput"/>
    <x v="41"/>
    <n v="2538"/>
    <x v="0"/>
    <n v="0.68594594594594593"/>
    <n v="105.75"/>
    <n v="24"/>
    <s v="US"/>
    <s v="USD"/>
    <n v="1370322000"/>
    <n v="1370408400"/>
    <x v="187"/>
    <x v="184"/>
    <b v="0"/>
    <b v="1"/>
    <s v="theater/plays"/>
    <x v="3"/>
    <s v="Plays"/>
  </r>
  <r>
    <n v="191"/>
    <s v="Sutton PLC"/>
    <s v="Mandatory reciprocal superstructure"/>
    <x v="141"/>
    <n v="3188"/>
    <x v="0"/>
    <n v="0.37952380952380954"/>
    <n v="37.069767441860463"/>
    <n v="86"/>
    <s v="IT"/>
    <s v="EUR"/>
    <n v="1552366800"/>
    <n v="1552626000"/>
    <x v="188"/>
    <x v="185"/>
    <b v="0"/>
    <b v="0"/>
    <s v="theater/plays"/>
    <x v="3"/>
    <s v="Plays"/>
  </r>
  <r>
    <n v="192"/>
    <s v="Long, Morgan and Mitchell"/>
    <s v="Upgradable 4thgeneration productivity"/>
    <x v="142"/>
    <n v="8517"/>
    <x v="0"/>
    <n v="0.19992957746478873"/>
    <n v="35.049382716049379"/>
    <n v="243"/>
    <s v="US"/>
    <s v="USD"/>
    <n v="1403845200"/>
    <n v="1404190800"/>
    <x v="189"/>
    <x v="186"/>
    <b v="0"/>
    <b v="0"/>
    <s v="music/rock"/>
    <x v="1"/>
    <s v="Rock"/>
  </r>
  <r>
    <n v="193"/>
    <s v="Calhoun, Rogers and Long"/>
    <s v="Progressive discrete hub"/>
    <x v="47"/>
    <n v="3012"/>
    <x v="0"/>
    <n v="0.45636363636363636"/>
    <n v="46.338461538461537"/>
    <n v="65"/>
    <s v="US"/>
    <s v="USD"/>
    <n v="1523163600"/>
    <n v="1523509200"/>
    <x v="190"/>
    <x v="187"/>
    <b v="1"/>
    <b v="0"/>
    <s v="music/indie rock"/>
    <x v="1"/>
    <s v="Indie rock"/>
  </r>
  <r>
    <n v="194"/>
    <s v="Sandoval Group"/>
    <s v="Assimilated multi-tasking archive"/>
    <x v="143"/>
    <n v="8716"/>
    <x v="1"/>
    <n v="1.227605633802817"/>
    <n v="69.174603174603178"/>
    <n v="126"/>
    <s v="US"/>
    <s v="USD"/>
    <n v="1442206800"/>
    <n v="1443589200"/>
    <x v="191"/>
    <x v="188"/>
    <b v="0"/>
    <b v="0"/>
    <s v="music/metal"/>
    <x v="1"/>
    <s v="Metal"/>
  </r>
  <r>
    <n v="195"/>
    <s v="Smith and Sons"/>
    <s v="Upgradable high-level solution"/>
    <x v="144"/>
    <n v="57157"/>
    <x v="1"/>
    <n v="3.61753164556962"/>
    <n v="109.07824427480917"/>
    <n v="524"/>
    <s v="US"/>
    <s v="USD"/>
    <n v="1532840400"/>
    <n v="1533445200"/>
    <x v="192"/>
    <x v="189"/>
    <b v="0"/>
    <b v="0"/>
    <s v="music/electric music"/>
    <x v="1"/>
    <s v="Electric music"/>
  </r>
  <r>
    <n v="196"/>
    <s v="King Inc"/>
    <s v="Organic bandwidth-monitored frame"/>
    <x v="139"/>
    <n v="5178"/>
    <x v="0"/>
    <n v="0.63146341463414635"/>
    <n v="51.78"/>
    <n v="100"/>
    <s v="DK"/>
    <s v="DKK"/>
    <n v="1472878800"/>
    <n v="1474520400"/>
    <x v="173"/>
    <x v="190"/>
    <b v="0"/>
    <b v="0"/>
    <s v="technology/wearables"/>
    <x v="2"/>
    <s v="Wearables"/>
  </r>
  <r>
    <n v="197"/>
    <s v="Perry and Sons"/>
    <s v="Business-focused logistical framework"/>
    <x v="145"/>
    <n v="163118"/>
    <x v="1"/>
    <n v="2.9820475319926874"/>
    <n v="82.010055304172951"/>
    <n v="1989"/>
    <s v="US"/>
    <s v="USD"/>
    <n v="1498194000"/>
    <n v="1499403600"/>
    <x v="193"/>
    <x v="191"/>
    <b v="0"/>
    <b v="0"/>
    <s v="film &amp; video/drama"/>
    <x v="4"/>
    <s v="Drama"/>
  </r>
  <r>
    <n v="198"/>
    <s v="Palmer Inc"/>
    <s v="Universal multi-state capability"/>
    <x v="146"/>
    <n v="6041"/>
    <x v="0"/>
    <n v="9.5585443037974685E-2"/>
    <n v="35.958333333333336"/>
    <n v="168"/>
    <s v="US"/>
    <s v="USD"/>
    <n v="1281070800"/>
    <n v="1283576400"/>
    <x v="194"/>
    <x v="192"/>
    <b v="0"/>
    <b v="0"/>
    <s v="music/electric music"/>
    <x v="1"/>
    <s v="Electric music"/>
  </r>
  <r>
    <n v="199"/>
    <s v="Hull, Baker and Martinez"/>
    <s v="Digitized reciprocal infrastructure"/>
    <x v="37"/>
    <n v="968"/>
    <x v="0"/>
    <n v="0.5377777777777778"/>
    <n v="74.461538461538467"/>
    <n v="13"/>
    <s v="US"/>
    <s v="USD"/>
    <n v="1436245200"/>
    <n v="1436590800"/>
    <x v="195"/>
    <x v="193"/>
    <b v="0"/>
    <b v="0"/>
    <s v="music/rock"/>
    <x v="1"/>
    <s v="Rock"/>
  </r>
  <r>
    <n v="200"/>
    <s v="Becker, Rice and White"/>
    <s v="Reduced dedicated capability"/>
    <x v="0"/>
    <n v="2"/>
    <x v="0"/>
    <n v="0.02"/>
    <n v="2"/>
    <n v="1"/>
    <s v="CA"/>
    <s v="CAD"/>
    <n v="1269493200"/>
    <n v="1270443600"/>
    <x v="152"/>
    <x v="194"/>
    <b v="0"/>
    <b v="0"/>
    <s v="theater/plays"/>
    <x v="3"/>
    <s v="Plays"/>
  </r>
  <r>
    <n v="201"/>
    <s v="Osborne, Perkins and Knox"/>
    <s v="Cross-platform bi-directional workforce"/>
    <x v="118"/>
    <n v="14305"/>
    <x v="1"/>
    <n v="6.8119047619047617"/>
    <n v="91.114649681528661"/>
    <n v="157"/>
    <s v="US"/>
    <s v="USD"/>
    <n v="1406264400"/>
    <n v="1407819600"/>
    <x v="196"/>
    <x v="195"/>
    <b v="0"/>
    <b v="0"/>
    <s v="technology/web"/>
    <x v="2"/>
    <s v="Web"/>
  </r>
  <r>
    <n v="202"/>
    <s v="Mcknight-Freeman"/>
    <s v="Upgradable scalable methodology"/>
    <x v="111"/>
    <n v="6543"/>
    <x v="3"/>
    <n v="0.78831325301204824"/>
    <n v="79.792682926829272"/>
    <n v="82"/>
    <s v="US"/>
    <s v="USD"/>
    <n v="1317531600"/>
    <n v="1317877200"/>
    <x v="197"/>
    <x v="196"/>
    <b v="0"/>
    <b v="0"/>
    <s v="food/food trucks"/>
    <x v="0"/>
    <s v="Food trucks"/>
  </r>
  <r>
    <n v="203"/>
    <s v="Hayden, Shannon and Stein"/>
    <s v="Customer-focused client-server service-desk"/>
    <x v="147"/>
    <n v="193413"/>
    <x v="1"/>
    <n v="1.3440792216817234"/>
    <n v="42.999777678968428"/>
    <n v="4498"/>
    <s v="AU"/>
    <s v="AUD"/>
    <n v="1484632800"/>
    <n v="1484805600"/>
    <x v="198"/>
    <x v="197"/>
    <b v="0"/>
    <b v="0"/>
    <s v="theater/plays"/>
    <x v="3"/>
    <s v="Plays"/>
  </r>
  <r>
    <n v="204"/>
    <s v="Daniel-Luna"/>
    <s v="Mandatory multimedia leverage"/>
    <x v="148"/>
    <n v="2529"/>
    <x v="0"/>
    <n v="3.372E-2"/>
    <n v="63.225000000000001"/>
    <n v="40"/>
    <s v="US"/>
    <s v="USD"/>
    <n v="1301806800"/>
    <n v="1302670800"/>
    <x v="199"/>
    <x v="198"/>
    <b v="0"/>
    <b v="0"/>
    <s v="music/jazz"/>
    <x v="1"/>
    <s v="Jazz"/>
  </r>
  <r>
    <n v="205"/>
    <s v="Weaver-Marquez"/>
    <s v="Focused analyzing circuit"/>
    <x v="81"/>
    <n v="5614"/>
    <x v="1"/>
    <n v="4.3184615384615386"/>
    <n v="70.174999999999997"/>
    <n v="80"/>
    <s v="US"/>
    <s v="USD"/>
    <n v="1539752400"/>
    <n v="1540789200"/>
    <x v="200"/>
    <x v="199"/>
    <b v="1"/>
    <b v="0"/>
    <s v="theater/plays"/>
    <x v="3"/>
    <s v="Plays"/>
  </r>
  <r>
    <n v="206"/>
    <s v="Austin, Baker and Kelley"/>
    <s v="Fundamental grid-enabled strategy"/>
    <x v="25"/>
    <n v="3496"/>
    <x v="3"/>
    <n v="0.38844444444444443"/>
    <n v="61.333333333333336"/>
    <n v="57"/>
    <s v="US"/>
    <s v="USD"/>
    <n v="1267250400"/>
    <n v="1268028000"/>
    <x v="201"/>
    <x v="200"/>
    <b v="0"/>
    <b v="0"/>
    <s v="publishing/fiction"/>
    <x v="5"/>
    <s v="Fiction"/>
  </r>
  <r>
    <n v="207"/>
    <s v="Carney-Anderson"/>
    <s v="Digitized 5thgeneration knowledgebase"/>
    <x v="67"/>
    <n v="4257"/>
    <x v="1"/>
    <n v="4.2569999999999997"/>
    <n v="99"/>
    <n v="43"/>
    <s v="US"/>
    <s v="USD"/>
    <n v="1535432400"/>
    <n v="1537160400"/>
    <x v="202"/>
    <x v="201"/>
    <b v="0"/>
    <b v="1"/>
    <s v="music/rock"/>
    <x v="1"/>
    <s v="Rock"/>
  </r>
  <r>
    <n v="208"/>
    <s v="Jackson Inc"/>
    <s v="Mandatory multi-tasking encryption"/>
    <x v="149"/>
    <n v="199110"/>
    <x v="1"/>
    <n v="1.0112239715591671"/>
    <n v="96.984900146127615"/>
    <n v="2053"/>
    <s v="US"/>
    <s v="USD"/>
    <n v="1510207200"/>
    <n v="1512280800"/>
    <x v="203"/>
    <x v="202"/>
    <b v="0"/>
    <b v="0"/>
    <s v="film &amp; video/documentary"/>
    <x v="4"/>
    <s v="Documentary"/>
  </r>
  <r>
    <n v="209"/>
    <s v="Warren Ltd"/>
    <s v="Distributed system-worthy application"/>
    <x v="150"/>
    <n v="41212"/>
    <x v="2"/>
    <n v="0.21188688946015424"/>
    <n v="51.004950495049506"/>
    <n v="808"/>
    <s v="AU"/>
    <s v="AUD"/>
    <n v="1462510800"/>
    <n v="1463115600"/>
    <x v="204"/>
    <x v="203"/>
    <b v="0"/>
    <b v="0"/>
    <s v="film &amp; video/documentary"/>
    <x v="4"/>
    <s v="Documentary"/>
  </r>
  <r>
    <n v="210"/>
    <s v="Schultz Inc"/>
    <s v="Synergistic tertiary time-frame"/>
    <x v="151"/>
    <n v="6338"/>
    <x v="0"/>
    <n v="0.67425531914893622"/>
    <n v="28.044247787610619"/>
    <n v="226"/>
    <s v="DK"/>
    <s v="DKK"/>
    <n v="1488520800"/>
    <n v="1490850000"/>
    <x v="205"/>
    <x v="204"/>
    <b v="0"/>
    <b v="0"/>
    <s v="film &amp; video/science fiction"/>
    <x v="4"/>
    <s v="Science Fiction"/>
  </r>
  <r>
    <n v="211"/>
    <s v="Thompson LLC"/>
    <s v="Customer-focused impactful benchmark"/>
    <x v="152"/>
    <n v="99100"/>
    <x v="0"/>
    <n v="0.9492337164750958"/>
    <n v="60.984615384615381"/>
    <n v="1625"/>
    <s v="US"/>
    <s v="USD"/>
    <n v="1377579600"/>
    <n v="1379653200"/>
    <x v="206"/>
    <x v="205"/>
    <b v="0"/>
    <b v="0"/>
    <s v="theater/plays"/>
    <x v="3"/>
    <s v="Plays"/>
  </r>
  <r>
    <n v="212"/>
    <s v="Johnson Inc"/>
    <s v="Profound next generation infrastructure"/>
    <x v="32"/>
    <n v="12300"/>
    <x v="1"/>
    <n v="1.5185185185185186"/>
    <n v="73.214285714285708"/>
    <n v="168"/>
    <s v="US"/>
    <s v="USD"/>
    <n v="1576389600"/>
    <n v="1580364000"/>
    <x v="207"/>
    <x v="206"/>
    <b v="0"/>
    <b v="0"/>
    <s v="theater/plays"/>
    <x v="3"/>
    <s v="Plays"/>
  </r>
  <r>
    <n v="213"/>
    <s v="Morgan-Warren"/>
    <s v="Face-to-face encompassing info-mediaries"/>
    <x v="153"/>
    <n v="171549"/>
    <x v="1"/>
    <n v="1.9516382252559727"/>
    <n v="39.997435299603637"/>
    <n v="4289"/>
    <s v="US"/>
    <s v="USD"/>
    <n v="1289019600"/>
    <n v="1289714400"/>
    <x v="208"/>
    <x v="207"/>
    <b v="0"/>
    <b v="1"/>
    <s v="music/indie rock"/>
    <x v="1"/>
    <s v="Indie rock"/>
  </r>
  <r>
    <n v="214"/>
    <s v="Sullivan Group"/>
    <s v="Open-source fresh-thinking policy"/>
    <x v="1"/>
    <n v="14324"/>
    <x v="1"/>
    <n v="10.231428571428571"/>
    <n v="86.812121212121212"/>
    <n v="165"/>
    <s v="US"/>
    <s v="USD"/>
    <n v="1282194000"/>
    <n v="1282712400"/>
    <x v="209"/>
    <x v="208"/>
    <b v="0"/>
    <b v="0"/>
    <s v="music/rock"/>
    <x v="1"/>
    <s v="Rock"/>
  </r>
  <r>
    <n v="215"/>
    <s v="Vargas, Banks and Palmer"/>
    <s v="Extended 24/7 implementation"/>
    <x v="154"/>
    <n v="6024"/>
    <x v="0"/>
    <n v="3.8418367346938778E-2"/>
    <n v="42.125874125874127"/>
    <n v="143"/>
    <s v="US"/>
    <s v="USD"/>
    <n v="1550037600"/>
    <n v="1550210400"/>
    <x v="210"/>
    <x v="209"/>
    <b v="0"/>
    <b v="0"/>
    <s v="theater/plays"/>
    <x v="3"/>
    <s v="Plays"/>
  </r>
  <r>
    <n v="216"/>
    <s v="Johnson, Dixon and Zimmerman"/>
    <s v="Organic dynamic algorithm"/>
    <x v="155"/>
    <n v="188721"/>
    <x v="1"/>
    <n v="1.5507066557107643"/>
    <n v="103.97851239669421"/>
    <n v="1815"/>
    <s v="US"/>
    <s v="USD"/>
    <n v="1321941600"/>
    <n v="1322114400"/>
    <x v="211"/>
    <x v="210"/>
    <b v="0"/>
    <b v="0"/>
    <s v="theater/plays"/>
    <x v="3"/>
    <s v="Plays"/>
  </r>
  <r>
    <n v="217"/>
    <s v="Moore, Dudley and Navarro"/>
    <s v="Organic multi-tasking focus group"/>
    <x v="156"/>
    <n v="57911"/>
    <x v="0"/>
    <n v="0.44753477588871715"/>
    <n v="62.003211991434689"/>
    <n v="934"/>
    <s v="US"/>
    <s v="USD"/>
    <n v="1556427600"/>
    <n v="1557205200"/>
    <x v="212"/>
    <x v="211"/>
    <b v="0"/>
    <b v="0"/>
    <s v="film &amp; video/science fiction"/>
    <x v="4"/>
    <s v="Science Fiction"/>
  </r>
  <r>
    <n v="218"/>
    <s v="Price-Rodriguez"/>
    <s v="Adaptive logistical initiative"/>
    <x v="57"/>
    <n v="12309"/>
    <x v="1"/>
    <n v="2.1594736842105262"/>
    <n v="31.005037783375315"/>
    <n v="397"/>
    <s v="GB"/>
    <s v="GBP"/>
    <n v="1320991200"/>
    <n v="1323928800"/>
    <x v="213"/>
    <x v="212"/>
    <b v="0"/>
    <b v="1"/>
    <s v="film &amp; video/shorts"/>
    <x v="4"/>
    <s v="Shorts"/>
  </r>
  <r>
    <n v="219"/>
    <s v="Huang-Henderson"/>
    <s v="Stand-alone mobile customer loyalty"/>
    <x v="157"/>
    <n v="138497"/>
    <x v="1"/>
    <n v="3.3212709832134291"/>
    <n v="89.991552956465242"/>
    <n v="1539"/>
    <s v="US"/>
    <s v="USD"/>
    <n v="1345093200"/>
    <n v="1346130000"/>
    <x v="214"/>
    <x v="213"/>
    <b v="0"/>
    <b v="0"/>
    <s v="film &amp; video/animation"/>
    <x v="4"/>
    <s v="Animation"/>
  </r>
  <r>
    <n v="220"/>
    <s v="Owens-Le"/>
    <s v="Focused composite approach"/>
    <x v="58"/>
    <n v="667"/>
    <x v="0"/>
    <n v="8.4430379746835441E-2"/>
    <n v="39.235294117647058"/>
    <n v="17"/>
    <s v="US"/>
    <s v="USD"/>
    <n v="1309496400"/>
    <n v="1311051600"/>
    <x v="215"/>
    <x v="214"/>
    <b v="1"/>
    <b v="0"/>
    <s v="theater/plays"/>
    <x v="3"/>
    <s v="Plays"/>
  </r>
  <r>
    <n v="221"/>
    <s v="Huff LLC"/>
    <s v="Face-to-face clear-thinking Local Area Network"/>
    <x v="158"/>
    <n v="119830"/>
    <x v="0"/>
    <n v="0.9862551440329218"/>
    <n v="54.993116108306566"/>
    <n v="2179"/>
    <s v="US"/>
    <s v="USD"/>
    <n v="1340254800"/>
    <n v="1340427600"/>
    <x v="216"/>
    <x v="215"/>
    <b v="1"/>
    <b v="0"/>
    <s v="food/food trucks"/>
    <x v="0"/>
    <s v="Food trucks"/>
  </r>
  <r>
    <n v="222"/>
    <s v="Johnson LLC"/>
    <s v="Cross-group cohesive circuit"/>
    <x v="73"/>
    <n v="6623"/>
    <x v="1"/>
    <n v="1.3797916666666667"/>
    <n v="47.992753623188406"/>
    <n v="138"/>
    <s v="US"/>
    <s v="USD"/>
    <n v="1412226000"/>
    <n v="1412312400"/>
    <x v="217"/>
    <x v="216"/>
    <b v="0"/>
    <b v="0"/>
    <s v="photography/photography books"/>
    <x v="7"/>
    <s v="Photography books"/>
  </r>
  <r>
    <n v="223"/>
    <s v="Chavez, Garcia and Cantu"/>
    <s v="Synergistic explicit capability"/>
    <x v="159"/>
    <n v="81897"/>
    <x v="0"/>
    <n v="0.93810996563573879"/>
    <n v="87.966702470461868"/>
    <n v="931"/>
    <s v="US"/>
    <s v="USD"/>
    <n v="1458104400"/>
    <n v="1459314000"/>
    <x v="218"/>
    <x v="217"/>
    <b v="0"/>
    <b v="0"/>
    <s v="theater/plays"/>
    <x v="3"/>
    <s v="Plays"/>
  </r>
  <r>
    <n v="224"/>
    <s v="Lester-Moore"/>
    <s v="Diverse analyzing definition"/>
    <x v="160"/>
    <n v="186885"/>
    <x v="1"/>
    <n v="4.0363930885529156"/>
    <n v="51.999165275459099"/>
    <n v="3594"/>
    <s v="US"/>
    <s v="USD"/>
    <n v="1411534800"/>
    <n v="1415426400"/>
    <x v="219"/>
    <x v="218"/>
    <b v="0"/>
    <b v="0"/>
    <s v="film &amp; video/science fiction"/>
    <x v="4"/>
    <s v="Science Fiction"/>
  </r>
  <r>
    <n v="225"/>
    <s v="Fox-Quinn"/>
    <s v="Enterprise-wide reciprocal success"/>
    <x v="161"/>
    <n v="176398"/>
    <x v="1"/>
    <n v="2.6017404129793511"/>
    <n v="29.999659863945578"/>
    <n v="5880"/>
    <s v="US"/>
    <s v="USD"/>
    <n v="1399093200"/>
    <n v="1399093200"/>
    <x v="220"/>
    <x v="219"/>
    <b v="1"/>
    <b v="0"/>
    <s v="music/rock"/>
    <x v="1"/>
    <s v="Rock"/>
  </r>
  <r>
    <n v="226"/>
    <s v="Garcia Inc"/>
    <s v="Progressive neutral middleware"/>
    <x v="162"/>
    <n v="10999"/>
    <x v="1"/>
    <n v="3.6663333333333332"/>
    <n v="98.205357142857139"/>
    <n v="112"/>
    <s v="US"/>
    <s v="USD"/>
    <n v="1270702800"/>
    <n v="1273899600"/>
    <x v="221"/>
    <x v="122"/>
    <b v="0"/>
    <b v="0"/>
    <s v="photography/photography books"/>
    <x v="7"/>
    <s v="Photography books"/>
  </r>
  <r>
    <n v="227"/>
    <s v="Johnson-Lee"/>
    <s v="Intuitive exuding process improvement"/>
    <x v="163"/>
    <n v="102751"/>
    <x v="1"/>
    <n v="1.687208538587849"/>
    <n v="108.96182396606575"/>
    <n v="943"/>
    <s v="US"/>
    <s v="USD"/>
    <n v="1431666000"/>
    <n v="1432184400"/>
    <x v="222"/>
    <x v="220"/>
    <b v="0"/>
    <b v="0"/>
    <s v="games/mobile games"/>
    <x v="6"/>
    <s v="Mobile games"/>
  </r>
  <r>
    <n v="228"/>
    <s v="Pineda Group"/>
    <s v="Exclusive real-time protocol"/>
    <x v="164"/>
    <n v="165352"/>
    <x v="1"/>
    <n v="1.1990717911530093"/>
    <n v="66.998379254457049"/>
    <n v="2468"/>
    <s v="US"/>
    <s v="USD"/>
    <n v="1472619600"/>
    <n v="1474779600"/>
    <x v="172"/>
    <x v="221"/>
    <b v="0"/>
    <b v="0"/>
    <s v="film &amp; video/animation"/>
    <x v="4"/>
    <s v="Animation"/>
  </r>
  <r>
    <n v="229"/>
    <s v="Hoffman-Howard"/>
    <s v="Extended encompassing application"/>
    <x v="165"/>
    <n v="165798"/>
    <x v="1"/>
    <n v="1.936892523364486"/>
    <n v="64.99333594668758"/>
    <n v="2551"/>
    <s v="US"/>
    <s v="USD"/>
    <n v="1496293200"/>
    <n v="1500440400"/>
    <x v="223"/>
    <x v="222"/>
    <b v="0"/>
    <b v="1"/>
    <s v="games/mobile games"/>
    <x v="6"/>
    <s v="Mobile games"/>
  </r>
  <r>
    <n v="230"/>
    <s v="Miranda, Hall and Mcgrath"/>
    <s v="Progressive value-added ability"/>
    <x v="166"/>
    <n v="10084"/>
    <x v="1"/>
    <n v="4.2016666666666671"/>
    <n v="99.841584158415841"/>
    <n v="101"/>
    <s v="US"/>
    <s v="USD"/>
    <n v="1575612000"/>
    <n v="1575612000"/>
    <x v="224"/>
    <x v="223"/>
    <b v="0"/>
    <b v="0"/>
    <s v="games/video games"/>
    <x v="6"/>
    <s v="Video games"/>
  </r>
  <r>
    <n v="231"/>
    <s v="Williams, Carter and Gonzalez"/>
    <s v="Cross-platform uniform hardware"/>
    <x v="44"/>
    <n v="5523"/>
    <x v="3"/>
    <n v="0.76708333333333334"/>
    <n v="82.432835820895519"/>
    <n v="67"/>
    <s v="US"/>
    <s v="USD"/>
    <n v="1369112400"/>
    <n v="1374123600"/>
    <x v="225"/>
    <x v="224"/>
    <b v="0"/>
    <b v="0"/>
    <s v="theater/plays"/>
    <x v="3"/>
    <s v="Plays"/>
  </r>
  <r>
    <n v="232"/>
    <s v="Davis-Rodriguez"/>
    <s v="Progressive secondary portal"/>
    <x v="74"/>
    <n v="5823"/>
    <x v="1"/>
    <n v="1.7126470588235294"/>
    <n v="63.293478260869563"/>
    <n v="92"/>
    <s v="US"/>
    <s v="USD"/>
    <n v="1469422800"/>
    <n v="1469509200"/>
    <x v="226"/>
    <x v="225"/>
    <b v="0"/>
    <b v="0"/>
    <s v="theater/plays"/>
    <x v="3"/>
    <s v="Plays"/>
  </r>
  <r>
    <n v="233"/>
    <s v="Reid, Rivera and Perry"/>
    <s v="Multi-lateral national adapter"/>
    <x v="167"/>
    <n v="6000"/>
    <x v="1"/>
    <n v="1.5789473684210527"/>
    <n v="96.774193548387103"/>
    <n v="62"/>
    <s v="US"/>
    <s v="USD"/>
    <n v="1307854800"/>
    <n v="1309237200"/>
    <x v="227"/>
    <x v="226"/>
    <b v="0"/>
    <b v="0"/>
    <s v="film &amp; video/animation"/>
    <x v="4"/>
    <s v="Animation"/>
  </r>
  <r>
    <n v="234"/>
    <s v="Mendoza-Parker"/>
    <s v="Enterprise-wide motivating matrices"/>
    <x v="168"/>
    <n v="8181"/>
    <x v="1"/>
    <n v="1.0908"/>
    <n v="54.906040268456373"/>
    <n v="149"/>
    <s v="IT"/>
    <s v="EUR"/>
    <n v="1503378000"/>
    <n v="1503982800"/>
    <x v="228"/>
    <x v="227"/>
    <b v="0"/>
    <b v="1"/>
    <s v="games/video games"/>
    <x v="6"/>
    <s v="Video games"/>
  </r>
  <r>
    <n v="235"/>
    <s v="Lee, Ali and Guzman"/>
    <s v="Polarized upward-trending Local Area Network"/>
    <x v="133"/>
    <n v="3589"/>
    <x v="0"/>
    <n v="0.41732558139534881"/>
    <n v="39.010869565217391"/>
    <n v="92"/>
    <s v="US"/>
    <s v="USD"/>
    <n v="1486965600"/>
    <n v="1487397600"/>
    <x v="229"/>
    <x v="228"/>
    <b v="0"/>
    <b v="0"/>
    <s v="film &amp; video/animation"/>
    <x v="4"/>
    <s v="Animation"/>
  </r>
  <r>
    <n v="236"/>
    <s v="Gallegos-Cobb"/>
    <s v="Object-based directional function"/>
    <x v="169"/>
    <n v="4323"/>
    <x v="0"/>
    <n v="0.10944303797468355"/>
    <n v="75.84210526315789"/>
    <n v="57"/>
    <s v="AU"/>
    <s v="AUD"/>
    <n v="1561438800"/>
    <n v="1562043600"/>
    <x v="230"/>
    <x v="229"/>
    <b v="0"/>
    <b v="1"/>
    <s v="music/rock"/>
    <x v="1"/>
    <s v="Rock"/>
  </r>
  <r>
    <n v="237"/>
    <s v="Ellison PLC"/>
    <s v="Re-contextualized tangible open architecture"/>
    <x v="29"/>
    <n v="14822"/>
    <x v="1"/>
    <n v="1.593763440860215"/>
    <n v="45.051671732522799"/>
    <n v="329"/>
    <s v="US"/>
    <s v="USD"/>
    <n v="1398402000"/>
    <n v="1398574800"/>
    <x v="231"/>
    <x v="230"/>
    <b v="0"/>
    <b v="0"/>
    <s v="film &amp; video/animation"/>
    <x v="4"/>
    <s v="Animation"/>
  </r>
  <r>
    <n v="238"/>
    <s v="Bolton, Sanchez and Carrillo"/>
    <s v="Distributed systemic adapter"/>
    <x v="166"/>
    <n v="10138"/>
    <x v="1"/>
    <n v="4.2241666666666671"/>
    <n v="104.51546391752578"/>
    <n v="97"/>
    <s v="DK"/>
    <s v="DKK"/>
    <n v="1513231200"/>
    <n v="1515391200"/>
    <x v="232"/>
    <x v="231"/>
    <b v="0"/>
    <b v="1"/>
    <s v="theater/plays"/>
    <x v="3"/>
    <s v="Plays"/>
  </r>
  <r>
    <n v="239"/>
    <s v="Mason-Sanders"/>
    <s v="Networked web-enabled instruction set"/>
    <x v="170"/>
    <n v="3127"/>
    <x v="0"/>
    <n v="0.97718749999999999"/>
    <n v="76.268292682926827"/>
    <n v="41"/>
    <s v="US"/>
    <s v="USD"/>
    <n v="1440824400"/>
    <n v="1441170000"/>
    <x v="233"/>
    <x v="232"/>
    <b v="0"/>
    <b v="0"/>
    <s v="technology/wearables"/>
    <x v="2"/>
    <s v="Wearables"/>
  </r>
  <r>
    <n v="240"/>
    <s v="Pitts-Reed"/>
    <s v="Vision-oriented dynamic service-desk"/>
    <x v="171"/>
    <n v="123124"/>
    <x v="1"/>
    <n v="4.1878911564625847"/>
    <n v="69.015695067264573"/>
    <n v="1784"/>
    <s v="US"/>
    <s v="USD"/>
    <n v="1281070800"/>
    <n v="1281157200"/>
    <x v="194"/>
    <x v="233"/>
    <b v="0"/>
    <b v="0"/>
    <s v="theater/plays"/>
    <x v="3"/>
    <s v="Plays"/>
  </r>
  <r>
    <n v="241"/>
    <s v="Gonzalez-Martinez"/>
    <s v="Vision-oriented actuating open system"/>
    <x v="172"/>
    <n v="171729"/>
    <x v="1"/>
    <n v="1.0191632047477746"/>
    <n v="101.97684085510689"/>
    <n v="1684"/>
    <s v="AU"/>
    <s v="AUD"/>
    <n v="1397365200"/>
    <n v="1398229200"/>
    <x v="234"/>
    <x v="234"/>
    <b v="0"/>
    <b v="1"/>
    <s v="publishing/nonfiction"/>
    <x v="5"/>
    <s v="Nonfiction"/>
  </r>
  <r>
    <n v="242"/>
    <s v="Hill, Martin and Garcia"/>
    <s v="Sharable scalable core"/>
    <x v="141"/>
    <n v="10729"/>
    <x v="1"/>
    <n v="1.2772619047619047"/>
    <n v="42.915999999999997"/>
    <n v="250"/>
    <s v="US"/>
    <s v="USD"/>
    <n v="1494392400"/>
    <n v="1495256400"/>
    <x v="235"/>
    <x v="235"/>
    <b v="0"/>
    <b v="1"/>
    <s v="music/rock"/>
    <x v="1"/>
    <s v="Rock"/>
  </r>
  <r>
    <n v="243"/>
    <s v="Garcia PLC"/>
    <s v="Customer-focused attitude-oriented function"/>
    <x v="173"/>
    <n v="10240"/>
    <x v="1"/>
    <n v="4.4521739130434783"/>
    <n v="43.025210084033617"/>
    <n v="238"/>
    <s v="US"/>
    <s v="USD"/>
    <n v="1520143200"/>
    <n v="1520402400"/>
    <x v="236"/>
    <x v="236"/>
    <b v="0"/>
    <b v="0"/>
    <s v="theater/plays"/>
    <x v="3"/>
    <s v="Plays"/>
  </r>
  <r>
    <n v="244"/>
    <s v="Herring-Bailey"/>
    <s v="Reverse-engineered system-worthy extranet"/>
    <x v="31"/>
    <n v="3988"/>
    <x v="1"/>
    <n v="5.6971428571428575"/>
    <n v="75.245283018867923"/>
    <n v="53"/>
    <s v="US"/>
    <s v="USD"/>
    <n v="1405314000"/>
    <n v="1409806800"/>
    <x v="237"/>
    <x v="237"/>
    <b v="0"/>
    <b v="0"/>
    <s v="theater/plays"/>
    <x v="3"/>
    <s v="Plays"/>
  </r>
  <r>
    <n v="245"/>
    <s v="Russell-Gardner"/>
    <s v="Re-engineered systematic monitoring"/>
    <x v="49"/>
    <n v="14771"/>
    <x v="1"/>
    <n v="5.0934482758620687"/>
    <n v="69.023364485981304"/>
    <n v="214"/>
    <s v="US"/>
    <s v="USD"/>
    <n v="1396846800"/>
    <n v="1396933200"/>
    <x v="238"/>
    <x v="238"/>
    <b v="0"/>
    <b v="0"/>
    <s v="theater/plays"/>
    <x v="3"/>
    <s v="Plays"/>
  </r>
  <r>
    <n v="246"/>
    <s v="Walters-Carter"/>
    <s v="Seamless value-added standardization"/>
    <x v="6"/>
    <n v="14649"/>
    <x v="1"/>
    <n v="3.2553333333333332"/>
    <n v="65.986486486486484"/>
    <n v="222"/>
    <s v="US"/>
    <s v="USD"/>
    <n v="1375678800"/>
    <n v="1376024400"/>
    <x v="239"/>
    <x v="239"/>
    <b v="0"/>
    <b v="0"/>
    <s v="technology/web"/>
    <x v="2"/>
    <s v="Web"/>
  </r>
  <r>
    <n v="247"/>
    <s v="Johnson, Patterson and Montoya"/>
    <s v="Triple-buffered fresh-thinking frame"/>
    <x v="174"/>
    <n v="184658"/>
    <x v="1"/>
    <n v="9.3261616161616168"/>
    <n v="98.013800424628457"/>
    <n v="1884"/>
    <s v="US"/>
    <s v="USD"/>
    <n v="1482386400"/>
    <n v="1483682400"/>
    <x v="240"/>
    <x v="240"/>
    <b v="0"/>
    <b v="1"/>
    <s v="publishing/fiction"/>
    <x v="5"/>
    <s v="Fiction"/>
  </r>
  <r>
    <n v="248"/>
    <s v="Roberts and Sons"/>
    <s v="Streamlined holistic knowledgebase"/>
    <x v="8"/>
    <n v="13103"/>
    <x v="1"/>
    <n v="2.1133870967741935"/>
    <n v="60.105504587155963"/>
    <n v="218"/>
    <s v="AU"/>
    <s v="AUD"/>
    <n v="1420005600"/>
    <n v="1420437600"/>
    <x v="241"/>
    <x v="241"/>
    <b v="0"/>
    <b v="0"/>
    <s v="games/mobile games"/>
    <x v="6"/>
    <s v="Mobile games"/>
  </r>
  <r>
    <n v="249"/>
    <s v="Avila-Nelson"/>
    <s v="Up-sized intermediate website"/>
    <x v="175"/>
    <n v="168095"/>
    <x v="1"/>
    <n v="2.7332520325203253"/>
    <n v="26.000773395204948"/>
    <n v="6465"/>
    <s v="US"/>
    <s v="USD"/>
    <n v="1420178400"/>
    <n v="1420783200"/>
    <x v="242"/>
    <x v="242"/>
    <b v="0"/>
    <b v="0"/>
    <s v="publishing/translations"/>
    <x v="5"/>
    <s v="Translations"/>
  </r>
  <r>
    <n v="250"/>
    <s v="Robbins and Sons"/>
    <s v="Future-proofed directional synergy"/>
    <x v="0"/>
    <n v="3"/>
    <x v="0"/>
    <n v="0.03"/>
    <n v="3"/>
    <n v="1"/>
    <s v="US"/>
    <s v="USD"/>
    <n v="1264399200"/>
    <n v="1267423200"/>
    <x v="67"/>
    <x v="243"/>
    <b v="0"/>
    <b v="0"/>
    <s v="music/rock"/>
    <x v="1"/>
    <s v="Rock"/>
  </r>
  <r>
    <n v="251"/>
    <s v="Singleton Ltd"/>
    <s v="Enhanced user-facing function"/>
    <x v="143"/>
    <n v="3840"/>
    <x v="0"/>
    <n v="0.54084507042253516"/>
    <n v="38.019801980198018"/>
    <n v="101"/>
    <s v="US"/>
    <s v="USD"/>
    <n v="1355032800"/>
    <n v="1355205600"/>
    <x v="243"/>
    <x v="244"/>
    <b v="0"/>
    <b v="0"/>
    <s v="theater/plays"/>
    <x v="3"/>
    <s v="Plays"/>
  </r>
  <r>
    <n v="252"/>
    <s v="Perez PLC"/>
    <s v="Operative bandwidth-monitored interface"/>
    <x v="67"/>
    <n v="6263"/>
    <x v="1"/>
    <n v="6.2629999999999999"/>
    <n v="106.15254237288136"/>
    <n v="59"/>
    <s v="US"/>
    <s v="USD"/>
    <n v="1382677200"/>
    <n v="1383109200"/>
    <x v="244"/>
    <x v="245"/>
    <b v="0"/>
    <b v="0"/>
    <s v="theater/plays"/>
    <x v="3"/>
    <s v="Plays"/>
  </r>
  <r>
    <n v="253"/>
    <s v="Rogers, Jacobs and Jackson"/>
    <s v="Upgradable multi-state instruction set"/>
    <x v="158"/>
    <n v="108161"/>
    <x v="0"/>
    <n v="0.8902139917695473"/>
    <n v="81.019475655430711"/>
    <n v="1335"/>
    <s v="CA"/>
    <s v="CAD"/>
    <n v="1302238800"/>
    <n v="1303275600"/>
    <x v="245"/>
    <x v="246"/>
    <b v="0"/>
    <b v="0"/>
    <s v="film &amp; video/drama"/>
    <x v="4"/>
    <s v="Drama"/>
  </r>
  <r>
    <n v="254"/>
    <s v="Barry Group"/>
    <s v="De-engineered static Local Area Network"/>
    <x v="176"/>
    <n v="8505"/>
    <x v="1"/>
    <n v="1.8489130434782608"/>
    <n v="96.647727272727266"/>
    <n v="88"/>
    <s v="US"/>
    <s v="USD"/>
    <n v="1487656800"/>
    <n v="1487829600"/>
    <x v="246"/>
    <x v="247"/>
    <b v="0"/>
    <b v="0"/>
    <s v="publishing/nonfiction"/>
    <x v="5"/>
    <s v="Nonfiction"/>
  </r>
  <r>
    <n v="255"/>
    <s v="Rosales, Branch and Harmon"/>
    <s v="Upgradable grid-enabled superstructure"/>
    <x v="177"/>
    <n v="96735"/>
    <x v="1"/>
    <n v="1.2016770186335404"/>
    <n v="57.003535651149086"/>
    <n v="1697"/>
    <s v="US"/>
    <s v="USD"/>
    <n v="1297836000"/>
    <n v="1298268000"/>
    <x v="247"/>
    <x v="248"/>
    <b v="0"/>
    <b v="1"/>
    <s v="music/rock"/>
    <x v="1"/>
    <s v="Rock"/>
  </r>
  <r>
    <n v="256"/>
    <s v="Smith-Reid"/>
    <s v="Optimized actuating toolset"/>
    <x v="178"/>
    <n v="959"/>
    <x v="0"/>
    <n v="0.23390243902439026"/>
    <n v="63.93333333333333"/>
    <n v="15"/>
    <s v="GB"/>
    <s v="GBP"/>
    <n v="1453615200"/>
    <n v="1456812000"/>
    <x v="248"/>
    <x v="249"/>
    <b v="0"/>
    <b v="0"/>
    <s v="music/rock"/>
    <x v="1"/>
    <s v="Rock"/>
  </r>
  <r>
    <n v="257"/>
    <s v="Williams Inc"/>
    <s v="Decentralized exuding strategy"/>
    <x v="57"/>
    <n v="8322"/>
    <x v="1"/>
    <n v="1.46"/>
    <n v="90.456521739130437"/>
    <n v="92"/>
    <s v="US"/>
    <s v="USD"/>
    <n v="1362463200"/>
    <n v="1363669200"/>
    <x v="249"/>
    <x v="250"/>
    <b v="0"/>
    <b v="0"/>
    <s v="theater/plays"/>
    <x v="3"/>
    <s v="Plays"/>
  </r>
  <r>
    <n v="258"/>
    <s v="Duncan, Mcdonald and Miller"/>
    <s v="Assimilated coherent hardware"/>
    <x v="92"/>
    <n v="13424"/>
    <x v="1"/>
    <n v="2.6848000000000001"/>
    <n v="72.172043010752688"/>
    <n v="186"/>
    <s v="US"/>
    <s v="USD"/>
    <n v="1481176800"/>
    <n v="1482904800"/>
    <x v="250"/>
    <x v="251"/>
    <b v="0"/>
    <b v="1"/>
    <s v="theater/plays"/>
    <x v="3"/>
    <s v="Plays"/>
  </r>
  <r>
    <n v="259"/>
    <s v="Watkins Ltd"/>
    <s v="Multi-channeled responsive implementation"/>
    <x v="37"/>
    <n v="10755"/>
    <x v="1"/>
    <n v="5.9749999999999996"/>
    <n v="77.934782608695656"/>
    <n v="138"/>
    <s v="US"/>
    <s v="USD"/>
    <n v="1354946400"/>
    <n v="1356588000"/>
    <x v="251"/>
    <x v="252"/>
    <b v="1"/>
    <b v="0"/>
    <s v="photography/photography books"/>
    <x v="7"/>
    <s v="Photography books"/>
  </r>
  <r>
    <n v="260"/>
    <s v="Allen-Jones"/>
    <s v="Centralized modular initiative"/>
    <x v="9"/>
    <n v="9935"/>
    <x v="1"/>
    <n v="1.5769841269841269"/>
    <n v="38.065134099616856"/>
    <n v="261"/>
    <s v="US"/>
    <s v="USD"/>
    <n v="1348808400"/>
    <n v="1349845200"/>
    <x v="136"/>
    <x v="253"/>
    <b v="0"/>
    <b v="0"/>
    <s v="music/rock"/>
    <x v="1"/>
    <s v="Rock"/>
  </r>
  <r>
    <n v="261"/>
    <s v="Mason-Smith"/>
    <s v="Reverse-engineered cohesive migration"/>
    <x v="179"/>
    <n v="26303"/>
    <x v="0"/>
    <n v="0.31201660735468567"/>
    <n v="57.936123348017624"/>
    <n v="454"/>
    <s v="US"/>
    <s v="USD"/>
    <n v="1282712400"/>
    <n v="1283058000"/>
    <x v="252"/>
    <x v="254"/>
    <b v="0"/>
    <b v="1"/>
    <s v="music/rock"/>
    <x v="1"/>
    <s v="Rock"/>
  </r>
  <r>
    <n v="262"/>
    <s v="Lloyd, Kennedy and Davis"/>
    <s v="Compatible multimedia hub"/>
    <x v="12"/>
    <n v="5328"/>
    <x v="1"/>
    <n v="3.1341176470588237"/>
    <n v="49.794392523364486"/>
    <n v="107"/>
    <s v="US"/>
    <s v="USD"/>
    <n v="1301979600"/>
    <n v="1304226000"/>
    <x v="253"/>
    <x v="255"/>
    <b v="0"/>
    <b v="1"/>
    <s v="music/indie rock"/>
    <x v="1"/>
    <s v="Indie rock"/>
  </r>
  <r>
    <n v="263"/>
    <s v="Walker Ltd"/>
    <s v="Organic eco-centric success"/>
    <x v="49"/>
    <n v="10756"/>
    <x v="1"/>
    <n v="3.7089655172413791"/>
    <n v="54.050251256281406"/>
    <n v="199"/>
    <s v="US"/>
    <s v="USD"/>
    <n v="1263016800"/>
    <n v="1263016800"/>
    <x v="254"/>
    <x v="256"/>
    <b v="0"/>
    <b v="0"/>
    <s v="photography/photography books"/>
    <x v="7"/>
    <s v="Photography books"/>
  </r>
  <r>
    <n v="264"/>
    <s v="Gordon PLC"/>
    <s v="Virtual reciprocal policy"/>
    <x v="180"/>
    <n v="165375"/>
    <x v="1"/>
    <n v="3.6266447368421053"/>
    <n v="30.002721335268504"/>
    <n v="5512"/>
    <s v="US"/>
    <s v="USD"/>
    <n v="1360648800"/>
    <n v="1362031200"/>
    <x v="255"/>
    <x v="257"/>
    <b v="0"/>
    <b v="0"/>
    <s v="theater/plays"/>
    <x v="3"/>
    <s v="Plays"/>
  </r>
  <r>
    <n v="265"/>
    <s v="Lee and Sons"/>
    <s v="Persevering interactive emulation"/>
    <x v="70"/>
    <n v="6031"/>
    <x v="1"/>
    <n v="1.2308163265306122"/>
    <n v="70.127906976744185"/>
    <n v="86"/>
    <s v="US"/>
    <s v="USD"/>
    <n v="1451800800"/>
    <n v="1455602400"/>
    <x v="256"/>
    <x v="258"/>
    <b v="0"/>
    <b v="0"/>
    <s v="theater/plays"/>
    <x v="3"/>
    <s v="Plays"/>
  </r>
  <r>
    <n v="266"/>
    <s v="Cole LLC"/>
    <s v="Proactive responsive emulation"/>
    <x v="181"/>
    <n v="85902"/>
    <x v="0"/>
    <n v="0.76766756032171579"/>
    <n v="26.996228786926462"/>
    <n v="3182"/>
    <s v="IT"/>
    <s v="EUR"/>
    <n v="1415340000"/>
    <n v="1418191200"/>
    <x v="257"/>
    <x v="259"/>
    <b v="0"/>
    <b v="1"/>
    <s v="music/jazz"/>
    <x v="1"/>
    <s v="Jazz"/>
  </r>
  <r>
    <n v="267"/>
    <s v="Acosta PLC"/>
    <s v="Extended eco-centric function"/>
    <x v="182"/>
    <n v="143910"/>
    <x v="1"/>
    <n v="2.3362012987012988"/>
    <n v="51.990606936416185"/>
    <n v="2768"/>
    <s v="AU"/>
    <s v="AUD"/>
    <n v="1351054800"/>
    <n v="1352440800"/>
    <x v="258"/>
    <x v="260"/>
    <b v="0"/>
    <b v="0"/>
    <s v="theater/plays"/>
    <x v="3"/>
    <s v="Plays"/>
  </r>
  <r>
    <n v="268"/>
    <s v="Brown-Mckee"/>
    <s v="Networked optimal productivity"/>
    <x v="42"/>
    <n v="2708"/>
    <x v="1"/>
    <n v="1.8053333333333332"/>
    <n v="56.416666666666664"/>
    <n v="48"/>
    <s v="US"/>
    <s v="USD"/>
    <n v="1349326800"/>
    <n v="1353304800"/>
    <x v="259"/>
    <x v="261"/>
    <b v="0"/>
    <b v="0"/>
    <s v="film &amp; video/documentary"/>
    <x v="4"/>
    <s v="Documentary"/>
  </r>
  <r>
    <n v="269"/>
    <s v="Miles and Sons"/>
    <s v="Persistent attitude-oriented approach"/>
    <x v="26"/>
    <n v="8842"/>
    <x v="1"/>
    <n v="2.5262857142857142"/>
    <n v="101.63218390804597"/>
    <n v="87"/>
    <s v="US"/>
    <s v="USD"/>
    <n v="1548914400"/>
    <n v="1550728800"/>
    <x v="260"/>
    <x v="262"/>
    <b v="0"/>
    <b v="0"/>
    <s v="film &amp; video/television"/>
    <x v="4"/>
    <s v="Television"/>
  </r>
  <r>
    <n v="270"/>
    <s v="Sawyer, Horton and Williams"/>
    <s v="Triple-buffered 4thgeneration toolset"/>
    <x v="183"/>
    <n v="47260"/>
    <x v="3"/>
    <n v="0.27176538240368026"/>
    <n v="25.005291005291006"/>
    <n v="1890"/>
    <s v="US"/>
    <s v="USD"/>
    <n v="1291269600"/>
    <n v="1291442400"/>
    <x v="261"/>
    <x v="263"/>
    <b v="0"/>
    <b v="0"/>
    <s v="games/video games"/>
    <x v="6"/>
    <s v="Video games"/>
  </r>
  <r>
    <n v="271"/>
    <s v="Foley-Cox"/>
    <s v="Progressive zero administration leverage"/>
    <x v="184"/>
    <n v="1953"/>
    <x v="2"/>
    <n v="1.2706571242680547E-2"/>
    <n v="32.016393442622949"/>
    <n v="61"/>
    <s v="US"/>
    <s v="USD"/>
    <n v="1449468000"/>
    <n v="1452146400"/>
    <x v="262"/>
    <x v="264"/>
    <b v="0"/>
    <b v="0"/>
    <s v="photography/photography books"/>
    <x v="7"/>
    <s v="Photography books"/>
  </r>
  <r>
    <n v="272"/>
    <s v="Horton, Morrison and Clark"/>
    <s v="Networked radical neural-net"/>
    <x v="185"/>
    <n v="155349"/>
    <x v="1"/>
    <n v="3.0400978473581213"/>
    <n v="82.021647307286173"/>
    <n v="1894"/>
    <s v="US"/>
    <s v="USD"/>
    <n v="1562734800"/>
    <n v="1564894800"/>
    <x v="263"/>
    <x v="265"/>
    <b v="0"/>
    <b v="1"/>
    <s v="theater/plays"/>
    <x v="3"/>
    <s v="Plays"/>
  </r>
  <r>
    <n v="273"/>
    <s v="Thomas and Sons"/>
    <s v="Re-engineered heuristic forecast"/>
    <x v="75"/>
    <n v="10704"/>
    <x v="1"/>
    <n v="1.3723076923076922"/>
    <n v="37.957446808510639"/>
    <n v="282"/>
    <s v="CA"/>
    <s v="CAD"/>
    <n v="1505624400"/>
    <n v="1505883600"/>
    <x v="264"/>
    <x v="266"/>
    <b v="0"/>
    <b v="0"/>
    <s v="theater/plays"/>
    <x v="3"/>
    <s v="Plays"/>
  </r>
  <r>
    <n v="274"/>
    <s v="Morgan-Jenkins"/>
    <s v="Fully-configurable background algorithm"/>
    <x v="166"/>
    <n v="773"/>
    <x v="0"/>
    <n v="0.32208333333333333"/>
    <n v="51.533333333333331"/>
    <n v="15"/>
    <s v="US"/>
    <s v="USD"/>
    <n v="1509948000"/>
    <n v="1510380000"/>
    <x v="265"/>
    <x v="267"/>
    <b v="0"/>
    <b v="0"/>
    <s v="theater/plays"/>
    <x v="3"/>
    <s v="Plays"/>
  </r>
  <r>
    <n v="275"/>
    <s v="Ward, Sanchez and Kemp"/>
    <s v="Stand-alone discrete Graphical User Interface"/>
    <x v="61"/>
    <n v="9419"/>
    <x v="1"/>
    <n v="2.4151282051282053"/>
    <n v="81.198275862068968"/>
    <n v="116"/>
    <s v="US"/>
    <s v="USD"/>
    <n v="1554526800"/>
    <n v="1555218000"/>
    <x v="266"/>
    <x v="153"/>
    <b v="0"/>
    <b v="0"/>
    <s v="publishing/translations"/>
    <x v="5"/>
    <s v="Translations"/>
  </r>
  <r>
    <n v="276"/>
    <s v="Fields Ltd"/>
    <s v="Front-line foreground project"/>
    <x v="20"/>
    <n v="5324"/>
    <x v="0"/>
    <n v="0.96799999999999997"/>
    <n v="40.030075187969928"/>
    <n v="133"/>
    <s v="US"/>
    <s v="USD"/>
    <n v="1334811600"/>
    <n v="1335243600"/>
    <x v="267"/>
    <x v="268"/>
    <b v="0"/>
    <b v="1"/>
    <s v="games/video games"/>
    <x v="6"/>
    <s v="Video games"/>
  </r>
  <r>
    <n v="277"/>
    <s v="Ramos-Mitchell"/>
    <s v="Persevering system-worthy info-mediaries"/>
    <x v="31"/>
    <n v="7465"/>
    <x v="1"/>
    <n v="10.664285714285715"/>
    <n v="89.939759036144579"/>
    <n v="83"/>
    <s v="US"/>
    <s v="USD"/>
    <n v="1279515600"/>
    <n v="1279688400"/>
    <x v="268"/>
    <x v="269"/>
    <b v="0"/>
    <b v="0"/>
    <s v="theater/plays"/>
    <x v="3"/>
    <s v="Plays"/>
  </r>
  <r>
    <n v="278"/>
    <s v="Higgins, Davis and Salazar"/>
    <s v="Distributed multi-tasking strategy"/>
    <x v="50"/>
    <n v="8799"/>
    <x v="1"/>
    <n v="3.2588888888888889"/>
    <n v="96.692307692307693"/>
    <n v="91"/>
    <s v="US"/>
    <s v="USD"/>
    <n v="1353909600"/>
    <n v="1356069600"/>
    <x v="269"/>
    <x v="270"/>
    <b v="0"/>
    <b v="0"/>
    <s v="technology/web"/>
    <x v="2"/>
    <s v="Web"/>
  </r>
  <r>
    <n v="279"/>
    <s v="Smith-Jenkins"/>
    <s v="Vision-oriented methodical application"/>
    <x v="48"/>
    <n v="13656"/>
    <x v="1"/>
    <n v="1.7070000000000001"/>
    <n v="25.010989010989011"/>
    <n v="546"/>
    <s v="US"/>
    <s v="USD"/>
    <n v="1535950800"/>
    <n v="1536210000"/>
    <x v="270"/>
    <x v="271"/>
    <b v="0"/>
    <b v="0"/>
    <s v="theater/plays"/>
    <x v="3"/>
    <s v="Plays"/>
  </r>
  <r>
    <n v="280"/>
    <s v="Braun PLC"/>
    <s v="Function-based high-level infrastructure"/>
    <x v="186"/>
    <n v="14536"/>
    <x v="1"/>
    <n v="5.8144"/>
    <n v="36.987277353689571"/>
    <n v="393"/>
    <s v="US"/>
    <s v="USD"/>
    <n v="1511244000"/>
    <n v="1511762400"/>
    <x v="271"/>
    <x v="272"/>
    <b v="0"/>
    <b v="0"/>
    <s v="film &amp; video/animation"/>
    <x v="4"/>
    <s v="Animation"/>
  </r>
  <r>
    <n v="281"/>
    <s v="Drake PLC"/>
    <s v="Profound object-oriented paradigm"/>
    <x v="187"/>
    <n v="150552"/>
    <x v="0"/>
    <n v="0.91520972644376897"/>
    <n v="73.012609117361791"/>
    <n v="2062"/>
    <s v="US"/>
    <s v="USD"/>
    <n v="1331445600"/>
    <n v="1333256400"/>
    <x v="272"/>
    <x v="273"/>
    <b v="0"/>
    <b v="1"/>
    <s v="theater/plays"/>
    <x v="3"/>
    <s v="Plays"/>
  </r>
  <r>
    <n v="282"/>
    <s v="Ross, Kelly and Brown"/>
    <s v="Virtual contextually-based circuit"/>
    <x v="141"/>
    <n v="9076"/>
    <x v="1"/>
    <n v="1.0804761904761904"/>
    <n v="68.240601503759393"/>
    <n v="133"/>
    <s v="US"/>
    <s v="USD"/>
    <n v="1480226400"/>
    <n v="1480744800"/>
    <x v="73"/>
    <x v="274"/>
    <b v="0"/>
    <b v="1"/>
    <s v="film &amp; video/television"/>
    <x v="4"/>
    <s v="Television"/>
  </r>
  <r>
    <n v="283"/>
    <s v="Lucas-Mullins"/>
    <s v="Business-focused dynamic instruction set"/>
    <x v="32"/>
    <n v="1517"/>
    <x v="0"/>
    <n v="0.18728395061728395"/>
    <n v="52.310344827586206"/>
    <n v="29"/>
    <s v="DK"/>
    <s v="DKK"/>
    <n v="1464584400"/>
    <n v="1465016400"/>
    <x v="273"/>
    <x v="148"/>
    <b v="0"/>
    <b v="0"/>
    <s v="music/rock"/>
    <x v="1"/>
    <s v="Rock"/>
  </r>
  <r>
    <n v="284"/>
    <s v="Tran LLC"/>
    <s v="Ameliorated fresh-thinking protocol"/>
    <x v="122"/>
    <n v="8153"/>
    <x v="0"/>
    <n v="0.83193877551020412"/>
    <n v="61.765151515151516"/>
    <n v="132"/>
    <s v="US"/>
    <s v="USD"/>
    <n v="1335848400"/>
    <n v="1336280400"/>
    <x v="274"/>
    <x v="275"/>
    <b v="0"/>
    <b v="0"/>
    <s v="technology/web"/>
    <x v="2"/>
    <s v="Web"/>
  </r>
  <r>
    <n v="285"/>
    <s v="Dawson, Brady and Gilbert"/>
    <s v="Front-line optimizing emulation"/>
    <x v="79"/>
    <n v="6357"/>
    <x v="1"/>
    <n v="7.0633333333333335"/>
    <n v="25.027559055118111"/>
    <n v="254"/>
    <s v="US"/>
    <s v="USD"/>
    <n v="1473483600"/>
    <n v="1476766800"/>
    <x v="275"/>
    <x v="276"/>
    <b v="0"/>
    <b v="0"/>
    <s v="theater/plays"/>
    <x v="3"/>
    <s v="Plays"/>
  </r>
  <r>
    <n v="286"/>
    <s v="Obrien-Aguirre"/>
    <s v="Devolved uniform complexity"/>
    <x v="188"/>
    <n v="19557"/>
    <x v="3"/>
    <n v="0.17446030330062445"/>
    <n v="106.28804347826087"/>
    <n v="184"/>
    <s v="US"/>
    <s v="USD"/>
    <n v="1479880800"/>
    <n v="1480485600"/>
    <x v="276"/>
    <x v="72"/>
    <b v="0"/>
    <b v="0"/>
    <s v="theater/plays"/>
    <x v="3"/>
    <s v="Plays"/>
  </r>
  <r>
    <n v="287"/>
    <s v="Ferguson PLC"/>
    <s v="Public-key intangible superstructure"/>
    <x v="9"/>
    <n v="13213"/>
    <x v="1"/>
    <n v="2.0973015873015872"/>
    <n v="75.07386363636364"/>
    <n v="176"/>
    <s v="US"/>
    <s v="USD"/>
    <n v="1430197200"/>
    <n v="1430197200"/>
    <x v="277"/>
    <x v="277"/>
    <b v="0"/>
    <b v="0"/>
    <s v="music/electric music"/>
    <x v="1"/>
    <s v="Electric music"/>
  </r>
  <r>
    <n v="288"/>
    <s v="Garcia Ltd"/>
    <s v="Secured global success"/>
    <x v="36"/>
    <n v="5476"/>
    <x v="0"/>
    <n v="0.97785714285714287"/>
    <n v="39.970802919708028"/>
    <n v="137"/>
    <s v="DK"/>
    <s v="DKK"/>
    <n v="1331701200"/>
    <n v="1331787600"/>
    <x v="278"/>
    <x v="278"/>
    <b v="0"/>
    <b v="1"/>
    <s v="music/metal"/>
    <x v="1"/>
    <s v="Metal"/>
  </r>
  <r>
    <n v="289"/>
    <s v="Smith, Love and Smith"/>
    <s v="Grass-roots mission-critical capability"/>
    <x v="126"/>
    <n v="13474"/>
    <x v="1"/>
    <n v="16.842500000000001"/>
    <n v="39.982195845697326"/>
    <n v="337"/>
    <s v="CA"/>
    <s v="CAD"/>
    <n v="1438578000"/>
    <n v="1438837200"/>
    <x v="279"/>
    <x v="71"/>
    <b v="0"/>
    <b v="0"/>
    <s v="theater/plays"/>
    <x v="3"/>
    <s v="Plays"/>
  </r>
  <r>
    <n v="290"/>
    <s v="Wilson, Hall and Osborne"/>
    <s v="Advanced global data-warehouse"/>
    <x v="189"/>
    <n v="91722"/>
    <x v="0"/>
    <n v="0.54402135231316728"/>
    <n v="101.01541850220265"/>
    <n v="908"/>
    <s v="US"/>
    <s v="USD"/>
    <n v="1368162000"/>
    <n v="1370926800"/>
    <x v="280"/>
    <x v="279"/>
    <b v="0"/>
    <b v="1"/>
    <s v="film &amp; video/documentary"/>
    <x v="4"/>
    <s v="Documentary"/>
  </r>
  <r>
    <n v="291"/>
    <s v="Bell, Grimes and Kerr"/>
    <s v="Self-enabling uniform complexity"/>
    <x v="37"/>
    <n v="8219"/>
    <x v="1"/>
    <n v="4.5661111111111108"/>
    <n v="76.813084112149539"/>
    <n v="107"/>
    <s v="US"/>
    <s v="USD"/>
    <n v="1318654800"/>
    <n v="1319000400"/>
    <x v="281"/>
    <x v="280"/>
    <b v="1"/>
    <b v="0"/>
    <s v="technology/web"/>
    <x v="2"/>
    <s v="Web"/>
  </r>
  <r>
    <n v="292"/>
    <s v="Ho-Harris"/>
    <s v="Versatile cohesive encoding"/>
    <x v="190"/>
    <n v="717"/>
    <x v="0"/>
    <n v="9.8219178082191785E-2"/>
    <n v="71.7"/>
    <n v="10"/>
    <s v="US"/>
    <s v="USD"/>
    <n v="1331874000"/>
    <n v="1333429200"/>
    <x v="282"/>
    <x v="281"/>
    <b v="0"/>
    <b v="0"/>
    <s v="food/food trucks"/>
    <x v="0"/>
    <s v="Food trucks"/>
  </r>
  <r>
    <n v="293"/>
    <s v="Ross Group"/>
    <s v="Organized executive solution"/>
    <x v="191"/>
    <n v="1065"/>
    <x v="3"/>
    <n v="0.16384615384615384"/>
    <n v="33.28125"/>
    <n v="32"/>
    <s v="IT"/>
    <s v="EUR"/>
    <n v="1286254800"/>
    <n v="1287032400"/>
    <x v="283"/>
    <x v="282"/>
    <b v="0"/>
    <b v="0"/>
    <s v="theater/plays"/>
    <x v="3"/>
    <s v="Plays"/>
  </r>
  <r>
    <n v="294"/>
    <s v="Turner-Davis"/>
    <s v="Automated local emulation"/>
    <x v="60"/>
    <n v="8038"/>
    <x v="1"/>
    <n v="13.396666666666667"/>
    <n v="43.923497267759565"/>
    <n v="183"/>
    <s v="US"/>
    <s v="USD"/>
    <n v="1540530000"/>
    <n v="1541570400"/>
    <x v="284"/>
    <x v="283"/>
    <b v="0"/>
    <b v="0"/>
    <s v="theater/plays"/>
    <x v="3"/>
    <s v="Plays"/>
  </r>
  <r>
    <n v="295"/>
    <s v="Smith, Jackson and Herrera"/>
    <s v="Enterprise-wide intermediate middleware"/>
    <x v="192"/>
    <n v="68769"/>
    <x v="0"/>
    <n v="0.35650077760497667"/>
    <n v="36.004712041884815"/>
    <n v="1910"/>
    <s v="CH"/>
    <s v="CHF"/>
    <n v="1381813200"/>
    <n v="1383976800"/>
    <x v="285"/>
    <x v="284"/>
    <b v="0"/>
    <b v="0"/>
    <s v="theater/plays"/>
    <x v="3"/>
    <s v="Plays"/>
  </r>
  <r>
    <n v="296"/>
    <s v="Smith-Hess"/>
    <s v="Grass-roots real-time Local Area Network"/>
    <x v="55"/>
    <n v="3352"/>
    <x v="0"/>
    <n v="0.54950819672131146"/>
    <n v="88.21052631578948"/>
    <n v="38"/>
    <s v="AU"/>
    <s v="AUD"/>
    <n v="1548655200"/>
    <n v="1550556000"/>
    <x v="286"/>
    <x v="285"/>
    <b v="0"/>
    <b v="0"/>
    <s v="theater/plays"/>
    <x v="3"/>
    <s v="Plays"/>
  </r>
  <r>
    <n v="297"/>
    <s v="Brown, Herring and Bass"/>
    <s v="Organized client-driven capacity"/>
    <x v="44"/>
    <n v="6785"/>
    <x v="0"/>
    <n v="0.94236111111111109"/>
    <n v="65.240384615384613"/>
    <n v="104"/>
    <s v="AU"/>
    <s v="AUD"/>
    <n v="1389679200"/>
    <n v="1390456800"/>
    <x v="287"/>
    <x v="286"/>
    <b v="0"/>
    <b v="1"/>
    <s v="theater/plays"/>
    <x v="3"/>
    <s v="Plays"/>
  </r>
  <r>
    <n v="298"/>
    <s v="Chase, Garcia and Johnson"/>
    <s v="Adaptive intangible database"/>
    <x v="26"/>
    <n v="5037"/>
    <x v="1"/>
    <n v="1.4391428571428571"/>
    <n v="69.958333333333329"/>
    <n v="72"/>
    <s v="US"/>
    <s v="USD"/>
    <n v="1456466400"/>
    <n v="1458018000"/>
    <x v="288"/>
    <x v="287"/>
    <b v="0"/>
    <b v="1"/>
    <s v="music/rock"/>
    <x v="1"/>
    <s v="Rock"/>
  </r>
  <r>
    <n v="299"/>
    <s v="Ramsey and Sons"/>
    <s v="Grass-roots contextually-based algorithm"/>
    <x v="167"/>
    <n v="1954"/>
    <x v="0"/>
    <n v="0.51421052631578945"/>
    <n v="39.877551020408163"/>
    <n v="49"/>
    <s v="US"/>
    <s v="USD"/>
    <n v="1456984800"/>
    <n v="1461819600"/>
    <x v="289"/>
    <x v="288"/>
    <b v="0"/>
    <b v="0"/>
    <s v="food/food trucks"/>
    <x v="0"/>
    <s v="Food trucks"/>
  </r>
  <r>
    <n v="300"/>
    <s v="Cooke PLC"/>
    <s v="Focused executive core"/>
    <x v="0"/>
    <n v="5"/>
    <x v="0"/>
    <n v="0.05"/>
    <n v="5"/>
    <n v="1"/>
    <s v="DK"/>
    <s v="DKK"/>
    <n v="1504069200"/>
    <n v="1504155600"/>
    <x v="290"/>
    <x v="289"/>
    <b v="0"/>
    <b v="1"/>
    <s v="publishing/nonfiction"/>
    <x v="5"/>
    <s v="Nonfiction"/>
  </r>
  <r>
    <n v="301"/>
    <s v="Wong-Walker"/>
    <s v="Multi-channeled disintermediate policy"/>
    <x v="79"/>
    <n v="12102"/>
    <x v="1"/>
    <n v="13.446666666666667"/>
    <n v="41.023728813559323"/>
    <n v="295"/>
    <s v="US"/>
    <s v="USD"/>
    <n v="1424930400"/>
    <n v="1426395600"/>
    <x v="291"/>
    <x v="290"/>
    <b v="0"/>
    <b v="0"/>
    <s v="film &amp; video/documentary"/>
    <x v="4"/>
    <s v="Documentary"/>
  </r>
  <r>
    <n v="302"/>
    <s v="Ferguson, Collins and Mata"/>
    <s v="Customizable bi-directional hardware"/>
    <x v="193"/>
    <n v="24234"/>
    <x v="0"/>
    <n v="0.31844940867279897"/>
    <n v="98.914285714285711"/>
    <n v="245"/>
    <s v="US"/>
    <s v="USD"/>
    <n v="1535864400"/>
    <n v="1537074000"/>
    <x v="292"/>
    <x v="18"/>
    <b v="0"/>
    <b v="0"/>
    <s v="theater/plays"/>
    <x v="3"/>
    <s v="Plays"/>
  </r>
  <r>
    <n v="303"/>
    <s v="Guerrero, Flores and Jenkins"/>
    <s v="Networked optimal architecture"/>
    <x v="74"/>
    <n v="2809"/>
    <x v="0"/>
    <n v="0.82617647058823529"/>
    <n v="87.78125"/>
    <n v="32"/>
    <s v="US"/>
    <s v="USD"/>
    <n v="1452146400"/>
    <n v="1452578400"/>
    <x v="293"/>
    <x v="291"/>
    <b v="0"/>
    <b v="0"/>
    <s v="music/indie rock"/>
    <x v="1"/>
    <s v="Indie rock"/>
  </r>
  <r>
    <n v="304"/>
    <s v="Peterson PLC"/>
    <s v="User-friendly discrete benchmark"/>
    <x v="118"/>
    <n v="11469"/>
    <x v="1"/>
    <n v="5.4614285714285717"/>
    <n v="80.767605633802816"/>
    <n v="142"/>
    <s v="US"/>
    <s v="USD"/>
    <n v="1470546000"/>
    <n v="1474088400"/>
    <x v="294"/>
    <x v="292"/>
    <b v="0"/>
    <b v="0"/>
    <s v="film &amp; video/documentary"/>
    <x v="4"/>
    <s v="Documentary"/>
  </r>
  <r>
    <n v="305"/>
    <s v="Townsend Ltd"/>
    <s v="Grass-roots actuating policy"/>
    <x v="54"/>
    <n v="8014"/>
    <x v="1"/>
    <n v="2.8621428571428571"/>
    <n v="94.28235294117647"/>
    <n v="85"/>
    <s v="US"/>
    <s v="USD"/>
    <n v="1458363600"/>
    <n v="1461906000"/>
    <x v="295"/>
    <x v="293"/>
    <b v="0"/>
    <b v="0"/>
    <s v="theater/plays"/>
    <x v="3"/>
    <s v="Plays"/>
  </r>
  <r>
    <n v="306"/>
    <s v="Rush, Reed and Hall"/>
    <s v="Enterprise-wide 3rdgeneration knowledge user"/>
    <x v="191"/>
    <n v="514"/>
    <x v="0"/>
    <n v="7.9076923076923072E-2"/>
    <n v="73.428571428571431"/>
    <n v="7"/>
    <s v="US"/>
    <s v="USD"/>
    <n v="1500008400"/>
    <n v="1500267600"/>
    <x v="296"/>
    <x v="294"/>
    <b v="0"/>
    <b v="1"/>
    <s v="theater/plays"/>
    <x v="3"/>
    <s v="Plays"/>
  </r>
  <r>
    <n v="307"/>
    <s v="Salazar-Dodson"/>
    <s v="Face-to-face zero tolerance moderator"/>
    <x v="194"/>
    <n v="43473"/>
    <x v="1"/>
    <n v="1.3213677811550153"/>
    <n v="65.968133535660087"/>
    <n v="659"/>
    <s v="DK"/>
    <s v="DKK"/>
    <n v="1338958800"/>
    <n v="1340686800"/>
    <x v="297"/>
    <x v="295"/>
    <b v="0"/>
    <b v="1"/>
    <s v="publishing/fiction"/>
    <x v="5"/>
    <s v="Fiction"/>
  </r>
  <r>
    <n v="308"/>
    <s v="Davis Ltd"/>
    <s v="Grass-roots optimizing projection"/>
    <x v="195"/>
    <n v="87560"/>
    <x v="0"/>
    <n v="0.74077834179357027"/>
    <n v="109.04109589041096"/>
    <n v="803"/>
    <s v="US"/>
    <s v="USD"/>
    <n v="1303102800"/>
    <n v="1303189200"/>
    <x v="298"/>
    <x v="296"/>
    <b v="0"/>
    <b v="0"/>
    <s v="theater/plays"/>
    <x v="3"/>
    <s v="Plays"/>
  </r>
  <r>
    <n v="309"/>
    <s v="Harris-Perry"/>
    <s v="User-centric 6thgeneration attitude"/>
    <x v="178"/>
    <n v="3087"/>
    <x v="3"/>
    <n v="0.75292682926829269"/>
    <n v="41.16"/>
    <n v="75"/>
    <s v="US"/>
    <s v="USD"/>
    <n v="1316581200"/>
    <n v="1318309200"/>
    <x v="299"/>
    <x v="297"/>
    <b v="0"/>
    <b v="1"/>
    <s v="music/indie rock"/>
    <x v="1"/>
    <s v="Indie rock"/>
  </r>
  <r>
    <n v="310"/>
    <s v="Velazquez, Hunt and Ortiz"/>
    <s v="Switchable zero tolerance website"/>
    <x v="75"/>
    <n v="1586"/>
    <x v="0"/>
    <n v="0.20333333333333334"/>
    <n v="99.125"/>
    <n v="16"/>
    <s v="US"/>
    <s v="USD"/>
    <n v="1270789200"/>
    <n v="1272171600"/>
    <x v="300"/>
    <x v="298"/>
    <b v="0"/>
    <b v="0"/>
    <s v="games/video games"/>
    <x v="6"/>
    <s v="Video games"/>
  </r>
  <r>
    <n v="311"/>
    <s v="Flores PLC"/>
    <s v="Focused real-time help-desk"/>
    <x v="9"/>
    <n v="12812"/>
    <x v="1"/>
    <n v="2.0336507936507937"/>
    <n v="105.88429752066116"/>
    <n v="121"/>
    <s v="US"/>
    <s v="USD"/>
    <n v="1297836000"/>
    <n v="1298872800"/>
    <x v="247"/>
    <x v="299"/>
    <b v="0"/>
    <b v="0"/>
    <s v="theater/plays"/>
    <x v="3"/>
    <s v="Plays"/>
  </r>
  <r>
    <n v="312"/>
    <s v="Martinez LLC"/>
    <s v="Robust impactful approach"/>
    <x v="18"/>
    <n v="183345"/>
    <x v="1"/>
    <n v="3.1022842639593908"/>
    <n v="48.996525921966864"/>
    <n v="3742"/>
    <s v="US"/>
    <s v="USD"/>
    <n v="1382677200"/>
    <n v="1383282000"/>
    <x v="244"/>
    <x v="300"/>
    <b v="0"/>
    <b v="0"/>
    <s v="theater/plays"/>
    <x v="3"/>
    <s v="Plays"/>
  </r>
  <r>
    <n v="313"/>
    <s v="Miller-Irwin"/>
    <s v="Secured maximized policy"/>
    <x v="196"/>
    <n v="8697"/>
    <x v="1"/>
    <n v="3.9531818181818181"/>
    <n v="39"/>
    <n v="223"/>
    <s v="US"/>
    <s v="USD"/>
    <n v="1330322400"/>
    <n v="1330495200"/>
    <x v="301"/>
    <x v="301"/>
    <b v="0"/>
    <b v="0"/>
    <s v="music/rock"/>
    <x v="1"/>
    <s v="Rock"/>
  </r>
  <r>
    <n v="314"/>
    <s v="Sanchez-Morgan"/>
    <s v="Realigned upward-trending strategy"/>
    <x v="1"/>
    <n v="4126"/>
    <x v="1"/>
    <n v="2.9471428571428571"/>
    <n v="31.022556390977442"/>
    <n v="133"/>
    <s v="US"/>
    <s v="USD"/>
    <n v="1552366800"/>
    <n v="1552798800"/>
    <x v="188"/>
    <x v="162"/>
    <b v="0"/>
    <b v="1"/>
    <s v="film &amp; video/documentary"/>
    <x v="4"/>
    <s v="Documentary"/>
  </r>
  <r>
    <n v="315"/>
    <s v="Lopez, Adams and Johnson"/>
    <s v="Open-source interactive knowledge user"/>
    <x v="40"/>
    <n v="3220"/>
    <x v="0"/>
    <n v="0.33894736842105261"/>
    <n v="103.87096774193549"/>
    <n v="31"/>
    <s v="US"/>
    <s v="USD"/>
    <n v="1400907600"/>
    <n v="1403413200"/>
    <x v="302"/>
    <x v="302"/>
    <b v="0"/>
    <b v="0"/>
    <s v="theater/plays"/>
    <x v="3"/>
    <s v="Plays"/>
  </r>
  <r>
    <n v="316"/>
    <s v="Martin-Marshall"/>
    <s v="Configurable demand-driven matrix"/>
    <x v="103"/>
    <n v="6401"/>
    <x v="0"/>
    <n v="0.66677083333333331"/>
    <n v="59.268518518518519"/>
    <n v="108"/>
    <s v="IT"/>
    <s v="EUR"/>
    <n v="1574143200"/>
    <n v="1574229600"/>
    <x v="303"/>
    <x v="303"/>
    <b v="0"/>
    <b v="1"/>
    <s v="food/food trucks"/>
    <x v="0"/>
    <s v="Food trucks"/>
  </r>
  <r>
    <n v="317"/>
    <s v="Summers PLC"/>
    <s v="Cross-group coherent hierarchy"/>
    <x v="47"/>
    <n v="1269"/>
    <x v="0"/>
    <n v="0.19227272727272726"/>
    <n v="42.3"/>
    <n v="30"/>
    <s v="US"/>
    <s v="USD"/>
    <n v="1494738000"/>
    <n v="1495861200"/>
    <x v="304"/>
    <x v="304"/>
    <b v="0"/>
    <b v="0"/>
    <s v="theater/plays"/>
    <x v="3"/>
    <s v="Plays"/>
  </r>
  <r>
    <n v="318"/>
    <s v="Young, Hart and Ryan"/>
    <s v="Decentralized demand-driven open system"/>
    <x v="57"/>
    <n v="903"/>
    <x v="0"/>
    <n v="0.15842105263157893"/>
    <n v="53.117647058823529"/>
    <n v="17"/>
    <s v="US"/>
    <s v="USD"/>
    <n v="1392357600"/>
    <n v="1392530400"/>
    <x v="305"/>
    <x v="305"/>
    <b v="0"/>
    <b v="0"/>
    <s v="music/rock"/>
    <x v="1"/>
    <s v="Rock"/>
  </r>
  <r>
    <n v="319"/>
    <s v="Mills Group"/>
    <s v="Advanced empowering matrix"/>
    <x v="141"/>
    <n v="3251"/>
    <x v="3"/>
    <n v="0.38702380952380955"/>
    <n v="50.796875"/>
    <n v="64"/>
    <s v="US"/>
    <s v="USD"/>
    <n v="1281589200"/>
    <n v="1283662800"/>
    <x v="306"/>
    <x v="306"/>
    <b v="0"/>
    <b v="0"/>
    <s v="technology/web"/>
    <x v="2"/>
    <s v="Web"/>
  </r>
  <r>
    <n v="320"/>
    <s v="Sandoval-Powell"/>
    <s v="Phased holistic implementation"/>
    <x v="197"/>
    <n v="8092"/>
    <x v="0"/>
    <n v="9.5876777251184833E-2"/>
    <n v="101.15"/>
    <n v="80"/>
    <s v="US"/>
    <s v="USD"/>
    <n v="1305003600"/>
    <n v="1305781200"/>
    <x v="307"/>
    <x v="307"/>
    <b v="0"/>
    <b v="0"/>
    <s v="publishing/fiction"/>
    <x v="5"/>
    <s v="Fiction"/>
  </r>
  <r>
    <n v="321"/>
    <s v="Mills, Frazier and Perez"/>
    <s v="Proactive attitude-oriented knowledge user"/>
    <x v="198"/>
    <n v="160422"/>
    <x v="0"/>
    <n v="0.94144366197183094"/>
    <n v="65.000810372771468"/>
    <n v="2468"/>
    <s v="US"/>
    <s v="USD"/>
    <n v="1301634000"/>
    <n v="1302325200"/>
    <x v="308"/>
    <x v="308"/>
    <b v="0"/>
    <b v="0"/>
    <s v="film &amp; video/shorts"/>
    <x v="4"/>
    <s v="Shorts"/>
  </r>
  <r>
    <n v="322"/>
    <s v="Hebert Group"/>
    <s v="Visionary asymmetric Graphical User Interface"/>
    <x v="199"/>
    <n v="196377"/>
    <x v="1"/>
    <n v="1.6656234096692113"/>
    <n v="37.998645510835914"/>
    <n v="5168"/>
    <s v="US"/>
    <s v="USD"/>
    <n v="1290664800"/>
    <n v="1291788000"/>
    <x v="309"/>
    <x v="309"/>
    <b v="0"/>
    <b v="0"/>
    <s v="theater/plays"/>
    <x v="3"/>
    <s v="Plays"/>
  </r>
  <r>
    <n v="323"/>
    <s v="Cole, Smith and Wood"/>
    <s v="Integrated zero-defect help-desk"/>
    <x v="200"/>
    <n v="2148"/>
    <x v="0"/>
    <n v="0.24134831460674158"/>
    <n v="82.615384615384613"/>
    <n v="26"/>
    <s v="GB"/>
    <s v="GBP"/>
    <n v="1395896400"/>
    <n v="1396069200"/>
    <x v="310"/>
    <x v="310"/>
    <b v="0"/>
    <b v="0"/>
    <s v="film &amp; video/documentary"/>
    <x v="4"/>
    <s v="Documentary"/>
  </r>
  <r>
    <n v="324"/>
    <s v="Harris, Hall and Harris"/>
    <s v="Inverse analyzing matrices"/>
    <x v="143"/>
    <n v="11648"/>
    <x v="1"/>
    <n v="1.6405633802816901"/>
    <n v="37.941368078175898"/>
    <n v="307"/>
    <s v="US"/>
    <s v="USD"/>
    <n v="1434862800"/>
    <n v="1435899600"/>
    <x v="311"/>
    <x v="311"/>
    <b v="0"/>
    <b v="1"/>
    <s v="theater/plays"/>
    <x v="3"/>
    <s v="Plays"/>
  </r>
  <r>
    <n v="325"/>
    <s v="Saunders Group"/>
    <s v="Programmable systemic implementation"/>
    <x v="191"/>
    <n v="5897"/>
    <x v="0"/>
    <n v="0.90723076923076929"/>
    <n v="80.780821917808225"/>
    <n v="73"/>
    <s v="US"/>
    <s v="USD"/>
    <n v="1529125200"/>
    <n v="1531112400"/>
    <x v="79"/>
    <x v="312"/>
    <b v="0"/>
    <b v="1"/>
    <s v="theater/plays"/>
    <x v="3"/>
    <s v="Plays"/>
  </r>
  <r>
    <n v="326"/>
    <s v="Pham, Avila and Nash"/>
    <s v="Multi-channeled next generation architecture"/>
    <x v="44"/>
    <n v="3326"/>
    <x v="0"/>
    <n v="0.46194444444444444"/>
    <n v="25.984375"/>
    <n v="128"/>
    <s v="US"/>
    <s v="USD"/>
    <n v="1451109600"/>
    <n v="1451628000"/>
    <x v="312"/>
    <x v="313"/>
    <b v="0"/>
    <b v="0"/>
    <s v="film &amp; video/animation"/>
    <x v="4"/>
    <s v="Animation"/>
  </r>
  <r>
    <n v="327"/>
    <s v="Patterson, Salinas and Lucas"/>
    <s v="Digitized 3rdgeneration encoding"/>
    <x v="97"/>
    <n v="1002"/>
    <x v="0"/>
    <n v="0.38538461538461538"/>
    <n v="30.363636363636363"/>
    <n v="33"/>
    <s v="US"/>
    <s v="USD"/>
    <n v="1566968400"/>
    <n v="1567314000"/>
    <x v="313"/>
    <x v="314"/>
    <b v="0"/>
    <b v="1"/>
    <s v="theater/plays"/>
    <x v="3"/>
    <s v="Plays"/>
  </r>
  <r>
    <n v="328"/>
    <s v="Young PLC"/>
    <s v="Innovative well-modulated functionalities"/>
    <x v="201"/>
    <n v="131826"/>
    <x v="1"/>
    <n v="1.3356231003039514"/>
    <n v="54.004916018025398"/>
    <n v="2441"/>
    <s v="US"/>
    <s v="USD"/>
    <n v="1543557600"/>
    <n v="1544508000"/>
    <x v="314"/>
    <x v="315"/>
    <b v="0"/>
    <b v="0"/>
    <s v="music/rock"/>
    <x v="1"/>
    <s v="Rock"/>
  </r>
  <r>
    <n v="329"/>
    <s v="Willis and Sons"/>
    <s v="Fundamental incremental database"/>
    <x v="202"/>
    <n v="21477"/>
    <x v="2"/>
    <n v="0.22896588486140726"/>
    <n v="101.78672985781991"/>
    <n v="211"/>
    <s v="US"/>
    <s v="USD"/>
    <n v="1481522400"/>
    <n v="1482472800"/>
    <x v="315"/>
    <x v="316"/>
    <b v="0"/>
    <b v="0"/>
    <s v="games/video games"/>
    <x v="6"/>
    <s v="Video games"/>
  </r>
  <r>
    <n v="330"/>
    <s v="Thompson-Bates"/>
    <s v="Expanded encompassing open architecture"/>
    <x v="203"/>
    <n v="62330"/>
    <x v="1"/>
    <n v="1.8495548961424333"/>
    <n v="45.003610108303249"/>
    <n v="1385"/>
    <s v="GB"/>
    <s v="GBP"/>
    <n v="1512712800"/>
    <n v="1512799200"/>
    <x v="316"/>
    <x v="317"/>
    <b v="0"/>
    <b v="0"/>
    <s v="film &amp; video/documentary"/>
    <x v="4"/>
    <s v="Documentary"/>
  </r>
  <r>
    <n v="331"/>
    <s v="Rose-Silva"/>
    <s v="Intuitive static portal"/>
    <x v="88"/>
    <n v="14643"/>
    <x v="1"/>
    <n v="4.4372727272727275"/>
    <n v="77.068421052631578"/>
    <n v="190"/>
    <s v="US"/>
    <s v="USD"/>
    <n v="1324274400"/>
    <n v="1324360800"/>
    <x v="317"/>
    <x v="318"/>
    <b v="0"/>
    <b v="0"/>
    <s v="food/food trucks"/>
    <x v="0"/>
    <s v="Food trucks"/>
  </r>
  <r>
    <n v="332"/>
    <s v="Pacheco, Johnson and Torres"/>
    <s v="Optional bandwidth-monitored definition"/>
    <x v="204"/>
    <n v="41396"/>
    <x v="1"/>
    <n v="1.999806763285024"/>
    <n v="88.076595744680844"/>
    <n v="470"/>
    <s v="US"/>
    <s v="USD"/>
    <n v="1364446800"/>
    <n v="1364533200"/>
    <x v="318"/>
    <x v="319"/>
    <b v="0"/>
    <b v="0"/>
    <s v="technology/wearables"/>
    <x v="2"/>
    <s v="Wearables"/>
  </r>
  <r>
    <n v="333"/>
    <s v="Carlson, Dixon and Jones"/>
    <s v="Persistent well-modulated synergy"/>
    <x v="103"/>
    <n v="11900"/>
    <x v="1"/>
    <n v="1.2395833333333333"/>
    <n v="47.035573122529641"/>
    <n v="253"/>
    <s v="US"/>
    <s v="USD"/>
    <n v="1542693600"/>
    <n v="1545112800"/>
    <x v="319"/>
    <x v="320"/>
    <b v="0"/>
    <b v="0"/>
    <s v="theater/plays"/>
    <x v="3"/>
    <s v="Plays"/>
  </r>
  <r>
    <n v="334"/>
    <s v="Mcgee Group"/>
    <s v="Assimilated discrete algorithm"/>
    <x v="205"/>
    <n v="123538"/>
    <x v="1"/>
    <n v="1.8661329305135952"/>
    <n v="110.99550763701707"/>
    <n v="1113"/>
    <s v="US"/>
    <s v="USD"/>
    <n v="1515564000"/>
    <n v="1516168800"/>
    <x v="32"/>
    <x v="321"/>
    <b v="0"/>
    <b v="0"/>
    <s v="music/rock"/>
    <x v="1"/>
    <s v="Rock"/>
  </r>
  <r>
    <n v="335"/>
    <s v="Jordan-Acosta"/>
    <s v="Operative uniform hub"/>
    <x v="206"/>
    <n v="198628"/>
    <x v="1"/>
    <n v="1.1428538550057536"/>
    <n v="87.003066141042481"/>
    <n v="2283"/>
    <s v="US"/>
    <s v="USD"/>
    <n v="1573797600"/>
    <n v="1574920800"/>
    <x v="320"/>
    <x v="322"/>
    <b v="0"/>
    <b v="0"/>
    <s v="music/rock"/>
    <x v="1"/>
    <s v="Rock"/>
  </r>
  <r>
    <n v="336"/>
    <s v="Nunez Inc"/>
    <s v="Customizable intangible capability"/>
    <x v="207"/>
    <n v="68602"/>
    <x v="0"/>
    <n v="0.97032531824611035"/>
    <n v="63.994402985074629"/>
    <n v="1072"/>
    <s v="US"/>
    <s v="USD"/>
    <n v="1292392800"/>
    <n v="1292479200"/>
    <x v="321"/>
    <x v="323"/>
    <b v="0"/>
    <b v="1"/>
    <s v="music/rock"/>
    <x v="1"/>
    <s v="Rock"/>
  </r>
  <r>
    <n v="337"/>
    <s v="Hayden Ltd"/>
    <s v="Innovative didactic analyzer"/>
    <x v="208"/>
    <n v="116064"/>
    <x v="1"/>
    <n v="1.2281904761904763"/>
    <n v="105.9945205479452"/>
    <n v="1095"/>
    <s v="US"/>
    <s v="USD"/>
    <n v="1573452000"/>
    <n v="1573538400"/>
    <x v="322"/>
    <x v="324"/>
    <b v="0"/>
    <b v="0"/>
    <s v="theater/plays"/>
    <x v="3"/>
    <s v="Plays"/>
  </r>
  <r>
    <n v="338"/>
    <s v="Gonzalez-Burton"/>
    <s v="Decentralized intangible encoding"/>
    <x v="209"/>
    <n v="125042"/>
    <x v="1"/>
    <n v="1.7914326647564469"/>
    <n v="73.989349112426041"/>
    <n v="1690"/>
    <s v="US"/>
    <s v="USD"/>
    <n v="1317790800"/>
    <n v="1320382800"/>
    <x v="323"/>
    <x v="325"/>
    <b v="0"/>
    <b v="0"/>
    <s v="theater/plays"/>
    <x v="3"/>
    <s v="Plays"/>
  </r>
  <r>
    <n v="339"/>
    <s v="Lewis, Taylor and Rivers"/>
    <s v="Front-line transitional algorithm"/>
    <x v="210"/>
    <n v="108974"/>
    <x v="3"/>
    <n v="0.79951577402787966"/>
    <n v="84.02004626060139"/>
    <n v="1297"/>
    <s v="CA"/>
    <s v="CAD"/>
    <n v="1501650000"/>
    <n v="1502859600"/>
    <x v="324"/>
    <x v="326"/>
    <b v="0"/>
    <b v="0"/>
    <s v="theater/plays"/>
    <x v="3"/>
    <s v="Plays"/>
  </r>
  <r>
    <n v="340"/>
    <s v="Butler, Henry and Espinoza"/>
    <s v="Switchable didactic matrices"/>
    <x v="211"/>
    <n v="34964"/>
    <x v="0"/>
    <n v="0.94242587601078165"/>
    <n v="88.966921119592882"/>
    <n v="393"/>
    <s v="US"/>
    <s v="USD"/>
    <n v="1323669600"/>
    <n v="1323756000"/>
    <x v="325"/>
    <x v="327"/>
    <b v="0"/>
    <b v="0"/>
    <s v="photography/photography books"/>
    <x v="7"/>
    <s v="Photography books"/>
  </r>
  <r>
    <n v="341"/>
    <s v="Guzman Group"/>
    <s v="Ameliorated disintermediate utilization"/>
    <x v="212"/>
    <n v="96777"/>
    <x v="0"/>
    <n v="0.84669291338582675"/>
    <n v="76.990453460620529"/>
    <n v="1257"/>
    <s v="US"/>
    <s v="USD"/>
    <n v="1440738000"/>
    <n v="1441342800"/>
    <x v="326"/>
    <x v="328"/>
    <b v="0"/>
    <b v="0"/>
    <s v="music/indie rock"/>
    <x v="1"/>
    <s v="Indie rock"/>
  </r>
  <r>
    <n v="342"/>
    <s v="Gibson-Hernandez"/>
    <s v="Visionary foreground middleware"/>
    <x v="213"/>
    <n v="31864"/>
    <x v="0"/>
    <n v="0.66521920668058454"/>
    <n v="97.146341463414629"/>
    <n v="328"/>
    <s v="US"/>
    <s v="USD"/>
    <n v="1374296400"/>
    <n v="1375333200"/>
    <x v="327"/>
    <x v="329"/>
    <b v="0"/>
    <b v="0"/>
    <s v="theater/plays"/>
    <x v="3"/>
    <s v="Plays"/>
  </r>
  <r>
    <n v="343"/>
    <s v="Spencer-Weber"/>
    <s v="Optional zero-defect task-force"/>
    <x v="25"/>
    <n v="4853"/>
    <x v="0"/>
    <n v="0.53922222222222227"/>
    <n v="33.013605442176868"/>
    <n v="147"/>
    <s v="US"/>
    <s v="USD"/>
    <n v="1384840800"/>
    <n v="1389420000"/>
    <x v="328"/>
    <x v="151"/>
    <b v="0"/>
    <b v="0"/>
    <s v="theater/plays"/>
    <x v="3"/>
    <s v="Plays"/>
  </r>
  <r>
    <n v="344"/>
    <s v="Berger, Johnson and Marshall"/>
    <s v="Devolved exuding emulation"/>
    <x v="214"/>
    <n v="82959"/>
    <x v="0"/>
    <n v="0.41983299595141699"/>
    <n v="99.950602409638549"/>
    <n v="830"/>
    <s v="US"/>
    <s v="USD"/>
    <n v="1516600800"/>
    <n v="1520056800"/>
    <x v="329"/>
    <x v="330"/>
    <b v="0"/>
    <b v="0"/>
    <s v="games/video games"/>
    <x v="6"/>
    <s v="Video games"/>
  </r>
  <r>
    <n v="345"/>
    <s v="Taylor, Cisneros and Romero"/>
    <s v="Open-source neutral task-force"/>
    <x v="215"/>
    <n v="23159"/>
    <x v="0"/>
    <n v="0.14694796954314721"/>
    <n v="69.966767371601208"/>
    <n v="331"/>
    <s v="GB"/>
    <s v="GBP"/>
    <n v="1436418000"/>
    <n v="1436504400"/>
    <x v="330"/>
    <x v="331"/>
    <b v="0"/>
    <b v="0"/>
    <s v="film &amp; video/drama"/>
    <x v="4"/>
    <s v="Drama"/>
  </r>
  <r>
    <n v="346"/>
    <s v="Little-Marsh"/>
    <s v="Virtual attitude-oriented migration"/>
    <x v="48"/>
    <n v="2758"/>
    <x v="0"/>
    <n v="0.34475"/>
    <n v="110.32"/>
    <n v="25"/>
    <s v="US"/>
    <s v="USD"/>
    <n v="1503550800"/>
    <n v="1508302800"/>
    <x v="331"/>
    <x v="332"/>
    <b v="0"/>
    <b v="1"/>
    <s v="music/indie rock"/>
    <x v="1"/>
    <s v="Indie rock"/>
  </r>
  <r>
    <n v="347"/>
    <s v="Petersen and Sons"/>
    <s v="Open-source full-range portal"/>
    <x v="79"/>
    <n v="12607"/>
    <x v="1"/>
    <n v="14.007777777777777"/>
    <n v="66.005235602094245"/>
    <n v="191"/>
    <s v="US"/>
    <s v="USD"/>
    <n v="1423634400"/>
    <n v="1425708000"/>
    <x v="332"/>
    <x v="333"/>
    <b v="0"/>
    <b v="0"/>
    <s v="technology/web"/>
    <x v="2"/>
    <s v="Web"/>
  </r>
  <r>
    <n v="348"/>
    <s v="Hensley Ltd"/>
    <s v="Versatile cohesive open system"/>
    <x v="216"/>
    <n v="142823"/>
    <x v="0"/>
    <n v="0.71770351758793971"/>
    <n v="41.005742176284812"/>
    <n v="3483"/>
    <s v="US"/>
    <s v="USD"/>
    <n v="1487224800"/>
    <n v="1488348000"/>
    <x v="333"/>
    <x v="334"/>
    <b v="0"/>
    <b v="0"/>
    <s v="food/food trucks"/>
    <x v="0"/>
    <s v="Food trucks"/>
  </r>
  <r>
    <n v="349"/>
    <s v="Navarro and Sons"/>
    <s v="Multi-layered bottom-line frame"/>
    <x v="217"/>
    <n v="95958"/>
    <x v="0"/>
    <n v="0.53074115044247783"/>
    <n v="103.96316359696641"/>
    <n v="923"/>
    <s v="US"/>
    <s v="USD"/>
    <n v="1500008400"/>
    <n v="1502600400"/>
    <x v="296"/>
    <x v="335"/>
    <b v="0"/>
    <b v="0"/>
    <s v="theater/plays"/>
    <x v="3"/>
    <s v="Plays"/>
  </r>
  <r>
    <n v="350"/>
    <s v="Shannon Ltd"/>
    <s v="Pre-emptive neutral capacity"/>
    <x v="0"/>
    <n v="5"/>
    <x v="0"/>
    <n v="0.05"/>
    <n v="5"/>
    <n v="1"/>
    <s v="US"/>
    <s v="USD"/>
    <n v="1432098000"/>
    <n v="1433653200"/>
    <x v="334"/>
    <x v="336"/>
    <b v="0"/>
    <b v="1"/>
    <s v="music/jazz"/>
    <x v="1"/>
    <s v="Jazz"/>
  </r>
  <r>
    <n v="351"/>
    <s v="Young LLC"/>
    <s v="Universal maximized methodology"/>
    <x v="218"/>
    <n v="94631"/>
    <x v="1"/>
    <n v="1.2770715249662619"/>
    <n v="47.009935419771487"/>
    <n v="2013"/>
    <s v="US"/>
    <s v="USD"/>
    <n v="1440392400"/>
    <n v="1441602000"/>
    <x v="335"/>
    <x v="337"/>
    <b v="0"/>
    <b v="0"/>
    <s v="music/rock"/>
    <x v="1"/>
    <s v="Rock"/>
  </r>
  <r>
    <n v="352"/>
    <s v="Adams, Willis and Sanchez"/>
    <s v="Expanded hybrid hardware"/>
    <x v="54"/>
    <n v="977"/>
    <x v="0"/>
    <n v="0.34892857142857142"/>
    <n v="29.606060606060606"/>
    <n v="33"/>
    <s v="CA"/>
    <s v="CAD"/>
    <n v="1446876000"/>
    <n v="1447567200"/>
    <x v="336"/>
    <x v="338"/>
    <b v="0"/>
    <b v="0"/>
    <s v="theater/plays"/>
    <x v="3"/>
    <s v="Plays"/>
  </r>
  <r>
    <n v="353"/>
    <s v="Mills-Roy"/>
    <s v="Profit-focused multi-tasking access"/>
    <x v="219"/>
    <n v="137961"/>
    <x v="1"/>
    <n v="4.105982142857143"/>
    <n v="81.010569583088667"/>
    <n v="1703"/>
    <s v="US"/>
    <s v="USD"/>
    <n v="1562302800"/>
    <n v="1562389200"/>
    <x v="337"/>
    <x v="339"/>
    <b v="0"/>
    <b v="0"/>
    <s v="theater/plays"/>
    <x v="3"/>
    <s v="Plays"/>
  </r>
  <r>
    <n v="354"/>
    <s v="Brown Group"/>
    <s v="Profit-focused transitional capability"/>
    <x v="55"/>
    <n v="7548"/>
    <x v="1"/>
    <n v="1.2373770491803278"/>
    <n v="94.35"/>
    <n v="80"/>
    <s v="DK"/>
    <s v="DKK"/>
    <n v="1378184400"/>
    <n v="1378789200"/>
    <x v="338"/>
    <x v="340"/>
    <b v="0"/>
    <b v="0"/>
    <s v="film &amp; video/documentary"/>
    <x v="4"/>
    <s v="Documentary"/>
  </r>
  <r>
    <n v="355"/>
    <s v="Burns-Burnett"/>
    <s v="Front-line scalable definition"/>
    <x v="167"/>
    <n v="2241"/>
    <x v="2"/>
    <n v="0.58973684210526311"/>
    <n v="26.058139534883722"/>
    <n v="86"/>
    <s v="US"/>
    <s v="USD"/>
    <n v="1485064800"/>
    <n v="1488520800"/>
    <x v="339"/>
    <x v="341"/>
    <b v="0"/>
    <b v="0"/>
    <s v="technology/wearables"/>
    <x v="2"/>
    <s v="Wearables"/>
  </r>
  <r>
    <n v="356"/>
    <s v="Glass, Nunez and Mcdonald"/>
    <s v="Open-source systematic protocol"/>
    <x v="29"/>
    <n v="3431"/>
    <x v="0"/>
    <n v="0.36892473118279567"/>
    <n v="85.775000000000006"/>
    <n v="40"/>
    <s v="IT"/>
    <s v="EUR"/>
    <n v="1326520800"/>
    <n v="1327298400"/>
    <x v="340"/>
    <x v="342"/>
    <b v="0"/>
    <b v="0"/>
    <s v="theater/plays"/>
    <x v="3"/>
    <s v="Plays"/>
  </r>
  <r>
    <n v="357"/>
    <s v="Perez, Davis and Wilson"/>
    <s v="Implemented tangible algorithm"/>
    <x v="173"/>
    <n v="4253"/>
    <x v="1"/>
    <n v="1.8491304347826087"/>
    <n v="103.73170731707317"/>
    <n v="41"/>
    <s v="US"/>
    <s v="USD"/>
    <n v="1441256400"/>
    <n v="1443416400"/>
    <x v="341"/>
    <x v="343"/>
    <b v="0"/>
    <b v="0"/>
    <s v="games/video games"/>
    <x v="6"/>
    <s v="Video games"/>
  </r>
  <r>
    <n v="358"/>
    <s v="Diaz-Garcia"/>
    <s v="Profit-focused 3rdgeneration circuit"/>
    <x v="62"/>
    <n v="1146"/>
    <x v="0"/>
    <n v="0.11814432989690722"/>
    <n v="49.826086956521742"/>
    <n v="23"/>
    <s v="CA"/>
    <s v="CAD"/>
    <n v="1533877200"/>
    <n v="1534136400"/>
    <x v="342"/>
    <x v="344"/>
    <b v="1"/>
    <b v="0"/>
    <s v="photography/photography books"/>
    <x v="7"/>
    <s v="Photography books"/>
  </r>
  <r>
    <n v="359"/>
    <s v="Salazar-Moon"/>
    <s v="Compatible needs-based architecture"/>
    <x v="220"/>
    <n v="11948"/>
    <x v="1"/>
    <n v="2.9870000000000001"/>
    <n v="63.893048128342244"/>
    <n v="187"/>
    <s v="US"/>
    <s v="USD"/>
    <n v="1314421200"/>
    <n v="1315026000"/>
    <x v="343"/>
    <x v="127"/>
    <b v="0"/>
    <b v="0"/>
    <s v="film &amp; video/animation"/>
    <x v="4"/>
    <s v="Animation"/>
  </r>
  <r>
    <n v="360"/>
    <s v="Larsen-Chung"/>
    <s v="Right-sized zero tolerance migration"/>
    <x v="221"/>
    <n v="135132"/>
    <x v="1"/>
    <n v="2.2635175879396985"/>
    <n v="47.002434782608695"/>
    <n v="2875"/>
    <s v="GB"/>
    <s v="GBP"/>
    <n v="1293861600"/>
    <n v="1295071200"/>
    <x v="344"/>
    <x v="345"/>
    <b v="0"/>
    <b v="1"/>
    <s v="theater/plays"/>
    <x v="3"/>
    <s v="Plays"/>
  </r>
  <r>
    <n v="361"/>
    <s v="Anderson and Sons"/>
    <s v="Quality-focused reciprocal structure"/>
    <x v="20"/>
    <n v="9546"/>
    <x v="1"/>
    <n v="1.7356363636363636"/>
    <n v="108.47727272727273"/>
    <n v="88"/>
    <s v="US"/>
    <s v="USD"/>
    <n v="1507352400"/>
    <n v="1509426000"/>
    <x v="345"/>
    <x v="346"/>
    <b v="0"/>
    <b v="0"/>
    <s v="theater/plays"/>
    <x v="3"/>
    <s v="Plays"/>
  </r>
  <r>
    <n v="362"/>
    <s v="Lawrence Group"/>
    <s v="Automated actuating conglomeration"/>
    <x v="41"/>
    <n v="13755"/>
    <x v="1"/>
    <n v="3.7175675675675675"/>
    <n v="72.015706806282722"/>
    <n v="191"/>
    <s v="US"/>
    <s v="USD"/>
    <n v="1296108000"/>
    <n v="1299391200"/>
    <x v="65"/>
    <x v="347"/>
    <b v="0"/>
    <b v="0"/>
    <s v="music/rock"/>
    <x v="1"/>
    <s v="Rock"/>
  </r>
  <r>
    <n v="363"/>
    <s v="Gray-Davis"/>
    <s v="Re-contextualized local initiative"/>
    <x v="5"/>
    <n v="8330"/>
    <x v="1"/>
    <n v="1.601923076923077"/>
    <n v="59.928057553956833"/>
    <n v="139"/>
    <s v="US"/>
    <s v="USD"/>
    <n v="1324965600"/>
    <n v="1325052000"/>
    <x v="346"/>
    <x v="348"/>
    <b v="0"/>
    <b v="0"/>
    <s v="music/rock"/>
    <x v="1"/>
    <s v="Rock"/>
  </r>
  <r>
    <n v="364"/>
    <s v="Ramirez-Myers"/>
    <s v="Switchable intangible definition"/>
    <x v="79"/>
    <n v="14547"/>
    <x v="1"/>
    <n v="16.163333333333334"/>
    <n v="78.209677419354833"/>
    <n v="186"/>
    <s v="US"/>
    <s v="USD"/>
    <n v="1520229600"/>
    <n v="1522818000"/>
    <x v="347"/>
    <x v="349"/>
    <b v="0"/>
    <b v="0"/>
    <s v="music/indie rock"/>
    <x v="1"/>
    <s v="Indie rock"/>
  </r>
  <r>
    <n v="365"/>
    <s v="Lucas, Hall and Bonilla"/>
    <s v="Networked bottom-line initiative"/>
    <x v="39"/>
    <n v="11735"/>
    <x v="1"/>
    <n v="7.3343749999999996"/>
    <n v="104.77678571428571"/>
    <n v="112"/>
    <s v="AU"/>
    <s v="AUD"/>
    <n v="1482991200"/>
    <n v="1485324000"/>
    <x v="348"/>
    <x v="350"/>
    <b v="0"/>
    <b v="0"/>
    <s v="theater/plays"/>
    <x v="3"/>
    <s v="Plays"/>
  </r>
  <r>
    <n v="366"/>
    <s v="Williams, Perez and Villegas"/>
    <s v="Robust directional system engine"/>
    <x v="37"/>
    <n v="10658"/>
    <x v="1"/>
    <n v="5.9211111111111112"/>
    <n v="105.52475247524752"/>
    <n v="101"/>
    <s v="US"/>
    <s v="USD"/>
    <n v="1294034400"/>
    <n v="1294120800"/>
    <x v="349"/>
    <x v="351"/>
    <b v="0"/>
    <b v="1"/>
    <s v="theater/plays"/>
    <x v="3"/>
    <s v="Plays"/>
  </r>
  <r>
    <n v="367"/>
    <s v="Brooks, Jones and Ingram"/>
    <s v="Triple-buffered explicit methodology"/>
    <x v="34"/>
    <n v="1870"/>
    <x v="0"/>
    <n v="0.18888888888888888"/>
    <n v="24.933333333333334"/>
    <n v="75"/>
    <s v="US"/>
    <s v="USD"/>
    <n v="1413608400"/>
    <n v="1415685600"/>
    <x v="350"/>
    <x v="33"/>
    <b v="0"/>
    <b v="1"/>
    <s v="theater/plays"/>
    <x v="3"/>
    <s v="Plays"/>
  </r>
  <r>
    <n v="368"/>
    <s v="Whitaker, Wallace and Daniels"/>
    <s v="Reactive directional capacity"/>
    <x v="5"/>
    <n v="14394"/>
    <x v="1"/>
    <n v="2.7680769230769231"/>
    <n v="69.873786407766985"/>
    <n v="206"/>
    <s v="GB"/>
    <s v="GBP"/>
    <n v="1286946000"/>
    <n v="1288933200"/>
    <x v="351"/>
    <x v="352"/>
    <b v="0"/>
    <b v="1"/>
    <s v="film &amp; video/documentary"/>
    <x v="4"/>
    <s v="Documentary"/>
  </r>
  <r>
    <n v="369"/>
    <s v="Smith-Gonzalez"/>
    <s v="Polarized needs-based approach"/>
    <x v="91"/>
    <n v="14743"/>
    <x v="1"/>
    <n v="2.730185185185185"/>
    <n v="95.733766233766232"/>
    <n v="154"/>
    <s v="US"/>
    <s v="USD"/>
    <n v="1359871200"/>
    <n v="1363237200"/>
    <x v="352"/>
    <x v="353"/>
    <b v="0"/>
    <b v="1"/>
    <s v="film &amp; video/television"/>
    <x v="4"/>
    <s v="Television"/>
  </r>
  <r>
    <n v="370"/>
    <s v="Skinner PLC"/>
    <s v="Intuitive well-modulated middleware"/>
    <x v="222"/>
    <n v="178965"/>
    <x v="1"/>
    <n v="1.593633125556545"/>
    <n v="29.997485752598056"/>
    <n v="5966"/>
    <s v="US"/>
    <s v="USD"/>
    <n v="1555304400"/>
    <n v="1555822800"/>
    <x v="353"/>
    <x v="354"/>
    <b v="0"/>
    <b v="0"/>
    <s v="theater/plays"/>
    <x v="3"/>
    <s v="Plays"/>
  </r>
  <r>
    <n v="371"/>
    <s v="Nolan, Smith and Sanchez"/>
    <s v="Multi-channeled logistical matrices"/>
    <x v="223"/>
    <n v="128410"/>
    <x v="0"/>
    <n v="0.67869978858350954"/>
    <n v="59.011948529411768"/>
    <n v="2176"/>
    <s v="US"/>
    <s v="USD"/>
    <n v="1423375200"/>
    <n v="1427778000"/>
    <x v="354"/>
    <x v="355"/>
    <b v="0"/>
    <b v="0"/>
    <s v="theater/plays"/>
    <x v="3"/>
    <s v="Plays"/>
  </r>
  <r>
    <n v="372"/>
    <s v="Green-Carr"/>
    <s v="Pre-emptive bifurcated artificial intelligence"/>
    <x v="79"/>
    <n v="14324"/>
    <x v="1"/>
    <n v="15.915555555555555"/>
    <n v="84.757396449704146"/>
    <n v="169"/>
    <s v="US"/>
    <s v="USD"/>
    <n v="1420696800"/>
    <n v="1422424800"/>
    <x v="355"/>
    <x v="356"/>
    <b v="0"/>
    <b v="1"/>
    <s v="film &amp; video/documentary"/>
    <x v="4"/>
    <s v="Documentary"/>
  </r>
  <r>
    <n v="373"/>
    <s v="Brown-Parker"/>
    <s v="Down-sized coherent toolset"/>
    <x v="224"/>
    <n v="164291"/>
    <x v="1"/>
    <n v="7.3018222222222224"/>
    <n v="78.010921177587846"/>
    <n v="2106"/>
    <s v="US"/>
    <s v="USD"/>
    <n v="1502946000"/>
    <n v="1503637200"/>
    <x v="356"/>
    <x v="357"/>
    <b v="0"/>
    <b v="0"/>
    <s v="theater/plays"/>
    <x v="3"/>
    <s v="Plays"/>
  </r>
  <r>
    <n v="374"/>
    <s v="Marshall Inc"/>
    <s v="Open-source multi-tasking data-warehouse"/>
    <x v="225"/>
    <n v="22073"/>
    <x v="0"/>
    <n v="0.13185782556750297"/>
    <n v="50.05215419501134"/>
    <n v="441"/>
    <s v="US"/>
    <s v="USD"/>
    <n v="1547186400"/>
    <n v="1547618400"/>
    <x v="357"/>
    <x v="358"/>
    <b v="0"/>
    <b v="1"/>
    <s v="film &amp; video/documentary"/>
    <x v="4"/>
    <s v="Documentary"/>
  </r>
  <r>
    <n v="375"/>
    <s v="Leblanc-Pineda"/>
    <s v="Future-proofed upward-trending contingency"/>
    <x v="50"/>
    <n v="1479"/>
    <x v="0"/>
    <n v="0.54777777777777781"/>
    <n v="59.16"/>
    <n v="25"/>
    <s v="US"/>
    <s v="USD"/>
    <n v="1444971600"/>
    <n v="1449900000"/>
    <x v="358"/>
    <x v="359"/>
    <b v="0"/>
    <b v="0"/>
    <s v="music/indie rock"/>
    <x v="1"/>
    <s v="Indie rock"/>
  </r>
  <r>
    <n v="376"/>
    <s v="Perry PLC"/>
    <s v="Mandatory uniform matrix"/>
    <x v="74"/>
    <n v="12275"/>
    <x v="1"/>
    <n v="3.6102941176470589"/>
    <n v="93.702290076335885"/>
    <n v="131"/>
    <s v="US"/>
    <s v="USD"/>
    <n v="1404622800"/>
    <n v="1405141200"/>
    <x v="359"/>
    <x v="360"/>
    <b v="0"/>
    <b v="0"/>
    <s v="music/rock"/>
    <x v="1"/>
    <s v="Rock"/>
  </r>
  <r>
    <n v="377"/>
    <s v="Klein, Stark and Livingston"/>
    <s v="Phased methodical initiative"/>
    <x v="226"/>
    <n v="5098"/>
    <x v="0"/>
    <n v="0.10257545271629778"/>
    <n v="40.14173228346457"/>
    <n v="127"/>
    <s v="US"/>
    <s v="USD"/>
    <n v="1571720400"/>
    <n v="1572933600"/>
    <x v="12"/>
    <x v="361"/>
    <b v="0"/>
    <b v="0"/>
    <s v="theater/plays"/>
    <x v="3"/>
    <s v="Plays"/>
  </r>
  <r>
    <n v="378"/>
    <s v="Fleming-Oliver"/>
    <s v="Managed stable function"/>
    <x v="227"/>
    <n v="24882"/>
    <x v="0"/>
    <n v="0.13962962962962963"/>
    <n v="70.090140845070422"/>
    <n v="355"/>
    <s v="US"/>
    <s v="USD"/>
    <n v="1526878800"/>
    <n v="1530162000"/>
    <x v="360"/>
    <x v="362"/>
    <b v="0"/>
    <b v="0"/>
    <s v="film &amp; video/documentary"/>
    <x v="4"/>
    <s v="Documentary"/>
  </r>
  <r>
    <n v="379"/>
    <s v="Reilly, Aguirre and Johnson"/>
    <s v="Realigned clear-thinking migration"/>
    <x v="44"/>
    <n v="2912"/>
    <x v="0"/>
    <n v="0.40444444444444444"/>
    <n v="66.181818181818187"/>
    <n v="44"/>
    <s v="GB"/>
    <s v="GBP"/>
    <n v="1319691600"/>
    <n v="1320904800"/>
    <x v="361"/>
    <x v="363"/>
    <b v="0"/>
    <b v="0"/>
    <s v="theater/plays"/>
    <x v="3"/>
    <s v="Plays"/>
  </r>
  <r>
    <n v="380"/>
    <s v="Davidson, Wilcox and Lewis"/>
    <s v="Optional clear-thinking process improvement"/>
    <x v="186"/>
    <n v="4008"/>
    <x v="1"/>
    <n v="1.6032"/>
    <n v="47.714285714285715"/>
    <n v="84"/>
    <s v="US"/>
    <s v="USD"/>
    <n v="1371963600"/>
    <n v="1372395600"/>
    <x v="362"/>
    <x v="364"/>
    <b v="0"/>
    <b v="0"/>
    <s v="theater/plays"/>
    <x v="3"/>
    <s v="Plays"/>
  </r>
  <r>
    <n v="381"/>
    <s v="Michael, Anderson and Vincent"/>
    <s v="Cross-group global moratorium"/>
    <x v="98"/>
    <n v="9749"/>
    <x v="1"/>
    <n v="1.8394339622641509"/>
    <n v="62.896774193548389"/>
    <n v="155"/>
    <s v="US"/>
    <s v="USD"/>
    <n v="1433739600"/>
    <n v="1437714000"/>
    <x v="363"/>
    <x v="365"/>
    <b v="0"/>
    <b v="0"/>
    <s v="theater/plays"/>
    <x v="3"/>
    <s v="Plays"/>
  </r>
  <r>
    <n v="382"/>
    <s v="King Ltd"/>
    <s v="Visionary systemic process improvement"/>
    <x v="14"/>
    <n v="5803"/>
    <x v="0"/>
    <n v="0.63769230769230767"/>
    <n v="86.611940298507463"/>
    <n v="67"/>
    <s v="US"/>
    <s v="USD"/>
    <n v="1508130000"/>
    <n v="1509771600"/>
    <x v="364"/>
    <x v="366"/>
    <b v="0"/>
    <b v="0"/>
    <s v="photography/photography books"/>
    <x v="7"/>
    <s v="Photography books"/>
  </r>
  <r>
    <n v="383"/>
    <s v="Baker Ltd"/>
    <s v="Progressive intangible flexibility"/>
    <x v="9"/>
    <n v="14199"/>
    <x v="1"/>
    <n v="2.2538095238095237"/>
    <n v="75.126984126984127"/>
    <n v="189"/>
    <s v="US"/>
    <s v="USD"/>
    <n v="1550037600"/>
    <n v="1550556000"/>
    <x v="210"/>
    <x v="285"/>
    <b v="0"/>
    <b v="1"/>
    <s v="food/food trucks"/>
    <x v="0"/>
    <s v="Food trucks"/>
  </r>
  <r>
    <n v="384"/>
    <s v="Baker, Collins and Smith"/>
    <s v="Reactive real-time software"/>
    <x v="228"/>
    <n v="196779"/>
    <x v="1"/>
    <n v="1.7200961538461539"/>
    <n v="41.004167534903104"/>
    <n v="4799"/>
    <s v="US"/>
    <s v="USD"/>
    <n v="1486706400"/>
    <n v="1489039200"/>
    <x v="365"/>
    <x v="367"/>
    <b v="1"/>
    <b v="1"/>
    <s v="film &amp; video/documentary"/>
    <x v="4"/>
    <s v="Documentary"/>
  </r>
  <r>
    <n v="385"/>
    <s v="Warren-Harrison"/>
    <s v="Programmable incremental knowledge user"/>
    <x v="229"/>
    <n v="56859"/>
    <x v="1"/>
    <n v="1.4616709511568124"/>
    <n v="50.007915567282325"/>
    <n v="1137"/>
    <s v="US"/>
    <s v="USD"/>
    <n v="1553835600"/>
    <n v="1556600400"/>
    <x v="366"/>
    <x v="368"/>
    <b v="0"/>
    <b v="0"/>
    <s v="publishing/nonfiction"/>
    <x v="5"/>
    <s v="Nonfiction"/>
  </r>
  <r>
    <n v="386"/>
    <s v="Gardner Group"/>
    <s v="Progressive 5thgeneration customer loyalty"/>
    <x v="230"/>
    <n v="103554"/>
    <x v="0"/>
    <n v="0.76423616236162362"/>
    <n v="96.960674157303373"/>
    <n v="1068"/>
    <s v="US"/>
    <s v="USD"/>
    <n v="1277528400"/>
    <n v="1278565200"/>
    <x v="367"/>
    <x v="369"/>
    <b v="0"/>
    <b v="0"/>
    <s v="theater/plays"/>
    <x v="3"/>
    <s v="Plays"/>
  </r>
  <r>
    <n v="387"/>
    <s v="Flores-Lambert"/>
    <s v="Triple-buffered logistical frame"/>
    <x v="231"/>
    <n v="42795"/>
    <x v="0"/>
    <n v="0.39261467889908258"/>
    <n v="100.93160377358491"/>
    <n v="424"/>
    <s v="US"/>
    <s v="USD"/>
    <n v="1339477200"/>
    <n v="1339909200"/>
    <x v="368"/>
    <x v="370"/>
    <b v="0"/>
    <b v="0"/>
    <s v="technology/wearables"/>
    <x v="2"/>
    <s v="Wearables"/>
  </r>
  <r>
    <n v="388"/>
    <s v="Cruz Ltd"/>
    <s v="Exclusive dynamic adapter"/>
    <x v="232"/>
    <n v="12938"/>
    <x v="3"/>
    <n v="0.11270034843205574"/>
    <n v="89.227586206896547"/>
    <n v="145"/>
    <s v="CH"/>
    <s v="CHF"/>
    <n v="1325656800"/>
    <n v="1325829600"/>
    <x v="369"/>
    <x v="371"/>
    <b v="0"/>
    <b v="0"/>
    <s v="music/indie rock"/>
    <x v="1"/>
    <s v="Indie rock"/>
  </r>
  <r>
    <n v="389"/>
    <s v="Knox-Garner"/>
    <s v="Automated systemic hierarchy"/>
    <x v="233"/>
    <n v="101352"/>
    <x v="1"/>
    <n v="1.2211084337349398"/>
    <n v="87.979166666666671"/>
    <n v="1152"/>
    <s v="US"/>
    <s v="USD"/>
    <n v="1288242000"/>
    <n v="1290578400"/>
    <x v="370"/>
    <x v="372"/>
    <b v="0"/>
    <b v="0"/>
    <s v="theater/plays"/>
    <x v="3"/>
    <s v="Plays"/>
  </r>
  <r>
    <n v="390"/>
    <s v="Davis-Allen"/>
    <s v="Digitized eco-centric core"/>
    <x v="166"/>
    <n v="4477"/>
    <x v="1"/>
    <n v="1.8654166666666667"/>
    <n v="89.54"/>
    <n v="50"/>
    <s v="US"/>
    <s v="USD"/>
    <n v="1379048400"/>
    <n v="1380344400"/>
    <x v="371"/>
    <x v="373"/>
    <b v="0"/>
    <b v="0"/>
    <s v="photography/photography books"/>
    <x v="7"/>
    <s v="Photography books"/>
  </r>
  <r>
    <n v="391"/>
    <s v="Miller-Patel"/>
    <s v="Mandatory uniform strategy"/>
    <x v="234"/>
    <n v="4393"/>
    <x v="0"/>
    <n v="7.27317880794702E-2"/>
    <n v="29.09271523178808"/>
    <n v="151"/>
    <s v="US"/>
    <s v="USD"/>
    <n v="1389679200"/>
    <n v="1389852000"/>
    <x v="287"/>
    <x v="374"/>
    <b v="0"/>
    <b v="0"/>
    <s v="publishing/nonfiction"/>
    <x v="5"/>
    <s v="Nonfiction"/>
  </r>
  <r>
    <n v="392"/>
    <s v="Hernandez-Grimes"/>
    <s v="Profit-focused zero administration forecast"/>
    <x v="235"/>
    <n v="67546"/>
    <x v="0"/>
    <n v="0.65642371234207963"/>
    <n v="42.006218905472636"/>
    <n v="1608"/>
    <s v="US"/>
    <s v="USD"/>
    <n v="1294293600"/>
    <n v="1294466400"/>
    <x v="372"/>
    <x v="375"/>
    <b v="0"/>
    <b v="0"/>
    <s v="technology/wearables"/>
    <x v="2"/>
    <s v="Wearables"/>
  </r>
  <r>
    <n v="393"/>
    <s v="Owens, Hall and Gonzalez"/>
    <s v="De-engineered static orchestration"/>
    <x v="236"/>
    <n v="143788"/>
    <x v="1"/>
    <n v="2.2896178343949045"/>
    <n v="47.004903563255965"/>
    <n v="3059"/>
    <s v="CA"/>
    <s v="CAD"/>
    <n v="1500267600"/>
    <n v="1500354000"/>
    <x v="373"/>
    <x v="376"/>
    <b v="0"/>
    <b v="0"/>
    <s v="music/jazz"/>
    <x v="1"/>
    <s v="Jazz"/>
  </r>
  <r>
    <n v="394"/>
    <s v="Noble-Bailey"/>
    <s v="Customizable dynamic info-mediaries"/>
    <x v="126"/>
    <n v="3755"/>
    <x v="1"/>
    <n v="4.6937499999999996"/>
    <n v="110.44117647058823"/>
    <n v="34"/>
    <s v="US"/>
    <s v="USD"/>
    <n v="1375074000"/>
    <n v="1375938000"/>
    <x v="374"/>
    <x v="377"/>
    <b v="0"/>
    <b v="1"/>
    <s v="film &amp; video/documentary"/>
    <x v="4"/>
    <s v="Documentary"/>
  </r>
  <r>
    <n v="395"/>
    <s v="Taylor PLC"/>
    <s v="Enhanced incremental budgetary management"/>
    <x v="143"/>
    <n v="9238"/>
    <x v="1"/>
    <n v="1.3011267605633803"/>
    <n v="41.990909090909092"/>
    <n v="220"/>
    <s v="US"/>
    <s v="USD"/>
    <n v="1323324000"/>
    <n v="1323410400"/>
    <x v="375"/>
    <x v="378"/>
    <b v="1"/>
    <b v="0"/>
    <s v="theater/plays"/>
    <x v="3"/>
    <s v="Plays"/>
  </r>
  <r>
    <n v="396"/>
    <s v="Holmes PLC"/>
    <s v="Digitized local info-mediaries"/>
    <x v="237"/>
    <n v="77012"/>
    <x v="1"/>
    <n v="1.6705422993492407"/>
    <n v="48.012468827930178"/>
    <n v="1604"/>
    <s v="AU"/>
    <s v="AUD"/>
    <n v="1538715600"/>
    <n v="1539406800"/>
    <x v="376"/>
    <x v="379"/>
    <b v="0"/>
    <b v="0"/>
    <s v="film &amp; video/drama"/>
    <x v="4"/>
    <s v="Drama"/>
  </r>
  <r>
    <n v="397"/>
    <s v="Jones-Martin"/>
    <s v="Virtual systematic monitoring"/>
    <x v="32"/>
    <n v="14083"/>
    <x v="1"/>
    <n v="1.738641975308642"/>
    <n v="31.019823788546255"/>
    <n v="454"/>
    <s v="US"/>
    <s v="USD"/>
    <n v="1369285200"/>
    <n v="1369803600"/>
    <x v="377"/>
    <x v="380"/>
    <b v="0"/>
    <b v="0"/>
    <s v="music/rock"/>
    <x v="1"/>
    <s v="Rock"/>
  </r>
  <r>
    <n v="398"/>
    <s v="Myers LLC"/>
    <s v="Reactive bottom-line open architecture"/>
    <x v="12"/>
    <n v="12202"/>
    <x v="1"/>
    <n v="7.1776470588235295"/>
    <n v="99.203252032520325"/>
    <n v="123"/>
    <s v="IT"/>
    <s v="EUR"/>
    <n v="1525755600"/>
    <n v="1525928400"/>
    <x v="378"/>
    <x v="103"/>
    <b v="0"/>
    <b v="1"/>
    <s v="film &amp; video/animation"/>
    <x v="4"/>
    <s v="Animation"/>
  </r>
  <r>
    <n v="399"/>
    <s v="Acosta, Mullins and Morris"/>
    <s v="Pre-emptive interactive model"/>
    <x v="238"/>
    <n v="62127"/>
    <x v="0"/>
    <n v="0.63850976361767731"/>
    <n v="66.022316684378325"/>
    <n v="941"/>
    <s v="US"/>
    <s v="USD"/>
    <n v="1296626400"/>
    <n v="1297231200"/>
    <x v="379"/>
    <x v="381"/>
    <b v="0"/>
    <b v="0"/>
    <s v="music/indie rock"/>
    <x v="1"/>
    <s v="Indie rock"/>
  </r>
  <r>
    <n v="400"/>
    <s v="Bell PLC"/>
    <s v="Ergonomic eco-centric open architecture"/>
    <x v="0"/>
    <n v="2"/>
    <x v="0"/>
    <n v="0.02"/>
    <n v="2"/>
    <n v="1"/>
    <s v="US"/>
    <s v="USD"/>
    <n v="1376629200"/>
    <n v="1378530000"/>
    <x v="380"/>
    <x v="382"/>
    <b v="0"/>
    <b v="1"/>
    <s v="photography/photography books"/>
    <x v="7"/>
    <s v="Photography books"/>
  </r>
  <r>
    <n v="401"/>
    <s v="Smith-Schmidt"/>
    <s v="Inverse radical hierarchy"/>
    <x v="79"/>
    <n v="13772"/>
    <x v="1"/>
    <n v="15.302222222222222"/>
    <n v="46.060200668896321"/>
    <n v="299"/>
    <s v="US"/>
    <s v="USD"/>
    <n v="1572152400"/>
    <n v="1572152400"/>
    <x v="381"/>
    <x v="383"/>
    <b v="0"/>
    <b v="0"/>
    <s v="theater/plays"/>
    <x v="3"/>
    <s v="Plays"/>
  </r>
  <r>
    <n v="402"/>
    <s v="Ruiz, Richardson and Cole"/>
    <s v="Team-oriented static interface"/>
    <x v="190"/>
    <n v="2946"/>
    <x v="0"/>
    <n v="0.40356164383561643"/>
    <n v="73.650000000000006"/>
    <n v="40"/>
    <s v="US"/>
    <s v="USD"/>
    <n v="1325829600"/>
    <n v="1329890400"/>
    <x v="382"/>
    <x v="384"/>
    <b v="0"/>
    <b v="1"/>
    <s v="film &amp; video/shorts"/>
    <x v="4"/>
    <s v="Shorts"/>
  </r>
  <r>
    <n v="403"/>
    <s v="Leonard-Mcclain"/>
    <s v="Virtual foreground throughput"/>
    <x v="239"/>
    <n v="168820"/>
    <x v="0"/>
    <n v="0.86220633299284988"/>
    <n v="55.99336650082919"/>
    <n v="3015"/>
    <s v="CA"/>
    <s v="CAD"/>
    <n v="1273640400"/>
    <n v="1276750800"/>
    <x v="125"/>
    <x v="385"/>
    <b v="0"/>
    <b v="1"/>
    <s v="theater/plays"/>
    <x v="3"/>
    <s v="Plays"/>
  </r>
  <r>
    <n v="404"/>
    <s v="Bailey-Boyer"/>
    <s v="Visionary exuding Internet solution"/>
    <x v="240"/>
    <n v="154321"/>
    <x v="1"/>
    <n v="3.1558486707566464"/>
    <n v="68.985695127402778"/>
    <n v="2237"/>
    <s v="US"/>
    <s v="USD"/>
    <n v="1510639200"/>
    <n v="1510898400"/>
    <x v="383"/>
    <x v="386"/>
    <b v="0"/>
    <b v="0"/>
    <s v="theater/plays"/>
    <x v="3"/>
    <s v="Plays"/>
  </r>
  <r>
    <n v="405"/>
    <s v="Lee LLC"/>
    <s v="Synchronized secondary analyzer"/>
    <x v="241"/>
    <n v="26527"/>
    <x v="0"/>
    <n v="0.89618243243243245"/>
    <n v="60.981609195402299"/>
    <n v="435"/>
    <s v="US"/>
    <s v="USD"/>
    <n v="1528088400"/>
    <n v="1532408400"/>
    <x v="384"/>
    <x v="387"/>
    <b v="0"/>
    <b v="0"/>
    <s v="theater/plays"/>
    <x v="3"/>
    <s v="Plays"/>
  </r>
  <r>
    <n v="406"/>
    <s v="Lyons Inc"/>
    <s v="Balanced attitude-oriented parallelism"/>
    <x v="242"/>
    <n v="71583"/>
    <x v="1"/>
    <n v="1.8214503816793892"/>
    <n v="110.98139534883721"/>
    <n v="645"/>
    <s v="US"/>
    <s v="USD"/>
    <n v="1359525600"/>
    <n v="1360562400"/>
    <x v="385"/>
    <x v="388"/>
    <b v="1"/>
    <b v="0"/>
    <s v="film &amp; video/documentary"/>
    <x v="4"/>
    <s v="Documentary"/>
  </r>
  <r>
    <n v="407"/>
    <s v="Herrera-Wilson"/>
    <s v="Organized bandwidth-monitored core"/>
    <x v="74"/>
    <n v="12100"/>
    <x v="1"/>
    <n v="3.5588235294117645"/>
    <n v="25"/>
    <n v="484"/>
    <s v="DK"/>
    <s v="DKK"/>
    <n v="1570942800"/>
    <n v="1571547600"/>
    <x v="386"/>
    <x v="389"/>
    <b v="0"/>
    <b v="0"/>
    <s v="theater/plays"/>
    <x v="3"/>
    <s v="Plays"/>
  </r>
  <r>
    <n v="408"/>
    <s v="Mahoney, Adams and Lucas"/>
    <s v="Cloned leadingedge utilization"/>
    <x v="243"/>
    <n v="12129"/>
    <x v="1"/>
    <n v="1.3183695652173912"/>
    <n v="78.759740259740255"/>
    <n v="154"/>
    <s v="CA"/>
    <s v="CAD"/>
    <n v="1466398800"/>
    <n v="1468126800"/>
    <x v="387"/>
    <x v="390"/>
    <b v="0"/>
    <b v="0"/>
    <s v="film &amp; video/documentary"/>
    <x v="4"/>
    <s v="Documentary"/>
  </r>
  <r>
    <n v="409"/>
    <s v="Stewart LLC"/>
    <s v="Secured asymmetric projection"/>
    <x v="244"/>
    <n v="62804"/>
    <x v="0"/>
    <n v="0.46315634218289087"/>
    <n v="87.960784313725483"/>
    <n v="714"/>
    <s v="US"/>
    <s v="USD"/>
    <n v="1492491600"/>
    <n v="1492837200"/>
    <x v="388"/>
    <x v="391"/>
    <b v="0"/>
    <b v="0"/>
    <s v="music/rock"/>
    <x v="1"/>
    <s v="Rock"/>
  </r>
  <r>
    <n v="410"/>
    <s v="Mcmillan Group"/>
    <s v="Advanced cohesive Graphic Interface"/>
    <x v="184"/>
    <n v="55536"/>
    <x v="2"/>
    <n v="0.36132726089785294"/>
    <n v="49.987398739873989"/>
    <n v="1111"/>
    <s v="US"/>
    <s v="USD"/>
    <n v="1430197200"/>
    <n v="1430197200"/>
    <x v="277"/>
    <x v="277"/>
    <b v="0"/>
    <b v="0"/>
    <s v="games/mobile games"/>
    <x v="6"/>
    <s v="Mobile games"/>
  </r>
  <r>
    <n v="411"/>
    <s v="Beck, Thompson and Martinez"/>
    <s v="Down-sized maximized function"/>
    <x v="75"/>
    <n v="8161"/>
    <x v="1"/>
    <n v="1.0462820512820512"/>
    <n v="99.524390243902445"/>
    <n v="82"/>
    <s v="US"/>
    <s v="USD"/>
    <n v="1496034000"/>
    <n v="1496206800"/>
    <x v="389"/>
    <x v="392"/>
    <b v="0"/>
    <b v="0"/>
    <s v="theater/plays"/>
    <x v="3"/>
    <s v="Plays"/>
  </r>
  <r>
    <n v="412"/>
    <s v="Rodriguez-Scott"/>
    <s v="Realigned zero tolerance software"/>
    <x v="118"/>
    <n v="14046"/>
    <x v="1"/>
    <n v="6.6885714285714286"/>
    <n v="104.82089552238806"/>
    <n v="134"/>
    <s v="US"/>
    <s v="USD"/>
    <n v="1388728800"/>
    <n v="1389592800"/>
    <x v="390"/>
    <x v="393"/>
    <b v="0"/>
    <b v="0"/>
    <s v="publishing/fiction"/>
    <x v="5"/>
    <s v="Fiction"/>
  </r>
  <r>
    <n v="413"/>
    <s v="Rush-Bowers"/>
    <s v="Persevering analyzing extranet"/>
    <x v="245"/>
    <n v="117628"/>
    <x v="2"/>
    <n v="0.62072823218997364"/>
    <n v="108.01469237832875"/>
    <n v="1089"/>
    <s v="US"/>
    <s v="USD"/>
    <n v="1543298400"/>
    <n v="1545631200"/>
    <x v="391"/>
    <x v="394"/>
    <b v="0"/>
    <b v="0"/>
    <s v="film &amp; video/animation"/>
    <x v="4"/>
    <s v="Animation"/>
  </r>
  <r>
    <n v="414"/>
    <s v="Davis and Sons"/>
    <s v="Innovative human-resource migration"/>
    <x v="246"/>
    <n v="159405"/>
    <x v="0"/>
    <n v="0.84699787460148779"/>
    <n v="28.998544660724033"/>
    <n v="5497"/>
    <s v="US"/>
    <s v="USD"/>
    <n v="1271739600"/>
    <n v="1272430800"/>
    <x v="392"/>
    <x v="395"/>
    <b v="0"/>
    <b v="1"/>
    <s v="food/food trucks"/>
    <x v="0"/>
    <s v="Food trucks"/>
  </r>
  <r>
    <n v="415"/>
    <s v="Anderson-Pham"/>
    <s v="Intuitive needs-based monitoring"/>
    <x v="247"/>
    <n v="12552"/>
    <x v="0"/>
    <n v="0.11059030837004405"/>
    <n v="30.028708133971293"/>
    <n v="418"/>
    <s v="US"/>
    <s v="USD"/>
    <n v="1326434400"/>
    <n v="1327903200"/>
    <x v="393"/>
    <x v="396"/>
    <b v="0"/>
    <b v="0"/>
    <s v="theater/plays"/>
    <x v="3"/>
    <s v="Plays"/>
  </r>
  <r>
    <n v="416"/>
    <s v="Stewart-Coleman"/>
    <s v="Customer-focused disintermediate toolset"/>
    <x v="248"/>
    <n v="59007"/>
    <x v="0"/>
    <n v="0.43838781575037145"/>
    <n v="41.005559416261292"/>
    <n v="1439"/>
    <s v="US"/>
    <s v="USD"/>
    <n v="1295244000"/>
    <n v="1296021600"/>
    <x v="394"/>
    <x v="397"/>
    <b v="0"/>
    <b v="1"/>
    <s v="film &amp; video/documentary"/>
    <x v="4"/>
    <s v="Documentary"/>
  </r>
  <r>
    <n v="417"/>
    <s v="Bradshaw, Smith and Ryan"/>
    <s v="Upgradable 24/7 emulation"/>
    <x v="12"/>
    <n v="943"/>
    <x v="0"/>
    <n v="0.55470588235294116"/>
    <n v="62.866666666666667"/>
    <n v="15"/>
    <s v="US"/>
    <s v="USD"/>
    <n v="1541221200"/>
    <n v="1543298400"/>
    <x v="395"/>
    <x v="398"/>
    <b v="0"/>
    <b v="0"/>
    <s v="theater/plays"/>
    <x v="3"/>
    <s v="Plays"/>
  </r>
  <r>
    <n v="418"/>
    <s v="Jackson PLC"/>
    <s v="Quality-focused client-server core"/>
    <x v="249"/>
    <n v="93963"/>
    <x v="0"/>
    <n v="0.57399511301160655"/>
    <n v="47.005002501250623"/>
    <n v="1999"/>
    <s v="CA"/>
    <s v="CAD"/>
    <n v="1336280400"/>
    <n v="1336366800"/>
    <x v="396"/>
    <x v="399"/>
    <b v="0"/>
    <b v="0"/>
    <s v="film &amp; video/documentary"/>
    <x v="4"/>
    <s v="Documentary"/>
  </r>
  <r>
    <n v="419"/>
    <s v="Ware-Arias"/>
    <s v="Upgradable maximized protocol"/>
    <x v="250"/>
    <n v="140469"/>
    <x v="1"/>
    <n v="1.2343497363796134"/>
    <n v="26.997693638285604"/>
    <n v="5203"/>
    <s v="US"/>
    <s v="USD"/>
    <n v="1324533600"/>
    <n v="1325052000"/>
    <x v="397"/>
    <x v="348"/>
    <b v="0"/>
    <b v="0"/>
    <s v="technology/web"/>
    <x v="2"/>
    <s v="Web"/>
  </r>
  <r>
    <n v="420"/>
    <s v="Blair, Reyes and Woods"/>
    <s v="Cross-platform interactive synergy"/>
    <x v="92"/>
    <n v="6423"/>
    <x v="1"/>
    <n v="1.2846"/>
    <n v="68.329787234042556"/>
    <n v="94"/>
    <s v="US"/>
    <s v="USD"/>
    <n v="1498366800"/>
    <n v="1499576400"/>
    <x v="398"/>
    <x v="400"/>
    <b v="0"/>
    <b v="0"/>
    <s v="theater/plays"/>
    <x v="3"/>
    <s v="Plays"/>
  </r>
  <r>
    <n v="421"/>
    <s v="Thomas-Lopez"/>
    <s v="User-centric fault-tolerant archive"/>
    <x v="151"/>
    <n v="6015"/>
    <x v="0"/>
    <n v="0.63989361702127656"/>
    <n v="50.974576271186443"/>
    <n v="118"/>
    <s v="US"/>
    <s v="USD"/>
    <n v="1498712400"/>
    <n v="1501304400"/>
    <x v="399"/>
    <x v="401"/>
    <b v="0"/>
    <b v="1"/>
    <s v="technology/wearables"/>
    <x v="2"/>
    <s v="Wearables"/>
  </r>
  <r>
    <n v="422"/>
    <s v="Brown, Davies and Pacheco"/>
    <s v="Reverse-engineered regional knowledge user"/>
    <x v="251"/>
    <n v="11075"/>
    <x v="1"/>
    <n v="1.2729885057471264"/>
    <n v="54.024390243902438"/>
    <n v="205"/>
    <s v="US"/>
    <s v="USD"/>
    <n v="1271480400"/>
    <n v="1273208400"/>
    <x v="400"/>
    <x v="402"/>
    <b v="0"/>
    <b v="1"/>
    <s v="theater/plays"/>
    <x v="3"/>
    <s v="Plays"/>
  </r>
  <r>
    <n v="423"/>
    <s v="Jones-Riddle"/>
    <s v="Self-enabling real-time definition"/>
    <x v="252"/>
    <n v="15723"/>
    <x v="0"/>
    <n v="0.10638024357239513"/>
    <n v="97.055555555555557"/>
    <n v="162"/>
    <s v="US"/>
    <s v="USD"/>
    <n v="1316667600"/>
    <n v="1316840400"/>
    <x v="116"/>
    <x v="403"/>
    <b v="0"/>
    <b v="1"/>
    <s v="food/food trucks"/>
    <x v="0"/>
    <s v="Food trucks"/>
  </r>
  <r>
    <n v="424"/>
    <s v="Schmidt-Gomez"/>
    <s v="User-centric impactful projection"/>
    <x v="135"/>
    <n v="2064"/>
    <x v="0"/>
    <n v="0.40470588235294119"/>
    <n v="24.867469879518072"/>
    <n v="83"/>
    <s v="US"/>
    <s v="USD"/>
    <n v="1524027600"/>
    <n v="1524546000"/>
    <x v="401"/>
    <x v="404"/>
    <b v="0"/>
    <b v="0"/>
    <s v="music/indie rock"/>
    <x v="1"/>
    <s v="Indie rock"/>
  </r>
  <r>
    <n v="425"/>
    <s v="Sullivan, Davis and Booth"/>
    <s v="Vision-oriented actuating hardware"/>
    <x v="50"/>
    <n v="7767"/>
    <x v="1"/>
    <n v="2.8766666666666665"/>
    <n v="84.423913043478265"/>
    <n v="92"/>
    <s v="US"/>
    <s v="USD"/>
    <n v="1438059600"/>
    <n v="1438578000"/>
    <x v="402"/>
    <x v="405"/>
    <b v="0"/>
    <b v="0"/>
    <s v="photography/photography books"/>
    <x v="7"/>
    <s v="Photography books"/>
  </r>
  <r>
    <n v="426"/>
    <s v="Edwards-Kane"/>
    <s v="Virtual leadingedge framework"/>
    <x v="37"/>
    <n v="10313"/>
    <x v="1"/>
    <n v="5.7294444444444448"/>
    <n v="47.091324200913242"/>
    <n v="219"/>
    <s v="US"/>
    <s v="USD"/>
    <n v="1361944800"/>
    <n v="1362549600"/>
    <x v="403"/>
    <x v="406"/>
    <b v="0"/>
    <b v="0"/>
    <s v="theater/plays"/>
    <x v="3"/>
    <s v="Plays"/>
  </r>
  <r>
    <n v="427"/>
    <s v="Hicks, Wall and Webb"/>
    <s v="Managed discrete framework"/>
    <x v="253"/>
    <n v="197018"/>
    <x v="1"/>
    <n v="1.1290429799426933"/>
    <n v="77.996041171813147"/>
    <n v="2526"/>
    <s v="US"/>
    <s v="USD"/>
    <n v="1410584400"/>
    <n v="1413349200"/>
    <x v="404"/>
    <x v="407"/>
    <b v="0"/>
    <b v="1"/>
    <s v="theater/plays"/>
    <x v="3"/>
    <s v="Plays"/>
  </r>
  <r>
    <n v="428"/>
    <s v="Mayer-Richmond"/>
    <s v="Progressive zero-defect capability"/>
    <x v="254"/>
    <n v="47037"/>
    <x v="0"/>
    <n v="0.46387573964497042"/>
    <n v="62.967871485943775"/>
    <n v="747"/>
    <s v="US"/>
    <s v="USD"/>
    <n v="1297404000"/>
    <n v="1298008800"/>
    <x v="405"/>
    <x v="408"/>
    <b v="0"/>
    <b v="0"/>
    <s v="film &amp; video/animation"/>
    <x v="4"/>
    <s v="Animation"/>
  </r>
  <r>
    <n v="429"/>
    <s v="Robles Ltd"/>
    <s v="Right-sized demand-driven adapter"/>
    <x v="255"/>
    <n v="173191"/>
    <x v="3"/>
    <n v="0.90675916230366493"/>
    <n v="81.006080449017773"/>
    <n v="2138"/>
    <s v="US"/>
    <s v="USD"/>
    <n v="1392012000"/>
    <n v="1394427600"/>
    <x v="406"/>
    <x v="409"/>
    <b v="0"/>
    <b v="1"/>
    <s v="photography/photography books"/>
    <x v="7"/>
    <s v="Photography books"/>
  </r>
  <r>
    <n v="430"/>
    <s v="Cochran Ltd"/>
    <s v="Re-engineered attitude-oriented frame"/>
    <x v="32"/>
    <n v="5487"/>
    <x v="0"/>
    <n v="0.67740740740740746"/>
    <n v="65.321428571428569"/>
    <n v="84"/>
    <s v="US"/>
    <s v="USD"/>
    <n v="1569733200"/>
    <n v="1572670800"/>
    <x v="407"/>
    <x v="410"/>
    <b v="0"/>
    <b v="0"/>
    <s v="theater/plays"/>
    <x v="3"/>
    <s v="Plays"/>
  </r>
  <r>
    <n v="431"/>
    <s v="Rosales LLC"/>
    <s v="Compatible multimedia utilization"/>
    <x v="135"/>
    <n v="9817"/>
    <x v="1"/>
    <n v="1.9249019607843136"/>
    <n v="104.43617021276596"/>
    <n v="94"/>
    <s v="US"/>
    <s v="USD"/>
    <n v="1529643600"/>
    <n v="1531112400"/>
    <x v="408"/>
    <x v="312"/>
    <b v="1"/>
    <b v="0"/>
    <s v="theater/plays"/>
    <x v="3"/>
    <s v="Plays"/>
  </r>
  <r>
    <n v="432"/>
    <s v="Harper-Bryan"/>
    <s v="Re-contextualized dedicated hardware"/>
    <x v="106"/>
    <n v="6369"/>
    <x v="0"/>
    <n v="0.82714285714285718"/>
    <n v="69.989010989010993"/>
    <n v="91"/>
    <s v="US"/>
    <s v="USD"/>
    <n v="1399006800"/>
    <n v="1400734800"/>
    <x v="409"/>
    <x v="411"/>
    <b v="0"/>
    <b v="0"/>
    <s v="theater/plays"/>
    <x v="3"/>
    <s v="Plays"/>
  </r>
  <r>
    <n v="433"/>
    <s v="Potter, Harper and Everett"/>
    <s v="Decentralized composite paradigm"/>
    <x v="256"/>
    <n v="65755"/>
    <x v="0"/>
    <n v="0.54163920922570019"/>
    <n v="83.023989898989896"/>
    <n v="792"/>
    <s v="US"/>
    <s v="USD"/>
    <n v="1385359200"/>
    <n v="1386741600"/>
    <x v="410"/>
    <x v="412"/>
    <b v="0"/>
    <b v="1"/>
    <s v="film &amp; video/documentary"/>
    <x v="4"/>
    <s v="Documentary"/>
  </r>
  <r>
    <n v="434"/>
    <s v="Floyd-Sims"/>
    <s v="Cloned transitional hierarchy"/>
    <x v="91"/>
    <n v="903"/>
    <x v="3"/>
    <n v="0.16722222222222222"/>
    <n v="90.3"/>
    <n v="10"/>
    <s v="CA"/>
    <s v="CAD"/>
    <n v="1480572000"/>
    <n v="1481781600"/>
    <x v="411"/>
    <x v="413"/>
    <b v="1"/>
    <b v="0"/>
    <s v="theater/plays"/>
    <x v="3"/>
    <s v="Plays"/>
  </r>
  <r>
    <n v="435"/>
    <s v="Spence, Jackson and Kelly"/>
    <s v="Advanced discrete leverage"/>
    <x v="257"/>
    <n v="178120"/>
    <x v="1"/>
    <n v="1.168766404199475"/>
    <n v="103.98131932282546"/>
    <n v="1713"/>
    <s v="IT"/>
    <s v="EUR"/>
    <n v="1418623200"/>
    <n v="1419660000"/>
    <x v="412"/>
    <x v="414"/>
    <b v="0"/>
    <b v="1"/>
    <s v="theater/plays"/>
    <x v="3"/>
    <s v="Plays"/>
  </r>
  <r>
    <n v="436"/>
    <s v="King-Nguyen"/>
    <s v="Open-source incremental throughput"/>
    <x v="81"/>
    <n v="13678"/>
    <x v="1"/>
    <n v="10.521538461538462"/>
    <n v="54.931726907630519"/>
    <n v="249"/>
    <s v="US"/>
    <s v="USD"/>
    <n v="1555736400"/>
    <n v="1555822800"/>
    <x v="413"/>
    <x v="354"/>
    <b v="0"/>
    <b v="0"/>
    <s v="music/jazz"/>
    <x v="1"/>
    <s v="Jazz"/>
  </r>
  <r>
    <n v="437"/>
    <s v="Hansen Group"/>
    <s v="Centralized regional interface"/>
    <x v="32"/>
    <n v="9969"/>
    <x v="1"/>
    <n v="1.2307407407407407"/>
    <n v="51.921875"/>
    <n v="192"/>
    <s v="US"/>
    <s v="USD"/>
    <n v="1442120400"/>
    <n v="1442379600"/>
    <x v="414"/>
    <x v="415"/>
    <b v="0"/>
    <b v="1"/>
    <s v="film &amp; video/animation"/>
    <x v="4"/>
    <s v="Animation"/>
  </r>
  <r>
    <n v="438"/>
    <s v="Mathis, Hall and Hansen"/>
    <s v="Streamlined web-enabled knowledgebase"/>
    <x v="111"/>
    <n v="14827"/>
    <x v="1"/>
    <n v="1.7863855421686747"/>
    <n v="60.02834008097166"/>
    <n v="247"/>
    <s v="US"/>
    <s v="USD"/>
    <n v="1362376800"/>
    <n v="1364965200"/>
    <x v="415"/>
    <x v="416"/>
    <b v="0"/>
    <b v="0"/>
    <s v="theater/plays"/>
    <x v="3"/>
    <s v="Plays"/>
  </r>
  <r>
    <n v="439"/>
    <s v="Cummings Inc"/>
    <s v="Digitized transitional monitoring"/>
    <x v="258"/>
    <n v="100900"/>
    <x v="1"/>
    <n v="3.5528169014084505"/>
    <n v="44.003488879197555"/>
    <n v="2293"/>
    <s v="US"/>
    <s v="USD"/>
    <n v="1478408400"/>
    <n v="1479016800"/>
    <x v="416"/>
    <x v="417"/>
    <b v="0"/>
    <b v="0"/>
    <s v="film &amp; video/science fiction"/>
    <x v="4"/>
    <s v="Science Fiction"/>
  </r>
  <r>
    <n v="440"/>
    <s v="Miller-Poole"/>
    <s v="Networked optimal adapter"/>
    <x v="259"/>
    <n v="165954"/>
    <x v="1"/>
    <n v="1.6190634146341463"/>
    <n v="53.003513254551258"/>
    <n v="3131"/>
    <s v="US"/>
    <s v="USD"/>
    <n v="1498798800"/>
    <n v="1499662800"/>
    <x v="417"/>
    <x v="418"/>
    <b v="0"/>
    <b v="0"/>
    <s v="film &amp; video/television"/>
    <x v="4"/>
    <s v="Television"/>
  </r>
  <r>
    <n v="441"/>
    <s v="Rodriguez-West"/>
    <s v="Automated optimal function"/>
    <x v="260"/>
    <n v="1744"/>
    <x v="0"/>
    <n v="0.24914285714285714"/>
    <n v="54.5"/>
    <n v="32"/>
    <s v="US"/>
    <s v="USD"/>
    <n v="1335416400"/>
    <n v="1337835600"/>
    <x v="418"/>
    <x v="419"/>
    <b v="0"/>
    <b v="0"/>
    <s v="technology/wearables"/>
    <x v="2"/>
    <s v="Wearables"/>
  </r>
  <r>
    <n v="442"/>
    <s v="Calderon, Bradford and Dean"/>
    <s v="Devolved system-worthy framework"/>
    <x v="91"/>
    <n v="10731"/>
    <x v="1"/>
    <n v="1.9872222222222222"/>
    <n v="75.04195804195804"/>
    <n v="143"/>
    <s v="IT"/>
    <s v="EUR"/>
    <n v="1504328400"/>
    <n v="1505710800"/>
    <x v="419"/>
    <x v="420"/>
    <b v="0"/>
    <b v="0"/>
    <s v="theater/plays"/>
    <x v="3"/>
    <s v="Plays"/>
  </r>
  <r>
    <n v="443"/>
    <s v="Clark-Bowman"/>
    <s v="Stand-alone user-facing service-desk"/>
    <x v="29"/>
    <n v="3232"/>
    <x v="3"/>
    <n v="0.34752688172043011"/>
    <n v="35.911111111111111"/>
    <n v="90"/>
    <s v="US"/>
    <s v="USD"/>
    <n v="1285822800"/>
    <n v="1287464400"/>
    <x v="420"/>
    <x v="421"/>
    <b v="0"/>
    <b v="0"/>
    <s v="theater/plays"/>
    <x v="3"/>
    <s v="Plays"/>
  </r>
  <r>
    <n v="444"/>
    <s v="Hensley Ltd"/>
    <s v="Versatile global attitude"/>
    <x v="8"/>
    <n v="10938"/>
    <x v="1"/>
    <n v="1.7641935483870967"/>
    <n v="36.952702702702702"/>
    <n v="296"/>
    <s v="US"/>
    <s v="USD"/>
    <n v="1311483600"/>
    <n v="1311656400"/>
    <x v="421"/>
    <x v="422"/>
    <b v="0"/>
    <b v="1"/>
    <s v="music/indie rock"/>
    <x v="1"/>
    <s v="Indie rock"/>
  </r>
  <r>
    <n v="445"/>
    <s v="Anderson-Pearson"/>
    <s v="Intuitive demand-driven Local Area Network"/>
    <x v="118"/>
    <n v="10739"/>
    <x v="1"/>
    <n v="5.1138095238095236"/>
    <n v="63.170588235294119"/>
    <n v="170"/>
    <s v="US"/>
    <s v="USD"/>
    <n v="1291356000"/>
    <n v="1293170400"/>
    <x v="422"/>
    <x v="423"/>
    <b v="0"/>
    <b v="1"/>
    <s v="theater/plays"/>
    <x v="3"/>
    <s v="Plays"/>
  </r>
  <r>
    <n v="446"/>
    <s v="Martin, Martin and Solis"/>
    <s v="Assimilated uniform methodology"/>
    <x v="85"/>
    <n v="5579"/>
    <x v="0"/>
    <n v="0.82044117647058823"/>
    <n v="29.99462365591398"/>
    <n v="186"/>
    <s v="US"/>
    <s v="USD"/>
    <n v="1355810400"/>
    <n v="1355983200"/>
    <x v="423"/>
    <x v="424"/>
    <b v="0"/>
    <b v="0"/>
    <s v="technology/wearables"/>
    <x v="2"/>
    <s v="Wearables"/>
  </r>
  <r>
    <n v="447"/>
    <s v="Harrington-Harper"/>
    <s v="Self-enabling next generation algorithm"/>
    <x v="261"/>
    <n v="37754"/>
    <x v="3"/>
    <n v="0.24326030927835052"/>
    <n v="86"/>
    <n v="439"/>
    <s v="GB"/>
    <s v="GBP"/>
    <n v="1513663200"/>
    <n v="1515045600"/>
    <x v="424"/>
    <x v="425"/>
    <b v="0"/>
    <b v="0"/>
    <s v="film &amp; video/television"/>
    <x v="4"/>
    <s v="Television"/>
  </r>
  <r>
    <n v="448"/>
    <s v="Price and Sons"/>
    <s v="Object-based demand-driven strategy"/>
    <x v="262"/>
    <n v="45384"/>
    <x v="0"/>
    <n v="0.50482758620689661"/>
    <n v="75.014876033057845"/>
    <n v="605"/>
    <s v="US"/>
    <s v="USD"/>
    <n v="1365915600"/>
    <n v="1366088400"/>
    <x v="425"/>
    <x v="426"/>
    <b v="0"/>
    <b v="1"/>
    <s v="games/video games"/>
    <x v="6"/>
    <s v="Video games"/>
  </r>
  <r>
    <n v="449"/>
    <s v="Cuevas-Morales"/>
    <s v="Public-key coherent ability"/>
    <x v="79"/>
    <n v="8703"/>
    <x v="1"/>
    <n v="9.67"/>
    <n v="101.19767441860465"/>
    <n v="86"/>
    <s v="DK"/>
    <s v="DKK"/>
    <n v="1551852000"/>
    <n v="1553317200"/>
    <x v="426"/>
    <x v="427"/>
    <b v="0"/>
    <b v="0"/>
    <s v="games/video games"/>
    <x v="6"/>
    <s v="Video games"/>
  </r>
  <r>
    <n v="450"/>
    <s v="Delgado-Hatfield"/>
    <s v="Up-sized composite success"/>
    <x v="0"/>
    <n v="4"/>
    <x v="0"/>
    <n v="0.04"/>
    <n v="4"/>
    <n v="1"/>
    <s v="CA"/>
    <s v="CAD"/>
    <n v="1540098000"/>
    <n v="1542088800"/>
    <x v="427"/>
    <x v="428"/>
    <b v="0"/>
    <b v="0"/>
    <s v="film &amp; video/animation"/>
    <x v="4"/>
    <s v="Animation"/>
  </r>
  <r>
    <n v="451"/>
    <s v="Padilla-Porter"/>
    <s v="Innovative exuding matrix"/>
    <x v="263"/>
    <n v="182302"/>
    <x v="1"/>
    <n v="1.2284501347708894"/>
    <n v="29.001272669424118"/>
    <n v="6286"/>
    <s v="US"/>
    <s v="USD"/>
    <n v="1500440400"/>
    <n v="1503118800"/>
    <x v="428"/>
    <x v="429"/>
    <b v="0"/>
    <b v="0"/>
    <s v="music/rock"/>
    <x v="1"/>
    <s v="Rock"/>
  </r>
  <r>
    <n v="452"/>
    <s v="Morris Group"/>
    <s v="Realigned impactful artificial intelligence"/>
    <x v="73"/>
    <n v="3045"/>
    <x v="0"/>
    <n v="0.63437500000000002"/>
    <n v="98.225806451612897"/>
    <n v="31"/>
    <s v="US"/>
    <s v="USD"/>
    <n v="1278392400"/>
    <n v="1278478800"/>
    <x v="429"/>
    <x v="430"/>
    <b v="0"/>
    <b v="0"/>
    <s v="film &amp; video/drama"/>
    <x v="4"/>
    <s v="Drama"/>
  </r>
  <r>
    <n v="453"/>
    <s v="Saunders Ltd"/>
    <s v="Multi-layered multi-tasking secured line"/>
    <x v="264"/>
    <n v="102749"/>
    <x v="0"/>
    <n v="0.56331688596491225"/>
    <n v="87.001693480101608"/>
    <n v="1181"/>
    <s v="US"/>
    <s v="USD"/>
    <n v="1480572000"/>
    <n v="1484114400"/>
    <x v="411"/>
    <x v="431"/>
    <b v="0"/>
    <b v="0"/>
    <s v="film &amp; video/science fiction"/>
    <x v="4"/>
    <s v="Science Fiction"/>
  </r>
  <r>
    <n v="454"/>
    <s v="Woods Inc"/>
    <s v="Upgradable upward-trending portal"/>
    <x v="220"/>
    <n v="1763"/>
    <x v="0"/>
    <n v="0.44074999999999998"/>
    <n v="45.205128205128204"/>
    <n v="39"/>
    <s v="US"/>
    <s v="USD"/>
    <n v="1382331600"/>
    <n v="1385445600"/>
    <x v="430"/>
    <x v="432"/>
    <b v="0"/>
    <b v="1"/>
    <s v="film &amp; video/drama"/>
    <x v="4"/>
    <s v="Drama"/>
  </r>
  <r>
    <n v="455"/>
    <s v="Villanueva, Wright and Richardson"/>
    <s v="Profit-focused global product"/>
    <x v="265"/>
    <n v="137904"/>
    <x v="1"/>
    <n v="1.1837253218884121"/>
    <n v="37.001341561577675"/>
    <n v="3727"/>
    <s v="US"/>
    <s v="USD"/>
    <n v="1316754000"/>
    <n v="1318741200"/>
    <x v="431"/>
    <x v="433"/>
    <b v="0"/>
    <b v="0"/>
    <s v="theater/plays"/>
    <x v="3"/>
    <s v="Plays"/>
  </r>
  <r>
    <n v="456"/>
    <s v="Wilson, Brooks and Clark"/>
    <s v="Operative well-modulated data-warehouse"/>
    <x v="266"/>
    <n v="152438"/>
    <x v="1"/>
    <n v="1.041243169398907"/>
    <n v="94.976947040498445"/>
    <n v="1605"/>
    <s v="US"/>
    <s v="USD"/>
    <n v="1518242400"/>
    <n v="1518242400"/>
    <x v="432"/>
    <x v="434"/>
    <b v="0"/>
    <b v="1"/>
    <s v="music/indie rock"/>
    <x v="1"/>
    <s v="Indie rock"/>
  </r>
  <r>
    <n v="457"/>
    <s v="Sheppard, Smith and Spence"/>
    <s v="Cloned asymmetric functionalities"/>
    <x v="92"/>
    <n v="1332"/>
    <x v="0"/>
    <n v="0.26640000000000003"/>
    <n v="28.956521739130434"/>
    <n v="46"/>
    <s v="US"/>
    <s v="USD"/>
    <n v="1476421200"/>
    <n v="1476594000"/>
    <x v="433"/>
    <x v="435"/>
    <b v="0"/>
    <b v="0"/>
    <s v="theater/plays"/>
    <x v="3"/>
    <s v="Plays"/>
  </r>
  <r>
    <n v="458"/>
    <s v="Wise, Thompson and Allen"/>
    <s v="Pre-emptive neutral portal"/>
    <x v="267"/>
    <n v="118706"/>
    <x v="1"/>
    <n v="3.5120118343195266"/>
    <n v="55.993396226415094"/>
    <n v="2120"/>
    <s v="US"/>
    <s v="USD"/>
    <n v="1269752400"/>
    <n v="1273554000"/>
    <x v="434"/>
    <x v="436"/>
    <b v="0"/>
    <b v="0"/>
    <s v="theater/plays"/>
    <x v="3"/>
    <s v="Plays"/>
  </r>
  <r>
    <n v="459"/>
    <s v="Lane, Ryan and Chapman"/>
    <s v="Switchable demand-driven help-desk"/>
    <x v="9"/>
    <n v="5674"/>
    <x v="0"/>
    <n v="0.90063492063492068"/>
    <n v="54.038095238095238"/>
    <n v="105"/>
    <s v="US"/>
    <s v="USD"/>
    <n v="1419746400"/>
    <n v="1421906400"/>
    <x v="435"/>
    <x v="437"/>
    <b v="0"/>
    <b v="0"/>
    <s v="film &amp; video/documentary"/>
    <x v="4"/>
    <s v="Documentary"/>
  </r>
  <r>
    <n v="460"/>
    <s v="Rich, Alvarez and King"/>
    <s v="Business-focused static ability"/>
    <x v="166"/>
    <n v="4119"/>
    <x v="1"/>
    <n v="1.7162500000000001"/>
    <n v="82.38"/>
    <n v="50"/>
    <s v="US"/>
    <s v="USD"/>
    <n v="1281330000"/>
    <n v="1281589200"/>
    <x v="8"/>
    <x v="438"/>
    <b v="0"/>
    <b v="0"/>
    <s v="theater/plays"/>
    <x v="3"/>
    <s v="Plays"/>
  </r>
  <r>
    <n v="461"/>
    <s v="Terry-Salinas"/>
    <s v="Networked secondary structure"/>
    <x v="268"/>
    <n v="139354"/>
    <x v="1"/>
    <n v="1.4104655870445344"/>
    <n v="66.997115384615384"/>
    <n v="2080"/>
    <s v="US"/>
    <s v="USD"/>
    <n v="1398661200"/>
    <n v="1400389200"/>
    <x v="436"/>
    <x v="439"/>
    <b v="0"/>
    <b v="0"/>
    <s v="film &amp; video/drama"/>
    <x v="4"/>
    <s v="Drama"/>
  </r>
  <r>
    <n v="462"/>
    <s v="Wang-Rodriguez"/>
    <s v="Total multimedia website"/>
    <x v="269"/>
    <n v="57734"/>
    <x v="0"/>
    <n v="0.30579449152542371"/>
    <n v="107.91401869158878"/>
    <n v="535"/>
    <s v="US"/>
    <s v="USD"/>
    <n v="1359525600"/>
    <n v="1362808800"/>
    <x v="385"/>
    <x v="440"/>
    <b v="0"/>
    <b v="0"/>
    <s v="games/mobile games"/>
    <x v="6"/>
    <s v="Mobile games"/>
  </r>
  <r>
    <n v="463"/>
    <s v="Mckee-Hill"/>
    <s v="Cross-platform upward-trending parallelism"/>
    <x v="270"/>
    <n v="145265"/>
    <x v="1"/>
    <n v="1.0816455696202532"/>
    <n v="69.009501187648453"/>
    <n v="2105"/>
    <s v="US"/>
    <s v="USD"/>
    <n v="1388469600"/>
    <n v="1388815200"/>
    <x v="437"/>
    <x v="441"/>
    <b v="0"/>
    <b v="0"/>
    <s v="film &amp; video/animation"/>
    <x v="4"/>
    <s v="Animation"/>
  </r>
  <r>
    <n v="464"/>
    <s v="Gomez LLC"/>
    <s v="Pre-emptive mission-critical hardware"/>
    <x v="271"/>
    <n v="95020"/>
    <x v="1"/>
    <n v="1.3345505617977529"/>
    <n v="39.006568144499177"/>
    <n v="2436"/>
    <s v="US"/>
    <s v="USD"/>
    <n v="1518328800"/>
    <n v="1519538400"/>
    <x v="438"/>
    <x v="442"/>
    <b v="0"/>
    <b v="0"/>
    <s v="theater/plays"/>
    <x v="3"/>
    <s v="Plays"/>
  </r>
  <r>
    <n v="465"/>
    <s v="Gonzalez-Robbins"/>
    <s v="Up-sized responsive protocol"/>
    <x v="53"/>
    <n v="8829"/>
    <x v="1"/>
    <n v="1.8785106382978722"/>
    <n v="110.3625"/>
    <n v="80"/>
    <s v="US"/>
    <s v="USD"/>
    <n v="1517032800"/>
    <n v="1517810400"/>
    <x v="439"/>
    <x v="443"/>
    <b v="0"/>
    <b v="0"/>
    <s v="publishing/translations"/>
    <x v="5"/>
    <s v="Translations"/>
  </r>
  <r>
    <n v="466"/>
    <s v="Obrien and Sons"/>
    <s v="Pre-emptive transitional frame"/>
    <x v="272"/>
    <n v="3984"/>
    <x v="1"/>
    <n v="3.32"/>
    <n v="94.857142857142861"/>
    <n v="42"/>
    <s v="US"/>
    <s v="USD"/>
    <n v="1368594000"/>
    <n v="1370581200"/>
    <x v="440"/>
    <x v="444"/>
    <b v="0"/>
    <b v="1"/>
    <s v="technology/wearables"/>
    <x v="2"/>
    <s v="Wearables"/>
  </r>
  <r>
    <n v="467"/>
    <s v="Shaw Ltd"/>
    <s v="Profit-focused content-based application"/>
    <x v="1"/>
    <n v="8053"/>
    <x v="1"/>
    <n v="5.7521428571428572"/>
    <n v="57.935251798561154"/>
    <n v="139"/>
    <s v="CA"/>
    <s v="CAD"/>
    <n v="1448258400"/>
    <n v="1448863200"/>
    <x v="441"/>
    <x v="445"/>
    <b v="0"/>
    <b v="1"/>
    <s v="technology/web"/>
    <x v="2"/>
    <s v="Web"/>
  </r>
  <r>
    <n v="468"/>
    <s v="Hughes Inc"/>
    <s v="Streamlined neutral analyzer"/>
    <x v="220"/>
    <n v="1620"/>
    <x v="0"/>
    <n v="0.40500000000000003"/>
    <n v="101.25"/>
    <n v="16"/>
    <s v="US"/>
    <s v="USD"/>
    <n v="1555218000"/>
    <n v="1556600400"/>
    <x v="442"/>
    <x v="368"/>
    <b v="0"/>
    <b v="0"/>
    <s v="theater/plays"/>
    <x v="3"/>
    <s v="Plays"/>
  </r>
  <r>
    <n v="469"/>
    <s v="Olsen-Ryan"/>
    <s v="Assimilated neutral utilization"/>
    <x v="36"/>
    <n v="10328"/>
    <x v="1"/>
    <n v="1.8442857142857143"/>
    <n v="64.95597484276729"/>
    <n v="159"/>
    <s v="US"/>
    <s v="USD"/>
    <n v="1431925200"/>
    <n v="1432098000"/>
    <x v="443"/>
    <x v="446"/>
    <b v="0"/>
    <b v="0"/>
    <s v="film &amp; video/drama"/>
    <x v="4"/>
    <s v="Drama"/>
  </r>
  <r>
    <n v="470"/>
    <s v="Grimes, Holland and Sloan"/>
    <s v="Extended dedicated archive"/>
    <x v="136"/>
    <n v="10289"/>
    <x v="1"/>
    <n v="2.8580555555555556"/>
    <n v="27.00524934383202"/>
    <n v="381"/>
    <s v="US"/>
    <s v="USD"/>
    <n v="1481522400"/>
    <n v="1482127200"/>
    <x v="315"/>
    <x v="447"/>
    <b v="0"/>
    <b v="0"/>
    <s v="technology/wearables"/>
    <x v="2"/>
    <s v="Wearables"/>
  </r>
  <r>
    <n v="471"/>
    <s v="Perry and Sons"/>
    <s v="Configurable static help-desk"/>
    <x v="33"/>
    <n v="9889"/>
    <x v="1"/>
    <n v="3.19"/>
    <n v="50.97422680412371"/>
    <n v="194"/>
    <s v="GB"/>
    <s v="GBP"/>
    <n v="1335934800"/>
    <n v="1335934800"/>
    <x v="444"/>
    <x v="448"/>
    <b v="0"/>
    <b v="1"/>
    <s v="food/food trucks"/>
    <x v="0"/>
    <s v="Food trucks"/>
  </r>
  <r>
    <n v="472"/>
    <s v="Turner, Young and Collins"/>
    <s v="Self-enabling clear-thinking framework"/>
    <x v="273"/>
    <n v="60342"/>
    <x v="0"/>
    <n v="0.39234070221066319"/>
    <n v="104.94260869565217"/>
    <n v="575"/>
    <s v="US"/>
    <s v="USD"/>
    <n v="1552280400"/>
    <n v="1556946000"/>
    <x v="445"/>
    <x v="178"/>
    <b v="0"/>
    <b v="0"/>
    <s v="music/rock"/>
    <x v="1"/>
    <s v="Rock"/>
  </r>
  <r>
    <n v="473"/>
    <s v="Richardson Inc"/>
    <s v="Assimilated fault-tolerant capacity"/>
    <x v="92"/>
    <n v="8907"/>
    <x v="1"/>
    <n v="1.7814000000000001"/>
    <n v="84.028301886792448"/>
    <n v="106"/>
    <s v="US"/>
    <s v="USD"/>
    <n v="1529989200"/>
    <n v="1530075600"/>
    <x v="446"/>
    <x v="449"/>
    <b v="0"/>
    <b v="0"/>
    <s v="music/electric music"/>
    <x v="1"/>
    <s v="Electric music"/>
  </r>
  <r>
    <n v="474"/>
    <s v="Santos-Young"/>
    <s v="Enhanced neutral ability"/>
    <x v="220"/>
    <n v="14606"/>
    <x v="1"/>
    <n v="3.6515"/>
    <n v="102.85915492957747"/>
    <n v="142"/>
    <s v="US"/>
    <s v="USD"/>
    <n v="1418709600"/>
    <n v="1418796000"/>
    <x v="447"/>
    <x v="450"/>
    <b v="0"/>
    <b v="0"/>
    <s v="film &amp; video/television"/>
    <x v="4"/>
    <s v="Television"/>
  </r>
  <r>
    <n v="475"/>
    <s v="Nichols Ltd"/>
    <s v="Function-based attitude-oriented groupware"/>
    <x v="71"/>
    <n v="8432"/>
    <x v="1"/>
    <n v="1.1394594594594594"/>
    <n v="39.962085308056871"/>
    <n v="211"/>
    <s v="US"/>
    <s v="USD"/>
    <n v="1372136400"/>
    <n v="1372482000"/>
    <x v="448"/>
    <x v="451"/>
    <b v="0"/>
    <b v="1"/>
    <s v="publishing/translations"/>
    <x v="5"/>
    <s v="Translations"/>
  </r>
  <r>
    <n v="476"/>
    <s v="Murphy PLC"/>
    <s v="Optional solution-oriented instruction set"/>
    <x v="274"/>
    <n v="57122"/>
    <x v="0"/>
    <n v="0.29828720626631855"/>
    <n v="51.001785714285717"/>
    <n v="1120"/>
    <s v="US"/>
    <s v="USD"/>
    <n v="1533877200"/>
    <n v="1534395600"/>
    <x v="342"/>
    <x v="452"/>
    <b v="0"/>
    <b v="0"/>
    <s v="publishing/fiction"/>
    <x v="5"/>
    <s v="Fiction"/>
  </r>
  <r>
    <n v="477"/>
    <s v="Hogan, Porter and Rivera"/>
    <s v="Organic object-oriented core"/>
    <x v="275"/>
    <n v="4613"/>
    <x v="0"/>
    <n v="0.54270588235294115"/>
    <n v="40.823008849557525"/>
    <n v="113"/>
    <s v="US"/>
    <s v="USD"/>
    <n v="1309064400"/>
    <n v="1311397200"/>
    <x v="449"/>
    <x v="453"/>
    <b v="0"/>
    <b v="0"/>
    <s v="film &amp; video/science fiction"/>
    <x v="4"/>
    <s v="Science Fiction"/>
  </r>
  <r>
    <n v="478"/>
    <s v="Lyons LLC"/>
    <s v="Balanced impactful circuit"/>
    <x v="276"/>
    <n v="162603"/>
    <x v="1"/>
    <n v="2.3634156976744185"/>
    <n v="58.999637155297535"/>
    <n v="2756"/>
    <s v="US"/>
    <s v="USD"/>
    <n v="1425877200"/>
    <n v="1426914000"/>
    <x v="450"/>
    <x v="454"/>
    <b v="0"/>
    <b v="0"/>
    <s v="technology/wearables"/>
    <x v="2"/>
    <s v="Wearables"/>
  </r>
  <r>
    <n v="479"/>
    <s v="Long-Greene"/>
    <s v="Future-proofed heuristic encryption"/>
    <x v="166"/>
    <n v="12310"/>
    <x v="1"/>
    <n v="5.1291666666666664"/>
    <n v="71.156069364161851"/>
    <n v="173"/>
    <s v="GB"/>
    <s v="GBP"/>
    <n v="1501304400"/>
    <n v="1501477200"/>
    <x v="451"/>
    <x v="455"/>
    <b v="0"/>
    <b v="0"/>
    <s v="food/food trucks"/>
    <x v="0"/>
    <s v="Food trucks"/>
  </r>
  <r>
    <n v="480"/>
    <s v="Robles-Hudson"/>
    <s v="Balanced bifurcated leverage"/>
    <x v="133"/>
    <n v="8656"/>
    <x v="1"/>
    <n v="1.0065116279069768"/>
    <n v="99.494252873563212"/>
    <n v="87"/>
    <s v="US"/>
    <s v="USD"/>
    <n v="1268287200"/>
    <n v="1269061200"/>
    <x v="452"/>
    <x v="456"/>
    <b v="0"/>
    <b v="1"/>
    <s v="photography/photography books"/>
    <x v="7"/>
    <s v="Photography books"/>
  </r>
  <r>
    <n v="481"/>
    <s v="Mcclure LLC"/>
    <s v="Sharable discrete budgetary management"/>
    <x v="277"/>
    <n v="159931"/>
    <x v="0"/>
    <n v="0.81348423194303154"/>
    <n v="103.98634590377114"/>
    <n v="1538"/>
    <s v="US"/>
    <s v="USD"/>
    <n v="1412139600"/>
    <n v="1415772000"/>
    <x v="453"/>
    <x v="457"/>
    <b v="0"/>
    <b v="1"/>
    <s v="theater/plays"/>
    <x v="3"/>
    <s v="Plays"/>
  </r>
  <r>
    <n v="482"/>
    <s v="Martin, Russell and Baker"/>
    <s v="Focused solution-oriented instruction set"/>
    <x v="3"/>
    <n v="689"/>
    <x v="0"/>
    <n v="0.16404761904761905"/>
    <n v="76.555555555555557"/>
    <n v="9"/>
    <s v="US"/>
    <s v="USD"/>
    <n v="1330063200"/>
    <n v="1331013600"/>
    <x v="454"/>
    <x v="458"/>
    <b v="0"/>
    <b v="1"/>
    <s v="publishing/fiction"/>
    <x v="5"/>
    <s v="Fiction"/>
  </r>
  <r>
    <n v="483"/>
    <s v="Rice-Parker"/>
    <s v="Down-sized actuating infrastructure"/>
    <x v="278"/>
    <n v="48236"/>
    <x v="0"/>
    <n v="0.52774617067833696"/>
    <n v="87.068592057761734"/>
    <n v="554"/>
    <s v="US"/>
    <s v="USD"/>
    <n v="1576130400"/>
    <n v="1576735200"/>
    <x v="455"/>
    <x v="459"/>
    <b v="0"/>
    <b v="0"/>
    <s v="theater/plays"/>
    <x v="3"/>
    <s v="Plays"/>
  </r>
  <r>
    <n v="484"/>
    <s v="Landry Inc"/>
    <s v="Synergistic cohesive adapter"/>
    <x v="241"/>
    <n v="77021"/>
    <x v="1"/>
    <n v="2.6020608108108108"/>
    <n v="48.99554707379135"/>
    <n v="1572"/>
    <s v="GB"/>
    <s v="GBP"/>
    <n v="1407128400"/>
    <n v="1411362000"/>
    <x v="456"/>
    <x v="460"/>
    <b v="0"/>
    <b v="1"/>
    <s v="food/food trucks"/>
    <x v="0"/>
    <s v="Food trucks"/>
  </r>
  <r>
    <n v="485"/>
    <s v="Richards-Davis"/>
    <s v="Quality-focused mission-critical structure"/>
    <x v="279"/>
    <n v="27844"/>
    <x v="0"/>
    <n v="0.30732891832229581"/>
    <n v="42.969135802469133"/>
    <n v="648"/>
    <s v="GB"/>
    <s v="GBP"/>
    <n v="1560142800"/>
    <n v="1563685200"/>
    <x v="457"/>
    <x v="461"/>
    <b v="0"/>
    <b v="0"/>
    <s v="theater/plays"/>
    <x v="3"/>
    <s v="Plays"/>
  </r>
  <r>
    <n v="486"/>
    <s v="Davis, Cox and Fox"/>
    <s v="Compatible exuding Graphical User Interface"/>
    <x v="5"/>
    <n v="702"/>
    <x v="0"/>
    <n v="0.13500000000000001"/>
    <n v="33.428571428571431"/>
    <n v="21"/>
    <s v="GB"/>
    <s v="GBP"/>
    <n v="1520575200"/>
    <n v="1521867600"/>
    <x v="458"/>
    <x v="462"/>
    <b v="0"/>
    <b v="1"/>
    <s v="publishing/translations"/>
    <x v="5"/>
    <s v="Translations"/>
  </r>
  <r>
    <n v="487"/>
    <s v="Smith-Wallace"/>
    <s v="Monitored 24/7 time-frame"/>
    <x v="280"/>
    <n v="197024"/>
    <x v="1"/>
    <n v="1.7862556663644606"/>
    <n v="83.982949701619773"/>
    <n v="2346"/>
    <s v="US"/>
    <s v="USD"/>
    <n v="1492664400"/>
    <n v="1495515600"/>
    <x v="459"/>
    <x v="463"/>
    <b v="0"/>
    <b v="0"/>
    <s v="theater/plays"/>
    <x v="3"/>
    <s v="Plays"/>
  </r>
  <r>
    <n v="488"/>
    <s v="Cordova, Shaw and Wang"/>
    <s v="Virtual secondary open architecture"/>
    <x v="98"/>
    <n v="11663"/>
    <x v="1"/>
    <n v="2.2005660377358489"/>
    <n v="101.41739130434783"/>
    <n v="115"/>
    <s v="US"/>
    <s v="USD"/>
    <n v="1454479200"/>
    <n v="1455948000"/>
    <x v="460"/>
    <x v="464"/>
    <b v="0"/>
    <b v="0"/>
    <s v="theater/plays"/>
    <x v="3"/>
    <s v="Plays"/>
  </r>
  <r>
    <n v="489"/>
    <s v="Clark Inc"/>
    <s v="Down-sized mobile time-frame"/>
    <x v="243"/>
    <n v="9339"/>
    <x v="1"/>
    <n v="1.015108695652174"/>
    <n v="109.87058823529412"/>
    <n v="85"/>
    <s v="IT"/>
    <s v="EUR"/>
    <n v="1281934800"/>
    <n v="1282366800"/>
    <x v="461"/>
    <x v="465"/>
    <b v="0"/>
    <b v="0"/>
    <s v="technology/wearables"/>
    <x v="2"/>
    <s v="Wearables"/>
  </r>
  <r>
    <n v="490"/>
    <s v="Young and Sons"/>
    <s v="Innovative disintermediate encryption"/>
    <x v="166"/>
    <n v="4596"/>
    <x v="1"/>
    <n v="1.915"/>
    <n v="31.916666666666668"/>
    <n v="144"/>
    <s v="US"/>
    <s v="USD"/>
    <n v="1573970400"/>
    <n v="1574575200"/>
    <x v="462"/>
    <x v="466"/>
    <b v="0"/>
    <b v="0"/>
    <s v="journalism/audio"/>
    <x v="8"/>
    <s v="Audio"/>
  </r>
  <r>
    <n v="491"/>
    <s v="Henson PLC"/>
    <s v="Universal contextually-based knowledgebase"/>
    <x v="281"/>
    <n v="173437"/>
    <x v="1"/>
    <n v="3.0534683098591549"/>
    <n v="70.993450675399103"/>
    <n v="2443"/>
    <s v="US"/>
    <s v="USD"/>
    <n v="1372654800"/>
    <n v="1374901200"/>
    <x v="463"/>
    <x v="467"/>
    <b v="0"/>
    <b v="1"/>
    <s v="food/food trucks"/>
    <x v="0"/>
    <s v="Food trucks"/>
  </r>
  <r>
    <n v="492"/>
    <s v="Garcia Group"/>
    <s v="Persevering interactive matrix"/>
    <x v="255"/>
    <n v="45831"/>
    <x v="3"/>
    <n v="0.23995287958115183"/>
    <n v="77.026890756302521"/>
    <n v="595"/>
    <s v="US"/>
    <s v="USD"/>
    <n v="1275886800"/>
    <n v="1278910800"/>
    <x v="464"/>
    <x v="468"/>
    <b v="1"/>
    <b v="1"/>
    <s v="film &amp; video/shorts"/>
    <x v="4"/>
    <s v="Shorts"/>
  </r>
  <r>
    <n v="493"/>
    <s v="Adams, Walker and Wong"/>
    <s v="Seamless background framework"/>
    <x v="79"/>
    <n v="6514"/>
    <x v="1"/>
    <n v="7.2377777777777776"/>
    <n v="101.78125"/>
    <n v="64"/>
    <s v="US"/>
    <s v="USD"/>
    <n v="1561784400"/>
    <n v="1562907600"/>
    <x v="465"/>
    <x v="469"/>
    <b v="0"/>
    <b v="0"/>
    <s v="photography/photography books"/>
    <x v="7"/>
    <s v="Photography books"/>
  </r>
  <r>
    <n v="494"/>
    <s v="Hopkins-Browning"/>
    <s v="Balanced upward-trending productivity"/>
    <x v="186"/>
    <n v="13684"/>
    <x v="1"/>
    <n v="5.4736000000000002"/>
    <n v="51.059701492537314"/>
    <n v="268"/>
    <s v="US"/>
    <s v="USD"/>
    <n v="1332392400"/>
    <n v="1332478800"/>
    <x v="466"/>
    <x v="470"/>
    <b v="0"/>
    <b v="0"/>
    <s v="technology/wearables"/>
    <x v="2"/>
    <s v="Wearables"/>
  </r>
  <r>
    <n v="495"/>
    <s v="Bell, Edwards and Andersen"/>
    <s v="Centralized clear-thinking solution"/>
    <x v="170"/>
    <n v="13264"/>
    <x v="1"/>
    <n v="4.1449999999999996"/>
    <n v="68.02051282051282"/>
    <n v="195"/>
    <s v="DK"/>
    <s v="DKK"/>
    <n v="1402376400"/>
    <n v="1402722000"/>
    <x v="467"/>
    <x v="471"/>
    <b v="0"/>
    <b v="0"/>
    <s v="theater/plays"/>
    <x v="3"/>
    <s v="Plays"/>
  </r>
  <r>
    <n v="496"/>
    <s v="Morales Group"/>
    <s v="Optimized bi-directional extranet"/>
    <x v="282"/>
    <n v="1667"/>
    <x v="0"/>
    <n v="9.0696409140369975E-3"/>
    <n v="30.87037037037037"/>
    <n v="54"/>
    <s v="US"/>
    <s v="USD"/>
    <n v="1495342800"/>
    <n v="1496811600"/>
    <x v="468"/>
    <x v="472"/>
    <b v="0"/>
    <b v="0"/>
    <s v="film &amp; video/animation"/>
    <x v="4"/>
    <s v="Animation"/>
  </r>
  <r>
    <n v="497"/>
    <s v="Lucero Group"/>
    <s v="Intuitive actuating benchmark"/>
    <x v="122"/>
    <n v="3349"/>
    <x v="0"/>
    <n v="0.34173469387755101"/>
    <n v="27.908333333333335"/>
    <n v="120"/>
    <s v="US"/>
    <s v="USD"/>
    <n v="1482213600"/>
    <n v="1482213600"/>
    <x v="469"/>
    <x v="473"/>
    <b v="0"/>
    <b v="1"/>
    <s v="technology/wearables"/>
    <x v="2"/>
    <s v="Wearables"/>
  </r>
  <r>
    <n v="498"/>
    <s v="Smith, Brown and Davis"/>
    <s v="Devolved background project"/>
    <x v="283"/>
    <n v="46317"/>
    <x v="0"/>
    <n v="0.239488107549121"/>
    <n v="79.994818652849744"/>
    <n v="579"/>
    <s v="DK"/>
    <s v="DKK"/>
    <n v="1420092000"/>
    <n v="1420264800"/>
    <x v="470"/>
    <x v="474"/>
    <b v="0"/>
    <b v="0"/>
    <s v="technology/web"/>
    <x v="2"/>
    <s v="Web"/>
  </r>
  <r>
    <n v="499"/>
    <s v="Hunt Group"/>
    <s v="Reverse-engineered executive emulation"/>
    <x v="284"/>
    <n v="78743"/>
    <x v="0"/>
    <n v="0.48072649572649573"/>
    <n v="38.003378378378379"/>
    <n v="2072"/>
    <s v="US"/>
    <s v="USD"/>
    <n v="1458018000"/>
    <n v="1458450000"/>
    <x v="471"/>
    <x v="475"/>
    <b v="0"/>
    <b v="1"/>
    <s v="film &amp; video/documentary"/>
    <x v="4"/>
    <s v="Documentary"/>
  </r>
  <r>
    <n v="500"/>
    <s v="Valdez Ltd"/>
    <s v="Team-oriented clear-thinking matrix"/>
    <x v="0"/>
    <n v="0"/>
    <x v="0"/>
    <n v="0"/>
    <e v="#DIV/0!"/>
    <n v="0"/>
    <s v="US"/>
    <s v="USD"/>
    <n v="1367384400"/>
    <n v="1369803600"/>
    <x v="472"/>
    <x v="380"/>
    <b v="0"/>
    <b v="1"/>
    <s v="theater/plays"/>
    <x v="3"/>
    <s v="Plays"/>
  </r>
  <r>
    <n v="501"/>
    <s v="Mccann-Le"/>
    <s v="Focused coherent methodology"/>
    <x v="285"/>
    <n v="107743"/>
    <x v="0"/>
    <n v="0.70145182291666663"/>
    <n v="59.990534521158132"/>
    <n v="1796"/>
    <s v="US"/>
    <s v="USD"/>
    <n v="1363064400"/>
    <n v="1363237200"/>
    <x v="473"/>
    <x v="353"/>
    <b v="0"/>
    <b v="0"/>
    <s v="film &amp; video/documentary"/>
    <x v="4"/>
    <s v="Documentary"/>
  </r>
  <r>
    <n v="502"/>
    <s v="Johnson Inc"/>
    <s v="Reduced context-sensitive complexity"/>
    <x v="81"/>
    <n v="6889"/>
    <x v="1"/>
    <n v="5.2992307692307694"/>
    <n v="37.037634408602152"/>
    <n v="186"/>
    <s v="AU"/>
    <s v="AUD"/>
    <n v="1343365200"/>
    <n v="1345870800"/>
    <x v="474"/>
    <x v="476"/>
    <b v="0"/>
    <b v="1"/>
    <s v="games/video games"/>
    <x v="6"/>
    <s v="Video games"/>
  </r>
  <r>
    <n v="503"/>
    <s v="Collins LLC"/>
    <s v="Decentralized 4thgeneration time-frame"/>
    <x v="286"/>
    <n v="45983"/>
    <x v="1"/>
    <n v="1.8032549019607844"/>
    <n v="99.963043478260872"/>
    <n v="460"/>
    <s v="US"/>
    <s v="USD"/>
    <n v="1435726800"/>
    <n v="1437454800"/>
    <x v="72"/>
    <x v="477"/>
    <b v="0"/>
    <b v="0"/>
    <s v="film &amp; video/drama"/>
    <x v="4"/>
    <s v="Drama"/>
  </r>
  <r>
    <n v="504"/>
    <s v="Smith-Miller"/>
    <s v="De-engineered cohesive moderator"/>
    <x v="168"/>
    <n v="6924"/>
    <x v="0"/>
    <n v="0.92320000000000002"/>
    <n v="111.6774193548387"/>
    <n v="62"/>
    <s v="IT"/>
    <s v="EUR"/>
    <n v="1431925200"/>
    <n v="1432011600"/>
    <x v="443"/>
    <x v="478"/>
    <b v="0"/>
    <b v="0"/>
    <s v="music/rock"/>
    <x v="1"/>
    <s v="Rock"/>
  </r>
  <r>
    <n v="505"/>
    <s v="Jensen-Vargas"/>
    <s v="Ameliorated explicit parallelism"/>
    <x v="262"/>
    <n v="12497"/>
    <x v="0"/>
    <n v="0.13901001112347053"/>
    <n v="36.014409221902014"/>
    <n v="347"/>
    <s v="US"/>
    <s v="USD"/>
    <n v="1362722400"/>
    <n v="1366347600"/>
    <x v="475"/>
    <x v="479"/>
    <b v="0"/>
    <b v="1"/>
    <s v="publishing/radio &amp; podcasts"/>
    <x v="5"/>
    <s v="Radio &amp; podcasts"/>
  </r>
  <r>
    <n v="506"/>
    <s v="Robles, Bell and Gonzalez"/>
    <s v="Customizable background monitoring"/>
    <x v="287"/>
    <n v="166874"/>
    <x v="1"/>
    <n v="9.2707777777777771"/>
    <n v="66.010284810126578"/>
    <n v="2528"/>
    <s v="US"/>
    <s v="USD"/>
    <n v="1511416800"/>
    <n v="1512885600"/>
    <x v="81"/>
    <x v="480"/>
    <b v="0"/>
    <b v="1"/>
    <s v="theater/plays"/>
    <x v="3"/>
    <s v="Plays"/>
  </r>
  <r>
    <n v="507"/>
    <s v="Turner, Miller and Francis"/>
    <s v="Compatible well-modulated budgetary management"/>
    <x v="118"/>
    <n v="837"/>
    <x v="0"/>
    <n v="0.39857142857142858"/>
    <n v="44.05263157894737"/>
    <n v="19"/>
    <s v="US"/>
    <s v="USD"/>
    <n v="1365483600"/>
    <n v="1369717200"/>
    <x v="476"/>
    <x v="481"/>
    <b v="0"/>
    <b v="1"/>
    <s v="technology/web"/>
    <x v="2"/>
    <s v="Web"/>
  </r>
  <r>
    <n v="508"/>
    <s v="Roberts Group"/>
    <s v="Up-sized radical pricing structure"/>
    <x v="288"/>
    <n v="193820"/>
    <x v="1"/>
    <n v="1.1222929936305732"/>
    <n v="52.999726551818434"/>
    <n v="3657"/>
    <s v="US"/>
    <s v="USD"/>
    <n v="1532840400"/>
    <n v="1534654800"/>
    <x v="192"/>
    <x v="482"/>
    <b v="0"/>
    <b v="0"/>
    <s v="theater/plays"/>
    <x v="3"/>
    <s v="Plays"/>
  </r>
  <r>
    <n v="509"/>
    <s v="White LLC"/>
    <s v="Robust zero-defect project"/>
    <x v="172"/>
    <n v="119510"/>
    <x v="0"/>
    <n v="0.70925816023738875"/>
    <n v="95"/>
    <n v="1258"/>
    <s v="US"/>
    <s v="USD"/>
    <n v="1336194000"/>
    <n v="1337058000"/>
    <x v="477"/>
    <x v="483"/>
    <b v="0"/>
    <b v="0"/>
    <s v="theater/plays"/>
    <x v="3"/>
    <s v="Plays"/>
  </r>
  <r>
    <n v="510"/>
    <s v="Best, Miller and Thomas"/>
    <s v="Re-engineered mobile task-force"/>
    <x v="75"/>
    <n v="9289"/>
    <x v="1"/>
    <n v="1.1908974358974358"/>
    <n v="70.908396946564892"/>
    <n v="131"/>
    <s v="AU"/>
    <s v="AUD"/>
    <n v="1527742800"/>
    <n v="1529816400"/>
    <x v="478"/>
    <x v="484"/>
    <b v="0"/>
    <b v="0"/>
    <s v="film &amp; video/drama"/>
    <x v="4"/>
    <s v="Drama"/>
  </r>
  <r>
    <n v="511"/>
    <s v="Smith-Mullins"/>
    <s v="User-centric intangible neural-net"/>
    <x v="252"/>
    <n v="35498"/>
    <x v="0"/>
    <n v="0.24017591339648173"/>
    <n v="98.060773480662988"/>
    <n v="362"/>
    <s v="US"/>
    <s v="USD"/>
    <n v="1564030800"/>
    <n v="1564894800"/>
    <x v="479"/>
    <x v="265"/>
    <b v="0"/>
    <b v="0"/>
    <s v="theater/plays"/>
    <x v="3"/>
    <s v="Plays"/>
  </r>
  <r>
    <n v="512"/>
    <s v="Williams-Walsh"/>
    <s v="Organized explicit core"/>
    <x v="14"/>
    <n v="12678"/>
    <x v="1"/>
    <n v="1.3931868131868133"/>
    <n v="53.046025104602514"/>
    <n v="239"/>
    <s v="US"/>
    <s v="USD"/>
    <n v="1404536400"/>
    <n v="1404622800"/>
    <x v="480"/>
    <x v="485"/>
    <b v="0"/>
    <b v="1"/>
    <s v="games/video games"/>
    <x v="6"/>
    <s v="Video games"/>
  </r>
  <r>
    <n v="513"/>
    <s v="Harrison, Blackwell and Mendez"/>
    <s v="Synchronized 6thgeneration adapter"/>
    <x v="111"/>
    <n v="3260"/>
    <x v="3"/>
    <n v="0.39277108433734942"/>
    <n v="93.142857142857139"/>
    <n v="35"/>
    <s v="US"/>
    <s v="USD"/>
    <n v="1284008400"/>
    <n v="1284181200"/>
    <x v="180"/>
    <x v="486"/>
    <b v="0"/>
    <b v="0"/>
    <s v="film &amp; video/television"/>
    <x v="4"/>
    <s v="Television"/>
  </r>
  <r>
    <n v="514"/>
    <s v="Sanchez, Bradley and Flores"/>
    <s v="Centralized motivating capacity"/>
    <x v="289"/>
    <n v="31123"/>
    <x v="3"/>
    <n v="0.22439077144917088"/>
    <n v="58.945075757575758"/>
    <n v="528"/>
    <s v="CH"/>
    <s v="CHF"/>
    <n v="1386309600"/>
    <n v="1386741600"/>
    <x v="481"/>
    <x v="412"/>
    <b v="0"/>
    <b v="1"/>
    <s v="music/rock"/>
    <x v="1"/>
    <s v="Rock"/>
  </r>
  <r>
    <n v="515"/>
    <s v="Cox LLC"/>
    <s v="Phased 24hour flexibility"/>
    <x v="133"/>
    <n v="4797"/>
    <x v="0"/>
    <n v="0.55779069767441858"/>
    <n v="36.067669172932334"/>
    <n v="133"/>
    <s v="CA"/>
    <s v="CAD"/>
    <n v="1324620000"/>
    <n v="1324792800"/>
    <x v="482"/>
    <x v="487"/>
    <b v="0"/>
    <b v="1"/>
    <s v="theater/plays"/>
    <x v="3"/>
    <s v="Plays"/>
  </r>
  <r>
    <n v="516"/>
    <s v="Morales-Odonnell"/>
    <s v="Exclusive 5thgeneration structure"/>
    <x v="290"/>
    <n v="53324"/>
    <x v="0"/>
    <n v="0.42523125996810207"/>
    <n v="63.030732860520096"/>
    <n v="846"/>
    <s v="US"/>
    <s v="USD"/>
    <n v="1281070800"/>
    <n v="1284354000"/>
    <x v="194"/>
    <x v="488"/>
    <b v="0"/>
    <b v="0"/>
    <s v="publishing/nonfiction"/>
    <x v="5"/>
    <s v="Nonfiction"/>
  </r>
  <r>
    <n v="517"/>
    <s v="Ramirez LLC"/>
    <s v="Multi-tiered maximized orchestration"/>
    <x v="291"/>
    <n v="6608"/>
    <x v="1"/>
    <n v="1.1200000000000001"/>
    <n v="84.717948717948715"/>
    <n v="78"/>
    <s v="US"/>
    <s v="USD"/>
    <n v="1493960400"/>
    <n v="1494392400"/>
    <x v="483"/>
    <x v="489"/>
    <b v="0"/>
    <b v="0"/>
    <s v="food/food trucks"/>
    <x v="0"/>
    <s v="Food trucks"/>
  </r>
  <r>
    <n v="518"/>
    <s v="Ramirez Group"/>
    <s v="Open-architected uniform instruction set"/>
    <x v="35"/>
    <n v="622"/>
    <x v="0"/>
    <n v="7.0681818181818179E-2"/>
    <n v="62.2"/>
    <n v="10"/>
    <s v="US"/>
    <s v="USD"/>
    <n v="1519365600"/>
    <n v="1519538400"/>
    <x v="484"/>
    <x v="442"/>
    <b v="0"/>
    <b v="1"/>
    <s v="film &amp; video/animation"/>
    <x v="4"/>
    <s v="Animation"/>
  </r>
  <r>
    <n v="519"/>
    <s v="Marsh-Coleman"/>
    <s v="Exclusive asymmetric analyzer"/>
    <x v="96"/>
    <n v="180802"/>
    <x v="1"/>
    <n v="1.0174563871693867"/>
    <n v="101.97518330513255"/>
    <n v="1773"/>
    <s v="US"/>
    <s v="USD"/>
    <n v="1420696800"/>
    <n v="1421906400"/>
    <x v="355"/>
    <x v="437"/>
    <b v="0"/>
    <b v="1"/>
    <s v="music/rock"/>
    <x v="1"/>
    <s v="Rock"/>
  </r>
  <r>
    <n v="520"/>
    <s v="Frederick, Jenkins and Collins"/>
    <s v="Organic radical collaboration"/>
    <x v="126"/>
    <n v="3406"/>
    <x v="1"/>
    <n v="4.2575000000000003"/>
    <n v="106.4375"/>
    <n v="32"/>
    <s v="US"/>
    <s v="USD"/>
    <n v="1555650000"/>
    <n v="1555909200"/>
    <x v="485"/>
    <x v="490"/>
    <b v="0"/>
    <b v="0"/>
    <s v="theater/plays"/>
    <x v="3"/>
    <s v="Plays"/>
  </r>
  <r>
    <n v="521"/>
    <s v="Wilson Ltd"/>
    <s v="Function-based multi-state software"/>
    <x v="4"/>
    <n v="11061"/>
    <x v="1"/>
    <n v="1.4553947368421052"/>
    <n v="29.975609756097562"/>
    <n v="369"/>
    <s v="US"/>
    <s v="USD"/>
    <n v="1471928400"/>
    <n v="1472446800"/>
    <x v="486"/>
    <x v="491"/>
    <b v="0"/>
    <b v="1"/>
    <s v="film &amp; video/drama"/>
    <x v="4"/>
    <s v="Drama"/>
  </r>
  <r>
    <n v="522"/>
    <s v="Cline, Peterson and Lowery"/>
    <s v="Innovative static budgetary management"/>
    <x v="292"/>
    <n v="16389"/>
    <x v="0"/>
    <n v="0.32453465346534655"/>
    <n v="85.806282722513089"/>
    <n v="191"/>
    <s v="US"/>
    <s v="USD"/>
    <n v="1341291600"/>
    <n v="1342328400"/>
    <x v="487"/>
    <x v="163"/>
    <b v="0"/>
    <b v="0"/>
    <s v="film &amp; video/shorts"/>
    <x v="4"/>
    <s v="Shorts"/>
  </r>
  <r>
    <n v="523"/>
    <s v="Underwood, James and Jones"/>
    <s v="Triple-buffered holistic ability"/>
    <x v="79"/>
    <n v="6303"/>
    <x v="1"/>
    <n v="7.003333333333333"/>
    <n v="70.82022471910112"/>
    <n v="89"/>
    <s v="US"/>
    <s v="USD"/>
    <n v="1267682400"/>
    <n v="1268114400"/>
    <x v="488"/>
    <x v="492"/>
    <b v="0"/>
    <b v="0"/>
    <s v="film &amp; video/shorts"/>
    <x v="4"/>
    <s v="Shorts"/>
  </r>
  <r>
    <n v="524"/>
    <s v="Johnson-Contreras"/>
    <s v="Diverse scalable superstructure"/>
    <x v="127"/>
    <n v="81136"/>
    <x v="0"/>
    <n v="0.83904860392967939"/>
    <n v="40.998484082870135"/>
    <n v="1979"/>
    <s v="US"/>
    <s v="USD"/>
    <n v="1272258000"/>
    <n v="1273381200"/>
    <x v="489"/>
    <x v="493"/>
    <b v="0"/>
    <b v="0"/>
    <s v="theater/plays"/>
    <x v="3"/>
    <s v="Plays"/>
  </r>
  <r>
    <n v="525"/>
    <s v="Greene, Lloyd and Sims"/>
    <s v="Balanced leadingedge data-warehouse"/>
    <x v="118"/>
    <n v="1768"/>
    <x v="0"/>
    <n v="0.84190476190476193"/>
    <n v="28.063492063492063"/>
    <n v="63"/>
    <s v="US"/>
    <s v="USD"/>
    <n v="1290492000"/>
    <n v="1290837600"/>
    <x v="490"/>
    <x v="494"/>
    <b v="0"/>
    <b v="0"/>
    <s v="technology/wearables"/>
    <x v="2"/>
    <s v="Wearables"/>
  </r>
  <r>
    <n v="526"/>
    <s v="Smith-Sparks"/>
    <s v="Digitized bandwidth-monitored open architecture"/>
    <x v="111"/>
    <n v="12944"/>
    <x v="1"/>
    <n v="1.5595180722891566"/>
    <n v="88.054421768707485"/>
    <n v="147"/>
    <s v="US"/>
    <s v="USD"/>
    <n v="1451109600"/>
    <n v="1454306400"/>
    <x v="312"/>
    <x v="495"/>
    <b v="0"/>
    <b v="1"/>
    <s v="theater/plays"/>
    <x v="3"/>
    <s v="Plays"/>
  </r>
  <r>
    <n v="527"/>
    <s v="Rosario-Smith"/>
    <s v="Enterprise-wide intermediate portal"/>
    <x v="223"/>
    <n v="188480"/>
    <x v="0"/>
    <n v="0.99619450317124736"/>
    <n v="31"/>
    <n v="6080"/>
    <s v="CA"/>
    <s v="CAD"/>
    <n v="1454652000"/>
    <n v="1457762400"/>
    <x v="491"/>
    <x v="496"/>
    <b v="0"/>
    <b v="0"/>
    <s v="film &amp; video/animation"/>
    <x v="4"/>
    <s v="Animation"/>
  </r>
  <r>
    <n v="528"/>
    <s v="Avila, Ford and Welch"/>
    <s v="Focused leadingedge matrix"/>
    <x v="25"/>
    <n v="7227"/>
    <x v="0"/>
    <n v="0.80300000000000005"/>
    <n v="90.337500000000006"/>
    <n v="80"/>
    <s v="GB"/>
    <s v="GBP"/>
    <n v="1385186400"/>
    <n v="1389074400"/>
    <x v="492"/>
    <x v="497"/>
    <b v="0"/>
    <b v="0"/>
    <s v="music/indie rock"/>
    <x v="1"/>
    <s v="Indie rock"/>
  </r>
  <r>
    <n v="529"/>
    <s v="Gallegos Inc"/>
    <s v="Seamless logistical encryption"/>
    <x v="135"/>
    <n v="574"/>
    <x v="0"/>
    <n v="0.11254901960784314"/>
    <n v="63.777777777777779"/>
    <n v="9"/>
    <s v="US"/>
    <s v="USD"/>
    <n v="1399698000"/>
    <n v="1402117200"/>
    <x v="493"/>
    <x v="180"/>
    <b v="0"/>
    <b v="0"/>
    <s v="games/video games"/>
    <x v="6"/>
    <s v="Video games"/>
  </r>
  <r>
    <n v="530"/>
    <s v="Morrow, Santiago and Soto"/>
    <s v="Stand-alone human-resource workforce"/>
    <x v="293"/>
    <n v="96328"/>
    <x v="0"/>
    <n v="0.91740952380952379"/>
    <n v="53.995515695067262"/>
    <n v="1784"/>
    <s v="US"/>
    <s v="USD"/>
    <n v="1283230800"/>
    <n v="1284440400"/>
    <x v="494"/>
    <x v="498"/>
    <b v="0"/>
    <b v="1"/>
    <s v="publishing/fiction"/>
    <x v="5"/>
    <s v="Fiction"/>
  </r>
  <r>
    <n v="531"/>
    <s v="Berry-Richardson"/>
    <s v="Automated zero tolerance implementation"/>
    <x v="294"/>
    <n v="178338"/>
    <x v="2"/>
    <n v="0.95521156936261387"/>
    <n v="48.993956043956047"/>
    <n v="3640"/>
    <s v="CH"/>
    <s v="CHF"/>
    <n v="1384149600"/>
    <n v="1388988000"/>
    <x v="495"/>
    <x v="499"/>
    <b v="0"/>
    <b v="0"/>
    <s v="games/video games"/>
    <x v="6"/>
    <s v="Video games"/>
  </r>
  <r>
    <n v="532"/>
    <s v="Cordova-Torres"/>
    <s v="Pre-emptive grid-enabled contingency"/>
    <x v="39"/>
    <n v="8046"/>
    <x v="1"/>
    <n v="5.0287499999999996"/>
    <n v="63.857142857142854"/>
    <n v="126"/>
    <s v="CA"/>
    <s v="CAD"/>
    <n v="1516860000"/>
    <n v="1516946400"/>
    <x v="496"/>
    <x v="500"/>
    <b v="0"/>
    <b v="0"/>
    <s v="theater/plays"/>
    <x v="3"/>
    <s v="Plays"/>
  </r>
  <r>
    <n v="533"/>
    <s v="Holt, Bernard and Johnson"/>
    <s v="Multi-lateral didactic encoding"/>
    <x v="295"/>
    <n v="184086"/>
    <x v="1"/>
    <n v="1.5924394463667819"/>
    <n v="82.996393146979258"/>
    <n v="2218"/>
    <s v="GB"/>
    <s v="GBP"/>
    <n v="1374642000"/>
    <n v="1377752400"/>
    <x v="497"/>
    <x v="50"/>
    <b v="0"/>
    <b v="0"/>
    <s v="music/indie rock"/>
    <x v="1"/>
    <s v="Indie rock"/>
  </r>
  <r>
    <n v="534"/>
    <s v="Clark, Mccormick and Mendoza"/>
    <s v="Self-enabling didactic orchestration"/>
    <x v="296"/>
    <n v="13385"/>
    <x v="0"/>
    <n v="0.15022446689113356"/>
    <n v="55.08230452674897"/>
    <n v="243"/>
    <s v="US"/>
    <s v="USD"/>
    <n v="1534482000"/>
    <n v="1534568400"/>
    <x v="498"/>
    <x v="501"/>
    <b v="0"/>
    <b v="1"/>
    <s v="film &amp; video/drama"/>
    <x v="4"/>
    <s v="Drama"/>
  </r>
  <r>
    <n v="535"/>
    <s v="Garrison LLC"/>
    <s v="Profit-focused 24/7 data-warehouse"/>
    <x v="97"/>
    <n v="12533"/>
    <x v="1"/>
    <n v="4.820384615384615"/>
    <n v="62.044554455445542"/>
    <n v="202"/>
    <s v="IT"/>
    <s v="EUR"/>
    <n v="1528434000"/>
    <n v="1528606800"/>
    <x v="499"/>
    <x v="502"/>
    <b v="0"/>
    <b v="1"/>
    <s v="theater/plays"/>
    <x v="3"/>
    <s v="Plays"/>
  </r>
  <r>
    <n v="536"/>
    <s v="Shannon-Olson"/>
    <s v="Enhanced methodical middleware"/>
    <x v="122"/>
    <n v="14697"/>
    <x v="1"/>
    <n v="1.4996938775510205"/>
    <n v="104.97857142857143"/>
    <n v="140"/>
    <s v="IT"/>
    <s v="EUR"/>
    <n v="1282626000"/>
    <n v="1284872400"/>
    <x v="500"/>
    <x v="52"/>
    <b v="0"/>
    <b v="0"/>
    <s v="publishing/fiction"/>
    <x v="5"/>
    <s v="Fiction"/>
  </r>
  <r>
    <n v="537"/>
    <s v="Murillo-Mcfarland"/>
    <s v="Synchronized client-driven projection"/>
    <x v="197"/>
    <n v="98935"/>
    <x v="1"/>
    <n v="1.1722156398104266"/>
    <n v="94.044676806083643"/>
    <n v="1052"/>
    <s v="DK"/>
    <s v="DKK"/>
    <n v="1535605200"/>
    <n v="1537592400"/>
    <x v="501"/>
    <x v="503"/>
    <b v="1"/>
    <b v="1"/>
    <s v="film &amp; video/documentary"/>
    <x v="4"/>
    <s v="Documentary"/>
  </r>
  <r>
    <n v="538"/>
    <s v="Young, Gilbert and Escobar"/>
    <s v="Networked didactic time-frame"/>
    <x v="297"/>
    <n v="57034"/>
    <x v="0"/>
    <n v="0.37695968274950431"/>
    <n v="44.007716049382715"/>
    <n v="1296"/>
    <s v="US"/>
    <s v="USD"/>
    <n v="1379826000"/>
    <n v="1381208400"/>
    <x v="502"/>
    <x v="504"/>
    <b v="0"/>
    <b v="0"/>
    <s v="games/mobile games"/>
    <x v="6"/>
    <s v="Mobile games"/>
  </r>
  <r>
    <n v="539"/>
    <s v="Thomas, Welch and Santana"/>
    <s v="Assimilated exuding toolset"/>
    <x v="122"/>
    <n v="7120"/>
    <x v="0"/>
    <n v="0.72653061224489801"/>
    <n v="92.467532467532465"/>
    <n v="77"/>
    <s v="US"/>
    <s v="USD"/>
    <n v="1561957200"/>
    <n v="1562475600"/>
    <x v="503"/>
    <x v="505"/>
    <b v="0"/>
    <b v="1"/>
    <s v="food/food trucks"/>
    <x v="0"/>
    <s v="Food trucks"/>
  </r>
  <r>
    <n v="540"/>
    <s v="Brown-Pena"/>
    <s v="Front-line client-server secured line"/>
    <x v="98"/>
    <n v="14097"/>
    <x v="1"/>
    <n v="2.6598113207547169"/>
    <n v="57.072874493927124"/>
    <n v="247"/>
    <s v="US"/>
    <s v="USD"/>
    <n v="1525496400"/>
    <n v="1527397200"/>
    <x v="504"/>
    <x v="506"/>
    <b v="0"/>
    <b v="0"/>
    <s v="photography/photography books"/>
    <x v="7"/>
    <s v="Photography books"/>
  </r>
  <r>
    <n v="541"/>
    <s v="Holder, Caldwell and Vance"/>
    <s v="Polarized systemic Internet solution"/>
    <x v="298"/>
    <n v="43086"/>
    <x v="0"/>
    <n v="0.24205617977528091"/>
    <n v="109.07848101265823"/>
    <n v="395"/>
    <s v="IT"/>
    <s v="EUR"/>
    <n v="1433912400"/>
    <n v="1436158800"/>
    <x v="505"/>
    <x v="507"/>
    <b v="0"/>
    <b v="0"/>
    <s v="games/mobile games"/>
    <x v="6"/>
    <s v="Mobile games"/>
  </r>
  <r>
    <n v="542"/>
    <s v="Harrison-Bridges"/>
    <s v="Profit-focused exuding moderator"/>
    <x v="299"/>
    <n v="1930"/>
    <x v="0"/>
    <n v="2.5064935064935064E-2"/>
    <n v="39.387755102040813"/>
    <n v="49"/>
    <s v="GB"/>
    <s v="GBP"/>
    <n v="1453442400"/>
    <n v="1456034400"/>
    <x v="506"/>
    <x v="508"/>
    <b v="0"/>
    <b v="0"/>
    <s v="music/indie rock"/>
    <x v="1"/>
    <s v="Indie rock"/>
  </r>
  <r>
    <n v="543"/>
    <s v="Johnson, Murphy and Peterson"/>
    <s v="Cross-group high-level moderator"/>
    <x v="300"/>
    <n v="13864"/>
    <x v="0"/>
    <n v="0.1632979976442874"/>
    <n v="77.022222222222226"/>
    <n v="180"/>
    <s v="US"/>
    <s v="USD"/>
    <n v="1378875600"/>
    <n v="1380171600"/>
    <x v="507"/>
    <x v="509"/>
    <b v="0"/>
    <b v="0"/>
    <s v="games/video games"/>
    <x v="6"/>
    <s v="Video games"/>
  </r>
  <r>
    <n v="544"/>
    <s v="Taylor Inc"/>
    <s v="Public-key 3rdgeneration system engine"/>
    <x v="54"/>
    <n v="7742"/>
    <x v="1"/>
    <n v="2.7650000000000001"/>
    <n v="92.166666666666671"/>
    <n v="84"/>
    <s v="US"/>
    <s v="USD"/>
    <n v="1452232800"/>
    <n v="1453356000"/>
    <x v="508"/>
    <x v="510"/>
    <b v="0"/>
    <b v="0"/>
    <s v="music/rock"/>
    <x v="1"/>
    <s v="Rock"/>
  </r>
  <r>
    <n v="545"/>
    <s v="Deleon and Sons"/>
    <s v="Organized value-added access"/>
    <x v="301"/>
    <n v="164109"/>
    <x v="0"/>
    <n v="0.88803571428571426"/>
    <n v="61.007063197026021"/>
    <n v="2690"/>
    <s v="US"/>
    <s v="USD"/>
    <n v="1577253600"/>
    <n v="1578981600"/>
    <x v="509"/>
    <x v="511"/>
    <b v="0"/>
    <b v="0"/>
    <s v="theater/plays"/>
    <x v="3"/>
    <s v="Plays"/>
  </r>
  <r>
    <n v="546"/>
    <s v="Benjamin, Paul and Ferguson"/>
    <s v="Cloned global Graphical User Interface"/>
    <x v="3"/>
    <n v="6870"/>
    <x v="1"/>
    <n v="1.6357142857142857"/>
    <n v="78.068181818181813"/>
    <n v="88"/>
    <s v="US"/>
    <s v="USD"/>
    <n v="1537160400"/>
    <n v="1537419600"/>
    <x v="510"/>
    <x v="512"/>
    <b v="0"/>
    <b v="1"/>
    <s v="theater/plays"/>
    <x v="3"/>
    <s v="Plays"/>
  </r>
  <r>
    <n v="547"/>
    <s v="Hardin-Dixon"/>
    <s v="Focused solution-oriented matrix"/>
    <x v="81"/>
    <n v="12597"/>
    <x v="1"/>
    <n v="9.69"/>
    <n v="80.75"/>
    <n v="156"/>
    <s v="US"/>
    <s v="USD"/>
    <n v="1422165600"/>
    <n v="1423202400"/>
    <x v="511"/>
    <x v="513"/>
    <b v="0"/>
    <b v="0"/>
    <s v="film &amp; video/drama"/>
    <x v="4"/>
    <s v="Drama"/>
  </r>
  <r>
    <n v="548"/>
    <s v="York-Pitts"/>
    <s v="Monitored discrete toolset"/>
    <x v="302"/>
    <n v="179074"/>
    <x v="1"/>
    <n v="2.7091376701966716"/>
    <n v="59.991289782244557"/>
    <n v="2985"/>
    <s v="US"/>
    <s v="USD"/>
    <n v="1459486800"/>
    <n v="1460610000"/>
    <x v="512"/>
    <x v="514"/>
    <b v="0"/>
    <b v="0"/>
    <s v="theater/plays"/>
    <x v="3"/>
    <s v="Plays"/>
  </r>
  <r>
    <n v="549"/>
    <s v="Jarvis and Sons"/>
    <s v="Business-focused intermediate system engine"/>
    <x v="303"/>
    <n v="83843"/>
    <x v="1"/>
    <n v="2.8421355932203389"/>
    <n v="110.03018372703411"/>
    <n v="762"/>
    <s v="US"/>
    <s v="USD"/>
    <n v="1369717200"/>
    <n v="1370494800"/>
    <x v="513"/>
    <x v="515"/>
    <b v="0"/>
    <b v="0"/>
    <s v="technology/wearables"/>
    <x v="2"/>
    <s v="Wearables"/>
  </r>
  <r>
    <n v="550"/>
    <s v="Morrison-Henderson"/>
    <s v="De-engineered disintermediate encoding"/>
    <x v="0"/>
    <n v="4"/>
    <x v="3"/>
    <n v="0.04"/>
    <n v="4"/>
    <n v="1"/>
    <s v="CH"/>
    <s v="CHF"/>
    <n v="1330495200"/>
    <n v="1332306000"/>
    <x v="514"/>
    <x v="516"/>
    <b v="0"/>
    <b v="0"/>
    <s v="music/indie rock"/>
    <x v="1"/>
    <s v="Indie rock"/>
  </r>
  <r>
    <n v="551"/>
    <s v="Martin-James"/>
    <s v="Streamlined upward-trending analyzer"/>
    <x v="304"/>
    <n v="105598"/>
    <x v="0"/>
    <n v="0.58632981676846196"/>
    <n v="37.99856063332134"/>
    <n v="2779"/>
    <s v="AU"/>
    <s v="AUD"/>
    <n v="1419055200"/>
    <n v="1422511200"/>
    <x v="515"/>
    <x v="517"/>
    <b v="0"/>
    <b v="1"/>
    <s v="technology/web"/>
    <x v="2"/>
    <s v="Web"/>
  </r>
  <r>
    <n v="552"/>
    <s v="Mercer, Solomon and Singleton"/>
    <s v="Distributed human-resource policy"/>
    <x v="25"/>
    <n v="8866"/>
    <x v="0"/>
    <n v="0.98511111111111116"/>
    <n v="96.369565217391298"/>
    <n v="92"/>
    <s v="US"/>
    <s v="USD"/>
    <n v="1480140000"/>
    <n v="1480312800"/>
    <x v="516"/>
    <x v="518"/>
    <b v="0"/>
    <b v="0"/>
    <s v="theater/plays"/>
    <x v="3"/>
    <s v="Plays"/>
  </r>
  <r>
    <n v="553"/>
    <s v="Dougherty, Austin and Mills"/>
    <s v="De-engineered 5thgeneration contingency"/>
    <x v="305"/>
    <n v="75022"/>
    <x v="0"/>
    <n v="0.43975381008206332"/>
    <n v="72.978599221789878"/>
    <n v="1028"/>
    <s v="US"/>
    <s v="USD"/>
    <n v="1293948000"/>
    <n v="1294034400"/>
    <x v="517"/>
    <x v="519"/>
    <b v="0"/>
    <b v="0"/>
    <s v="music/rock"/>
    <x v="1"/>
    <s v="Rock"/>
  </r>
  <r>
    <n v="554"/>
    <s v="Ritter PLC"/>
    <s v="Multi-channeled upward-trending application"/>
    <x v="40"/>
    <n v="14408"/>
    <x v="1"/>
    <n v="1.5166315789473683"/>
    <n v="26.007220216606498"/>
    <n v="554"/>
    <s v="CA"/>
    <s v="CAD"/>
    <n v="1482127200"/>
    <n v="1482645600"/>
    <x v="518"/>
    <x v="520"/>
    <b v="0"/>
    <b v="0"/>
    <s v="music/indie rock"/>
    <x v="1"/>
    <s v="Indie rock"/>
  </r>
  <r>
    <n v="555"/>
    <s v="Anderson Group"/>
    <s v="Organic maximized database"/>
    <x v="9"/>
    <n v="14089"/>
    <x v="1"/>
    <n v="2.2363492063492063"/>
    <n v="104.36296296296297"/>
    <n v="135"/>
    <s v="DK"/>
    <s v="DKK"/>
    <n v="1396414800"/>
    <n v="1399093200"/>
    <x v="519"/>
    <x v="219"/>
    <b v="0"/>
    <b v="0"/>
    <s v="music/rock"/>
    <x v="1"/>
    <s v="Rock"/>
  </r>
  <r>
    <n v="556"/>
    <s v="Smith and Sons"/>
    <s v="Grass-roots 24/7 attitude"/>
    <x v="5"/>
    <n v="12467"/>
    <x v="1"/>
    <n v="2.3975"/>
    <n v="102.18852459016394"/>
    <n v="122"/>
    <s v="US"/>
    <s v="USD"/>
    <n v="1315285200"/>
    <n v="1315890000"/>
    <x v="520"/>
    <x v="521"/>
    <b v="0"/>
    <b v="1"/>
    <s v="publishing/translations"/>
    <x v="5"/>
    <s v="Translations"/>
  </r>
  <r>
    <n v="557"/>
    <s v="Lam-Hamilton"/>
    <s v="Team-oriented global strategy"/>
    <x v="46"/>
    <n v="11960"/>
    <x v="1"/>
    <n v="1.9933333333333334"/>
    <n v="54.117647058823529"/>
    <n v="221"/>
    <s v="US"/>
    <s v="USD"/>
    <n v="1443762000"/>
    <n v="1444021200"/>
    <x v="521"/>
    <x v="522"/>
    <b v="0"/>
    <b v="1"/>
    <s v="film &amp; video/science fiction"/>
    <x v="4"/>
    <s v="Science Fiction"/>
  </r>
  <r>
    <n v="558"/>
    <s v="Ho Ltd"/>
    <s v="Enhanced client-driven capacity"/>
    <x v="306"/>
    <n v="7966"/>
    <x v="1"/>
    <n v="1.373448275862069"/>
    <n v="63.222222222222221"/>
    <n v="126"/>
    <s v="US"/>
    <s v="USD"/>
    <n v="1456293600"/>
    <n v="1460005200"/>
    <x v="522"/>
    <x v="523"/>
    <b v="0"/>
    <b v="0"/>
    <s v="theater/plays"/>
    <x v="3"/>
    <s v="Plays"/>
  </r>
  <r>
    <n v="559"/>
    <s v="Brown, Estrada and Jensen"/>
    <s v="Exclusive systematic productivity"/>
    <x v="307"/>
    <n v="106321"/>
    <x v="1"/>
    <n v="1.009696106362773"/>
    <n v="104.03228962818004"/>
    <n v="1022"/>
    <s v="US"/>
    <s v="USD"/>
    <n v="1470114000"/>
    <n v="1470718800"/>
    <x v="523"/>
    <x v="524"/>
    <b v="0"/>
    <b v="0"/>
    <s v="theater/plays"/>
    <x v="3"/>
    <s v="Plays"/>
  </r>
  <r>
    <n v="560"/>
    <s v="Hunt LLC"/>
    <s v="Re-engineered radical policy"/>
    <x v="77"/>
    <n v="158832"/>
    <x v="1"/>
    <n v="7.9416000000000002"/>
    <n v="49.994334277620396"/>
    <n v="3177"/>
    <s v="US"/>
    <s v="USD"/>
    <n v="1321596000"/>
    <n v="1325052000"/>
    <x v="524"/>
    <x v="348"/>
    <b v="0"/>
    <b v="0"/>
    <s v="film &amp; video/animation"/>
    <x v="4"/>
    <s v="Animation"/>
  </r>
  <r>
    <n v="561"/>
    <s v="Fowler-Smith"/>
    <s v="Down-sized logistical adapter"/>
    <x v="162"/>
    <n v="11091"/>
    <x v="1"/>
    <n v="3.6970000000000001"/>
    <n v="56.015151515151516"/>
    <n v="198"/>
    <s v="CH"/>
    <s v="CHF"/>
    <n v="1318827600"/>
    <n v="1319000400"/>
    <x v="525"/>
    <x v="280"/>
    <b v="0"/>
    <b v="0"/>
    <s v="theater/plays"/>
    <x v="3"/>
    <s v="Plays"/>
  </r>
  <r>
    <n v="562"/>
    <s v="Blair Inc"/>
    <s v="Configurable bandwidth-monitored throughput"/>
    <x v="34"/>
    <n v="1269"/>
    <x v="0"/>
    <n v="0.12818181818181817"/>
    <n v="48.807692307692307"/>
    <n v="26"/>
    <s v="CH"/>
    <s v="CHF"/>
    <n v="1552366800"/>
    <n v="1552539600"/>
    <x v="188"/>
    <x v="525"/>
    <b v="0"/>
    <b v="0"/>
    <s v="music/rock"/>
    <x v="1"/>
    <s v="Rock"/>
  </r>
  <r>
    <n v="563"/>
    <s v="Kelley, Stanton and Sanchez"/>
    <s v="Optional tangible pricing structure"/>
    <x v="41"/>
    <n v="5107"/>
    <x v="1"/>
    <n v="1.3802702702702703"/>
    <n v="60.082352941176474"/>
    <n v="85"/>
    <s v="AU"/>
    <s v="AUD"/>
    <n v="1542088800"/>
    <n v="1543816800"/>
    <x v="526"/>
    <x v="526"/>
    <b v="0"/>
    <b v="0"/>
    <s v="film &amp; video/documentary"/>
    <x v="4"/>
    <s v="Documentary"/>
  </r>
  <r>
    <n v="564"/>
    <s v="Hernandez-Macdonald"/>
    <s v="Organic high-level implementation"/>
    <x v="308"/>
    <n v="141393"/>
    <x v="0"/>
    <n v="0.83813278008298753"/>
    <n v="78.990502793296088"/>
    <n v="1790"/>
    <s v="US"/>
    <s v="USD"/>
    <n v="1426395600"/>
    <n v="1427086800"/>
    <x v="527"/>
    <x v="527"/>
    <b v="0"/>
    <b v="0"/>
    <s v="theater/plays"/>
    <x v="3"/>
    <s v="Plays"/>
  </r>
  <r>
    <n v="565"/>
    <s v="Joseph LLC"/>
    <s v="Decentralized logistical collaboration"/>
    <x v="309"/>
    <n v="194166"/>
    <x v="1"/>
    <n v="2.0460063224446787"/>
    <n v="53.99499443826474"/>
    <n v="3596"/>
    <s v="US"/>
    <s v="USD"/>
    <n v="1321336800"/>
    <n v="1323064800"/>
    <x v="528"/>
    <x v="528"/>
    <b v="0"/>
    <b v="0"/>
    <s v="theater/plays"/>
    <x v="3"/>
    <s v="Plays"/>
  </r>
  <r>
    <n v="566"/>
    <s v="Webb-Smith"/>
    <s v="Advanced content-based installation"/>
    <x v="29"/>
    <n v="4124"/>
    <x v="0"/>
    <n v="0.44344086021505374"/>
    <n v="111.45945945945945"/>
    <n v="37"/>
    <s v="US"/>
    <s v="USD"/>
    <n v="1456293600"/>
    <n v="1458277200"/>
    <x v="522"/>
    <x v="529"/>
    <b v="0"/>
    <b v="1"/>
    <s v="music/electric music"/>
    <x v="1"/>
    <s v="Electric music"/>
  </r>
  <r>
    <n v="567"/>
    <s v="Johns PLC"/>
    <s v="Distributed high-level open architecture"/>
    <x v="85"/>
    <n v="14865"/>
    <x v="1"/>
    <n v="2.1860294117647059"/>
    <n v="60.922131147540981"/>
    <n v="244"/>
    <s v="US"/>
    <s v="USD"/>
    <n v="1404968400"/>
    <n v="1405141200"/>
    <x v="529"/>
    <x v="360"/>
    <b v="0"/>
    <b v="0"/>
    <s v="music/rock"/>
    <x v="1"/>
    <s v="Rock"/>
  </r>
  <r>
    <n v="568"/>
    <s v="Hardin-Foley"/>
    <s v="Synergized zero tolerance help-desk"/>
    <x v="310"/>
    <n v="134688"/>
    <x v="1"/>
    <n v="1.8603314917127072"/>
    <n v="26.0015444015444"/>
    <n v="5180"/>
    <s v="US"/>
    <s v="USD"/>
    <n v="1279170000"/>
    <n v="1283058000"/>
    <x v="530"/>
    <x v="254"/>
    <b v="0"/>
    <b v="0"/>
    <s v="theater/plays"/>
    <x v="3"/>
    <s v="Plays"/>
  </r>
  <r>
    <n v="569"/>
    <s v="Fischer, Fowler and Arnold"/>
    <s v="Extended multi-tasking definition"/>
    <x v="311"/>
    <n v="47705"/>
    <x v="1"/>
    <n v="2.3733830845771142"/>
    <n v="80.993208828522924"/>
    <n v="589"/>
    <s v="IT"/>
    <s v="EUR"/>
    <n v="1294725600"/>
    <n v="1295762400"/>
    <x v="531"/>
    <x v="530"/>
    <b v="0"/>
    <b v="0"/>
    <s v="film &amp; video/animation"/>
    <x v="4"/>
    <s v="Animation"/>
  </r>
  <r>
    <n v="570"/>
    <s v="Martinez-Juarez"/>
    <s v="Realigned uniform knowledge user"/>
    <x v="312"/>
    <n v="95364"/>
    <x v="1"/>
    <n v="3.0565384615384614"/>
    <n v="34.995963302752294"/>
    <n v="2725"/>
    <s v="US"/>
    <s v="USD"/>
    <n v="1419055200"/>
    <n v="1419573600"/>
    <x v="515"/>
    <x v="531"/>
    <b v="0"/>
    <b v="1"/>
    <s v="music/rock"/>
    <x v="1"/>
    <s v="Rock"/>
  </r>
  <r>
    <n v="571"/>
    <s v="Wilson and Sons"/>
    <s v="Monitored grid-enabled model"/>
    <x v="26"/>
    <n v="3295"/>
    <x v="0"/>
    <n v="0.94142857142857139"/>
    <n v="94.142857142857139"/>
    <n v="35"/>
    <s v="IT"/>
    <s v="EUR"/>
    <n v="1434690000"/>
    <n v="1438750800"/>
    <x v="532"/>
    <x v="532"/>
    <b v="0"/>
    <b v="0"/>
    <s v="film &amp; video/shorts"/>
    <x v="4"/>
    <s v="Shorts"/>
  </r>
  <r>
    <n v="572"/>
    <s v="Clements Group"/>
    <s v="Assimilated actuating policy"/>
    <x v="25"/>
    <n v="4896"/>
    <x v="3"/>
    <n v="0.54400000000000004"/>
    <n v="52.085106382978722"/>
    <n v="94"/>
    <s v="US"/>
    <s v="USD"/>
    <n v="1443416400"/>
    <n v="1444798800"/>
    <x v="533"/>
    <x v="533"/>
    <b v="0"/>
    <b v="1"/>
    <s v="music/rock"/>
    <x v="1"/>
    <s v="Rock"/>
  </r>
  <r>
    <n v="573"/>
    <s v="Valenzuela-Cook"/>
    <s v="Total incremental productivity"/>
    <x v="313"/>
    <n v="7496"/>
    <x v="1"/>
    <n v="1.1188059701492536"/>
    <n v="24.986666666666668"/>
    <n v="300"/>
    <s v="US"/>
    <s v="USD"/>
    <n v="1399006800"/>
    <n v="1399179600"/>
    <x v="409"/>
    <x v="534"/>
    <b v="0"/>
    <b v="0"/>
    <s v="journalism/audio"/>
    <x v="8"/>
    <s v="Audio"/>
  </r>
  <r>
    <n v="574"/>
    <s v="Parker, Haley and Foster"/>
    <s v="Adaptive local task-force"/>
    <x v="50"/>
    <n v="9967"/>
    <x v="1"/>
    <n v="3.6914814814814814"/>
    <n v="69.215277777777771"/>
    <n v="144"/>
    <s v="US"/>
    <s v="USD"/>
    <n v="1575698400"/>
    <n v="1576562400"/>
    <x v="534"/>
    <x v="535"/>
    <b v="0"/>
    <b v="1"/>
    <s v="food/food trucks"/>
    <x v="0"/>
    <s v="Food trucks"/>
  </r>
  <r>
    <n v="575"/>
    <s v="Fuentes LLC"/>
    <s v="Universal zero-defect concept"/>
    <x v="314"/>
    <n v="52421"/>
    <x v="0"/>
    <n v="0.62930372148859548"/>
    <n v="93.944444444444443"/>
    <n v="558"/>
    <s v="US"/>
    <s v="USD"/>
    <n v="1400562000"/>
    <n v="1400821200"/>
    <x v="53"/>
    <x v="536"/>
    <b v="0"/>
    <b v="1"/>
    <s v="theater/plays"/>
    <x v="3"/>
    <s v="Plays"/>
  </r>
  <r>
    <n v="576"/>
    <s v="Moran and Sons"/>
    <s v="Object-based bottom-line superstructure"/>
    <x v="62"/>
    <n v="6298"/>
    <x v="0"/>
    <n v="0.6492783505154639"/>
    <n v="98.40625"/>
    <n v="64"/>
    <s v="US"/>
    <s v="USD"/>
    <n v="1509512400"/>
    <n v="1510984800"/>
    <x v="535"/>
    <x v="537"/>
    <b v="0"/>
    <b v="0"/>
    <s v="theater/plays"/>
    <x v="3"/>
    <s v="Plays"/>
  </r>
  <r>
    <n v="577"/>
    <s v="Stevens Inc"/>
    <s v="Adaptive 24hour projection"/>
    <x v="139"/>
    <n v="1546"/>
    <x v="3"/>
    <n v="0.18853658536585366"/>
    <n v="41.783783783783782"/>
    <n v="37"/>
    <s v="US"/>
    <s v="USD"/>
    <n v="1299823200"/>
    <n v="1302066000"/>
    <x v="536"/>
    <x v="538"/>
    <b v="0"/>
    <b v="0"/>
    <s v="music/jazz"/>
    <x v="1"/>
    <s v="Jazz"/>
  </r>
  <r>
    <n v="578"/>
    <s v="Martinez-Johnson"/>
    <s v="Sharable radical toolset"/>
    <x v="315"/>
    <n v="16168"/>
    <x v="0"/>
    <n v="0.1675440414507772"/>
    <n v="65.991836734693877"/>
    <n v="245"/>
    <s v="US"/>
    <s v="USD"/>
    <n v="1322719200"/>
    <n v="1322978400"/>
    <x v="537"/>
    <x v="539"/>
    <b v="0"/>
    <b v="0"/>
    <s v="film &amp; video/science fiction"/>
    <x v="4"/>
    <s v="Science Fiction"/>
  </r>
  <r>
    <n v="579"/>
    <s v="Franklin Inc"/>
    <s v="Focused multimedia knowledgebase"/>
    <x v="8"/>
    <n v="6269"/>
    <x v="1"/>
    <n v="1.0111290322580646"/>
    <n v="72.05747126436782"/>
    <n v="87"/>
    <s v="US"/>
    <s v="USD"/>
    <n v="1312693200"/>
    <n v="1313730000"/>
    <x v="538"/>
    <x v="540"/>
    <b v="0"/>
    <b v="0"/>
    <s v="music/jazz"/>
    <x v="1"/>
    <s v="Jazz"/>
  </r>
  <r>
    <n v="580"/>
    <s v="Perez PLC"/>
    <s v="Seamless 6thgeneration extranet"/>
    <x v="316"/>
    <n v="149578"/>
    <x v="1"/>
    <n v="3.4150228310502282"/>
    <n v="48.003209242618745"/>
    <n v="3116"/>
    <s v="US"/>
    <s v="USD"/>
    <n v="1393394400"/>
    <n v="1394085600"/>
    <x v="539"/>
    <x v="541"/>
    <b v="0"/>
    <b v="0"/>
    <s v="theater/plays"/>
    <x v="3"/>
    <s v="Plays"/>
  </r>
  <r>
    <n v="581"/>
    <s v="Sanchez, Cross and Savage"/>
    <s v="Sharable mobile knowledgebase"/>
    <x v="46"/>
    <n v="3841"/>
    <x v="0"/>
    <n v="0.64016666666666666"/>
    <n v="54.098591549295776"/>
    <n v="71"/>
    <s v="US"/>
    <s v="USD"/>
    <n v="1304053200"/>
    <n v="1305349200"/>
    <x v="540"/>
    <x v="542"/>
    <b v="0"/>
    <b v="0"/>
    <s v="technology/web"/>
    <x v="2"/>
    <s v="Web"/>
  </r>
  <r>
    <n v="582"/>
    <s v="Pineda Ltd"/>
    <s v="Cross-group global system engine"/>
    <x v="251"/>
    <n v="4531"/>
    <x v="0"/>
    <n v="0.5208045977011494"/>
    <n v="107.88095238095238"/>
    <n v="42"/>
    <s v="US"/>
    <s v="USD"/>
    <n v="1433912400"/>
    <n v="1434344400"/>
    <x v="505"/>
    <x v="543"/>
    <b v="0"/>
    <b v="1"/>
    <s v="games/video games"/>
    <x v="6"/>
    <s v="Video games"/>
  </r>
  <r>
    <n v="583"/>
    <s v="Powell and Sons"/>
    <s v="Centralized clear-thinking conglomeration"/>
    <x v="317"/>
    <n v="60934"/>
    <x v="1"/>
    <n v="3.2240211640211642"/>
    <n v="67.034103410341032"/>
    <n v="909"/>
    <s v="US"/>
    <s v="USD"/>
    <n v="1329717600"/>
    <n v="1331186400"/>
    <x v="541"/>
    <x v="544"/>
    <b v="0"/>
    <b v="0"/>
    <s v="film &amp; video/documentary"/>
    <x v="4"/>
    <s v="Documentary"/>
  </r>
  <r>
    <n v="584"/>
    <s v="Nunez-Richards"/>
    <s v="De-engineered cohesive system engine"/>
    <x v="318"/>
    <n v="103255"/>
    <x v="1"/>
    <n v="1.1950810185185186"/>
    <n v="64.01425914445133"/>
    <n v="1613"/>
    <s v="US"/>
    <s v="USD"/>
    <n v="1335330000"/>
    <n v="1336539600"/>
    <x v="542"/>
    <x v="545"/>
    <b v="0"/>
    <b v="0"/>
    <s v="technology/web"/>
    <x v="2"/>
    <s v="Web"/>
  </r>
  <r>
    <n v="585"/>
    <s v="Pugh LLC"/>
    <s v="Reactive analyzing function"/>
    <x v="200"/>
    <n v="13065"/>
    <x v="1"/>
    <n v="1.4679775280898877"/>
    <n v="96.066176470588232"/>
    <n v="136"/>
    <s v="US"/>
    <s v="USD"/>
    <n v="1268888400"/>
    <n v="1269752400"/>
    <x v="543"/>
    <x v="546"/>
    <b v="0"/>
    <b v="0"/>
    <s v="publishing/translations"/>
    <x v="5"/>
    <s v="Translations"/>
  </r>
  <r>
    <n v="586"/>
    <s v="Rowe-Wong"/>
    <s v="Robust hybrid budgetary management"/>
    <x v="31"/>
    <n v="6654"/>
    <x v="1"/>
    <n v="9.5057142857142853"/>
    <n v="51.184615384615384"/>
    <n v="130"/>
    <s v="US"/>
    <s v="USD"/>
    <n v="1289973600"/>
    <n v="1291615200"/>
    <x v="544"/>
    <x v="547"/>
    <b v="0"/>
    <b v="0"/>
    <s v="music/rock"/>
    <x v="1"/>
    <s v="Rock"/>
  </r>
  <r>
    <n v="587"/>
    <s v="Williams-Santos"/>
    <s v="Open-source analyzing monitoring"/>
    <x v="151"/>
    <n v="6852"/>
    <x v="0"/>
    <n v="0.72893617021276591"/>
    <n v="43.92307692307692"/>
    <n v="156"/>
    <s v="CA"/>
    <s v="CAD"/>
    <n v="1547877600"/>
    <n v="1552366800"/>
    <x v="35"/>
    <x v="548"/>
    <b v="0"/>
    <b v="1"/>
    <s v="food/food trucks"/>
    <x v="0"/>
    <s v="Food trucks"/>
  </r>
  <r>
    <n v="588"/>
    <s v="Weber Inc"/>
    <s v="Up-sized discrete firmware"/>
    <x v="215"/>
    <n v="124517"/>
    <x v="0"/>
    <n v="0.7900824873096447"/>
    <n v="91.021198830409361"/>
    <n v="1368"/>
    <s v="GB"/>
    <s v="GBP"/>
    <n v="1269493200"/>
    <n v="1272171600"/>
    <x v="152"/>
    <x v="298"/>
    <b v="0"/>
    <b v="0"/>
    <s v="theater/plays"/>
    <x v="3"/>
    <s v="Plays"/>
  </r>
  <r>
    <n v="589"/>
    <s v="Avery, Brown and Parker"/>
    <s v="Exclusive intangible extranet"/>
    <x v="58"/>
    <n v="5113"/>
    <x v="0"/>
    <n v="0.64721518987341775"/>
    <n v="50.127450980392155"/>
    <n v="102"/>
    <s v="US"/>
    <s v="USD"/>
    <n v="1436072400"/>
    <n v="1436677200"/>
    <x v="545"/>
    <x v="549"/>
    <b v="0"/>
    <b v="0"/>
    <s v="film &amp; video/documentary"/>
    <x v="4"/>
    <s v="Documentary"/>
  </r>
  <r>
    <n v="590"/>
    <s v="Cox Group"/>
    <s v="Synergized analyzing process improvement"/>
    <x v="143"/>
    <n v="5824"/>
    <x v="0"/>
    <n v="0.82028169014084507"/>
    <n v="67.720930232558146"/>
    <n v="86"/>
    <s v="AU"/>
    <s v="AUD"/>
    <n v="1419141600"/>
    <n v="1420092000"/>
    <x v="546"/>
    <x v="550"/>
    <b v="0"/>
    <b v="0"/>
    <s v="publishing/radio &amp; podcasts"/>
    <x v="5"/>
    <s v="Radio &amp; podcasts"/>
  </r>
  <r>
    <n v="591"/>
    <s v="Jensen LLC"/>
    <s v="Realigned dedicated system engine"/>
    <x v="60"/>
    <n v="6226"/>
    <x v="1"/>
    <n v="10.376666666666667"/>
    <n v="61.03921568627451"/>
    <n v="102"/>
    <s v="US"/>
    <s v="USD"/>
    <n v="1279083600"/>
    <n v="1279947600"/>
    <x v="547"/>
    <x v="551"/>
    <b v="0"/>
    <b v="0"/>
    <s v="games/video games"/>
    <x v="6"/>
    <s v="Video games"/>
  </r>
  <r>
    <n v="592"/>
    <s v="Brown Inc"/>
    <s v="Object-based bandwidth-monitored concept"/>
    <x v="154"/>
    <n v="20243"/>
    <x v="0"/>
    <n v="0.12910076530612244"/>
    <n v="80.011857707509876"/>
    <n v="253"/>
    <s v="US"/>
    <s v="USD"/>
    <n v="1401426000"/>
    <n v="1402203600"/>
    <x v="548"/>
    <x v="552"/>
    <b v="0"/>
    <b v="0"/>
    <s v="theater/plays"/>
    <x v="3"/>
    <s v="Plays"/>
  </r>
  <r>
    <n v="593"/>
    <s v="Hale-Hayes"/>
    <s v="Ameliorated client-driven open system"/>
    <x v="319"/>
    <n v="188288"/>
    <x v="1"/>
    <n v="1.5484210526315789"/>
    <n v="47.001497753369947"/>
    <n v="4006"/>
    <s v="US"/>
    <s v="USD"/>
    <n v="1395810000"/>
    <n v="1396933200"/>
    <x v="549"/>
    <x v="238"/>
    <b v="0"/>
    <b v="0"/>
    <s v="film &amp; video/animation"/>
    <x v="4"/>
    <s v="Animation"/>
  </r>
  <r>
    <n v="594"/>
    <s v="Mcbride PLC"/>
    <s v="Upgradable leadingedge Local Area Network"/>
    <x v="320"/>
    <n v="11167"/>
    <x v="0"/>
    <n v="7.0991735537190084E-2"/>
    <n v="71.127388535031841"/>
    <n v="157"/>
    <s v="US"/>
    <s v="USD"/>
    <n v="1467003600"/>
    <n v="1467262800"/>
    <x v="550"/>
    <x v="553"/>
    <b v="0"/>
    <b v="1"/>
    <s v="theater/plays"/>
    <x v="3"/>
    <s v="Plays"/>
  </r>
  <r>
    <n v="595"/>
    <s v="Harris-Jennings"/>
    <s v="Customizable intermediate data-warehouse"/>
    <x v="321"/>
    <n v="146595"/>
    <x v="1"/>
    <n v="2.0852773826458035"/>
    <n v="89.99079189686924"/>
    <n v="1629"/>
    <s v="US"/>
    <s v="USD"/>
    <n v="1268715600"/>
    <n v="1270530000"/>
    <x v="551"/>
    <x v="554"/>
    <b v="0"/>
    <b v="1"/>
    <s v="theater/plays"/>
    <x v="3"/>
    <s v="Plays"/>
  </r>
  <r>
    <n v="596"/>
    <s v="Becker-Scott"/>
    <s v="Managed optimizing archive"/>
    <x v="58"/>
    <n v="7875"/>
    <x v="0"/>
    <n v="0.99683544303797467"/>
    <n v="43.032786885245905"/>
    <n v="183"/>
    <s v="US"/>
    <s v="USD"/>
    <n v="1457157600"/>
    <n v="1457762400"/>
    <x v="552"/>
    <x v="496"/>
    <b v="0"/>
    <b v="1"/>
    <s v="film &amp; video/drama"/>
    <x v="4"/>
    <s v="Drama"/>
  </r>
  <r>
    <n v="597"/>
    <s v="Todd, Freeman and Henry"/>
    <s v="Diverse systematic projection"/>
    <x v="322"/>
    <n v="148779"/>
    <x v="1"/>
    <n v="2.0159756097560977"/>
    <n v="67.997714808043881"/>
    <n v="2188"/>
    <s v="US"/>
    <s v="USD"/>
    <n v="1573970400"/>
    <n v="1575525600"/>
    <x v="462"/>
    <x v="555"/>
    <b v="0"/>
    <b v="0"/>
    <s v="theater/plays"/>
    <x v="3"/>
    <s v="Plays"/>
  </r>
  <r>
    <n v="598"/>
    <s v="Martinez, Garza and Young"/>
    <s v="Up-sized web-enabled info-mediaries"/>
    <x v="323"/>
    <n v="175868"/>
    <x v="1"/>
    <n v="1.6209032258064515"/>
    <n v="73.004566210045667"/>
    <n v="2409"/>
    <s v="IT"/>
    <s v="EUR"/>
    <n v="1276578000"/>
    <n v="1279083600"/>
    <x v="553"/>
    <x v="556"/>
    <b v="0"/>
    <b v="0"/>
    <s v="music/rock"/>
    <x v="1"/>
    <s v="Rock"/>
  </r>
  <r>
    <n v="599"/>
    <s v="Smith-Ramos"/>
    <s v="Persevering optimizing Graphical User Interface"/>
    <x v="324"/>
    <n v="5112"/>
    <x v="0"/>
    <n v="3.6436208125445471E-2"/>
    <n v="62.341463414634148"/>
    <n v="82"/>
    <s v="DK"/>
    <s v="DKK"/>
    <n v="1423720800"/>
    <n v="1424412000"/>
    <x v="554"/>
    <x v="557"/>
    <b v="0"/>
    <b v="0"/>
    <s v="film &amp; video/documentary"/>
    <x v="4"/>
    <s v="Documentary"/>
  </r>
  <r>
    <n v="600"/>
    <s v="Brown-George"/>
    <s v="Cross-platform tertiary array"/>
    <x v="0"/>
    <n v="5"/>
    <x v="0"/>
    <n v="0.05"/>
    <n v="5"/>
    <n v="1"/>
    <s v="GB"/>
    <s v="GBP"/>
    <n v="1375160400"/>
    <n v="1376197200"/>
    <x v="555"/>
    <x v="558"/>
    <b v="0"/>
    <b v="0"/>
    <s v="food/food trucks"/>
    <x v="0"/>
    <s v="Food trucks"/>
  </r>
  <r>
    <n v="601"/>
    <s v="Waters and Sons"/>
    <s v="Inverse neutral structure"/>
    <x v="9"/>
    <n v="13018"/>
    <x v="1"/>
    <n v="2.0663492063492064"/>
    <n v="67.103092783505161"/>
    <n v="194"/>
    <s v="US"/>
    <s v="USD"/>
    <n v="1401426000"/>
    <n v="1402894800"/>
    <x v="548"/>
    <x v="559"/>
    <b v="1"/>
    <b v="0"/>
    <s v="technology/wearables"/>
    <x v="2"/>
    <s v="Wearables"/>
  </r>
  <r>
    <n v="602"/>
    <s v="Brown Ltd"/>
    <s v="Quality-focused system-worthy support"/>
    <x v="325"/>
    <n v="91176"/>
    <x v="1"/>
    <n v="1.2823628691983122"/>
    <n v="79.978947368421046"/>
    <n v="1140"/>
    <s v="US"/>
    <s v="USD"/>
    <n v="1433480400"/>
    <n v="1434430800"/>
    <x v="62"/>
    <x v="560"/>
    <b v="0"/>
    <b v="0"/>
    <s v="theater/plays"/>
    <x v="3"/>
    <s v="Plays"/>
  </r>
  <r>
    <n v="603"/>
    <s v="Christian, Yates and Greer"/>
    <s v="Vision-oriented 5thgeneration array"/>
    <x v="98"/>
    <n v="6342"/>
    <x v="1"/>
    <n v="1.1966037735849056"/>
    <n v="62.176470588235297"/>
    <n v="102"/>
    <s v="US"/>
    <s v="USD"/>
    <n v="1555563600"/>
    <n v="1557896400"/>
    <x v="556"/>
    <x v="561"/>
    <b v="0"/>
    <b v="0"/>
    <s v="theater/plays"/>
    <x v="3"/>
    <s v="Plays"/>
  </r>
  <r>
    <n v="604"/>
    <s v="Cole, Hernandez and Rodriguez"/>
    <s v="Cross-platform logistical circuit"/>
    <x v="326"/>
    <n v="151438"/>
    <x v="1"/>
    <n v="1.7073055242390078"/>
    <n v="53.005950297514879"/>
    <n v="2857"/>
    <s v="US"/>
    <s v="USD"/>
    <n v="1295676000"/>
    <n v="1297490400"/>
    <x v="557"/>
    <x v="562"/>
    <b v="0"/>
    <b v="0"/>
    <s v="theater/plays"/>
    <x v="3"/>
    <s v="Plays"/>
  </r>
  <r>
    <n v="605"/>
    <s v="Ortiz, Valenzuela and Collins"/>
    <s v="Profound solution-oriented matrix"/>
    <x v="88"/>
    <n v="6178"/>
    <x v="1"/>
    <n v="1.8721212121212121"/>
    <n v="57.738317757009348"/>
    <n v="107"/>
    <s v="US"/>
    <s v="USD"/>
    <n v="1443848400"/>
    <n v="1447394400"/>
    <x v="27"/>
    <x v="563"/>
    <b v="0"/>
    <b v="0"/>
    <s v="publishing/nonfiction"/>
    <x v="5"/>
    <s v="Nonfiction"/>
  </r>
  <r>
    <n v="606"/>
    <s v="Valencia PLC"/>
    <s v="Extended asynchronous initiative"/>
    <x v="74"/>
    <n v="6405"/>
    <x v="1"/>
    <n v="1.8838235294117647"/>
    <n v="40.03125"/>
    <n v="160"/>
    <s v="GB"/>
    <s v="GBP"/>
    <n v="1457330400"/>
    <n v="1458277200"/>
    <x v="558"/>
    <x v="529"/>
    <b v="0"/>
    <b v="0"/>
    <s v="music/rock"/>
    <x v="1"/>
    <s v="Rock"/>
  </r>
  <r>
    <n v="607"/>
    <s v="Gordon, Mendez and Johnson"/>
    <s v="Fundamental needs-based frame"/>
    <x v="327"/>
    <n v="180667"/>
    <x v="1"/>
    <n v="1.3129869186046512"/>
    <n v="81.016591928251117"/>
    <n v="2230"/>
    <s v="US"/>
    <s v="USD"/>
    <n v="1395550800"/>
    <n v="1395723600"/>
    <x v="559"/>
    <x v="564"/>
    <b v="0"/>
    <b v="0"/>
    <s v="food/food trucks"/>
    <x v="0"/>
    <s v="Food trucks"/>
  </r>
  <r>
    <n v="608"/>
    <s v="Johnson Group"/>
    <s v="Compatible full-range leverage"/>
    <x v="61"/>
    <n v="11075"/>
    <x v="1"/>
    <n v="2.8397435897435899"/>
    <n v="35.047468354430379"/>
    <n v="316"/>
    <s v="US"/>
    <s v="USD"/>
    <n v="1551852000"/>
    <n v="1552197600"/>
    <x v="426"/>
    <x v="565"/>
    <b v="0"/>
    <b v="1"/>
    <s v="music/jazz"/>
    <x v="1"/>
    <s v="Jazz"/>
  </r>
  <r>
    <n v="609"/>
    <s v="Rose-Fuller"/>
    <s v="Upgradable holistic system engine"/>
    <x v="83"/>
    <n v="12042"/>
    <x v="1"/>
    <n v="1.2041999999999999"/>
    <n v="102.92307692307692"/>
    <n v="117"/>
    <s v="US"/>
    <s v="USD"/>
    <n v="1547618400"/>
    <n v="1549087200"/>
    <x v="560"/>
    <x v="566"/>
    <b v="0"/>
    <b v="0"/>
    <s v="film &amp; video/science fiction"/>
    <x v="4"/>
    <s v="Science Fiction"/>
  </r>
  <r>
    <n v="610"/>
    <s v="Hughes, Mendez and Patterson"/>
    <s v="Stand-alone multi-state data-warehouse"/>
    <x v="328"/>
    <n v="179356"/>
    <x v="1"/>
    <n v="4.1905607476635511"/>
    <n v="27.998126756166094"/>
    <n v="6406"/>
    <s v="US"/>
    <s v="USD"/>
    <n v="1355637600"/>
    <n v="1356847200"/>
    <x v="561"/>
    <x v="567"/>
    <b v="0"/>
    <b v="0"/>
    <s v="theater/plays"/>
    <x v="3"/>
    <s v="Plays"/>
  </r>
  <r>
    <n v="611"/>
    <s v="Brady, Cortez and Rodriguez"/>
    <s v="Multi-lateral maximized core"/>
    <x v="139"/>
    <n v="1136"/>
    <x v="3"/>
    <n v="0.13853658536585367"/>
    <n v="75.733333333333334"/>
    <n v="15"/>
    <s v="US"/>
    <s v="USD"/>
    <n v="1374728400"/>
    <n v="1375765200"/>
    <x v="562"/>
    <x v="568"/>
    <b v="0"/>
    <b v="0"/>
    <s v="theater/plays"/>
    <x v="3"/>
    <s v="Plays"/>
  </r>
  <r>
    <n v="612"/>
    <s v="Wang, Nguyen and Horton"/>
    <s v="Innovative holistic hub"/>
    <x v="8"/>
    <n v="8645"/>
    <x v="1"/>
    <n v="1.3943548387096774"/>
    <n v="45.026041666666664"/>
    <n v="192"/>
    <s v="US"/>
    <s v="USD"/>
    <n v="1287810000"/>
    <n v="1289800800"/>
    <x v="563"/>
    <x v="569"/>
    <b v="0"/>
    <b v="0"/>
    <s v="music/electric music"/>
    <x v="1"/>
    <s v="Electric music"/>
  </r>
  <r>
    <n v="613"/>
    <s v="Santos, Williams and Brown"/>
    <s v="Reverse-engineered 24/7 methodology"/>
    <x v="65"/>
    <n v="1914"/>
    <x v="1"/>
    <n v="1.74"/>
    <n v="73.615384615384613"/>
    <n v="26"/>
    <s v="CA"/>
    <s v="CAD"/>
    <n v="1503723600"/>
    <n v="1504501200"/>
    <x v="564"/>
    <x v="570"/>
    <b v="0"/>
    <b v="0"/>
    <s v="theater/plays"/>
    <x v="3"/>
    <s v="Plays"/>
  </r>
  <r>
    <n v="614"/>
    <s v="Barnett and Sons"/>
    <s v="Business-focused dynamic info-mediaries"/>
    <x v="329"/>
    <n v="41205"/>
    <x v="1"/>
    <n v="1.5549056603773586"/>
    <n v="56.991701244813278"/>
    <n v="723"/>
    <s v="US"/>
    <s v="USD"/>
    <n v="1484114400"/>
    <n v="1485669600"/>
    <x v="565"/>
    <x v="571"/>
    <b v="0"/>
    <b v="0"/>
    <s v="theater/plays"/>
    <x v="3"/>
    <s v="Plays"/>
  </r>
  <r>
    <n v="615"/>
    <s v="Petersen-Rodriguez"/>
    <s v="Digitized clear-thinking installation"/>
    <x v="275"/>
    <n v="14488"/>
    <x v="1"/>
    <n v="1.7044705882352942"/>
    <n v="85.223529411764702"/>
    <n v="170"/>
    <s v="IT"/>
    <s v="EUR"/>
    <n v="1461906000"/>
    <n v="1462770000"/>
    <x v="566"/>
    <x v="572"/>
    <b v="0"/>
    <b v="0"/>
    <s v="theater/plays"/>
    <x v="3"/>
    <s v="Plays"/>
  </r>
  <r>
    <n v="616"/>
    <s v="Burnett-Mora"/>
    <s v="Quality-focused 24/7 superstructure"/>
    <x v="330"/>
    <n v="12129"/>
    <x v="1"/>
    <n v="1.8951562500000001"/>
    <n v="50.962184873949582"/>
    <n v="238"/>
    <s v="GB"/>
    <s v="GBP"/>
    <n v="1379653200"/>
    <n v="1379739600"/>
    <x v="567"/>
    <x v="573"/>
    <b v="0"/>
    <b v="1"/>
    <s v="music/indie rock"/>
    <x v="1"/>
    <s v="Indie rock"/>
  </r>
  <r>
    <n v="617"/>
    <s v="King LLC"/>
    <s v="Multi-channeled local intranet"/>
    <x v="1"/>
    <n v="3496"/>
    <x v="1"/>
    <n v="2.4971428571428573"/>
    <n v="63.563636363636363"/>
    <n v="55"/>
    <s v="US"/>
    <s v="USD"/>
    <n v="1401858000"/>
    <n v="1402722000"/>
    <x v="568"/>
    <x v="471"/>
    <b v="0"/>
    <b v="0"/>
    <s v="theater/plays"/>
    <x v="3"/>
    <s v="Plays"/>
  </r>
  <r>
    <n v="618"/>
    <s v="Miller Ltd"/>
    <s v="Open-architected mobile emulation"/>
    <x v="331"/>
    <n v="97037"/>
    <x v="0"/>
    <n v="0.48860523665659616"/>
    <n v="80.999165275459092"/>
    <n v="1198"/>
    <s v="US"/>
    <s v="USD"/>
    <n v="1367470800"/>
    <n v="1369285200"/>
    <x v="569"/>
    <x v="574"/>
    <b v="0"/>
    <b v="0"/>
    <s v="publishing/nonfiction"/>
    <x v="5"/>
    <s v="Nonfiction"/>
  </r>
  <r>
    <n v="619"/>
    <s v="Case LLC"/>
    <s v="Ameliorated foreground methodology"/>
    <x v="332"/>
    <n v="55757"/>
    <x v="0"/>
    <n v="0.28461970393057684"/>
    <n v="86.044753086419746"/>
    <n v="648"/>
    <s v="US"/>
    <s v="USD"/>
    <n v="1304658000"/>
    <n v="1304744400"/>
    <x v="570"/>
    <x v="575"/>
    <b v="1"/>
    <b v="1"/>
    <s v="theater/plays"/>
    <x v="3"/>
    <s v="Plays"/>
  </r>
  <r>
    <n v="620"/>
    <s v="Swanson, Wilson and Baker"/>
    <s v="Synergized well-modulated project"/>
    <x v="333"/>
    <n v="11525"/>
    <x v="1"/>
    <n v="2.6802325581395348"/>
    <n v="90.0390625"/>
    <n v="128"/>
    <s v="AU"/>
    <s v="AUD"/>
    <n v="1467954000"/>
    <n v="1468299600"/>
    <x v="571"/>
    <x v="576"/>
    <b v="0"/>
    <b v="0"/>
    <s v="photography/photography books"/>
    <x v="7"/>
    <s v="Photography books"/>
  </r>
  <r>
    <n v="621"/>
    <s v="Dean, Fox and Phillips"/>
    <s v="Extended context-sensitive forecast"/>
    <x v="334"/>
    <n v="158669"/>
    <x v="1"/>
    <n v="6.1980078125000002"/>
    <n v="74.006063432835816"/>
    <n v="2144"/>
    <s v="US"/>
    <s v="USD"/>
    <n v="1473742800"/>
    <n v="1474174800"/>
    <x v="572"/>
    <x v="577"/>
    <b v="0"/>
    <b v="0"/>
    <s v="theater/plays"/>
    <x v="3"/>
    <s v="Plays"/>
  </r>
  <r>
    <n v="622"/>
    <s v="Smith-Smith"/>
    <s v="Total leadingedge neural-net"/>
    <x v="335"/>
    <n v="5916"/>
    <x v="0"/>
    <n v="3.1301587301587303E-2"/>
    <n v="92.4375"/>
    <n v="64"/>
    <s v="US"/>
    <s v="USD"/>
    <n v="1523768400"/>
    <n v="1526014800"/>
    <x v="573"/>
    <x v="578"/>
    <b v="0"/>
    <b v="0"/>
    <s v="music/indie rock"/>
    <x v="1"/>
    <s v="Indie rock"/>
  </r>
  <r>
    <n v="623"/>
    <s v="Smith, Scott and Rodriguez"/>
    <s v="Organic actuating protocol"/>
    <x v="336"/>
    <n v="150806"/>
    <x v="1"/>
    <n v="1.5992152704135738"/>
    <n v="55.999257333828446"/>
    <n v="2693"/>
    <s v="GB"/>
    <s v="GBP"/>
    <n v="1437022800"/>
    <n v="1437454800"/>
    <x v="574"/>
    <x v="477"/>
    <b v="0"/>
    <b v="0"/>
    <s v="theater/plays"/>
    <x v="3"/>
    <s v="Plays"/>
  </r>
  <r>
    <n v="624"/>
    <s v="White, Robertson and Roberts"/>
    <s v="Down-sized national software"/>
    <x v="135"/>
    <n v="14249"/>
    <x v="1"/>
    <n v="2.793921568627451"/>
    <n v="32.983796296296298"/>
    <n v="432"/>
    <s v="US"/>
    <s v="USD"/>
    <n v="1422165600"/>
    <n v="1422684000"/>
    <x v="511"/>
    <x v="579"/>
    <b v="0"/>
    <b v="0"/>
    <s v="photography/photography books"/>
    <x v="7"/>
    <s v="Photography books"/>
  </r>
  <r>
    <n v="625"/>
    <s v="Martinez Inc"/>
    <s v="Organic upward-trending Graphical User Interface"/>
    <x v="168"/>
    <n v="5803"/>
    <x v="0"/>
    <n v="0.77373333333333338"/>
    <n v="93.596774193548384"/>
    <n v="62"/>
    <s v="US"/>
    <s v="USD"/>
    <n v="1580104800"/>
    <n v="1581314400"/>
    <x v="575"/>
    <x v="580"/>
    <b v="0"/>
    <b v="0"/>
    <s v="theater/plays"/>
    <x v="3"/>
    <s v="Plays"/>
  </r>
  <r>
    <n v="626"/>
    <s v="Tucker, Mccoy and Marquez"/>
    <s v="Synergistic tertiary budgetary management"/>
    <x v="330"/>
    <n v="13205"/>
    <x v="1"/>
    <n v="2.0632812500000002"/>
    <n v="69.867724867724874"/>
    <n v="189"/>
    <s v="US"/>
    <s v="USD"/>
    <n v="1285650000"/>
    <n v="1286427600"/>
    <x v="576"/>
    <x v="581"/>
    <b v="0"/>
    <b v="1"/>
    <s v="theater/plays"/>
    <x v="3"/>
    <s v="Plays"/>
  </r>
  <r>
    <n v="627"/>
    <s v="Martin, Lee and Armstrong"/>
    <s v="Open-architected incremental ability"/>
    <x v="39"/>
    <n v="11108"/>
    <x v="1"/>
    <n v="6.9424999999999999"/>
    <n v="72.129870129870127"/>
    <n v="154"/>
    <s v="GB"/>
    <s v="GBP"/>
    <n v="1276664400"/>
    <n v="1278738000"/>
    <x v="577"/>
    <x v="582"/>
    <b v="1"/>
    <b v="0"/>
    <s v="food/food trucks"/>
    <x v="0"/>
    <s v="Food trucks"/>
  </r>
  <r>
    <n v="628"/>
    <s v="Dunn, Moreno and Green"/>
    <s v="Intuitive object-oriented task-force"/>
    <x v="89"/>
    <n v="2884"/>
    <x v="1"/>
    <n v="1.5178947368421052"/>
    <n v="30.041666666666668"/>
    <n v="96"/>
    <s v="US"/>
    <s v="USD"/>
    <n v="1286168400"/>
    <n v="1286427600"/>
    <x v="578"/>
    <x v="581"/>
    <b v="0"/>
    <b v="0"/>
    <s v="music/indie rock"/>
    <x v="1"/>
    <s v="Indie rock"/>
  </r>
  <r>
    <n v="629"/>
    <s v="Jackson, Martinez and Ray"/>
    <s v="Multi-tiered executive toolset"/>
    <x v="337"/>
    <n v="55476"/>
    <x v="0"/>
    <n v="0.64582072176949945"/>
    <n v="73.968000000000004"/>
    <n v="750"/>
    <s v="US"/>
    <s v="USD"/>
    <n v="1467781200"/>
    <n v="1467954000"/>
    <x v="579"/>
    <x v="583"/>
    <b v="0"/>
    <b v="1"/>
    <s v="theater/plays"/>
    <x v="3"/>
    <s v="Plays"/>
  </r>
  <r>
    <n v="630"/>
    <s v="Patterson-Johnson"/>
    <s v="Grass-roots directional workforce"/>
    <x v="40"/>
    <n v="5973"/>
    <x v="3"/>
    <n v="0.62873684210526315"/>
    <n v="68.65517241379311"/>
    <n v="87"/>
    <s v="US"/>
    <s v="USD"/>
    <n v="1556686800"/>
    <n v="1557637200"/>
    <x v="580"/>
    <x v="584"/>
    <b v="0"/>
    <b v="1"/>
    <s v="theater/plays"/>
    <x v="3"/>
    <s v="Plays"/>
  </r>
  <r>
    <n v="631"/>
    <s v="Carlson-Hernandez"/>
    <s v="Quality-focused real-time solution"/>
    <x v="338"/>
    <n v="183756"/>
    <x v="1"/>
    <n v="3.1039864864864866"/>
    <n v="59.992164544564154"/>
    <n v="3063"/>
    <s v="US"/>
    <s v="USD"/>
    <n v="1553576400"/>
    <n v="1553922000"/>
    <x v="581"/>
    <x v="585"/>
    <b v="0"/>
    <b v="0"/>
    <s v="theater/plays"/>
    <x v="3"/>
    <s v="Plays"/>
  </r>
  <r>
    <n v="632"/>
    <s v="Parker PLC"/>
    <s v="Reduced interactive matrix"/>
    <x v="339"/>
    <n v="30902"/>
    <x v="2"/>
    <n v="0.42859916782246882"/>
    <n v="111.15827338129496"/>
    <n v="278"/>
    <s v="US"/>
    <s v="USD"/>
    <n v="1414904400"/>
    <n v="1416463200"/>
    <x v="582"/>
    <x v="586"/>
    <b v="0"/>
    <b v="0"/>
    <s v="theater/plays"/>
    <x v="3"/>
    <s v="Plays"/>
  </r>
  <r>
    <n v="633"/>
    <s v="Yu and Sons"/>
    <s v="Adaptive context-sensitive architecture"/>
    <x v="313"/>
    <n v="5569"/>
    <x v="0"/>
    <n v="0.83119402985074631"/>
    <n v="53.038095238095238"/>
    <n v="105"/>
    <s v="US"/>
    <s v="USD"/>
    <n v="1446876000"/>
    <n v="1447221600"/>
    <x v="336"/>
    <x v="587"/>
    <b v="0"/>
    <b v="0"/>
    <s v="film &amp; video/animation"/>
    <x v="4"/>
    <s v="Animation"/>
  </r>
  <r>
    <n v="634"/>
    <s v="Taylor, Johnson and Hernandez"/>
    <s v="Polarized incremental portal"/>
    <x v="195"/>
    <n v="92824"/>
    <x v="3"/>
    <n v="0.78531302876480547"/>
    <n v="55.985524728588658"/>
    <n v="1658"/>
    <s v="US"/>
    <s v="USD"/>
    <n v="1490418000"/>
    <n v="1491627600"/>
    <x v="583"/>
    <x v="588"/>
    <b v="0"/>
    <b v="0"/>
    <s v="film &amp; video/television"/>
    <x v="4"/>
    <s v="Television"/>
  </r>
  <r>
    <n v="635"/>
    <s v="Mack Ltd"/>
    <s v="Reactive regional access"/>
    <x v="340"/>
    <n v="158590"/>
    <x v="1"/>
    <n v="1.1409352517985611"/>
    <n v="69.986760812003524"/>
    <n v="2266"/>
    <s v="US"/>
    <s v="USD"/>
    <n v="1360389600"/>
    <n v="1363150800"/>
    <x v="584"/>
    <x v="589"/>
    <b v="0"/>
    <b v="0"/>
    <s v="film &amp; video/television"/>
    <x v="4"/>
    <s v="Television"/>
  </r>
  <r>
    <n v="636"/>
    <s v="Lamb-Sanders"/>
    <s v="Stand-alone reciprocal frame"/>
    <x v="341"/>
    <n v="127591"/>
    <x v="0"/>
    <n v="0.64537683358624176"/>
    <n v="48.998079877112133"/>
    <n v="2604"/>
    <s v="DK"/>
    <s v="DKK"/>
    <n v="1326866400"/>
    <n v="1330754400"/>
    <x v="585"/>
    <x v="590"/>
    <b v="0"/>
    <b v="1"/>
    <s v="film &amp; video/animation"/>
    <x v="4"/>
    <s v="Animation"/>
  </r>
  <r>
    <n v="637"/>
    <s v="Williams-Ramirez"/>
    <s v="Open-architected 24/7 throughput"/>
    <x v="275"/>
    <n v="6750"/>
    <x v="0"/>
    <n v="0.79411764705882348"/>
    <n v="103.84615384615384"/>
    <n v="65"/>
    <s v="US"/>
    <s v="USD"/>
    <n v="1479103200"/>
    <n v="1479794400"/>
    <x v="586"/>
    <x v="591"/>
    <b v="0"/>
    <b v="0"/>
    <s v="theater/plays"/>
    <x v="3"/>
    <s v="Plays"/>
  </r>
  <r>
    <n v="638"/>
    <s v="Weaver Ltd"/>
    <s v="Monitored 24/7 approach"/>
    <x v="342"/>
    <n v="9318"/>
    <x v="0"/>
    <n v="0.11419117647058824"/>
    <n v="99.127659574468083"/>
    <n v="94"/>
    <s v="US"/>
    <s v="USD"/>
    <n v="1280206800"/>
    <n v="1281243600"/>
    <x v="587"/>
    <x v="592"/>
    <b v="0"/>
    <b v="1"/>
    <s v="theater/plays"/>
    <x v="3"/>
    <s v="Plays"/>
  </r>
  <r>
    <n v="639"/>
    <s v="Barnes-Williams"/>
    <s v="Upgradable explicit forecast"/>
    <x v="133"/>
    <n v="4832"/>
    <x v="2"/>
    <n v="0.56186046511627907"/>
    <n v="107.37777777777778"/>
    <n v="45"/>
    <s v="US"/>
    <s v="USD"/>
    <n v="1532754000"/>
    <n v="1532754000"/>
    <x v="588"/>
    <x v="593"/>
    <b v="0"/>
    <b v="1"/>
    <s v="film &amp; video/drama"/>
    <x v="4"/>
    <s v="Drama"/>
  </r>
  <r>
    <n v="640"/>
    <s v="Richardson, Woodward and Hansen"/>
    <s v="Pre-emptive context-sensitive support"/>
    <x v="343"/>
    <n v="19769"/>
    <x v="0"/>
    <n v="0.16501669449081802"/>
    <n v="76.922178988326849"/>
    <n v="257"/>
    <s v="US"/>
    <s v="USD"/>
    <n v="1453096800"/>
    <n v="1453356000"/>
    <x v="589"/>
    <x v="510"/>
    <b v="0"/>
    <b v="0"/>
    <s v="theater/plays"/>
    <x v="3"/>
    <s v="Plays"/>
  </r>
  <r>
    <n v="641"/>
    <s v="Hunt, Barker and Baker"/>
    <s v="Business-focused leadingedge instruction set"/>
    <x v="151"/>
    <n v="11277"/>
    <x v="1"/>
    <n v="1.1996808510638297"/>
    <n v="58.128865979381445"/>
    <n v="194"/>
    <s v="CH"/>
    <s v="CHF"/>
    <n v="1487570400"/>
    <n v="1489986000"/>
    <x v="590"/>
    <x v="594"/>
    <b v="0"/>
    <b v="0"/>
    <s v="theater/plays"/>
    <x v="3"/>
    <s v="Plays"/>
  </r>
  <r>
    <n v="642"/>
    <s v="Ramos, Moreno and Lewis"/>
    <s v="Extended multi-state knowledge user"/>
    <x v="243"/>
    <n v="13382"/>
    <x v="1"/>
    <n v="1.4545652173913044"/>
    <n v="103.73643410852713"/>
    <n v="129"/>
    <s v="CA"/>
    <s v="CAD"/>
    <n v="1545026400"/>
    <n v="1545804000"/>
    <x v="591"/>
    <x v="595"/>
    <b v="0"/>
    <b v="0"/>
    <s v="technology/wearables"/>
    <x v="2"/>
    <s v="Wearables"/>
  </r>
  <r>
    <n v="643"/>
    <s v="Harris Inc"/>
    <s v="Future-proofed modular groupware"/>
    <x v="344"/>
    <n v="32986"/>
    <x v="1"/>
    <n v="2.2138255033557046"/>
    <n v="87.962666666666664"/>
    <n v="375"/>
    <s v="US"/>
    <s v="USD"/>
    <n v="1488348000"/>
    <n v="1489899600"/>
    <x v="592"/>
    <x v="596"/>
    <b v="0"/>
    <b v="0"/>
    <s v="theater/plays"/>
    <x v="3"/>
    <s v="Plays"/>
  </r>
  <r>
    <n v="644"/>
    <s v="Peters-Nelson"/>
    <s v="Distributed real-time algorithm"/>
    <x v="345"/>
    <n v="81984"/>
    <x v="0"/>
    <n v="0.48396694214876035"/>
    <n v="28"/>
    <n v="2928"/>
    <s v="CA"/>
    <s v="CAD"/>
    <n v="1545112800"/>
    <n v="1546495200"/>
    <x v="593"/>
    <x v="597"/>
    <b v="0"/>
    <b v="0"/>
    <s v="theater/plays"/>
    <x v="3"/>
    <s v="Plays"/>
  </r>
  <r>
    <n v="645"/>
    <s v="Ferguson, Murphy and Bright"/>
    <s v="Multi-lateral heuristic throughput"/>
    <x v="346"/>
    <n v="178483"/>
    <x v="0"/>
    <n v="0.92911504424778757"/>
    <n v="37.999361294443261"/>
    <n v="4697"/>
    <s v="US"/>
    <s v="USD"/>
    <n v="1537938000"/>
    <n v="1539752400"/>
    <x v="594"/>
    <x v="598"/>
    <b v="0"/>
    <b v="1"/>
    <s v="music/rock"/>
    <x v="1"/>
    <s v="Rock"/>
  </r>
  <r>
    <n v="646"/>
    <s v="Robinson Group"/>
    <s v="Switchable reciprocal middleware"/>
    <x v="201"/>
    <n v="87448"/>
    <x v="0"/>
    <n v="0.88599797365754818"/>
    <n v="29.999313893653515"/>
    <n v="2915"/>
    <s v="US"/>
    <s v="USD"/>
    <n v="1363150800"/>
    <n v="1364101200"/>
    <x v="595"/>
    <x v="599"/>
    <b v="0"/>
    <b v="0"/>
    <s v="games/video games"/>
    <x v="6"/>
    <s v="Video games"/>
  </r>
  <r>
    <n v="647"/>
    <s v="Jordan-Wolfe"/>
    <s v="Inverse multimedia Graphic Interface"/>
    <x v="6"/>
    <n v="1863"/>
    <x v="0"/>
    <n v="0.41399999999999998"/>
    <n v="103.5"/>
    <n v="18"/>
    <s v="US"/>
    <s v="USD"/>
    <n v="1523250000"/>
    <n v="1525323600"/>
    <x v="596"/>
    <x v="600"/>
    <b v="0"/>
    <b v="0"/>
    <s v="publishing/translations"/>
    <x v="5"/>
    <s v="Translations"/>
  </r>
  <r>
    <n v="648"/>
    <s v="Vargas-Cox"/>
    <s v="Vision-oriented local contingency"/>
    <x v="347"/>
    <n v="62174"/>
    <x v="3"/>
    <n v="0.63056795131845844"/>
    <n v="85.994467496542185"/>
    <n v="723"/>
    <s v="US"/>
    <s v="USD"/>
    <n v="1499317200"/>
    <n v="1500872400"/>
    <x v="597"/>
    <x v="601"/>
    <b v="1"/>
    <b v="0"/>
    <s v="food/food trucks"/>
    <x v="0"/>
    <s v="Food trucks"/>
  </r>
  <r>
    <n v="649"/>
    <s v="Yang and Sons"/>
    <s v="Reactive 6thgeneration hub"/>
    <x v="155"/>
    <n v="59003"/>
    <x v="0"/>
    <n v="0.48482333607230893"/>
    <n v="98.011627906976742"/>
    <n v="602"/>
    <s v="CH"/>
    <s v="CHF"/>
    <n v="1287550800"/>
    <n v="1288501200"/>
    <x v="598"/>
    <x v="602"/>
    <b v="1"/>
    <b v="1"/>
    <s v="theater/plays"/>
    <x v="3"/>
    <s v="Plays"/>
  </r>
  <r>
    <n v="650"/>
    <s v="Wilson, Wilson and Mathis"/>
    <s v="Optional asymmetric success"/>
    <x v="0"/>
    <n v="2"/>
    <x v="0"/>
    <n v="0.02"/>
    <n v="2"/>
    <n v="1"/>
    <s v="US"/>
    <s v="USD"/>
    <n v="1404795600"/>
    <n v="1407128400"/>
    <x v="599"/>
    <x v="603"/>
    <b v="0"/>
    <b v="0"/>
    <s v="music/jazz"/>
    <x v="1"/>
    <s v="Jazz"/>
  </r>
  <r>
    <n v="651"/>
    <s v="Wang, Koch and Weaver"/>
    <s v="Digitized analyzing capacity"/>
    <x v="348"/>
    <n v="174039"/>
    <x v="0"/>
    <n v="0.88479410269445857"/>
    <n v="44.994570837642193"/>
    <n v="3868"/>
    <s v="IT"/>
    <s v="EUR"/>
    <n v="1393048800"/>
    <n v="1394344800"/>
    <x v="600"/>
    <x v="604"/>
    <b v="0"/>
    <b v="0"/>
    <s v="film &amp; video/shorts"/>
    <x v="4"/>
    <s v="Shorts"/>
  </r>
  <r>
    <n v="652"/>
    <s v="Cisneros Ltd"/>
    <s v="Vision-oriented regional hub"/>
    <x v="83"/>
    <n v="12684"/>
    <x v="1"/>
    <n v="1.2684"/>
    <n v="31.012224938875306"/>
    <n v="409"/>
    <s v="US"/>
    <s v="USD"/>
    <n v="1470373200"/>
    <n v="1474088400"/>
    <x v="601"/>
    <x v="292"/>
    <b v="0"/>
    <b v="0"/>
    <s v="technology/web"/>
    <x v="2"/>
    <s v="Web"/>
  </r>
  <r>
    <n v="653"/>
    <s v="Williams-Jones"/>
    <s v="Monitored incremental info-mediaries"/>
    <x v="60"/>
    <n v="14033"/>
    <x v="1"/>
    <n v="23.388333333333332"/>
    <n v="59.970085470085472"/>
    <n v="234"/>
    <s v="US"/>
    <s v="USD"/>
    <n v="1460091600"/>
    <n v="1460264400"/>
    <x v="602"/>
    <x v="605"/>
    <b v="0"/>
    <b v="0"/>
    <s v="technology/web"/>
    <x v="2"/>
    <s v="Web"/>
  </r>
  <r>
    <n v="654"/>
    <s v="Roberts, Hinton and Williams"/>
    <s v="Programmable static middleware"/>
    <x v="349"/>
    <n v="177936"/>
    <x v="1"/>
    <n v="5.0838857142857146"/>
    <n v="58.9973474801061"/>
    <n v="3016"/>
    <s v="US"/>
    <s v="USD"/>
    <n v="1440392400"/>
    <n v="1440824400"/>
    <x v="335"/>
    <x v="606"/>
    <b v="0"/>
    <b v="0"/>
    <s v="music/metal"/>
    <x v="1"/>
    <s v="Metal"/>
  </r>
  <r>
    <n v="655"/>
    <s v="Gonzalez, Williams and Benson"/>
    <s v="Multi-layered bottom-line encryption"/>
    <x v="350"/>
    <n v="13212"/>
    <x v="1"/>
    <n v="1.9147826086956521"/>
    <n v="50.045454545454547"/>
    <n v="264"/>
    <s v="US"/>
    <s v="USD"/>
    <n v="1488434400"/>
    <n v="1489554000"/>
    <x v="603"/>
    <x v="607"/>
    <b v="1"/>
    <b v="0"/>
    <s v="photography/photography books"/>
    <x v="7"/>
    <s v="Photography books"/>
  </r>
  <r>
    <n v="656"/>
    <s v="Hobbs, Brown and Lee"/>
    <s v="Vision-oriented systematic Graphical User Interface"/>
    <x v="351"/>
    <n v="49879"/>
    <x v="0"/>
    <n v="0.42127533783783783"/>
    <n v="98.966269841269835"/>
    <n v="504"/>
    <s v="AU"/>
    <s v="AUD"/>
    <n v="1514440800"/>
    <n v="1514872800"/>
    <x v="604"/>
    <x v="608"/>
    <b v="0"/>
    <b v="0"/>
    <s v="food/food trucks"/>
    <x v="0"/>
    <s v="Food trucks"/>
  </r>
  <r>
    <n v="657"/>
    <s v="Russo, Kim and Mccoy"/>
    <s v="Balanced optimal hardware"/>
    <x v="83"/>
    <n v="824"/>
    <x v="0"/>
    <n v="8.2400000000000001E-2"/>
    <n v="58.857142857142854"/>
    <n v="14"/>
    <s v="US"/>
    <s v="USD"/>
    <n v="1514354400"/>
    <n v="1515736800"/>
    <x v="605"/>
    <x v="609"/>
    <b v="0"/>
    <b v="0"/>
    <s v="film &amp; video/science fiction"/>
    <x v="4"/>
    <s v="Science Fiction"/>
  </r>
  <r>
    <n v="658"/>
    <s v="Howell, Myers and Olson"/>
    <s v="Self-enabling mission-critical success"/>
    <x v="352"/>
    <n v="31594"/>
    <x v="3"/>
    <n v="0.60064638783269964"/>
    <n v="81.010256410256417"/>
    <n v="390"/>
    <s v="US"/>
    <s v="USD"/>
    <n v="1440910800"/>
    <n v="1442898000"/>
    <x v="606"/>
    <x v="610"/>
    <b v="0"/>
    <b v="0"/>
    <s v="music/rock"/>
    <x v="1"/>
    <s v="Rock"/>
  </r>
  <r>
    <n v="659"/>
    <s v="Bailey and Sons"/>
    <s v="Grass-roots dynamic emulation"/>
    <x v="353"/>
    <n v="57010"/>
    <x v="0"/>
    <n v="0.47232808616404309"/>
    <n v="76.013333333333335"/>
    <n v="750"/>
    <s v="GB"/>
    <s v="GBP"/>
    <n v="1296108000"/>
    <n v="1296194400"/>
    <x v="65"/>
    <x v="611"/>
    <b v="0"/>
    <b v="0"/>
    <s v="film &amp; video/documentary"/>
    <x v="4"/>
    <s v="Documentary"/>
  </r>
  <r>
    <n v="660"/>
    <s v="Jensen-Brown"/>
    <s v="Fundamental disintermediate matrix"/>
    <x v="14"/>
    <n v="7438"/>
    <x v="0"/>
    <n v="0.81736263736263737"/>
    <n v="96.597402597402592"/>
    <n v="77"/>
    <s v="US"/>
    <s v="USD"/>
    <n v="1440133200"/>
    <n v="1440910800"/>
    <x v="607"/>
    <x v="612"/>
    <b v="1"/>
    <b v="0"/>
    <s v="theater/plays"/>
    <x v="3"/>
    <s v="Plays"/>
  </r>
  <r>
    <n v="661"/>
    <s v="Smith Group"/>
    <s v="Right-sized secondary challenge"/>
    <x v="354"/>
    <n v="57872"/>
    <x v="0"/>
    <n v="0.54187265917603"/>
    <n v="76.957446808510639"/>
    <n v="752"/>
    <s v="DK"/>
    <s v="DKK"/>
    <n v="1332910800"/>
    <n v="1335502800"/>
    <x v="608"/>
    <x v="613"/>
    <b v="0"/>
    <b v="0"/>
    <s v="music/jazz"/>
    <x v="1"/>
    <s v="Jazz"/>
  </r>
  <r>
    <n v="662"/>
    <s v="Murphy-Farrell"/>
    <s v="Implemented exuding software"/>
    <x v="14"/>
    <n v="8906"/>
    <x v="0"/>
    <n v="0.97868131868131869"/>
    <n v="67.984732824427482"/>
    <n v="131"/>
    <s v="US"/>
    <s v="USD"/>
    <n v="1544335200"/>
    <n v="1544680800"/>
    <x v="609"/>
    <x v="614"/>
    <b v="0"/>
    <b v="0"/>
    <s v="theater/plays"/>
    <x v="3"/>
    <s v="Plays"/>
  </r>
  <r>
    <n v="663"/>
    <s v="Everett-Wolfe"/>
    <s v="Total optimizing software"/>
    <x v="83"/>
    <n v="7724"/>
    <x v="0"/>
    <n v="0.77239999999999998"/>
    <n v="88.781609195402297"/>
    <n v="87"/>
    <s v="US"/>
    <s v="USD"/>
    <n v="1286427600"/>
    <n v="1288414800"/>
    <x v="610"/>
    <x v="615"/>
    <b v="0"/>
    <b v="0"/>
    <s v="theater/plays"/>
    <x v="3"/>
    <s v="Plays"/>
  </r>
  <r>
    <n v="664"/>
    <s v="Young PLC"/>
    <s v="Optional maximized attitude"/>
    <x v="355"/>
    <n v="26571"/>
    <x v="0"/>
    <n v="0.33464735516372796"/>
    <n v="24.99623706491063"/>
    <n v="1063"/>
    <s v="US"/>
    <s v="USD"/>
    <n v="1329717600"/>
    <n v="1330581600"/>
    <x v="541"/>
    <x v="616"/>
    <b v="0"/>
    <b v="0"/>
    <s v="music/jazz"/>
    <x v="1"/>
    <s v="Jazz"/>
  </r>
  <r>
    <n v="665"/>
    <s v="Park-Goodman"/>
    <s v="Customer-focused impactful extranet"/>
    <x v="135"/>
    <n v="12219"/>
    <x v="1"/>
    <n v="2.3958823529411766"/>
    <n v="44.922794117647058"/>
    <n v="272"/>
    <s v="US"/>
    <s v="USD"/>
    <n v="1310187600"/>
    <n v="1311397200"/>
    <x v="611"/>
    <x v="453"/>
    <b v="0"/>
    <b v="1"/>
    <s v="film &amp; video/documentary"/>
    <x v="4"/>
    <s v="Documentary"/>
  </r>
  <r>
    <n v="666"/>
    <s v="York, Barr and Grant"/>
    <s v="Cloned bottom-line success"/>
    <x v="33"/>
    <n v="1985"/>
    <x v="3"/>
    <n v="0.64032258064516134"/>
    <n v="79.400000000000006"/>
    <n v="25"/>
    <s v="US"/>
    <s v="USD"/>
    <n v="1377838800"/>
    <n v="1378357200"/>
    <x v="612"/>
    <x v="617"/>
    <b v="0"/>
    <b v="1"/>
    <s v="theater/plays"/>
    <x v="3"/>
    <s v="Plays"/>
  </r>
  <r>
    <n v="667"/>
    <s v="Little Ltd"/>
    <s v="Decentralized bandwidth-monitored ability"/>
    <x v="350"/>
    <n v="12155"/>
    <x v="1"/>
    <n v="1.7615942028985507"/>
    <n v="29.009546539379475"/>
    <n v="419"/>
    <s v="US"/>
    <s v="USD"/>
    <n v="1410325200"/>
    <n v="1411102800"/>
    <x v="613"/>
    <x v="618"/>
    <b v="0"/>
    <b v="0"/>
    <s v="journalism/audio"/>
    <x v="8"/>
    <s v="Audio"/>
  </r>
  <r>
    <n v="668"/>
    <s v="Brown and Sons"/>
    <s v="Programmable leadingedge budgetary management"/>
    <x v="356"/>
    <n v="5593"/>
    <x v="0"/>
    <n v="0.20338181818181819"/>
    <n v="73.59210526315789"/>
    <n v="76"/>
    <s v="US"/>
    <s v="USD"/>
    <n v="1343797200"/>
    <n v="1344834000"/>
    <x v="614"/>
    <x v="619"/>
    <b v="0"/>
    <b v="0"/>
    <s v="theater/plays"/>
    <x v="3"/>
    <s v="Plays"/>
  </r>
  <r>
    <n v="669"/>
    <s v="Payne, Garrett and Thomas"/>
    <s v="Upgradable bi-directional concept"/>
    <x v="357"/>
    <n v="175020"/>
    <x v="1"/>
    <n v="3.5864754098360656"/>
    <n v="107.97038864898211"/>
    <n v="1621"/>
    <s v="IT"/>
    <s v="EUR"/>
    <n v="1498453200"/>
    <n v="1499230800"/>
    <x v="615"/>
    <x v="620"/>
    <b v="0"/>
    <b v="0"/>
    <s v="theater/plays"/>
    <x v="3"/>
    <s v="Plays"/>
  </r>
  <r>
    <n v="670"/>
    <s v="Robinson Group"/>
    <s v="Re-contextualized homogeneous flexibility"/>
    <x v="358"/>
    <n v="75955"/>
    <x v="1"/>
    <n v="4.6885802469135802"/>
    <n v="68.987284287011803"/>
    <n v="1101"/>
    <s v="US"/>
    <s v="USD"/>
    <n v="1456380000"/>
    <n v="1457416800"/>
    <x v="90"/>
    <x v="621"/>
    <b v="0"/>
    <b v="0"/>
    <s v="music/indie rock"/>
    <x v="1"/>
    <s v="Indie rock"/>
  </r>
  <r>
    <n v="671"/>
    <s v="Robinson-Kelly"/>
    <s v="Monitored bi-directional standardization"/>
    <x v="359"/>
    <n v="119127"/>
    <x v="1"/>
    <n v="1.220563524590164"/>
    <n v="111.02236719478098"/>
    <n v="1073"/>
    <s v="US"/>
    <s v="USD"/>
    <n v="1280552400"/>
    <n v="1280898000"/>
    <x v="616"/>
    <x v="622"/>
    <b v="0"/>
    <b v="1"/>
    <s v="theater/plays"/>
    <x v="3"/>
    <s v="Plays"/>
  </r>
  <r>
    <n v="672"/>
    <s v="Kelly-Colon"/>
    <s v="Stand-alone grid-enabled leverage"/>
    <x v="360"/>
    <n v="110689"/>
    <x v="0"/>
    <n v="0.55931783729156137"/>
    <n v="24.997515808491418"/>
    <n v="4428"/>
    <s v="AU"/>
    <s v="AUD"/>
    <n v="1521608400"/>
    <n v="1522472400"/>
    <x v="617"/>
    <x v="623"/>
    <b v="0"/>
    <b v="0"/>
    <s v="theater/plays"/>
    <x v="3"/>
    <s v="Plays"/>
  </r>
  <r>
    <n v="673"/>
    <s v="Turner, Scott and Gentry"/>
    <s v="Assimilated regional groupware"/>
    <x v="36"/>
    <n v="2445"/>
    <x v="0"/>
    <n v="0.43660714285714286"/>
    <n v="42.155172413793103"/>
    <n v="58"/>
    <s v="IT"/>
    <s v="EUR"/>
    <n v="1460696400"/>
    <n v="1462510800"/>
    <x v="618"/>
    <x v="624"/>
    <b v="0"/>
    <b v="0"/>
    <s v="music/indie rock"/>
    <x v="1"/>
    <s v="Indie rock"/>
  </r>
  <r>
    <n v="674"/>
    <s v="Sanchez Ltd"/>
    <s v="Up-sized 24hour instruction set"/>
    <x v="361"/>
    <n v="57250"/>
    <x v="3"/>
    <n v="0.33538371411833628"/>
    <n v="47.003284072249592"/>
    <n v="1218"/>
    <s v="US"/>
    <s v="USD"/>
    <n v="1313730000"/>
    <n v="1317790800"/>
    <x v="619"/>
    <x v="625"/>
    <b v="0"/>
    <b v="0"/>
    <s v="photography/photography books"/>
    <x v="7"/>
    <s v="Photography books"/>
  </r>
  <r>
    <n v="675"/>
    <s v="Giles-Smith"/>
    <s v="Right-sized web-enabled intranet"/>
    <x v="62"/>
    <n v="11929"/>
    <x v="1"/>
    <n v="1.2297938144329896"/>
    <n v="36.0392749244713"/>
    <n v="331"/>
    <s v="US"/>
    <s v="USD"/>
    <n v="1568178000"/>
    <n v="1568782800"/>
    <x v="620"/>
    <x v="626"/>
    <b v="0"/>
    <b v="0"/>
    <s v="journalism/audio"/>
    <x v="8"/>
    <s v="Audio"/>
  </r>
  <r>
    <n v="676"/>
    <s v="Thompson-Moreno"/>
    <s v="Expanded needs-based orchestration"/>
    <x v="362"/>
    <n v="118214"/>
    <x v="1"/>
    <n v="1.8974959871589085"/>
    <n v="101.03760683760684"/>
    <n v="1170"/>
    <s v="US"/>
    <s v="USD"/>
    <n v="1348635600"/>
    <n v="1349413200"/>
    <x v="621"/>
    <x v="627"/>
    <b v="0"/>
    <b v="0"/>
    <s v="photography/photography books"/>
    <x v="7"/>
    <s v="Photography books"/>
  </r>
  <r>
    <n v="677"/>
    <s v="Murphy-Fox"/>
    <s v="Organic system-worthy orchestration"/>
    <x v="98"/>
    <n v="4432"/>
    <x v="0"/>
    <n v="0.83622641509433959"/>
    <n v="39.927927927927925"/>
    <n v="111"/>
    <s v="US"/>
    <s v="USD"/>
    <n v="1468126800"/>
    <n v="1472446800"/>
    <x v="622"/>
    <x v="491"/>
    <b v="0"/>
    <b v="0"/>
    <s v="publishing/fiction"/>
    <x v="5"/>
    <s v="Fiction"/>
  </r>
  <r>
    <n v="678"/>
    <s v="Rodriguez-Patterson"/>
    <s v="Inverse static standardization"/>
    <x v="105"/>
    <n v="17879"/>
    <x v="3"/>
    <n v="0.17968844221105529"/>
    <n v="83.158139534883716"/>
    <n v="215"/>
    <s v="US"/>
    <s v="USD"/>
    <n v="1547877600"/>
    <n v="1548050400"/>
    <x v="35"/>
    <x v="628"/>
    <b v="0"/>
    <b v="0"/>
    <s v="film &amp; video/drama"/>
    <x v="4"/>
    <s v="Drama"/>
  </r>
  <r>
    <n v="679"/>
    <s v="Davis Ltd"/>
    <s v="Synchronized motivating solution"/>
    <x v="1"/>
    <n v="14511"/>
    <x v="1"/>
    <n v="10.365"/>
    <n v="39.97520661157025"/>
    <n v="363"/>
    <s v="US"/>
    <s v="USD"/>
    <n v="1571374800"/>
    <n v="1571806800"/>
    <x v="623"/>
    <x v="629"/>
    <b v="0"/>
    <b v="1"/>
    <s v="food/food trucks"/>
    <x v="0"/>
    <s v="Food trucks"/>
  </r>
  <r>
    <n v="680"/>
    <s v="Nelson-Valdez"/>
    <s v="Open-source 4thgeneration open system"/>
    <x v="363"/>
    <n v="141822"/>
    <x v="0"/>
    <n v="0.97405219780219776"/>
    <n v="47.993908629441627"/>
    <n v="2955"/>
    <s v="US"/>
    <s v="USD"/>
    <n v="1576303200"/>
    <n v="1576476000"/>
    <x v="624"/>
    <x v="630"/>
    <b v="0"/>
    <b v="1"/>
    <s v="games/mobile games"/>
    <x v="6"/>
    <s v="Mobile games"/>
  </r>
  <r>
    <n v="681"/>
    <s v="Kelly PLC"/>
    <s v="Decentralized context-sensitive superstructure"/>
    <x v="364"/>
    <n v="159037"/>
    <x v="0"/>
    <n v="0.86386203150461705"/>
    <n v="95.978877489438744"/>
    <n v="1657"/>
    <s v="US"/>
    <s v="USD"/>
    <n v="1324447200"/>
    <n v="1324965600"/>
    <x v="625"/>
    <x v="631"/>
    <b v="0"/>
    <b v="0"/>
    <s v="theater/plays"/>
    <x v="3"/>
    <s v="Plays"/>
  </r>
  <r>
    <n v="682"/>
    <s v="Nguyen and Sons"/>
    <s v="Compatible 5thgeneration concept"/>
    <x v="91"/>
    <n v="8109"/>
    <x v="1"/>
    <n v="1.5016666666666667"/>
    <n v="78.728155339805824"/>
    <n v="103"/>
    <s v="US"/>
    <s v="USD"/>
    <n v="1386741600"/>
    <n v="1387519200"/>
    <x v="626"/>
    <x v="632"/>
    <b v="0"/>
    <b v="0"/>
    <s v="theater/plays"/>
    <x v="3"/>
    <s v="Plays"/>
  </r>
  <r>
    <n v="683"/>
    <s v="Jones PLC"/>
    <s v="Virtual systemic intranet"/>
    <x v="173"/>
    <n v="8244"/>
    <x v="1"/>
    <n v="3.5843478260869563"/>
    <n v="56.081632653061227"/>
    <n v="147"/>
    <s v="US"/>
    <s v="USD"/>
    <n v="1537074000"/>
    <n v="1537246800"/>
    <x v="627"/>
    <x v="633"/>
    <b v="0"/>
    <b v="0"/>
    <s v="theater/plays"/>
    <x v="3"/>
    <s v="Plays"/>
  </r>
  <r>
    <n v="684"/>
    <s v="Gilmore LLC"/>
    <s v="Optimized systemic algorithm"/>
    <x v="1"/>
    <n v="7600"/>
    <x v="1"/>
    <n v="5.4285714285714288"/>
    <n v="69.090909090909093"/>
    <n v="110"/>
    <s v="CA"/>
    <s v="CAD"/>
    <n v="1277787600"/>
    <n v="1279515600"/>
    <x v="628"/>
    <x v="634"/>
    <b v="0"/>
    <b v="0"/>
    <s v="publishing/nonfiction"/>
    <x v="5"/>
    <s v="Nonfiction"/>
  </r>
  <r>
    <n v="685"/>
    <s v="Lee-Cobb"/>
    <s v="Customizable homogeneous firmware"/>
    <x v="365"/>
    <n v="94501"/>
    <x v="0"/>
    <n v="0.67500714285714281"/>
    <n v="102.05291576673866"/>
    <n v="926"/>
    <s v="CA"/>
    <s v="CAD"/>
    <n v="1440306000"/>
    <n v="1442379600"/>
    <x v="629"/>
    <x v="415"/>
    <b v="0"/>
    <b v="0"/>
    <s v="theater/plays"/>
    <x v="3"/>
    <s v="Plays"/>
  </r>
  <r>
    <n v="686"/>
    <s v="Jones, Wiley and Robbins"/>
    <s v="Front-line cohesive extranet"/>
    <x v="168"/>
    <n v="14381"/>
    <x v="1"/>
    <n v="1.9174666666666667"/>
    <n v="107.32089552238806"/>
    <n v="134"/>
    <s v="US"/>
    <s v="USD"/>
    <n v="1522126800"/>
    <n v="1523077200"/>
    <x v="630"/>
    <x v="635"/>
    <b v="0"/>
    <b v="0"/>
    <s v="technology/wearables"/>
    <x v="2"/>
    <s v="Wearables"/>
  </r>
  <r>
    <n v="687"/>
    <s v="Martin, Gates and Holt"/>
    <s v="Distributed holistic neural-net"/>
    <x v="42"/>
    <n v="13980"/>
    <x v="1"/>
    <n v="9.32"/>
    <n v="51.970260223048328"/>
    <n v="269"/>
    <s v="US"/>
    <s v="USD"/>
    <n v="1489298400"/>
    <n v="1489554000"/>
    <x v="631"/>
    <x v="607"/>
    <b v="0"/>
    <b v="0"/>
    <s v="theater/plays"/>
    <x v="3"/>
    <s v="Plays"/>
  </r>
  <r>
    <n v="688"/>
    <s v="Bowen, Davies and Burns"/>
    <s v="Devolved client-server monitoring"/>
    <x v="49"/>
    <n v="12449"/>
    <x v="1"/>
    <n v="4.2927586206896553"/>
    <n v="71.137142857142862"/>
    <n v="175"/>
    <s v="US"/>
    <s v="USD"/>
    <n v="1547100000"/>
    <n v="1548482400"/>
    <x v="632"/>
    <x v="636"/>
    <b v="0"/>
    <b v="1"/>
    <s v="film &amp; video/television"/>
    <x v="4"/>
    <s v="Television"/>
  </r>
  <r>
    <n v="689"/>
    <s v="Nguyen Inc"/>
    <s v="Seamless directional capacity"/>
    <x v="190"/>
    <n v="7348"/>
    <x v="1"/>
    <n v="1.0065753424657535"/>
    <n v="106.49275362318841"/>
    <n v="69"/>
    <s v="US"/>
    <s v="USD"/>
    <n v="1383022800"/>
    <n v="1384063200"/>
    <x v="633"/>
    <x v="637"/>
    <b v="0"/>
    <b v="0"/>
    <s v="technology/web"/>
    <x v="2"/>
    <s v="Web"/>
  </r>
  <r>
    <n v="690"/>
    <s v="Walsh-Watts"/>
    <s v="Polarized actuating implementation"/>
    <x v="136"/>
    <n v="8158"/>
    <x v="1"/>
    <n v="2.266111111111111"/>
    <n v="42.93684210526316"/>
    <n v="190"/>
    <s v="US"/>
    <s v="USD"/>
    <n v="1322373600"/>
    <n v="1322892000"/>
    <x v="634"/>
    <x v="638"/>
    <b v="0"/>
    <b v="1"/>
    <s v="film &amp; video/documentary"/>
    <x v="4"/>
    <s v="Documentary"/>
  </r>
  <r>
    <n v="691"/>
    <s v="Ray, Li and Li"/>
    <s v="Front-line disintermediate hub"/>
    <x v="92"/>
    <n v="7119"/>
    <x v="1"/>
    <n v="1.4238"/>
    <n v="30.037974683544302"/>
    <n v="237"/>
    <s v="US"/>
    <s v="USD"/>
    <n v="1349240400"/>
    <n v="1350709200"/>
    <x v="635"/>
    <x v="639"/>
    <b v="1"/>
    <b v="1"/>
    <s v="film &amp; video/documentary"/>
    <x v="4"/>
    <s v="Documentary"/>
  </r>
  <r>
    <n v="692"/>
    <s v="Murray Ltd"/>
    <s v="Decentralized 4thgeneration challenge"/>
    <x v="46"/>
    <n v="5438"/>
    <x v="0"/>
    <n v="0.90633333333333332"/>
    <n v="70.623376623376629"/>
    <n v="77"/>
    <s v="GB"/>
    <s v="GBP"/>
    <n v="1562648400"/>
    <n v="1564203600"/>
    <x v="636"/>
    <x v="640"/>
    <b v="0"/>
    <b v="0"/>
    <s v="music/rock"/>
    <x v="1"/>
    <s v="Rock"/>
  </r>
  <r>
    <n v="693"/>
    <s v="Bradford-Silva"/>
    <s v="Reverse-engineered composite hierarchy"/>
    <x v="366"/>
    <n v="115396"/>
    <x v="0"/>
    <n v="0.63966740576496672"/>
    <n v="66.016018306636155"/>
    <n v="1748"/>
    <s v="US"/>
    <s v="USD"/>
    <n v="1508216400"/>
    <n v="1509685200"/>
    <x v="637"/>
    <x v="641"/>
    <b v="0"/>
    <b v="0"/>
    <s v="theater/plays"/>
    <x v="3"/>
    <s v="Plays"/>
  </r>
  <r>
    <n v="694"/>
    <s v="Mora-Bradley"/>
    <s v="Programmable tangible ability"/>
    <x v="14"/>
    <n v="7656"/>
    <x v="0"/>
    <n v="0.84131868131868137"/>
    <n v="96.911392405063296"/>
    <n v="79"/>
    <s v="US"/>
    <s v="USD"/>
    <n v="1511762400"/>
    <n v="1514959200"/>
    <x v="638"/>
    <x v="642"/>
    <b v="0"/>
    <b v="0"/>
    <s v="theater/plays"/>
    <x v="3"/>
    <s v="Plays"/>
  </r>
  <r>
    <n v="695"/>
    <s v="Cardenas, Thompson and Carey"/>
    <s v="Configurable full-range emulation"/>
    <x v="243"/>
    <n v="12322"/>
    <x v="1"/>
    <n v="1.3393478260869565"/>
    <n v="62.867346938775512"/>
    <n v="196"/>
    <s v="IT"/>
    <s v="EUR"/>
    <n v="1447480800"/>
    <n v="1448863200"/>
    <x v="639"/>
    <x v="445"/>
    <b v="1"/>
    <b v="0"/>
    <s v="music/rock"/>
    <x v="1"/>
    <s v="Rock"/>
  </r>
  <r>
    <n v="696"/>
    <s v="Lopez, Reid and Johnson"/>
    <s v="Total real-time hardware"/>
    <x v="367"/>
    <n v="96888"/>
    <x v="0"/>
    <n v="0.59042047531992692"/>
    <n v="108.98537682789652"/>
    <n v="889"/>
    <s v="US"/>
    <s v="USD"/>
    <n v="1429506000"/>
    <n v="1429592400"/>
    <x v="640"/>
    <x v="116"/>
    <b v="0"/>
    <b v="1"/>
    <s v="theater/plays"/>
    <x v="3"/>
    <s v="Plays"/>
  </r>
  <r>
    <n v="697"/>
    <s v="Fox-Williams"/>
    <s v="Profound system-worthy functionalities"/>
    <x v="368"/>
    <n v="196960"/>
    <x v="1"/>
    <n v="1.5280062063615205"/>
    <n v="26.999314599040439"/>
    <n v="7295"/>
    <s v="US"/>
    <s v="USD"/>
    <n v="1522472400"/>
    <n v="1522645200"/>
    <x v="641"/>
    <x v="643"/>
    <b v="0"/>
    <b v="0"/>
    <s v="music/electric music"/>
    <x v="1"/>
    <s v="Electric music"/>
  </r>
  <r>
    <n v="698"/>
    <s v="Taylor, Wood and Taylor"/>
    <s v="Cloned hybrid focus group"/>
    <x v="369"/>
    <n v="188057"/>
    <x v="1"/>
    <n v="4.466912114014252"/>
    <n v="65.004147943311438"/>
    <n v="2893"/>
    <s v="CA"/>
    <s v="CAD"/>
    <n v="1322114400"/>
    <n v="1323324000"/>
    <x v="642"/>
    <x v="644"/>
    <b v="0"/>
    <b v="0"/>
    <s v="technology/wearables"/>
    <x v="2"/>
    <s v="Wearables"/>
  </r>
  <r>
    <n v="699"/>
    <s v="King Inc"/>
    <s v="Ergonomic dedicated focus group"/>
    <x v="71"/>
    <n v="6245"/>
    <x v="0"/>
    <n v="0.8439189189189189"/>
    <n v="111.51785714285714"/>
    <n v="56"/>
    <s v="US"/>
    <s v="USD"/>
    <n v="1561438800"/>
    <n v="1561525200"/>
    <x v="230"/>
    <x v="645"/>
    <b v="0"/>
    <b v="0"/>
    <s v="film &amp; video/drama"/>
    <x v="4"/>
    <s v="Drama"/>
  </r>
  <r>
    <n v="700"/>
    <s v="Cole, Petty and Cameron"/>
    <s v="Realigned zero administration paradigm"/>
    <x v="0"/>
    <n v="3"/>
    <x v="0"/>
    <n v="0.03"/>
    <n v="3"/>
    <n v="1"/>
    <s v="US"/>
    <s v="USD"/>
    <n v="1264399200"/>
    <n v="1265695200"/>
    <x v="67"/>
    <x v="646"/>
    <b v="0"/>
    <b v="0"/>
    <s v="technology/wearables"/>
    <x v="2"/>
    <s v="Wearables"/>
  </r>
  <r>
    <n v="701"/>
    <s v="Mcclain LLC"/>
    <s v="Open-source multi-tasking methodology"/>
    <x v="370"/>
    <n v="91014"/>
    <x v="1"/>
    <n v="1.7502692307692307"/>
    <n v="110.99268292682927"/>
    <n v="820"/>
    <s v="US"/>
    <s v="USD"/>
    <n v="1301202000"/>
    <n v="1301806800"/>
    <x v="643"/>
    <x v="647"/>
    <b v="1"/>
    <b v="0"/>
    <s v="theater/plays"/>
    <x v="3"/>
    <s v="Plays"/>
  </r>
  <r>
    <n v="702"/>
    <s v="Sims-Gross"/>
    <s v="Object-based attitude-oriented analyzer"/>
    <x v="251"/>
    <n v="4710"/>
    <x v="0"/>
    <n v="0.54137931034482756"/>
    <n v="56.746987951807228"/>
    <n v="83"/>
    <s v="US"/>
    <s v="USD"/>
    <n v="1374469200"/>
    <n v="1374901200"/>
    <x v="644"/>
    <x v="467"/>
    <b v="0"/>
    <b v="0"/>
    <s v="technology/wearables"/>
    <x v="2"/>
    <s v="Wearables"/>
  </r>
  <r>
    <n v="703"/>
    <s v="Perez Group"/>
    <s v="Cross-platform tertiary hub"/>
    <x v="371"/>
    <n v="197728"/>
    <x v="1"/>
    <n v="3.1187381703470032"/>
    <n v="97.020608439646708"/>
    <n v="2038"/>
    <s v="US"/>
    <s v="USD"/>
    <n v="1334984400"/>
    <n v="1336453200"/>
    <x v="645"/>
    <x v="648"/>
    <b v="1"/>
    <b v="1"/>
    <s v="publishing/translations"/>
    <x v="5"/>
    <s v="Translations"/>
  </r>
  <r>
    <n v="704"/>
    <s v="Haynes-Williams"/>
    <s v="Seamless clear-thinking artificial intelligence"/>
    <x v="251"/>
    <n v="10682"/>
    <x v="1"/>
    <n v="1.2278160919540231"/>
    <n v="92.08620689655173"/>
    <n v="116"/>
    <s v="US"/>
    <s v="USD"/>
    <n v="1467608400"/>
    <n v="1468904400"/>
    <x v="646"/>
    <x v="649"/>
    <b v="0"/>
    <b v="0"/>
    <s v="film &amp; video/animation"/>
    <x v="4"/>
    <s v="Animation"/>
  </r>
  <r>
    <n v="705"/>
    <s v="Ford LLC"/>
    <s v="Centralized tangible success"/>
    <x v="372"/>
    <n v="168048"/>
    <x v="0"/>
    <n v="0.99026517383618151"/>
    <n v="82.986666666666665"/>
    <n v="2025"/>
    <s v="GB"/>
    <s v="GBP"/>
    <n v="1386741600"/>
    <n v="1387087200"/>
    <x v="626"/>
    <x v="650"/>
    <b v="0"/>
    <b v="0"/>
    <s v="publishing/nonfiction"/>
    <x v="5"/>
    <s v="Nonfiction"/>
  </r>
  <r>
    <n v="706"/>
    <s v="Moreno Ltd"/>
    <s v="Customer-focused multimedia methodology"/>
    <x v="2"/>
    <n v="138586"/>
    <x v="1"/>
    <n v="1.278468634686347"/>
    <n v="103.03791821561339"/>
    <n v="1345"/>
    <s v="AU"/>
    <s v="AUD"/>
    <n v="1546754400"/>
    <n v="1547445600"/>
    <x v="647"/>
    <x v="651"/>
    <b v="0"/>
    <b v="1"/>
    <s v="technology/web"/>
    <x v="2"/>
    <s v="Web"/>
  </r>
  <r>
    <n v="707"/>
    <s v="Moore, Cook and Wright"/>
    <s v="Visionary maximized Local Area Network"/>
    <x v="190"/>
    <n v="11579"/>
    <x v="1"/>
    <n v="1.5861643835616439"/>
    <n v="68.922619047619051"/>
    <n v="168"/>
    <s v="US"/>
    <s v="USD"/>
    <n v="1544248800"/>
    <n v="1547359200"/>
    <x v="159"/>
    <x v="652"/>
    <b v="0"/>
    <b v="0"/>
    <s v="film &amp; video/drama"/>
    <x v="4"/>
    <s v="Drama"/>
  </r>
  <r>
    <n v="708"/>
    <s v="Ortega LLC"/>
    <s v="Secured bifurcated intranet"/>
    <x v="12"/>
    <n v="12020"/>
    <x v="1"/>
    <n v="7.0705882352941174"/>
    <n v="87.737226277372258"/>
    <n v="137"/>
    <s v="CH"/>
    <s v="CHF"/>
    <n v="1495429200"/>
    <n v="1496293200"/>
    <x v="648"/>
    <x v="653"/>
    <b v="0"/>
    <b v="0"/>
    <s v="theater/plays"/>
    <x v="3"/>
    <s v="Plays"/>
  </r>
  <r>
    <n v="709"/>
    <s v="Silva, Walker and Martin"/>
    <s v="Grass-roots 4thgeneration product"/>
    <x v="122"/>
    <n v="13954"/>
    <x v="1"/>
    <n v="1.4238775510204082"/>
    <n v="75.021505376344081"/>
    <n v="186"/>
    <s v="IT"/>
    <s v="EUR"/>
    <n v="1334811600"/>
    <n v="1335416400"/>
    <x v="267"/>
    <x v="654"/>
    <b v="0"/>
    <b v="0"/>
    <s v="theater/plays"/>
    <x v="3"/>
    <s v="Plays"/>
  </r>
  <r>
    <n v="710"/>
    <s v="Huynh, Gallegos and Mills"/>
    <s v="Reduced next generation info-mediaries"/>
    <x v="333"/>
    <n v="6358"/>
    <x v="1"/>
    <n v="1.4786046511627906"/>
    <n v="50.863999999999997"/>
    <n v="125"/>
    <s v="US"/>
    <s v="USD"/>
    <n v="1531544400"/>
    <n v="1532149200"/>
    <x v="649"/>
    <x v="655"/>
    <b v="0"/>
    <b v="1"/>
    <s v="theater/plays"/>
    <x v="3"/>
    <s v="Plays"/>
  </r>
  <r>
    <n v="711"/>
    <s v="Anderson LLC"/>
    <s v="Customizable full-range artificial intelligence"/>
    <x v="8"/>
    <n v="1260"/>
    <x v="0"/>
    <n v="0.20322580645161289"/>
    <n v="90"/>
    <n v="14"/>
    <s v="IT"/>
    <s v="EUR"/>
    <n v="1453615200"/>
    <n v="1453788000"/>
    <x v="248"/>
    <x v="656"/>
    <b v="1"/>
    <b v="1"/>
    <s v="theater/plays"/>
    <x v="3"/>
    <s v="Plays"/>
  </r>
  <r>
    <n v="712"/>
    <s v="Garza-Bryant"/>
    <s v="Programmable leadingedge contingency"/>
    <x v="126"/>
    <n v="14725"/>
    <x v="1"/>
    <n v="18.40625"/>
    <n v="72.896039603960389"/>
    <n v="202"/>
    <s v="US"/>
    <s v="USD"/>
    <n v="1467954000"/>
    <n v="1471496400"/>
    <x v="571"/>
    <x v="657"/>
    <b v="0"/>
    <b v="0"/>
    <s v="theater/plays"/>
    <x v="3"/>
    <s v="Plays"/>
  </r>
  <r>
    <n v="713"/>
    <s v="Mays LLC"/>
    <s v="Multi-layered global groupware"/>
    <x v="350"/>
    <n v="11174"/>
    <x v="1"/>
    <n v="1.6194202898550725"/>
    <n v="108.48543689320388"/>
    <n v="103"/>
    <s v="US"/>
    <s v="USD"/>
    <n v="1471842000"/>
    <n v="1472878800"/>
    <x v="650"/>
    <x v="89"/>
    <b v="0"/>
    <b v="0"/>
    <s v="publishing/radio &amp; podcasts"/>
    <x v="5"/>
    <s v="Radio &amp; podcasts"/>
  </r>
  <r>
    <n v="714"/>
    <s v="Evans-Jones"/>
    <s v="Switchable methodical superstructure"/>
    <x v="373"/>
    <n v="182036"/>
    <x v="1"/>
    <n v="4.7282077922077921"/>
    <n v="101.98095238095237"/>
    <n v="1785"/>
    <s v="US"/>
    <s v="USD"/>
    <n v="1408424400"/>
    <n v="1408510800"/>
    <x v="1"/>
    <x v="658"/>
    <b v="0"/>
    <b v="0"/>
    <s v="music/rock"/>
    <x v="1"/>
    <s v="Rock"/>
  </r>
  <r>
    <n v="715"/>
    <s v="Fischer, Torres and Walker"/>
    <s v="Expanded even-keeled portal"/>
    <x v="374"/>
    <n v="28870"/>
    <x v="0"/>
    <n v="0.24466101694915254"/>
    <n v="44.009146341463413"/>
    <n v="656"/>
    <s v="US"/>
    <s v="USD"/>
    <n v="1281157200"/>
    <n v="1281589200"/>
    <x v="651"/>
    <x v="438"/>
    <b v="0"/>
    <b v="0"/>
    <s v="games/mobile games"/>
    <x v="6"/>
    <s v="Mobile games"/>
  </r>
  <r>
    <n v="716"/>
    <s v="Tapia, Kramer and Hicks"/>
    <s v="Advanced modular moderator"/>
    <x v="22"/>
    <n v="10353"/>
    <x v="1"/>
    <n v="5.1764999999999999"/>
    <n v="65.942675159235662"/>
    <n v="157"/>
    <s v="US"/>
    <s v="USD"/>
    <n v="1373432400"/>
    <n v="1375851600"/>
    <x v="652"/>
    <x v="659"/>
    <b v="0"/>
    <b v="1"/>
    <s v="theater/plays"/>
    <x v="3"/>
    <s v="Plays"/>
  </r>
  <r>
    <n v="717"/>
    <s v="Barnes, Wilcox and Riley"/>
    <s v="Reverse-engineered well-modulated ability"/>
    <x v="36"/>
    <n v="13868"/>
    <x v="1"/>
    <n v="2.4764285714285714"/>
    <n v="24.987387387387386"/>
    <n v="555"/>
    <s v="US"/>
    <s v="USD"/>
    <n v="1313989200"/>
    <n v="1315803600"/>
    <x v="653"/>
    <x v="660"/>
    <b v="0"/>
    <b v="0"/>
    <s v="film &amp; video/documentary"/>
    <x v="4"/>
    <s v="Documentary"/>
  </r>
  <r>
    <n v="718"/>
    <s v="Reyes PLC"/>
    <s v="Expanded optimal pricing structure"/>
    <x v="111"/>
    <n v="8317"/>
    <x v="1"/>
    <n v="1.0020481927710843"/>
    <n v="28.003367003367003"/>
    <n v="297"/>
    <s v="US"/>
    <s v="USD"/>
    <n v="1371445200"/>
    <n v="1373691600"/>
    <x v="654"/>
    <x v="661"/>
    <b v="0"/>
    <b v="0"/>
    <s v="technology/wearables"/>
    <x v="2"/>
    <s v="Wearables"/>
  </r>
  <r>
    <n v="719"/>
    <s v="Pace, Simpson and Watkins"/>
    <s v="Down-sized uniform ability"/>
    <x v="350"/>
    <n v="10557"/>
    <x v="1"/>
    <n v="1.53"/>
    <n v="85.829268292682926"/>
    <n v="123"/>
    <s v="US"/>
    <s v="USD"/>
    <n v="1338267600"/>
    <n v="1339218000"/>
    <x v="655"/>
    <x v="662"/>
    <b v="0"/>
    <b v="0"/>
    <s v="publishing/fiction"/>
    <x v="5"/>
    <s v="Fiction"/>
  </r>
  <r>
    <n v="720"/>
    <s v="Valenzuela, Davidson and Castro"/>
    <s v="Multi-layered upward-trending conglomeration"/>
    <x v="251"/>
    <n v="3227"/>
    <x v="3"/>
    <n v="0.37091954022988505"/>
    <n v="84.921052631578945"/>
    <n v="38"/>
    <s v="DK"/>
    <s v="DKK"/>
    <n v="1519192800"/>
    <n v="1520402400"/>
    <x v="656"/>
    <x v="236"/>
    <b v="0"/>
    <b v="1"/>
    <s v="theater/plays"/>
    <x v="3"/>
    <s v="Plays"/>
  </r>
  <r>
    <n v="721"/>
    <s v="Dominguez-Owens"/>
    <s v="Open-architected systematic intranet"/>
    <x v="375"/>
    <n v="5429"/>
    <x v="3"/>
    <n v="4.3923948220064728E-2"/>
    <n v="90.483333333333334"/>
    <n v="60"/>
    <s v="US"/>
    <s v="USD"/>
    <n v="1522818000"/>
    <n v="1523336400"/>
    <x v="657"/>
    <x v="663"/>
    <b v="0"/>
    <b v="0"/>
    <s v="music/rock"/>
    <x v="1"/>
    <s v="Rock"/>
  </r>
  <r>
    <n v="722"/>
    <s v="Thomas-Simmons"/>
    <s v="Proactive 24hour frame"/>
    <x v="376"/>
    <n v="75906"/>
    <x v="1"/>
    <n v="1.5650721649484536"/>
    <n v="25.00197628458498"/>
    <n v="3036"/>
    <s v="US"/>
    <s v="USD"/>
    <n v="1509948000"/>
    <n v="1512280800"/>
    <x v="265"/>
    <x v="202"/>
    <b v="0"/>
    <b v="0"/>
    <s v="film &amp; video/documentary"/>
    <x v="4"/>
    <s v="Documentary"/>
  </r>
  <r>
    <n v="723"/>
    <s v="Beck-Knight"/>
    <s v="Exclusive fresh-thinking model"/>
    <x v="70"/>
    <n v="13250"/>
    <x v="1"/>
    <n v="2.704081632653061"/>
    <n v="92.013888888888886"/>
    <n v="144"/>
    <s v="AU"/>
    <s v="AUD"/>
    <n v="1456898400"/>
    <n v="1458709200"/>
    <x v="658"/>
    <x v="664"/>
    <b v="0"/>
    <b v="0"/>
    <s v="theater/plays"/>
    <x v="3"/>
    <s v="Plays"/>
  </r>
  <r>
    <n v="724"/>
    <s v="Mccoy Ltd"/>
    <s v="Business-focused encompassing intranet"/>
    <x v="141"/>
    <n v="11261"/>
    <x v="1"/>
    <n v="1.3405952380952382"/>
    <n v="93.066115702479337"/>
    <n v="121"/>
    <s v="GB"/>
    <s v="GBP"/>
    <n v="1413954000"/>
    <n v="1414126800"/>
    <x v="659"/>
    <x v="665"/>
    <b v="0"/>
    <b v="1"/>
    <s v="theater/plays"/>
    <x v="3"/>
    <s v="Plays"/>
  </r>
  <r>
    <n v="725"/>
    <s v="Dawson-Tyler"/>
    <s v="Optional 6thgeneration access"/>
    <x v="377"/>
    <n v="97369"/>
    <x v="0"/>
    <n v="0.50398033126293995"/>
    <n v="61.008145363408524"/>
    <n v="1596"/>
    <s v="US"/>
    <s v="USD"/>
    <n v="1416031200"/>
    <n v="1416204000"/>
    <x v="660"/>
    <x v="666"/>
    <b v="0"/>
    <b v="0"/>
    <s v="games/mobile games"/>
    <x v="6"/>
    <s v="Mobile games"/>
  </r>
  <r>
    <n v="726"/>
    <s v="Johns-Thomas"/>
    <s v="Realigned web-enabled functionalities"/>
    <x v="378"/>
    <n v="48227"/>
    <x v="3"/>
    <n v="0.88815837937384901"/>
    <n v="92.036259541984734"/>
    <n v="524"/>
    <s v="US"/>
    <s v="USD"/>
    <n v="1287982800"/>
    <n v="1288501200"/>
    <x v="661"/>
    <x v="602"/>
    <b v="0"/>
    <b v="1"/>
    <s v="theater/plays"/>
    <x v="3"/>
    <s v="Plays"/>
  </r>
  <r>
    <n v="727"/>
    <s v="Quinn, Cruz and Schmidt"/>
    <s v="Enterprise-wide multimedia software"/>
    <x v="200"/>
    <n v="14685"/>
    <x v="1"/>
    <n v="1.65"/>
    <n v="81.132596685082873"/>
    <n v="181"/>
    <s v="US"/>
    <s v="USD"/>
    <n v="1547964000"/>
    <n v="1552971600"/>
    <x v="4"/>
    <x v="667"/>
    <b v="0"/>
    <b v="0"/>
    <s v="technology/web"/>
    <x v="2"/>
    <s v="Web"/>
  </r>
  <r>
    <n v="728"/>
    <s v="Stewart Inc"/>
    <s v="Versatile mission-critical knowledgebase"/>
    <x v="3"/>
    <n v="735"/>
    <x v="0"/>
    <n v="0.17499999999999999"/>
    <n v="73.5"/>
    <n v="10"/>
    <s v="US"/>
    <s v="USD"/>
    <n v="1464152400"/>
    <n v="1465102800"/>
    <x v="662"/>
    <x v="668"/>
    <b v="0"/>
    <b v="0"/>
    <s v="theater/plays"/>
    <x v="3"/>
    <s v="Plays"/>
  </r>
  <r>
    <n v="729"/>
    <s v="Moore Group"/>
    <s v="Multi-lateral object-oriented open system"/>
    <x v="36"/>
    <n v="10397"/>
    <x v="1"/>
    <n v="1.8566071428571429"/>
    <n v="85.221311475409834"/>
    <n v="122"/>
    <s v="US"/>
    <s v="USD"/>
    <n v="1359957600"/>
    <n v="1360130400"/>
    <x v="663"/>
    <x v="669"/>
    <b v="0"/>
    <b v="0"/>
    <s v="film &amp; video/drama"/>
    <x v="4"/>
    <s v="Drama"/>
  </r>
  <r>
    <n v="730"/>
    <s v="Carson PLC"/>
    <s v="Visionary system-worthy attitude"/>
    <x v="379"/>
    <n v="118847"/>
    <x v="1"/>
    <n v="4.1266319444444441"/>
    <n v="110.96825396825396"/>
    <n v="1071"/>
    <s v="CA"/>
    <s v="CAD"/>
    <n v="1432357200"/>
    <n v="1432875600"/>
    <x v="664"/>
    <x v="670"/>
    <b v="0"/>
    <b v="0"/>
    <s v="technology/wearables"/>
    <x v="2"/>
    <s v="Wearables"/>
  </r>
  <r>
    <n v="731"/>
    <s v="Cruz, Hall and Mason"/>
    <s v="Synergized content-based hierarchy"/>
    <x v="48"/>
    <n v="7220"/>
    <x v="3"/>
    <n v="0.90249999999999997"/>
    <n v="32.968036529680369"/>
    <n v="219"/>
    <s v="US"/>
    <s v="USD"/>
    <n v="1500786000"/>
    <n v="1500872400"/>
    <x v="665"/>
    <x v="601"/>
    <b v="0"/>
    <b v="0"/>
    <s v="technology/web"/>
    <x v="2"/>
    <s v="Web"/>
  </r>
  <r>
    <n v="732"/>
    <s v="Glass, Baker and Jones"/>
    <s v="Business-focused 24hour access"/>
    <x v="380"/>
    <n v="107622"/>
    <x v="0"/>
    <n v="0.91984615384615387"/>
    <n v="96.005352363960753"/>
    <n v="1121"/>
    <s v="US"/>
    <s v="USD"/>
    <n v="1490158800"/>
    <n v="1492146000"/>
    <x v="666"/>
    <x v="671"/>
    <b v="0"/>
    <b v="1"/>
    <s v="music/rock"/>
    <x v="1"/>
    <s v="Rock"/>
  </r>
  <r>
    <n v="733"/>
    <s v="Marquez-Kerr"/>
    <s v="Automated hybrid orchestration"/>
    <x v="144"/>
    <n v="83267"/>
    <x v="1"/>
    <n v="5.2700632911392402"/>
    <n v="84.96632653061225"/>
    <n v="980"/>
    <s v="US"/>
    <s v="USD"/>
    <n v="1406178000"/>
    <n v="1407301200"/>
    <x v="43"/>
    <x v="672"/>
    <b v="0"/>
    <b v="0"/>
    <s v="music/metal"/>
    <x v="1"/>
    <s v="Metal"/>
  </r>
  <r>
    <n v="734"/>
    <s v="Stone PLC"/>
    <s v="Exclusive 5thgeneration leverage"/>
    <x v="3"/>
    <n v="13404"/>
    <x v="1"/>
    <n v="3.1914285714285713"/>
    <n v="25.007462686567163"/>
    <n v="536"/>
    <s v="US"/>
    <s v="USD"/>
    <n v="1485583200"/>
    <n v="1486620000"/>
    <x v="667"/>
    <x v="673"/>
    <b v="0"/>
    <b v="1"/>
    <s v="theater/plays"/>
    <x v="3"/>
    <s v="Plays"/>
  </r>
  <r>
    <n v="735"/>
    <s v="Caldwell PLC"/>
    <s v="Grass-roots zero administration alliance"/>
    <x v="211"/>
    <n v="131404"/>
    <x v="1"/>
    <n v="3.5418867924528303"/>
    <n v="65.998995479658461"/>
    <n v="1991"/>
    <s v="US"/>
    <s v="USD"/>
    <n v="1459314000"/>
    <n v="1459918800"/>
    <x v="668"/>
    <x v="674"/>
    <b v="0"/>
    <b v="0"/>
    <s v="photography/photography books"/>
    <x v="7"/>
    <s v="Photography books"/>
  </r>
  <r>
    <n v="736"/>
    <s v="Silva-Hawkins"/>
    <s v="Proactive heuristic orchestration"/>
    <x v="106"/>
    <n v="2533"/>
    <x v="3"/>
    <n v="0.32896103896103895"/>
    <n v="87.34482758620689"/>
    <n v="29"/>
    <s v="US"/>
    <s v="USD"/>
    <n v="1424412000"/>
    <n v="1424757600"/>
    <x v="669"/>
    <x v="675"/>
    <b v="0"/>
    <b v="0"/>
    <s v="publishing/nonfiction"/>
    <x v="5"/>
    <s v="Nonfiction"/>
  </r>
  <r>
    <n v="737"/>
    <s v="Gardner Inc"/>
    <s v="Function-based systematic Graphical User Interface"/>
    <x v="41"/>
    <n v="5028"/>
    <x v="1"/>
    <n v="1.358918918918919"/>
    <n v="27.933333333333334"/>
    <n v="180"/>
    <s v="US"/>
    <s v="USD"/>
    <n v="1478844000"/>
    <n v="1479880800"/>
    <x v="670"/>
    <x v="676"/>
    <b v="0"/>
    <b v="0"/>
    <s v="music/indie rock"/>
    <x v="1"/>
    <s v="Indie rock"/>
  </r>
  <r>
    <n v="738"/>
    <s v="Garcia Group"/>
    <s v="Extended zero administration software"/>
    <x v="381"/>
    <n v="1557"/>
    <x v="0"/>
    <n v="2.0843373493975904E-2"/>
    <n v="103.8"/>
    <n v="15"/>
    <s v="US"/>
    <s v="USD"/>
    <n v="1416117600"/>
    <n v="1418018400"/>
    <x v="671"/>
    <x v="677"/>
    <b v="0"/>
    <b v="1"/>
    <s v="theater/plays"/>
    <x v="3"/>
    <s v="Plays"/>
  </r>
  <r>
    <n v="739"/>
    <s v="Meyer-Avila"/>
    <s v="Multi-tiered discrete support"/>
    <x v="83"/>
    <n v="6100"/>
    <x v="0"/>
    <n v="0.61"/>
    <n v="31.937172774869111"/>
    <n v="191"/>
    <s v="US"/>
    <s v="USD"/>
    <n v="1340946000"/>
    <n v="1341032400"/>
    <x v="672"/>
    <x v="678"/>
    <b v="0"/>
    <b v="0"/>
    <s v="music/indie rock"/>
    <x v="1"/>
    <s v="Indie rock"/>
  </r>
  <r>
    <n v="740"/>
    <s v="Nelson, Smith and Graham"/>
    <s v="Phased system-worthy conglomeration"/>
    <x v="98"/>
    <n v="1592"/>
    <x v="0"/>
    <n v="0.30037735849056602"/>
    <n v="99.5"/>
    <n v="16"/>
    <s v="US"/>
    <s v="USD"/>
    <n v="1486101600"/>
    <n v="1486360800"/>
    <x v="673"/>
    <x v="679"/>
    <b v="0"/>
    <b v="0"/>
    <s v="theater/plays"/>
    <x v="3"/>
    <s v="Plays"/>
  </r>
  <r>
    <n v="741"/>
    <s v="Garcia Ltd"/>
    <s v="Balanced mobile alliance"/>
    <x v="272"/>
    <n v="14150"/>
    <x v="1"/>
    <n v="11.791666666666666"/>
    <n v="108.84615384615384"/>
    <n v="130"/>
    <s v="US"/>
    <s v="USD"/>
    <n v="1274590800"/>
    <n v="1274677200"/>
    <x v="674"/>
    <x v="680"/>
    <b v="0"/>
    <b v="0"/>
    <s v="theater/plays"/>
    <x v="3"/>
    <s v="Plays"/>
  </r>
  <r>
    <n v="742"/>
    <s v="West-Stevens"/>
    <s v="Reactive solution-oriented groupware"/>
    <x v="272"/>
    <n v="13513"/>
    <x v="1"/>
    <n v="11.260833333333334"/>
    <n v="110.76229508196721"/>
    <n v="122"/>
    <s v="US"/>
    <s v="USD"/>
    <n v="1263880800"/>
    <n v="1267509600"/>
    <x v="675"/>
    <x v="681"/>
    <b v="0"/>
    <b v="0"/>
    <s v="music/electric music"/>
    <x v="1"/>
    <s v="Electric music"/>
  </r>
  <r>
    <n v="743"/>
    <s v="Clark-Conrad"/>
    <s v="Exclusive bandwidth-monitored orchestration"/>
    <x v="61"/>
    <n v="504"/>
    <x v="0"/>
    <n v="0.12923076923076923"/>
    <n v="29.647058823529413"/>
    <n v="17"/>
    <s v="US"/>
    <s v="USD"/>
    <n v="1445403600"/>
    <n v="1445922000"/>
    <x v="676"/>
    <x v="682"/>
    <b v="0"/>
    <b v="1"/>
    <s v="theater/plays"/>
    <x v="3"/>
    <s v="Plays"/>
  </r>
  <r>
    <n v="744"/>
    <s v="Fitzgerald Group"/>
    <s v="Intuitive exuding initiative"/>
    <x v="22"/>
    <n v="14240"/>
    <x v="1"/>
    <n v="7.12"/>
    <n v="101.71428571428571"/>
    <n v="140"/>
    <s v="US"/>
    <s v="USD"/>
    <n v="1533877200"/>
    <n v="1534050000"/>
    <x v="342"/>
    <x v="683"/>
    <b v="0"/>
    <b v="1"/>
    <s v="theater/plays"/>
    <x v="3"/>
    <s v="Plays"/>
  </r>
  <r>
    <n v="745"/>
    <s v="Hill, Mccann and Moore"/>
    <s v="Streamlined needs-based knowledge user"/>
    <x v="350"/>
    <n v="2091"/>
    <x v="0"/>
    <n v="0.30304347826086958"/>
    <n v="61.5"/>
    <n v="34"/>
    <s v="US"/>
    <s v="USD"/>
    <n v="1275195600"/>
    <n v="1277528400"/>
    <x v="677"/>
    <x v="684"/>
    <b v="0"/>
    <b v="0"/>
    <s v="technology/wearables"/>
    <x v="2"/>
    <s v="Wearables"/>
  </r>
  <r>
    <n v="746"/>
    <s v="Edwards LLC"/>
    <s v="Automated system-worthy structure"/>
    <x v="382"/>
    <n v="118580"/>
    <x v="1"/>
    <n v="2.1250896057347672"/>
    <n v="35"/>
    <n v="3388"/>
    <s v="US"/>
    <s v="USD"/>
    <n v="1318136400"/>
    <n v="1318568400"/>
    <x v="678"/>
    <x v="685"/>
    <b v="0"/>
    <b v="0"/>
    <s v="technology/web"/>
    <x v="2"/>
    <s v="Web"/>
  </r>
  <r>
    <n v="747"/>
    <s v="Greer and Sons"/>
    <s v="Secured clear-thinking intranet"/>
    <x v="70"/>
    <n v="11214"/>
    <x v="1"/>
    <n v="2.2885714285714287"/>
    <n v="40.049999999999997"/>
    <n v="280"/>
    <s v="US"/>
    <s v="USD"/>
    <n v="1283403600"/>
    <n v="1284354000"/>
    <x v="679"/>
    <x v="488"/>
    <b v="0"/>
    <b v="0"/>
    <s v="theater/plays"/>
    <x v="3"/>
    <s v="Plays"/>
  </r>
  <r>
    <n v="748"/>
    <s v="Martinez PLC"/>
    <s v="Cloned actuating architecture"/>
    <x v="383"/>
    <n v="68137"/>
    <x v="3"/>
    <n v="0.34959979476654696"/>
    <n v="110.97231270358306"/>
    <n v="614"/>
    <s v="US"/>
    <s v="USD"/>
    <n v="1267423200"/>
    <n v="1269579600"/>
    <x v="680"/>
    <x v="686"/>
    <b v="0"/>
    <b v="1"/>
    <s v="film &amp; video/animation"/>
    <x v="4"/>
    <s v="Animation"/>
  </r>
  <r>
    <n v="749"/>
    <s v="Hunter-Logan"/>
    <s v="Down-sized needs-based task-force"/>
    <x v="133"/>
    <n v="13527"/>
    <x v="1"/>
    <n v="1.5729069767441861"/>
    <n v="36.959016393442624"/>
    <n v="366"/>
    <s v="IT"/>
    <s v="EUR"/>
    <n v="1412744400"/>
    <n v="1413781200"/>
    <x v="681"/>
    <x v="687"/>
    <b v="0"/>
    <b v="1"/>
    <s v="technology/wearables"/>
    <x v="2"/>
    <s v="Wearables"/>
  </r>
  <r>
    <n v="750"/>
    <s v="Ramos and Sons"/>
    <s v="Extended responsive Internet solution"/>
    <x v="0"/>
    <n v="1"/>
    <x v="0"/>
    <n v="0.01"/>
    <n v="1"/>
    <n v="1"/>
    <s v="GB"/>
    <s v="GBP"/>
    <n v="1277960400"/>
    <n v="1280120400"/>
    <x v="682"/>
    <x v="688"/>
    <b v="0"/>
    <b v="0"/>
    <s v="music/electric music"/>
    <x v="1"/>
    <s v="Electric music"/>
  </r>
  <r>
    <n v="751"/>
    <s v="Lane-Barber"/>
    <s v="Universal value-added moderator"/>
    <x v="136"/>
    <n v="8363"/>
    <x v="1"/>
    <n v="2.3230555555555554"/>
    <n v="30.974074074074075"/>
    <n v="270"/>
    <s v="US"/>
    <s v="USD"/>
    <n v="1458190800"/>
    <n v="1459486800"/>
    <x v="683"/>
    <x v="689"/>
    <b v="1"/>
    <b v="1"/>
    <s v="publishing/nonfiction"/>
    <x v="5"/>
    <s v="Nonfiction"/>
  </r>
  <r>
    <n v="752"/>
    <s v="Lowery Group"/>
    <s v="Sharable motivating emulation"/>
    <x v="306"/>
    <n v="5362"/>
    <x v="3"/>
    <n v="0.92448275862068963"/>
    <n v="47.035087719298247"/>
    <n v="114"/>
    <s v="US"/>
    <s v="USD"/>
    <n v="1280984400"/>
    <n v="1282539600"/>
    <x v="684"/>
    <x v="690"/>
    <b v="0"/>
    <b v="1"/>
    <s v="theater/plays"/>
    <x v="3"/>
    <s v="Plays"/>
  </r>
  <r>
    <n v="753"/>
    <s v="Guerrero-Griffin"/>
    <s v="Networked web-enabled product"/>
    <x v="53"/>
    <n v="12065"/>
    <x v="1"/>
    <n v="2.5670212765957445"/>
    <n v="88.065693430656935"/>
    <n v="137"/>
    <s v="US"/>
    <s v="USD"/>
    <n v="1274590800"/>
    <n v="1275886800"/>
    <x v="674"/>
    <x v="691"/>
    <b v="0"/>
    <b v="0"/>
    <s v="photography/photography books"/>
    <x v="7"/>
    <s v="Photography books"/>
  </r>
  <r>
    <n v="754"/>
    <s v="Perez, Reed and Lee"/>
    <s v="Advanced dedicated encoding"/>
    <x v="384"/>
    <n v="118603"/>
    <x v="1"/>
    <n v="1.6847017045454546"/>
    <n v="37.005616224648989"/>
    <n v="3205"/>
    <s v="US"/>
    <s v="USD"/>
    <n v="1351400400"/>
    <n v="1355983200"/>
    <x v="685"/>
    <x v="424"/>
    <b v="0"/>
    <b v="0"/>
    <s v="theater/plays"/>
    <x v="3"/>
    <s v="Plays"/>
  </r>
  <r>
    <n v="755"/>
    <s v="Chen, Pollard and Clarke"/>
    <s v="Stand-alone multi-state project"/>
    <x v="6"/>
    <n v="7496"/>
    <x v="1"/>
    <n v="1.6657777777777778"/>
    <n v="26.027777777777779"/>
    <n v="288"/>
    <s v="DK"/>
    <s v="DKK"/>
    <n v="1514354400"/>
    <n v="1515391200"/>
    <x v="605"/>
    <x v="231"/>
    <b v="0"/>
    <b v="1"/>
    <s v="theater/plays"/>
    <x v="3"/>
    <s v="Plays"/>
  </r>
  <r>
    <n v="756"/>
    <s v="Serrano, Gallagher and Griffith"/>
    <s v="Customizable bi-directional monitoring"/>
    <x v="81"/>
    <n v="10037"/>
    <x v="1"/>
    <n v="7.7207692307692311"/>
    <n v="67.817567567567565"/>
    <n v="148"/>
    <s v="US"/>
    <s v="USD"/>
    <n v="1421733600"/>
    <n v="1422252000"/>
    <x v="686"/>
    <x v="692"/>
    <b v="0"/>
    <b v="0"/>
    <s v="theater/plays"/>
    <x v="3"/>
    <s v="Plays"/>
  </r>
  <r>
    <n v="757"/>
    <s v="Callahan-Gilbert"/>
    <s v="Profit-focused motivating function"/>
    <x v="1"/>
    <n v="5696"/>
    <x v="1"/>
    <n v="4.0685714285714285"/>
    <n v="49.964912280701753"/>
    <n v="114"/>
    <s v="US"/>
    <s v="USD"/>
    <n v="1305176400"/>
    <n v="1305522000"/>
    <x v="687"/>
    <x v="693"/>
    <b v="0"/>
    <b v="0"/>
    <s v="film &amp; video/drama"/>
    <x v="4"/>
    <s v="Drama"/>
  </r>
  <r>
    <n v="758"/>
    <s v="Logan-Miranda"/>
    <s v="Proactive systemic firmware"/>
    <x v="241"/>
    <n v="167005"/>
    <x v="1"/>
    <n v="5.6420608108108112"/>
    <n v="110.01646903820817"/>
    <n v="1518"/>
    <s v="CA"/>
    <s v="CAD"/>
    <n v="1414126800"/>
    <n v="1414904400"/>
    <x v="688"/>
    <x v="694"/>
    <b v="0"/>
    <b v="0"/>
    <s v="music/rock"/>
    <x v="1"/>
    <s v="Rock"/>
  </r>
  <r>
    <n v="759"/>
    <s v="Rodriguez PLC"/>
    <s v="Grass-roots upward-trending installation"/>
    <x v="385"/>
    <n v="114615"/>
    <x v="0"/>
    <n v="0.6842686567164179"/>
    <n v="89.964678178963894"/>
    <n v="1274"/>
    <s v="US"/>
    <s v="USD"/>
    <n v="1517810400"/>
    <n v="1520402400"/>
    <x v="689"/>
    <x v="236"/>
    <b v="0"/>
    <b v="0"/>
    <s v="music/electric music"/>
    <x v="1"/>
    <s v="Electric music"/>
  </r>
  <r>
    <n v="760"/>
    <s v="Smith-Kennedy"/>
    <s v="Virtual heuristic hub"/>
    <x v="386"/>
    <n v="16592"/>
    <x v="0"/>
    <n v="0.34351966873706002"/>
    <n v="79.009523809523813"/>
    <n v="210"/>
    <s v="IT"/>
    <s v="EUR"/>
    <n v="1564635600"/>
    <n v="1567141200"/>
    <x v="690"/>
    <x v="695"/>
    <b v="0"/>
    <b v="1"/>
    <s v="games/video games"/>
    <x v="6"/>
    <s v="Video games"/>
  </r>
  <r>
    <n v="761"/>
    <s v="Mitchell-Lee"/>
    <s v="Customizable leadingedge model"/>
    <x v="196"/>
    <n v="14420"/>
    <x v="1"/>
    <n v="6.5545454545454547"/>
    <n v="86.867469879518069"/>
    <n v="166"/>
    <s v="US"/>
    <s v="USD"/>
    <n v="1500699600"/>
    <n v="1501131600"/>
    <x v="691"/>
    <x v="696"/>
    <b v="0"/>
    <b v="0"/>
    <s v="music/rock"/>
    <x v="1"/>
    <s v="Rock"/>
  </r>
  <r>
    <n v="762"/>
    <s v="Davis Ltd"/>
    <s v="Upgradable uniform service-desk"/>
    <x v="26"/>
    <n v="6204"/>
    <x v="1"/>
    <n v="1.7725714285714285"/>
    <n v="62.04"/>
    <n v="100"/>
    <s v="AU"/>
    <s v="AUD"/>
    <n v="1354082400"/>
    <n v="1355032800"/>
    <x v="692"/>
    <x v="697"/>
    <b v="0"/>
    <b v="0"/>
    <s v="music/jazz"/>
    <x v="1"/>
    <s v="Jazz"/>
  </r>
  <r>
    <n v="763"/>
    <s v="Rowland PLC"/>
    <s v="Inverse client-driven product"/>
    <x v="36"/>
    <n v="6338"/>
    <x v="1"/>
    <n v="1.1317857142857144"/>
    <n v="26.970212765957445"/>
    <n v="235"/>
    <s v="US"/>
    <s v="USD"/>
    <n v="1336453200"/>
    <n v="1339477200"/>
    <x v="693"/>
    <x v="698"/>
    <b v="0"/>
    <b v="1"/>
    <s v="theater/plays"/>
    <x v="3"/>
    <s v="Plays"/>
  </r>
  <r>
    <n v="764"/>
    <s v="Shaffer-Mason"/>
    <s v="Managed bandwidth-monitored system engine"/>
    <x v="65"/>
    <n v="8010"/>
    <x v="1"/>
    <n v="7.2818181818181822"/>
    <n v="54.121621621621621"/>
    <n v="148"/>
    <s v="US"/>
    <s v="USD"/>
    <n v="1305262800"/>
    <n v="1305954000"/>
    <x v="694"/>
    <x v="699"/>
    <b v="0"/>
    <b v="0"/>
    <s v="music/rock"/>
    <x v="1"/>
    <s v="Rock"/>
  </r>
  <r>
    <n v="765"/>
    <s v="Matthews LLC"/>
    <s v="Advanced transitional help-desk"/>
    <x v="61"/>
    <n v="8125"/>
    <x v="1"/>
    <n v="2.0833333333333335"/>
    <n v="41.035353535353536"/>
    <n v="198"/>
    <s v="US"/>
    <s v="USD"/>
    <n v="1492232400"/>
    <n v="1494392400"/>
    <x v="695"/>
    <x v="489"/>
    <b v="1"/>
    <b v="1"/>
    <s v="music/indie rock"/>
    <x v="1"/>
    <s v="Indie rock"/>
  </r>
  <r>
    <n v="766"/>
    <s v="Montgomery-Castro"/>
    <s v="De-engineered disintermediate encryption"/>
    <x v="316"/>
    <n v="13653"/>
    <x v="0"/>
    <n v="0.31171232876712329"/>
    <n v="55.052419354838712"/>
    <n v="248"/>
    <s v="AU"/>
    <s v="AUD"/>
    <n v="1537333200"/>
    <n v="1537419600"/>
    <x v="123"/>
    <x v="512"/>
    <b v="0"/>
    <b v="0"/>
    <s v="film &amp; video/science fiction"/>
    <x v="4"/>
    <s v="Science Fiction"/>
  </r>
  <r>
    <n v="767"/>
    <s v="Hale, Pearson and Jenkins"/>
    <s v="Upgradable attitude-oriented project"/>
    <x v="387"/>
    <n v="55372"/>
    <x v="0"/>
    <n v="0.56967078189300413"/>
    <n v="107.93762183235867"/>
    <n v="513"/>
    <s v="US"/>
    <s v="USD"/>
    <n v="1444107600"/>
    <n v="1447999200"/>
    <x v="696"/>
    <x v="700"/>
    <b v="0"/>
    <b v="0"/>
    <s v="publishing/translations"/>
    <x v="5"/>
    <s v="Translations"/>
  </r>
  <r>
    <n v="768"/>
    <s v="Ramirez-Calderon"/>
    <s v="Fundamental zero tolerance alliance"/>
    <x v="73"/>
    <n v="11088"/>
    <x v="1"/>
    <n v="2.31"/>
    <n v="73.92"/>
    <n v="150"/>
    <s v="US"/>
    <s v="USD"/>
    <n v="1386741600"/>
    <n v="1388037600"/>
    <x v="626"/>
    <x v="701"/>
    <b v="0"/>
    <b v="0"/>
    <s v="theater/plays"/>
    <x v="3"/>
    <s v="Plays"/>
  </r>
  <r>
    <n v="769"/>
    <s v="Johnson-Morales"/>
    <s v="Devolved 24hour forecast"/>
    <x v="388"/>
    <n v="109106"/>
    <x v="0"/>
    <n v="0.86867834394904464"/>
    <n v="31.995894428152493"/>
    <n v="3410"/>
    <s v="US"/>
    <s v="USD"/>
    <n v="1376542800"/>
    <n v="1378789200"/>
    <x v="697"/>
    <x v="340"/>
    <b v="0"/>
    <b v="0"/>
    <s v="games/video games"/>
    <x v="6"/>
    <s v="Video games"/>
  </r>
  <r>
    <n v="770"/>
    <s v="Mathis-Rodriguez"/>
    <s v="User-centric attitude-oriented intranet"/>
    <x v="333"/>
    <n v="11642"/>
    <x v="1"/>
    <n v="2.7074418604651163"/>
    <n v="53.898148148148145"/>
    <n v="216"/>
    <s v="IT"/>
    <s v="EUR"/>
    <n v="1397451600"/>
    <n v="1398056400"/>
    <x v="698"/>
    <x v="702"/>
    <b v="0"/>
    <b v="1"/>
    <s v="theater/plays"/>
    <x v="3"/>
    <s v="Plays"/>
  </r>
  <r>
    <n v="771"/>
    <s v="Smith, Mack and Williams"/>
    <s v="Self-enabling 5thgeneration paradigm"/>
    <x v="36"/>
    <n v="2769"/>
    <x v="3"/>
    <n v="0.49446428571428569"/>
    <n v="106.5"/>
    <n v="26"/>
    <s v="US"/>
    <s v="USD"/>
    <n v="1548482400"/>
    <n v="1550815200"/>
    <x v="699"/>
    <x v="703"/>
    <b v="0"/>
    <b v="0"/>
    <s v="theater/plays"/>
    <x v="3"/>
    <s v="Plays"/>
  </r>
  <r>
    <n v="772"/>
    <s v="Johnson-Pace"/>
    <s v="Persistent 3rdgeneration moratorium"/>
    <x v="389"/>
    <n v="169586"/>
    <x v="1"/>
    <n v="1.1335962566844919"/>
    <n v="32.999805409612762"/>
    <n v="5139"/>
    <s v="US"/>
    <s v="USD"/>
    <n v="1549692000"/>
    <n v="1550037600"/>
    <x v="700"/>
    <x v="704"/>
    <b v="0"/>
    <b v="0"/>
    <s v="music/indie rock"/>
    <x v="1"/>
    <s v="Indie rock"/>
  </r>
  <r>
    <n v="773"/>
    <s v="Meza, Kirby and Patel"/>
    <s v="Cross-platform empowering project"/>
    <x v="390"/>
    <n v="101185"/>
    <x v="1"/>
    <n v="1.9055555555555554"/>
    <n v="43.00254993625159"/>
    <n v="2353"/>
    <s v="US"/>
    <s v="USD"/>
    <n v="1492059600"/>
    <n v="1492923600"/>
    <x v="701"/>
    <x v="705"/>
    <b v="0"/>
    <b v="0"/>
    <s v="theater/plays"/>
    <x v="3"/>
    <s v="Plays"/>
  </r>
  <r>
    <n v="774"/>
    <s v="Gonzalez-Snow"/>
    <s v="Polarized user-facing interface"/>
    <x v="92"/>
    <n v="6775"/>
    <x v="1"/>
    <n v="1.355"/>
    <n v="86.858974358974365"/>
    <n v="78"/>
    <s v="IT"/>
    <s v="EUR"/>
    <n v="1463979600"/>
    <n v="1467522000"/>
    <x v="702"/>
    <x v="706"/>
    <b v="0"/>
    <b v="0"/>
    <s v="technology/web"/>
    <x v="2"/>
    <s v="Web"/>
  </r>
  <r>
    <n v="775"/>
    <s v="Murphy LLC"/>
    <s v="Customer-focused non-volatile framework"/>
    <x v="151"/>
    <n v="968"/>
    <x v="0"/>
    <n v="0.10297872340425532"/>
    <n v="96.8"/>
    <n v="10"/>
    <s v="US"/>
    <s v="USD"/>
    <n v="1415253600"/>
    <n v="1416117600"/>
    <x v="703"/>
    <x v="707"/>
    <b v="0"/>
    <b v="0"/>
    <s v="music/rock"/>
    <x v="1"/>
    <s v="Rock"/>
  </r>
  <r>
    <n v="776"/>
    <s v="Taylor-Rowe"/>
    <s v="Synchronized multimedia frame"/>
    <x v="391"/>
    <n v="72623"/>
    <x v="0"/>
    <n v="0.65544223826714798"/>
    <n v="32.995456610631528"/>
    <n v="2201"/>
    <s v="US"/>
    <s v="USD"/>
    <n v="1562216400"/>
    <n v="1563771600"/>
    <x v="704"/>
    <x v="708"/>
    <b v="0"/>
    <b v="0"/>
    <s v="theater/plays"/>
    <x v="3"/>
    <s v="Plays"/>
  </r>
  <r>
    <n v="777"/>
    <s v="Henderson Ltd"/>
    <s v="Open-architected stable algorithm"/>
    <x v="202"/>
    <n v="45987"/>
    <x v="0"/>
    <n v="0.49026652452025588"/>
    <n v="68.028106508875737"/>
    <n v="676"/>
    <s v="US"/>
    <s v="USD"/>
    <n v="1316754000"/>
    <n v="1319259600"/>
    <x v="431"/>
    <x v="709"/>
    <b v="0"/>
    <b v="0"/>
    <s v="theater/plays"/>
    <x v="3"/>
    <s v="Plays"/>
  </r>
  <r>
    <n v="778"/>
    <s v="Moss-Guzman"/>
    <s v="Cross-platform optimizing website"/>
    <x v="81"/>
    <n v="10243"/>
    <x v="1"/>
    <n v="7.8792307692307695"/>
    <n v="58.867816091954026"/>
    <n v="174"/>
    <s v="CH"/>
    <s v="CHF"/>
    <n v="1313211600"/>
    <n v="1313643600"/>
    <x v="705"/>
    <x v="710"/>
    <b v="0"/>
    <b v="0"/>
    <s v="film &amp; video/animation"/>
    <x v="4"/>
    <s v="Animation"/>
  </r>
  <r>
    <n v="779"/>
    <s v="Webb Group"/>
    <s v="Public-key actuating projection"/>
    <x v="392"/>
    <n v="87293"/>
    <x v="0"/>
    <n v="0.80306347746090156"/>
    <n v="105.04572803850782"/>
    <n v="831"/>
    <s v="US"/>
    <s v="USD"/>
    <n v="1439528400"/>
    <n v="1440306000"/>
    <x v="706"/>
    <x v="711"/>
    <b v="0"/>
    <b v="1"/>
    <s v="theater/plays"/>
    <x v="3"/>
    <s v="Plays"/>
  </r>
  <r>
    <n v="780"/>
    <s v="Brooks-Rodriguez"/>
    <s v="Implemented intangible instruction set"/>
    <x v="135"/>
    <n v="5421"/>
    <x v="1"/>
    <n v="1.0629411764705883"/>
    <n v="33.054878048780488"/>
    <n v="164"/>
    <s v="US"/>
    <s v="USD"/>
    <n v="1469163600"/>
    <n v="1470805200"/>
    <x v="707"/>
    <x v="712"/>
    <b v="0"/>
    <b v="1"/>
    <s v="film &amp; video/drama"/>
    <x v="4"/>
    <s v="Drama"/>
  </r>
  <r>
    <n v="781"/>
    <s v="Thomas Ltd"/>
    <s v="Cross-group interactive architecture"/>
    <x v="251"/>
    <n v="4414"/>
    <x v="3"/>
    <n v="0.50735632183908042"/>
    <n v="78.821428571428569"/>
    <n v="56"/>
    <s v="CH"/>
    <s v="CHF"/>
    <n v="1288501200"/>
    <n v="1292911200"/>
    <x v="708"/>
    <x v="70"/>
    <b v="0"/>
    <b v="0"/>
    <s v="theater/plays"/>
    <x v="3"/>
    <s v="Plays"/>
  </r>
  <r>
    <n v="782"/>
    <s v="Williams and Sons"/>
    <s v="Centralized asymmetric framework"/>
    <x v="135"/>
    <n v="10981"/>
    <x v="1"/>
    <n v="2.153137254901961"/>
    <n v="68.204968944099377"/>
    <n v="161"/>
    <s v="US"/>
    <s v="USD"/>
    <n v="1298959200"/>
    <n v="1301374800"/>
    <x v="709"/>
    <x v="713"/>
    <b v="0"/>
    <b v="1"/>
    <s v="film &amp; video/animation"/>
    <x v="4"/>
    <s v="Animation"/>
  </r>
  <r>
    <n v="783"/>
    <s v="Vega, Chan and Carney"/>
    <s v="Down-sized systematic utilization"/>
    <x v="71"/>
    <n v="10451"/>
    <x v="1"/>
    <n v="1.4122972972972974"/>
    <n v="75.731884057971016"/>
    <n v="138"/>
    <s v="US"/>
    <s v="USD"/>
    <n v="1387260000"/>
    <n v="1387864800"/>
    <x v="710"/>
    <x v="714"/>
    <b v="0"/>
    <b v="0"/>
    <s v="music/rock"/>
    <x v="1"/>
    <s v="Rock"/>
  </r>
  <r>
    <n v="784"/>
    <s v="Byrd Group"/>
    <s v="Profound fault-tolerant model"/>
    <x v="393"/>
    <n v="102535"/>
    <x v="1"/>
    <n v="1.1533745781777278"/>
    <n v="30.996070133010882"/>
    <n v="3308"/>
    <s v="US"/>
    <s v="USD"/>
    <n v="1457244000"/>
    <n v="1458190800"/>
    <x v="711"/>
    <x v="715"/>
    <b v="0"/>
    <b v="0"/>
    <s v="technology/web"/>
    <x v="2"/>
    <s v="Web"/>
  </r>
  <r>
    <n v="785"/>
    <s v="Peterson, Fletcher and Sanchez"/>
    <s v="Multi-channeled bi-directional moratorium"/>
    <x v="313"/>
    <n v="12939"/>
    <x v="1"/>
    <n v="1.9311940298507462"/>
    <n v="101.88188976377953"/>
    <n v="127"/>
    <s v="AU"/>
    <s v="AUD"/>
    <n v="1556341200"/>
    <n v="1559278800"/>
    <x v="157"/>
    <x v="716"/>
    <b v="0"/>
    <b v="1"/>
    <s v="film &amp; video/animation"/>
    <x v="4"/>
    <s v="Animation"/>
  </r>
  <r>
    <n v="786"/>
    <s v="Smith-Brown"/>
    <s v="Object-based content-based ability"/>
    <x v="42"/>
    <n v="10946"/>
    <x v="1"/>
    <n v="7.2973333333333334"/>
    <n v="52.879227053140099"/>
    <n v="207"/>
    <s v="IT"/>
    <s v="EUR"/>
    <n v="1522126800"/>
    <n v="1522731600"/>
    <x v="630"/>
    <x v="717"/>
    <b v="0"/>
    <b v="1"/>
    <s v="music/jazz"/>
    <x v="1"/>
    <s v="Jazz"/>
  </r>
  <r>
    <n v="787"/>
    <s v="Vance-Glover"/>
    <s v="Progressive coherent secured line"/>
    <x v="394"/>
    <n v="60994"/>
    <x v="0"/>
    <n v="0.99663398692810456"/>
    <n v="71.005820721769496"/>
    <n v="859"/>
    <s v="CA"/>
    <s v="CAD"/>
    <n v="1305954000"/>
    <n v="1306731600"/>
    <x v="712"/>
    <x v="718"/>
    <b v="0"/>
    <b v="0"/>
    <s v="music/rock"/>
    <x v="1"/>
    <s v="Rock"/>
  </r>
  <r>
    <n v="788"/>
    <s v="Joyce PLC"/>
    <s v="Synchronized directional capability"/>
    <x v="136"/>
    <n v="3174"/>
    <x v="2"/>
    <n v="0.88166666666666671"/>
    <n v="102.38709677419355"/>
    <n v="31"/>
    <s v="US"/>
    <s v="USD"/>
    <n v="1350709200"/>
    <n v="1352527200"/>
    <x v="93"/>
    <x v="719"/>
    <b v="0"/>
    <b v="0"/>
    <s v="film &amp; video/animation"/>
    <x v="4"/>
    <s v="Animation"/>
  </r>
  <r>
    <n v="789"/>
    <s v="Kennedy-Miller"/>
    <s v="Cross-platform composite migration"/>
    <x v="25"/>
    <n v="3351"/>
    <x v="0"/>
    <n v="0.37233333333333335"/>
    <n v="74.466666666666669"/>
    <n v="45"/>
    <s v="US"/>
    <s v="USD"/>
    <n v="1401166800"/>
    <n v="1404363600"/>
    <x v="713"/>
    <x v="115"/>
    <b v="0"/>
    <b v="0"/>
    <s v="theater/plays"/>
    <x v="3"/>
    <s v="Plays"/>
  </r>
  <r>
    <n v="790"/>
    <s v="White-Obrien"/>
    <s v="Operative local pricing structure"/>
    <x v="395"/>
    <n v="56774"/>
    <x v="3"/>
    <n v="0.30540075309306081"/>
    <n v="51.009883198562441"/>
    <n v="1113"/>
    <s v="US"/>
    <s v="USD"/>
    <n v="1266127200"/>
    <n v="1266645600"/>
    <x v="714"/>
    <x v="720"/>
    <b v="0"/>
    <b v="0"/>
    <s v="theater/plays"/>
    <x v="3"/>
    <s v="Plays"/>
  </r>
  <r>
    <n v="791"/>
    <s v="Stafford, Hess and Raymond"/>
    <s v="Optional web-enabled extranet"/>
    <x v="118"/>
    <n v="540"/>
    <x v="0"/>
    <n v="0.25714285714285712"/>
    <n v="90"/>
    <n v="6"/>
    <s v="US"/>
    <s v="USD"/>
    <n v="1481436000"/>
    <n v="1482818400"/>
    <x v="715"/>
    <x v="721"/>
    <b v="0"/>
    <b v="0"/>
    <s v="food/food trucks"/>
    <x v="0"/>
    <s v="Food trucks"/>
  </r>
  <r>
    <n v="792"/>
    <s v="Jordan, Schneider and Hall"/>
    <s v="Reduced 6thgeneration intranet"/>
    <x v="22"/>
    <n v="680"/>
    <x v="0"/>
    <n v="0.34"/>
    <n v="97.142857142857139"/>
    <n v="7"/>
    <s v="US"/>
    <s v="USD"/>
    <n v="1372222800"/>
    <n v="1374642000"/>
    <x v="716"/>
    <x v="722"/>
    <b v="0"/>
    <b v="1"/>
    <s v="theater/plays"/>
    <x v="3"/>
    <s v="Plays"/>
  </r>
  <r>
    <n v="793"/>
    <s v="Rodriguez, Cox and Rodriguez"/>
    <s v="Networked disintermediate leverage"/>
    <x v="65"/>
    <n v="13045"/>
    <x v="1"/>
    <n v="11.859090909090909"/>
    <n v="72.071823204419886"/>
    <n v="181"/>
    <s v="CH"/>
    <s v="CHF"/>
    <n v="1372136400"/>
    <n v="1372482000"/>
    <x v="448"/>
    <x v="451"/>
    <b v="0"/>
    <b v="0"/>
    <s v="publishing/nonfiction"/>
    <x v="5"/>
    <s v="Nonfiction"/>
  </r>
  <r>
    <n v="794"/>
    <s v="Welch Inc"/>
    <s v="Optional optimal website"/>
    <x v="47"/>
    <n v="8276"/>
    <x v="1"/>
    <n v="1.2539393939393939"/>
    <n v="75.236363636363635"/>
    <n v="110"/>
    <s v="US"/>
    <s v="USD"/>
    <n v="1513922400"/>
    <n v="1514959200"/>
    <x v="717"/>
    <x v="642"/>
    <b v="0"/>
    <b v="0"/>
    <s v="music/rock"/>
    <x v="1"/>
    <s v="Rock"/>
  </r>
  <r>
    <n v="795"/>
    <s v="Vasquez Inc"/>
    <s v="Stand-alone asynchronous functionalities"/>
    <x v="143"/>
    <n v="1022"/>
    <x v="0"/>
    <n v="0.14394366197183098"/>
    <n v="32.967741935483872"/>
    <n v="31"/>
    <s v="US"/>
    <s v="USD"/>
    <n v="1477976400"/>
    <n v="1478235600"/>
    <x v="718"/>
    <x v="723"/>
    <b v="0"/>
    <b v="0"/>
    <s v="film &amp; video/drama"/>
    <x v="4"/>
    <s v="Drama"/>
  </r>
  <r>
    <n v="796"/>
    <s v="Freeman-Ferguson"/>
    <s v="Profound full-range open system"/>
    <x v="75"/>
    <n v="4275"/>
    <x v="0"/>
    <n v="0.54807692307692313"/>
    <n v="54.807692307692307"/>
    <n v="78"/>
    <s v="US"/>
    <s v="USD"/>
    <n v="1407474000"/>
    <n v="1408078800"/>
    <x v="719"/>
    <x v="724"/>
    <b v="0"/>
    <b v="1"/>
    <s v="games/mobile games"/>
    <x v="6"/>
    <s v="Mobile games"/>
  </r>
  <r>
    <n v="797"/>
    <s v="Houston, Moore and Rogers"/>
    <s v="Optional tangible utilization"/>
    <x v="4"/>
    <n v="8332"/>
    <x v="1"/>
    <n v="1.0963157894736841"/>
    <n v="45.037837837837834"/>
    <n v="185"/>
    <s v="US"/>
    <s v="USD"/>
    <n v="1546149600"/>
    <n v="1548136800"/>
    <x v="720"/>
    <x v="725"/>
    <b v="0"/>
    <b v="0"/>
    <s v="technology/web"/>
    <x v="2"/>
    <s v="Web"/>
  </r>
  <r>
    <n v="798"/>
    <s v="Small-Fuentes"/>
    <s v="Seamless maximized product"/>
    <x v="74"/>
    <n v="6408"/>
    <x v="1"/>
    <n v="1.8847058823529412"/>
    <n v="52.958677685950413"/>
    <n v="121"/>
    <s v="US"/>
    <s v="USD"/>
    <n v="1338440400"/>
    <n v="1340859600"/>
    <x v="721"/>
    <x v="726"/>
    <b v="0"/>
    <b v="1"/>
    <s v="theater/plays"/>
    <x v="3"/>
    <s v="Plays"/>
  </r>
  <r>
    <n v="799"/>
    <s v="Reid-Day"/>
    <s v="Devolved tertiary time-frame"/>
    <x v="396"/>
    <n v="73522"/>
    <x v="0"/>
    <n v="0.87008284023668636"/>
    <n v="60.017959183673469"/>
    <n v="1225"/>
    <s v="GB"/>
    <s v="GBP"/>
    <n v="1454133600"/>
    <n v="1454479200"/>
    <x v="722"/>
    <x v="727"/>
    <b v="0"/>
    <b v="0"/>
    <s v="theater/plays"/>
    <x v="3"/>
    <s v="Plays"/>
  </r>
  <r>
    <n v="800"/>
    <s v="Wallace LLC"/>
    <s v="Centralized regional function"/>
    <x v="0"/>
    <n v="1"/>
    <x v="0"/>
    <n v="0.01"/>
    <n v="1"/>
    <n v="1"/>
    <s v="CH"/>
    <s v="CHF"/>
    <n v="1434085200"/>
    <n v="1434430800"/>
    <x v="139"/>
    <x v="560"/>
    <b v="0"/>
    <b v="0"/>
    <s v="music/rock"/>
    <x v="1"/>
    <s v="Rock"/>
  </r>
  <r>
    <n v="801"/>
    <s v="Olson-Bishop"/>
    <s v="User-friendly high-level initiative"/>
    <x v="173"/>
    <n v="4667"/>
    <x v="1"/>
    <n v="2.0291304347826089"/>
    <n v="44.028301886792455"/>
    <n v="106"/>
    <s v="US"/>
    <s v="USD"/>
    <n v="1577772000"/>
    <n v="1579672800"/>
    <x v="723"/>
    <x v="728"/>
    <b v="0"/>
    <b v="1"/>
    <s v="photography/photography books"/>
    <x v="7"/>
    <s v="Photography books"/>
  </r>
  <r>
    <n v="802"/>
    <s v="Rodriguez, Anderson and Porter"/>
    <s v="Reverse-engineered zero-defect infrastructure"/>
    <x v="8"/>
    <n v="12216"/>
    <x v="1"/>
    <n v="1.9703225806451612"/>
    <n v="86.028169014084511"/>
    <n v="142"/>
    <s v="US"/>
    <s v="USD"/>
    <n v="1562216400"/>
    <n v="1562389200"/>
    <x v="704"/>
    <x v="339"/>
    <b v="0"/>
    <b v="0"/>
    <s v="photography/photography books"/>
    <x v="7"/>
    <s v="Photography books"/>
  </r>
  <r>
    <n v="803"/>
    <s v="Perez, Brown and Meyers"/>
    <s v="Stand-alone background customer loyalty"/>
    <x v="55"/>
    <n v="6527"/>
    <x v="1"/>
    <n v="1.07"/>
    <n v="28.012875536480685"/>
    <n v="233"/>
    <s v="US"/>
    <s v="USD"/>
    <n v="1548568800"/>
    <n v="1551506400"/>
    <x v="724"/>
    <x v="35"/>
    <b v="0"/>
    <b v="0"/>
    <s v="theater/plays"/>
    <x v="3"/>
    <s v="Plays"/>
  </r>
  <r>
    <n v="804"/>
    <s v="English-Mccullough"/>
    <s v="Business-focused discrete software"/>
    <x v="97"/>
    <n v="6987"/>
    <x v="1"/>
    <n v="2.6873076923076922"/>
    <n v="32.050458715596328"/>
    <n v="218"/>
    <s v="US"/>
    <s v="USD"/>
    <n v="1514872800"/>
    <n v="1516600800"/>
    <x v="725"/>
    <x v="729"/>
    <b v="0"/>
    <b v="0"/>
    <s v="music/rock"/>
    <x v="1"/>
    <s v="Rock"/>
  </r>
  <r>
    <n v="805"/>
    <s v="Smith-Nguyen"/>
    <s v="Advanced intermediate Graphic Interface"/>
    <x v="62"/>
    <n v="4932"/>
    <x v="0"/>
    <n v="0.50845360824742269"/>
    <n v="73.611940298507463"/>
    <n v="67"/>
    <s v="AU"/>
    <s v="AUD"/>
    <n v="1416031200"/>
    <n v="1420437600"/>
    <x v="660"/>
    <x v="241"/>
    <b v="0"/>
    <b v="0"/>
    <s v="film &amp; video/documentary"/>
    <x v="4"/>
    <s v="Documentary"/>
  </r>
  <r>
    <n v="806"/>
    <s v="Harmon-Madden"/>
    <s v="Adaptive holistic hub"/>
    <x v="31"/>
    <n v="8262"/>
    <x v="1"/>
    <n v="11.802857142857142"/>
    <n v="108.71052631578948"/>
    <n v="76"/>
    <s v="US"/>
    <s v="USD"/>
    <n v="1330927200"/>
    <n v="1332997200"/>
    <x v="726"/>
    <x v="730"/>
    <b v="0"/>
    <b v="1"/>
    <s v="film &amp; video/drama"/>
    <x v="4"/>
    <s v="Drama"/>
  </r>
  <r>
    <n v="807"/>
    <s v="Walker-Taylor"/>
    <s v="Automated uniform concept"/>
    <x v="31"/>
    <n v="1848"/>
    <x v="1"/>
    <n v="2.64"/>
    <n v="42.97674418604651"/>
    <n v="43"/>
    <s v="US"/>
    <s v="USD"/>
    <n v="1571115600"/>
    <n v="1574920800"/>
    <x v="727"/>
    <x v="322"/>
    <b v="0"/>
    <b v="1"/>
    <s v="theater/plays"/>
    <x v="3"/>
    <s v="Plays"/>
  </r>
  <r>
    <n v="808"/>
    <s v="Harris, Medina and Mitchell"/>
    <s v="Enhanced regional flexibility"/>
    <x v="5"/>
    <n v="1583"/>
    <x v="0"/>
    <n v="0.30442307692307691"/>
    <n v="83.315789473684205"/>
    <n v="19"/>
    <s v="US"/>
    <s v="USD"/>
    <n v="1463461200"/>
    <n v="1464930000"/>
    <x v="728"/>
    <x v="731"/>
    <b v="0"/>
    <b v="0"/>
    <s v="food/food trucks"/>
    <x v="0"/>
    <s v="Food trucks"/>
  </r>
  <r>
    <n v="809"/>
    <s v="Williams and Sons"/>
    <s v="Public-key bottom-line algorithm"/>
    <x v="397"/>
    <n v="88536"/>
    <x v="0"/>
    <n v="0.62880681818181816"/>
    <n v="42"/>
    <n v="2108"/>
    <s v="CH"/>
    <s v="CHF"/>
    <n v="1344920400"/>
    <n v="1345006800"/>
    <x v="729"/>
    <x v="732"/>
    <b v="0"/>
    <b v="0"/>
    <s v="film &amp; video/documentary"/>
    <x v="4"/>
    <s v="Documentary"/>
  </r>
  <r>
    <n v="810"/>
    <s v="Ball-Fisher"/>
    <s v="Multi-layered intangible instruction set"/>
    <x v="330"/>
    <n v="12360"/>
    <x v="1"/>
    <n v="1.9312499999999999"/>
    <n v="55.927601809954751"/>
    <n v="221"/>
    <s v="US"/>
    <s v="USD"/>
    <n v="1511848800"/>
    <n v="1512712800"/>
    <x v="730"/>
    <x v="157"/>
    <b v="0"/>
    <b v="1"/>
    <s v="theater/plays"/>
    <x v="3"/>
    <s v="Plays"/>
  </r>
  <r>
    <n v="811"/>
    <s v="Page, Holt and Mack"/>
    <s v="Fundamental methodical emulation"/>
    <x v="398"/>
    <n v="71320"/>
    <x v="0"/>
    <n v="0.77102702702702708"/>
    <n v="105.03681885125184"/>
    <n v="679"/>
    <s v="US"/>
    <s v="USD"/>
    <n v="1452319200"/>
    <n v="1452492000"/>
    <x v="731"/>
    <x v="733"/>
    <b v="0"/>
    <b v="1"/>
    <s v="games/video games"/>
    <x v="6"/>
    <s v="Video games"/>
  </r>
  <r>
    <n v="812"/>
    <s v="Landry Group"/>
    <s v="Expanded value-added hardware"/>
    <x v="221"/>
    <n v="134640"/>
    <x v="1"/>
    <n v="2.2552763819095478"/>
    <n v="48"/>
    <n v="2805"/>
    <s v="CA"/>
    <s v="CAD"/>
    <n v="1523854800"/>
    <n v="1524286800"/>
    <x v="78"/>
    <x v="734"/>
    <b v="0"/>
    <b v="0"/>
    <s v="publishing/nonfiction"/>
    <x v="5"/>
    <s v="Nonfiction"/>
  </r>
  <r>
    <n v="813"/>
    <s v="Buckley Group"/>
    <s v="Diverse high-level attitude"/>
    <x v="170"/>
    <n v="7661"/>
    <x v="1"/>
    <n v="2.3940625"/>
    <n v="112.66176470588235"/>
    <n v="68"/>
    <s v="US"/>
    <s v="USD"/>
    <n v="1346043600"/>
    <n v="1346907600"/>
    <x v="732"/>
    <x v="735"/>
    <b v="0"/>
    <b v="0"/>
    <s v="games/video games"/>
    <x v="6"/>
    <s v="Video games"/>
  </r>
  <r>
    <n v="814"/>
    <s v="Vincent PLC"/>
    <s v="Visionary 24hour analyzer"/>
    <x v="170"/>
    <n v="2950"/>
    <x v="0"/>
    <n v="0.921875"/>
    <n v="81.944444444444443"/>
    <n v="36"/>
    <s v="DK"/>
    <s v="DKK"/>
    <n v="1464325200"/>
    <n v="1464498000"/>
    <x v="733"/>
    <x v="736"/>
    <b v="0"/>
    <b v="1"/>
    <s v="music/rock"/>
    <x v="1"/>
    <s v="Rock"/>
  </r>
  <r>
    <n v="815"/>
    <s v="Watson-Douglas"/>
    <s v="Centralized bandwidth-monitored leverage"/>
    <x v="25"/>
    <n v="11721"/>
    <x v="1"/>
    <n v="1.3023333333333333"/>
    <n v="64.049180327868854"/>
    <n v="183"/>
    <s v="CA"/>
    <s v="CAD"/>
    <n v="1511935200"/>
    <n v="1514181600"/>
    <x v="734"/>
    <x v="737"/>
    <b v="0"/>
    <b v="0"/>
    <s v="music/rock"/>
    <x v="1"/>
    <s v="Rock"/>
  </r>
  <r>
    <n v="816"/>
    <s v="Jones, Casey and Jones"/>
    <s v="Ergonomic mission-critical moratorium"/>
    <x v="173"/>
    <n v="14150"/>
    <x v="1"/>
    <n v="6.1521739130434785"/>
    <n v="106.39097744360902"/>
    <n v="133"/>
    <s v="US"/>
    <s v="USD"/>
    <n v="1392012000"/>
    <n v="1392184800"/>
    <x v="406"/>
    <x v="738"/>
    <b v="1"/>
    <b v="1"/>
    <s v="theater/plays"/>
    <x v="3"/>
    <s v="Plays"/>
  </r>
  <r>
    <n v="817"/>
    <s v="Alvarez-Bauer"/>
    <s v="Front-line intermediate moderator"/>
    <x v="399"/>
    <n v="189192"/>
    <x v="1"/>
    <n v="3.687953216374269"/>
    <n v="76.011249497790274"/>
    <n v="2489"/>
    <s v="IT"/>
    <s v="EUR"/>
    <n v="1556946000"/>
    <n v="1559365200"/>
    <x v="735"/>
    <x v="739"/>
    <b v="0"/>
    <b v="1"/>
    <s v="publishing/nonfiction"/>
    <x v="5"/>
    <s v="Nonfiction"/>
  </r>
  <r>
    <n v="818"/>
    <s v="Martinez LLC"/>
    <s v="Automated local secured line"/>
    <x v="31"/>
    <n v="7664"/>
    <x v="1"/>
    <n v="10.948571428571428"/>
    <n v="111.07246376811594"/>
    <n v="69"/>
    <s v="US"/>
    <s v="USD"/>
    <n v="1548050400"/>
    <n v="1549173600"/>
    <x v="736"/>
    <x v="740"/>
    <b v="0"/>
    <b v="1"/>
    <s v="theater/plays"/>
    <x v="3"/>
    <s v="Plays"/>
  </r>
  <r>
    <n v="819"/>
    <s v="Buck-Khan"/>
    <s v="Integrated bandwidth-monitored alliance"/>
    <x v="200"/>
    <n v="4509"/>
    <x v="0"/>
    <n v="0.50662921348314605"/>
    <n v="95.936170212765958"/>
    <n v="47"/>
    <s v="US"/>
    <s v="USD"/>
    <n v="1353736800"/>
    <n v="1355032800"/>
    <x v="737"/>
    <x v="697"/>
    <b v="1"/>
    <b v="0"/>
    <s v="games/video games"/>
    <x v="6"/>
    <s v="Video games"/>
  </r>
  <r>
    <n v="820"/>
    <s v="Valdez, Williams and Meyer"/>
    <s v="Cross-group heuristic forecast"/>
    <x v="42"/>
    <n v="12009"/>
    <x v="1"/>
    <n v="8.0060000000000002"/>
    <n v="43.043010752688176"/>
    <n v="279"/>
    <s v="GB"/>
    <s v="GBP"/>
    <n v="1532840400"/>
    <n v="1533963600"/>
    <x v="192"/>
    <x v="741"/>
    <b v="0"/>
    <b v="1"/>
    <s v="music/rock"/>
    <x v="1"/>
    <s v="Rock"/>
  </r>
  <r>
    <n v="821"/>
    <s v="Alvarez-Andrews"/>
    <s v="Extended impactful secured line"/>
    <x v="70"/>
    <n v="14273"/>
    <x v="1"/>
    <n v="2.9128571428571428"/>
    <n v="67.966666666666669"/>
    <n v="210"/>
    <s v="US"/>
    <s v="USD"/>
    <n v="1488261600"/>
    <n v="1489381200"/>
    <x v="738"/>
    <x v="742"/>
    <b v="0"/>
    <b v="0"/>
    <s v="film &amp; video/documentary"/>
    <x v="4"/>
    <s v="Documentary"/>
  </r>
  <r>
    <n v="822"/>
    <s v="Stewart and Sons"/>
    <s v="Distributed optimizing protocol"/>
    <x v="400"/>
    <n v="188982"/>
    <x v="1"/>
    <n v="3.4996666666666667"/>
    <n v="89.991428571428571"/>
    <n v="2100"/>
    <s v="US"/>
    <s v="USD"/>
    <n v="1393567200"/>
    <n v="1395032400"/>
    <x v="739"/>
    <x v="743"/>
    <b v="0"/>
    <b v="0"/>
    <s v="music/rock"/>
    <x v="1"/>
    <s v="Rock"/>
  </r>
  <r>
    <n v="823"/>
    <s v="Dyer Inc"/>
    <s v="Secured well-modulated system engine"/>
    <x v="178"/>
    <n v="14640"/>
    <x v="1"/>
    <n v="3.5707317073170732"/>
    <n v="58.095238095238095"/>
    <n v="252"/>
    <s v="US"/>
    <s v="USD"/>
    <n v="1410325200"/>
    <n v="1412485200"/>
    <x v="613"/>
    <x v="744"/>
    <b v="1"/>
    <b v="1"/>
    <s v="music/rock"/>
    <x v="1"/>
    <s v="Rock"/>
  </r>
  <r>
    <n v="824"/>
    <s v="Anderson, Williams and Cox"/>
    <s v="Streamlined national benchmark"/>
    <x v="401"/>
    <n v="107516"/>
    <x v="1"/>
    <n v="1.2648941176470587"/>
    <n v="83.996875000000003"/>
    <n v="1280"/>
    <s v="US"/>
    <s v="USD"/>
    <n v="1276923600"/>
    <n v="1279688400"/>
    <x v="740"/>
    <x v="269"/>
    <b v="0"/>
    <b v="1"/>
    <s v="publishing/nonfiction"/>
    <x v="5"/>
    <s v="Nonfiction"/>
  </r>
  <r>
    <n v="825"/>
    <s v="Solomon PLC"/>
    <s v="Open-architected 24/7 infrastructure"/>
    <x v="136"/>
    <n v="13950"/>
    <x v="1"/>
    <n v="3.875"/>
    <n v="88.853503184713375"/>
    <n v="157"/>
    <s v="GB"/>
    <s v="GBP"/>
    <n v="1500958800"/>
    <n v="1501995600"/>
    <x v="145"/>
    <x v="745"/>
    <b v="0"/>
    <b v="0"/>
    <s v="film &amp; video/shorts"/>
    <x v="4"/>
    <s v="Shorts"/>
  </r>
  <r>
    <n v="826"/>
    <s v="Miller-Hubbard"/>
    <s v="Digitized 6thgeneration Local Area Network"/>
    <x v="54"/>
    <n v="12797"/>
    <x v="1"/>
    <n v="4.5703571428571426"/>
    <n v="65.963917525773198"/>
    <n v="194"/>
    <s v="US"/>
    <s v="USD"/>
    <n v="1292220000"/>
    <n v="1294639200"/>
    <x v="741"/>
    <x v="746"/>
    <b v="0"/>
    <b v="1"/>
    <s v="theater/plays"/>
    <x v="3"/>
    <s v="Plays"/>
  </r>
  <r>
    <n v="827"/>
    <s v="Miranda, Martinez and Lowery"/>
    <s v="Innovative actuating artificial intelligence"/>
    <x v="173"/>
    <n v="6134"/>
    <x v="1"/>
    <n v="2.6669565217391304"/>
    <n v="74.804878048780495"/>
    <n v="82"/>
    <s v="AU"/>
    <s v="AUD"/>
    <n v="1304398800"/>
    <n v="1305435600"/>
    <x v="742"/>
    <x v="747"/>
    <b v="0"/>
    <b v="1"/>
    <s v="film &amp; video/drama"/>
    <x v="4"/>
    <s v="Drama"/>
  </r>
  <r>
    <n v="828"/>
    <s v="Munoz, Cherry and Bell"/>
    <s v="Cross-platform reciprocal budgetary management"/>
    <x v="143"/>
    <n v="4899"/>
    <x v="0"/>
    <n v="0.69"/>
    <n v="69.98571428571428"/>
    <n v="70"/>
    <s v="US"/>
    <s v="USD"/>
    <n v="1535432400"/>
    <n v="1537592400"/>
    <x v="202"/>
    <x v="503"/>
    <b v="0"/>
    <b v="0"/>
    <s v="theater/plays"/>
    <x v="3"/>
    <s v="Plays"/>
  </r>
  <r>
    <n v="829"/>
    <s v="Baker-Higgins"/>
    <s v="Vision-oriented scalable portal"/>
    <x v="103"/>
    <n v="4929"/>
    <x v="0"/>
    <n v="0.51343749999999999"/>
    <n v="32.006493506493506"/>
    <n v="154"/>
    <s v="US"/>
    <s v="USD"/>
    <n v="1433826000"/>
    <n v="1435122000"/>
    <x v="743"/>
    <x v="748"/>
    <b v="0"/>
    <b v="0"/>
    <s v="theater/plays"/>
    <x v="3"/>
    <s v="Plays"/>
  </r>
  <r>
    <n v="830"/>
    <s v="Johnson, Turner and Carroll"/>
    <s v="Persevering zero administration knowledge user"/>
    <x v="319"/>
    <n v="1424"/>
    <x v="0"/>
    <n v="1.1710526315789473E-2"/>
    <n v="64.727272727272734"/>
    <n v="22"/>
    <s v="US"/>
    <s v="USD"/>
    <n v="1514959200"/>
    <n v="1520056800"/>
    <x v="744"/>
    <x v="330"/>
    <b v="0"/>
    <b v="0"/>
    <s v="theater/plays"/>
    <x v="3"/>
    <s v="Plays"/>
  </r>
  <r>
    <n v="831"/>
    <s v="Ward PLC"/>
    <s v="Front-line bottom-line Graphic Interface"/>
    <x v="402"/>
    <n v="105817"/>
    <x v="1"/>
    <n v="1.089773429454171"/>
    <n v="24.998110087408456"/>
    <n v="4233"/>
    <s v="US"/>
    <s v="USD"/>
    <n v="1332738000"/>
    <n v="1335675600"/>
    <x v="745"/>
    <x v="749"/>
    <b v="0"/>
    <b v="0"/>
    <s v="photography/photography books"/>
    <x v="7"/>
    <s v="Photography books"/>
  </r>
  <r>
    <n v="832"/>
    <s v="Bradley, Beck and Mayo"/>
    <s v="Synergized fault-tolerant hierarchy"/>
    <x v="403"/>
    <n v="136156"/>
    <x v="1"/>
    <n v="3.1517592592592591"/>
    <n v="104.97764070932922"/>
    <n v="1297"/>
    <s v="DK"/>
    <s v="DKK"/>
    <n v="1445490000"/>
    <n v="1448431200"/>
    <x v="746"/>
    <x v="750"/>
    <b v="1"/>
    <b v="0"/>
    <s v="publishing/translations"/>
    <x v="5"/>
    <s v="Translations"/>
  </r>
  <r>
    <n v="833"/>
    <s v="Levine, Martin and Hernandez"/>
    <s v="Expanded asynchronous groupware"/>
    <x v="85"/>
    <n v="10723"/>
    <x v="1"/>
    <n v="1.5769117647058823"/>
    <n v="64.987878787878785"/>
    <n v="165"/>
    <s v="DK"/>
    <s v="DKK"/>
    <n v="1297663200"/>
    <n v="1298613600"/>
    <x v="747"/>
    <x v="751"/>
    <b v="0"/>
    <b v="0"/>
    <s v="publishing/translations"/>
    <x v="5"/>
    <s v="Translations"/>
  </r>
  <r>
    <n v="834"/>
    <s v="Gallegos, Wagner and Gaines"/>
    <s v="Expanded fault-tolerant emulation"/>
    <x v="190"/>
    <n v="11228"/>
    <x v="1"/>
    <n v="1.5380821917808218"/>
    <n v="94.352941176470594"/>
    <n v="119"/>
    <s v="US"/>
    <s v="USD"/>
    <n v="1371963600"/>
    <n v="1372482000"/>
    <x v="362"/>
    <x v="451"/>
    <b v="0"/>
    <b v="0"/>
    <s v="theater/plays"/>
    <x v="3"/>
    <s v="Plays"/>
  </r>
  <r>
    <n v="835"/>
    <s v="Hodges, Smith and Kelly"/>
    <s v="Future-proofed 24hour model"/>
    <x v="404"/>
    <n v="77355"/>
    <x v="0"/>
    <n v="0.89738979118329465"/>
    <n v="44.001706484641637"/>
    <n v="1758"/>
    <s v="US"/>
    <s v="USD"/>
    <n v="1425103200"/>
    <n v="1425621600"/>
    <x v="748"/>
    <x v="752"/>
    <b v="0"/>
    <b v="0"/>
    <s v="technology/web"/>
    <x v="2"/>
    <s v="Web"/>
  </r>
  <r>
    <n v="836"/>
    <s v="Macias Inc"/>
    <s v="Optimized didactic intranet"/>
    <x v="32"/>
    <n v="6086"/>
    <x v="0"/>
    <n v="0.75135802469135804"/>
    <n v="64.744680851063833"/>
    <n v="94"/>
    <s v="US"/>
    <s v="USD"/>
    <n v="1265349600"/>
    <n v="1266300000"/>
    <x v="749"/>
    <x v="753"/>
    <b v="0"/>
    <b v="0"/>
    <s v="music/indie rock"/>
    <x v="1"/>
    <s v="Indie rock"/>
  </r>
  <r>
    <n v="837"/>
    <s v="Cook-Ortiz"/>
    <s v="Right-sized dedicated standardization"/>
    <x v="405"/>
    <n v="150960"/>
    <x v="1"/>
    <n v="8.5288135593220336"/>
    <n v="84.00667779632721"/>
    <n v="1797"/>
    <s v="US"/>
    <s v="USD"/>
    <n v="1301202000"/>
    <n v="1305867600"/>
    <x v="643"/>
    <x v="754"/>
    <b v="0"/>
    <b v="0"/>
    <s v="music/jazz"/>
    <x v="1"/>
    <s v="Jazz"/>
  </r>
  <r>
    <n v="838"/>
    <s v="Jordan-Fischer"/>
    <s v="Vision-oriented high-level extranet"/>
    <x v="330"/>
    <n v="8890"/>
    <x v="1"/>
    <n v="1.3890625000000001"/>
    <n v="34.061302681992338"/>
    <n v="261"/>
    <s v="US"/>
    <s v="USD"/>
    <n v="1538024400"/>
    <n v="1538802000"/>
    <x v="750"/>
    <x v="755"/>
    <b v="0"/>
    <b v="0"/>
    <s v="theater/plays"/>
    <x v="3"/>
    <s v="Plays"/>
  </r>
  <r>
    <n v="839"/>
    <s v="Pierce-Ramirez"/>
    <s v="Organized scalable initiative"/>
    <x v="106"/>
    <n v="14644"/>
    <x v="1"/>
    <n v="1.9018181818181819"/>
    <n v="93.273885350318466"/>
    <n v="157"/>
    <s v="US"/>
    <s v="USD"/>
    <n v="1395032400"/>
    <n v="1398920400"/>
    <x v="751"/>
    <x v="756"/>
    <b v="0"/>
    <b v="1"/>
    <s v="film &amp; video/documentary"/>
    <x v="4"/>
    <s v="Documentary"/>
  </r>
  <r>
    <n v="840"/>
    <s v="Howell and Sons"/>
    <s v="Enhanced regional moderator"/>
    <x v="406"/>
    <n v="116583"/>
    <x v="1"/>
    <n v="1.0024333619948409"/>
    <n v="32.998301726577978"/>
    <n v="3533"/>
    <s v="US"/>
    <s v="USD"/>
    <n v="1405486800"/>
    <n v="1405659600"/>
    <x v="752"/>
    <x v="757"/>
    <b v="0"/>
    <b v="1"/>
    <s v="theater/plays"/>
    <x v="3"/>
    <s v="Plays"/>
  </r>
  <r>
    <n v="841"/>
    <s v="Garcia, Dunn and Richardson"/>
    <s v="Automated even-keeled emulation"/>
    <x v="14"/>
    <n v="12991"/>
    <x v="1"/>
    <n v="1.4275824175824177"/>
    <n v="83.812903225806451"/>
    <n v="155"/>
    <s v="US"/>
    <s v="USD"/>
    <n v="1455861600"/>
    <n v="1457244000"/>
    <x v="753"/>
    <x v="758"/>
    <b v="0"/>
    <b v="0"/>
    <s v="technology/web"/>
    <x v="2"/>
    <s v="Web"/>
  </r>
  <r>
    <n v="842"/>
    <s v="Lawson and Sons"/>
    <s v="Reverse-engineered multi-tasking product"/>
    <x v="42"/>
    <n v="8447"/>
    <x v="1"/>
    <n v="5.6313333333333331"/>
    <n v="63.992424242424242"/>
    <n v="132"/>
    <s v="IT"/>
    <s v="EUR"/>
    <n v="1529038800"/>
    <n v="1529298000"/>
    <x v="754"/>
    <x v="759"/>
    <b v="0"/>
    <b v="0"/>
    <s v="technology/wearables"/>
    <x v="2"/>
    <s v="Wearables"/>
  </r>
  <r>
    <n v="843"/>
    <s v="Porter-Hicks"/>
    <s v="De-engineered next generation parallelism"/>
    <x v="35"/>
    <n v="2703"/>
    <x v="0"/>
    <n v="0.30715909090909088"/>
    <n v="81.909090909090907"/>
    <n v="33"/>
    <s v="US"/>
    <s v="USD"/>
    <n v="1535259600"/>
    <n v="1535778000"/>
    <x v="755"/>
    <x v="760"/>
    <b v="0"/>
    <b v="0"/>
    <s v="photography/photography books"/>
    <x v="7"/>
    <s v="Photography books"/>
  </r>
  <r>
    <n v="844"/>
    <s v="Rodriguez-Hansen"/>
    <s v="Intuitive cohesive groupware"/>
    <x v="35"/>
    <n v="8747"/>
    <x v="3"/>
    <n v="0.99397727272727276"/>
    <n v="93.053191489361708"/>
    <n v="94"/>
    <s v="US"/>
    <s v="USD"/>
    <n v="1327212000"/>
    <n v="1327471200"/>
    <x v="756"/>
    <x v="761"/>
    <b v="0"/>
    <b v="0"/>
    <s v="film &amp; video/documentary"/>
    <x v="4"/>
    <s v="Documentary"/>
  </r>
  <r>
    <n v="845"/>
    <s v="Williams LLC"/>
    <s v="Up-sized high-level access"/>
    <x v="407"/>
    <n v="138087"/>
    <x v="1"/>
    <n v="1.9754935622317598"/>
    <n v="101.98449039881831"/>
    <n v="1354"/>
    <s v="GB"/>
    <s v="GBP"/>
    <n v="1526360400"/>
    <n v="1529557200"/>
    <x v="757"/>
    <x v="78"/>
    <b v="0"/>
    <b v="0"/>
    <s v="technology/web"/>
    <x v="2"/>
    <s v="Web"/>
  </r>
  <r>
    <n v="846"/>
    <s v="Cooper, Stanley and Bryant"/>
    <s v="Phased empowering success"/>
    <x v="67"/>
    <n v="5085"/>
    <x v="1"/>
    <n v="5.085"/>
    <n v="105.9375"/>
    <n v="48"/>
    <s v="US"/>
    <s v="USD"/>
    <n v="1532149200"/>
    <n v="1535259600"/>
    <x v="758"/>
    <x v="762"/>
    <b v="1"/>
    <b v="1"/>
    <s v="technology/web"/>
    <x v="2"/>
    <s v="Web"/>
  </r>
  <r>
    <n v="847"/>
    <s v="Miller, Glenn and Adams"/>
    <s v="Distributed actuating project"/>
    <x v="53"/>
    <n v="11174"/>
    <x v="1"/>
    <n v="2.3774468085106384"/>
    <n v="101.58181818181818"/>
    <n v="110"/>
    <s v="US"/>
    <s v="USD"/>
    <n v="1515304800"/>
    <n v="1515564000"/>
    <x v="759"/>
    <x v="763"/>
    <b v="0"/>
    <b v="0"/>
    <s v="food/food trucks"/>
    <x v="0"/>
    <s v="Food trucks"/>
  </r>
  <r>
    <n v="848"/>
    <s v="Cole, Salazar and Moreno"/>
    <s v="Robust motivating orchestration"/>
    <x v="170"/>
    <n v="10831"/>
    <x v="1"/>
    <n v="3.3846875000000001"/>
    <n v="62.970930232558139"/>
    <n v="172"/>
    <s v="US"/>
    <s v="USD"/>
    <n v="1276318800"/>
    <n v="1277096400"/>
    <x v="760"/>
    <x v="764"/>
    <b v="0"/>
    <b v="0"/>
    <s v="film &amp; video/drama"/>
    <x v="4"/>
    <s v="Drama"/>
  </r>
  <r>
    <n v="849"/>
    <s v="Jones-Ryan"/>
    <s v="Vision-oriented uniform instruction set"/>
    <x v="313"/>
    <n v="8917"/>
    <x v="1"/>
    <n v="1.3308955223880596"/>
    <n v="29.045602605863191"/>
    <n v="307"/>
    <s v="US"/>
    <s v="USD"/>
    <n v="1328767200"/>
    <n v="1329026400"/>
    <x v="761"/>
    <x v="765"/>
    <b v="0"/>
    <b v="1"/>
    <s v="music/indie rock"/>
    <x v="1"/>
    <s v="Indie rock"/>
  </r>
  <r>
    <n v="850"/>
    <s v="Hood, Perez and Meadows"/>
    <s v="Cross-group upward-trending hierarchy"/>
    <x v="0"/>
    <n v="1"/>
    <x v="0"/>
    <n v="0.01"/>
    <n v="1"/>
    <n v="1"/>
    <s v="US"/>
    <s v="USD"/>
    <n v="1321682400"/>
    <n v="1322978400"/>
    <x v="762"/>
    <x v="539"/>
    <b v="1"/>
    <b v="0"/>
    <s v="music/rock"/>
    <x v="1"/>
    <s v="Rock"/>
  </r>
  <r>
    <n v="851"/>
    <s v="Bright and Sons"/>
    <s v="Object-based needs-based info-mediaries"/>
    <x v="46"/>
    <n v="12468"/>
    <x v="1"/>
    <n v="2.0779999999999998"/>
    <n v="77.924999999999997"/>
    <n v="160"/>
    <s v="US"/>
    <s v="USD"/>
    <n v="1335934800"/>
    <n v="1338786000"/>
    <x v="444"/>
    <x v="766"/>
    <b v="0"/>
    <b v="0"/>
    <s v="music/electric music"/>
    <x v="1"/>
    <s v="Electric music"/>
  </r>
  <r>
    <n v="852"/>
    <s v="Brady Ltd"/>
    <s v="Open-source reciprocal standardization"/>
    <x v="70"/>
    <n v="2505"/>
    <x v="0"/>
    <n v="0.51122448979591839"/>
    <n v="80.806451612903231"/>
    <n v="31"/>
    <s v="US"/>
    <s v="USD"/>
    <n v="1310792400"/>
    <n v="1311656400"/>
    <x v="763"/>
    <x v="422"/>
    <b v="0"/>
    <b v="1"/>
    <s v="games/video games"/>
    <x v="6"/>
    <s v="Video games"/>
  </r>
  <r>
    <n v="853"/>
    <s v="Collier LLC"/>
    <s v="Secured well-modulated projection"/>
    <x v="408"/>
    <n v="111502"/>
    <x v="1"/>
    <n v="6.5205847953216374"/>
    <n v="76.006816632583508"/>
    <n v="1467"/>
    <s v="CA"/>
    <s v="CAD"/>
    <n v="1308546000"/>
    <n v="1308978000"/>
    <x v="764"/>
    <x v="767"/>
    <b v="0"/>
    <b v="1"/>
    <s v="music/indie rock"/>
    <x v="1"/>
    <s v="Indie rock"/>
  </r>
  <r>
    <n v="854"/>
    <s v="Campbell, Thomas and Obrien"/>
    <s v="Multi-channeled secondary middleware"/>
    <x v="409"/>
    <n v="194309"/>
    <x v="1"/>
    <n v="1.1363099415204678"/>
    <n v="72.993613824192337"/>
    <n v="2662"/>
    <s v="CA"/>
    <s v="CAD"/>
    <n v="1574056800"/>
    <n v="1576389600"/>
    <x v="765"/>
    <x v="768"/>
    <b v="0"/>
    <b v="0"/>
    <s v="publishing/fiction"/>
    <x v="5"/>
    <s v="Fiction"/>
  </r>
  <r>
    <n v="855"/>
    <s v="Moses-Terry"/>
    <s v="Horizontal clear-thinking framework"/>
    <x v="410"/>
    <n v="23956"/>
    <x v="1"/>
    <n v="1.0237606837606839"/>
    <n v="53"/>
    <n v="452"/>
    <s v="AU"/>
    <s v="AUD"/>
    <n v="1308373200"/>
    <n v="1311051600"/>
    <x v="766"/>
    <x v="214"/>
    <b v="0"/>
    <b v="0"/>
    <s v="theater/plays"/>
    <x v="3"/>
    <s v="Plays"/>
  </r>
  <r>
    <n v="856"/>
    <s v="Williams and Sons"/>
    <s v="Profound composite core"/>
    <x v="166"/>
    <n v="8558"/>
    <x v="1"/>
    <n v="3.5658333333333334"/>
    <n v="54.164556962025316"/>
    <n v="158"/>
    <s v="US"/>
    <s v="USD"/>
    <n v="1335243600"/>
    <n v="1336712400"/>
    <x v="767"/>
    <x v="769"/>
    <b v="0"/>
    <b v="0"/>
    <s v="food/food trucks"/>
    <x v="0"/>
    <s v="Food trucks"/>
  </r>
  <r>
    <n v="857"/>
    <s v="Miranda, Gray and Hale"/>
    <s v="Programmable disintermediate matrices"/>
    <x v="98"/>
    <n v="7413"/>
    <x v="1"/>
    <n v="1.3986792452830188"/>
    <n v="32.946666666666665"/>
    <n v="225"/>
    <s v="CH"/>
    <s v="CHF"/>
    <n v="1328421600"/>
    <n v="1330408800"/>
    <x v="768"/>
    <x v="770"/>
    <b v="1"/>
    <b v="0"/>
    <s v="film &amp; video/shorts"/>
    <x v="4"/>
    <s v="Shorts"/>
  </r>
  <r>
    <n v="858"/>
    <s v="Ayala, Crawford and Taylor"/>
    <s v="Realigned 5thgeneration knowledge user"/>
    <x v="220"/>
    <n v="2778"/>
    <x v="0"/>
    <n v="0.69450000000000001"/>
    <n v="79.371428571428567"/>
    <n v="35"/>
    <s v="US"/>
    <s v="USD"/>
    <n v="1524286800"/>
    <n v="1524891600"/>
    <x v="769"/>
    <x v="771"/>
    <b v="1"/>
    <b v="0"/>
    <s v="food/food trucks"/>
    <x v="0"/>
    <s v="Food trucks"/>
  </r>
  <r>
    <n v="859"/>
    <s v="Martinez Ltd"/>
    <s v="Multi-layered upward-trending groupware"/>
    <x v="190"/>
    <n v="2594"/>
    <x v="0"/>
    <n v="0.35534246575342465"/>
    <n v="41.174603174603178"/>
    <n v="63"/>
    <s v="US"/>
    <s v="USD"/>
    <n v="1362117600"/>
    <n v="1363669200"/>
    <x v="770"/>
    <x v="250"/>
    <b v="0"/>
    <b v="1"/>
    <s v="theater/plays"/>
    <x v="3"/>
    <s v="Plays"/>
  </r>
  <r>
    <n v="860"/>
    <s v="Lee PLC"/>
    <s v="Re-contextualized leadingedge firmware"/>
    <x v="22"/>
    <n v="5033"/>
    <x v="1"/>
    <n v="2.5165000000000002"/>
    <n v="77.430769230769229"/>
    <n v="65"/>
    <s v="US"/>
    <s v="USD"/>
    <n v="1550556000"/>
    <n v="1551420000"/>
    <x v="771"/>
    <x v="772"/>
    <b v="0"/>
    <b v="1"/>
    <s v="technology/wearables"/>
    <x v="2"/>
    <s v="Wearables"/>
  </r>
  <r>
    <n v="861"/>
    <s v="Young, Ramsey and Powell"/>
    <s v="Devolved disintermediate analyzer"/>
    <x v="35"/>
    <n v="9317"/>
    <x v="1"/>
    <n v="1.0587500000000001"/>
    <n v="57.159509202453989"/>
    <n v="163"/>
    <s v="US"/>
    <s v="USD"/>
    <n v="1269147600"/>
    <n v="1269838800"/>
    <x v="772"/>
    <x v="773"/>
    <b v="0"/>
    <b v="0"/>
    <s v="theater/plays"/>
    <x v="3"/>
    <s v="Plays"/>
  </r>
  <r>
    <n v="862"/>
    <s v="Lewis and Sons"/>
    <s v="Profound disintermediate open system"/>
    <x v="26"/>
    <n v="6560"/>
    <x v="1"/>
    <n v="1.8742857142857143"/>
    <n v="77.17647058823529"/>
    <n v="85"/>
    <s v="US"/>
    <s v="USD"/>
    <n v="1312174800"/>
    <n v="1312520400"/>
    <x v="773"/>
    <x v="774"/>
    <b v="0"/>
    <b v="0"/>
    <s v="theater/plays"/>
    <x v="3"/>
    <s v="Plays"/>
  </r>
  <r>
    <n v="863"/>
    <s v="Davis-Johnson"/>
    <s v="Automated reciprocal protocol"/>
    <x v="1"/>
    <n v="5415"/>
    <x v="1"/>
    <n v="3.8678571428571429"/>
    <n v="24.953917050691246"/>
    <n v="217"/>
    <s v="US"/>
    <s v="USD"/>
    <n v="1434517200"/>
    <n v="1436504400"/>
    <x v="774"/>
    <x v="331"/>
    <b v="0"/>
    <b v="1"/>
    <s v="film &amp; video/television"/>
    <x v="4"/>
    <s v="Television"/>
  </r>
  <r>
    <n v="864"/>
    <s v="Stevenson-Thompson"/>
    <s v="Automated static workforce"/>
    <x v="3"/>
    <n v="14577"/>
    <x v="1"/>
    <n v="3.4707142857142856"/>
    <n v="97.18"/>
    <n v="150"/>
    <s v="US"/>
    <s v="USD"/>
    <n v="1471582800"/>
    <n v="1472014800"/>
    <x v="775"/>
    <x v="775"/>
    <b v="0"/>
    <b v="0"/>
    <s v="film &amp; video/shorts"/>
    <x v="4"/>
    <s v="Shorts"/>
  </r>
  <r>
    <n v="865"/>
    <s v="Ellis, Smith and Armstrong"/>
    <s v="Horizontal attitude-oriented help-desk"/>
    <x v="411"/>
    <n v="150515"/>
    <x v="1"/>
    <n v="1.8582098765432098"/>
    <n v="46.000916870415651"/>
    <n v="3272"/>
    <s v="US"/>
    <s v="USD"/>
    <n v="1410757200"/>
    <n v="1411534800"/>
    <x v="776"/>
    <x v="776"/>
    <b v="0"/>
    <b v="0"/>
    <s v="theater/plays"/>
    <x v="3"/>
    <s v="Plays"/>
  </r>
  <r>
    <n v="866"/>
    <s v="Jackson-Brown"/>
    <s v="Versatile 5thgeneration matrices"/>
    <x v="412"/>
    <n v="79045"/>
    <x v="3"/>
    <n v="0.43241247264770238"/>
    <n v="88.023385300668153"/>
    <n v="898"/>
    <s v="US"/>
    <s v="USD"/>
    <n v="1304830800"/>
    <n v="1304917200"/>
    <x v="777"/>
    <x v="777"/>
    <b v="0"/>
    <b v="0"/>
    <s v="photography/photography books"/>
    <x v="7"/>
    <s v="Photography books"/>
  </r>
  <r>
    <n v="867"/>
    <s v="Kane, Pruitt and Rivera"/>
    <s v="Cross-platform next generation service-desk"/>
    <x v="73"/>
    <n v="7797"/>
    <x v="1"/>
    <n v="1.6243749999999999"/>
    <n v="25.99"/>
    <n v="300"/>
    <s v="US"/>
    <s v="USD"/>
    <n v="1539061200"/>
    <n v="1539579600"/>
    <x v="778"/>
    <x v="778"/>
    <b v="0"/>
    <b v="0"/>
    <s v="food/food trucks"/>
    <x v="0"/>
    <s v="Food trucks"/>
  </r>
  <r>
    <n v="868"/>
    <s v="Wood, Buckley and Meza"/>
    <s v="Front-line web-enabled installation"/>
    <x v="260"/>
    <n v="12939"/>
    <x v="1"/>
    <n v="1.8484285714285715"/>
    <n v="102.69047619047619"/>
    <n v="126"/>
    <s v="US"/>
    <s v="USD"/>
    <n v="1381554000"/>
    <n v="1382504400"/>
    <x v="779"/>
    <x v="779"/>
    <b v="0"/>
    <b v="0"/>
    <s v="theater/plays"/>
    <x v="3"/>
    <s v="Plays"/>
  </r>
  <r>
    <n v="869"/>
    <s v="Brown-Williams"/>
    <s v="Multi-channeled responsive product"/>
    <x v="413"/>
    <n v="38376"/>
    <x v="0"/>
    <n v="0.23703520691785052"/>
    <n v="72.958174904942965"/>
    <n v="526"/>
    <s v="US"/>
    <s v="USD"/>
    <n v="1277096400"/>
    <n v="1278306000"/>
    <x v="780"/>
    <x v="780"/>
    <b v="0"/>
    <b v="0"/>
    <s v="film &amp; video/drama"/>
    <x v="4"/>
    <s v="Drama"/>
  </r>
  <r>
    <n v="870"/>
    <s v="Hansen-Austin"/>
    <s v="Adaptive demand-driven encryption"/>
    <x v="106"/>
    <n v="6920"/>
    <x v="0"/>
    <n v="0.89870129870129867"/>
    <n v="57.190082644628099"/>
    <n v="121"/>
    <s v="US"/>
    <s v="USD"/>
    <n v="1440392400"/>
    <n v="1442552400"/>
    <x v="335"/>
    <x v="781"/>
    <b v="0"/>
    <b v="0"/>
    <s v="theater/plays"/>
    <x v="3"/>
    <s v="Plays"/>
  </r>
  <r>
    <n v="871"/>
    <s v="Santana-George"/>
    <s v="Re-engineered client-driven knowledge user"/>
    <x v="414"/>
    <n v="194912"/>
    <x v="1"/>
    <n v="2.7260419580419581"/>
    <n v="84.013793103448279"/>
    <n v="2320"/>
    <s v="US"/>
    <s v="USD"/>
    <n v="1509512400"/>
    <n v="1511071200"/>
    <x v="535"/>
    <x v="782"/>
    <b v="0"/>
    <b v="1"/>
    <s v="theater/plays"/>
    <x v="3"/>
    <s v="Plays"/>
  </r>
  <r>
    <n v="872"/>
    <s v="Davis LLC"/>
    <s v="Compatible logistical paradigm"/>
    <x v="53"/>
    <n v="7992"/>
    <x v="1"/>
    <n v="1.7004255319148935"/>
    <n v="98.666666666666671"/>
    <n v="81"/>
    <s v="AU"/>
    <s v="AUD"/>
    <n v="1535950800"/>
    <n v="1536382800"/>
    <x v="270"/>
    <x v="783"/>
    <b v="0"/>
    <b v="0"/>
    <s v="film &amp; video/science fiction"/>
    <x v="4"/>
    <s v="Science Fiction"/>
  </r>
  <r>
    <n v="873"/>
    <s v="Vazquez, Ochoa and Clark"/>
    <s v="Intuitive value-added installation"/>
    <x v="369"/>
    <n v="79268"/>
    <x v="1"/>
    <n v="1.8828503562945369"/>
    <n v="42.007419183889773"/>
    <n v="1887"/>
    <s v="US"/>
    <s v="USD"/>
    <n v="1389160800"/>
    <n v="1389592800"/>
    <x v="781"/>
    <x v="393"/>
    <b v="0"/>
    <b v="0"/>
    <s v="photography/photography books"/>
    <x v="7"/>
    <s v="Photography books"/>
  </r>
  <r>
    <n v="874"/>
    <s v="Chung-Nguyen"/>
    <s v="Managed discrete parallelism"/>
    <x v="415"/>
    <n v="139468"/>
    <x v="1"/>
    <n v="3.4693532338308457"/>
    <n v="32.002753556677376"/>
    <n v="4358"/>
    <s v="US"/>
    <s v="USD"/>
    <n v="1271998800"/>
    <n v="1275282000"/>
    <x v="782"/>
    <x v="784"/>
    <b v="0"/>
    <b v="1"/>
    <s v="photography/photography books"/>
    <x v="7"/>
    <s v="Photography books"/>
  </r>
  <r>
    <n v="875"/>
    <s v="Mueller-Harmon"/>
    <s v="Implemented tangible approach"/>
    <x v="58"/>
    <n v="5465"/>
    <x v="0"/>
    <n v="0.6917721518987342"/>
    <n v="81.567164179104481"/>
    <n v="67"/>
    <s v="US"/>
    <s v="USD"/>
    <n v="1294898400"/>
    <n v="1294984800"/>
    <x v="783"/>
    <x v="785"/>
    <b v="0"/>
    <b v="0"/>
    <s v="music/rock"/>
    <x v="1"/>
    <s v="Rock"/>
  </r>
  <r>
    <n v="876"/>
    <s v="Dixon, Perez and Banks"/>
    <s v="Re-engineered encompassing definition"/>
    <x v="111"/>
    <n v="2111"/>
    <x v="0"/>
    <n v="0.25433734939759034"/>
    <n v="37.035087719298247"/>
    <n v="57"/>
    <s v="CA"/>
    <s v="CAD"/>
    <n v="1559970000"/>
    <n v="1562043600"/>
    <x v="784"/>
    <x v="229"/>
    <b v="0"/>
    <b v="0"/>
    <s v="photography/photography books"/>
    <x v="7"/>
    <s v="Photography books"/>
  </r>
  <r>
    <n v="877"/>
    <s v="Estrada Group"/>
    <s v="Multi-lateral uniform collaboration"/>
    <x v="416"/>
    <n v="126628"/>
    <x v="0"/>
    <n v="0.77400977995110021"/>
    <n v="103.033360455655"/>
    <n v="1229"/>
    <s v="US"/>
    <s v="USD"/>
    <n v="1469509200"/>
    <n v="1469595600"/>
    <x v="785"/>
    <x v="786"/>
    <b v="0"/>
    <b v="0"/>
    <s v="food/food trucks"/>
    <x v="0"/>
    <s v="Food trucks"/>
  </r>
  <r>
    <n v="878"/>
    <s v="Lutz Group"/>
    <s v="Enterprise-wide foreground paradigm"/>
    <x v="50"/>
    <n v="1012"/>
    <x v="0"/>
    <n v="0.37481481481481482"/>
    <n v="84.333333333333329"/>
    <n v="12"/>
    <s v="IT"/>
    <s v="EUR"/>
    <n v="1579068000"/>
    <n v="1581141600"/>
    <x v="786"/>
    <x v="787"/>
    <b v="0"/>
    <b v="0"/>
    <s v="music/metal"/>
    <x v="1"/>
    <s v="Metal"/>
  </r>
  <r>
    <n v="879"/>
    <s v="Ortiz Inc"/>
    <s v="Stand-alone incremental parallelism"/>
    <x v="67"/>
    <n v="5438"/>
    <x v="1"/>
    <n v="5.4379999999999997"/>
    <n v="102.60377358490567"/>
    <n v="53"/>
    <s v="US"/>
    <s v="USD"/>
    <n v="1487743200"/>
    <n v="1488520800"/>
    <x v="787"/>
    <x v="341"/>
    <b v="0"/>
    <b v="0"/>
    <s v="publishing/nonfiction"/>
    <x v="5"/>
    <s v="Nonfiction"/>
  </r>
  <r>
    <n v="880"/>
    <s v="Craig, Ellis and Miller"/>
    <s v="Persevering 5thgeneration throughput"/>
    <x v="396"/>
    <n v="193101"/>
    <x v="1"/>
    <n v="2.2852189349112426"/>
    <n v="79.992129246064621"/>
    <n v="2414"/>
    <s v="US"/>
    <s v="USD"/>
    <n v="1563685200"/>
    <n v="1563858000"/>
    <x v="788"/>
    <x v="788"/>
    <b v="0"/>
    <b v="0"/>
    <s v="music/electric music"/>
    <x v="1"/>
    <s v="Electric music"/>
  </r>
  <r>
    <n v="881"/>
    <s v="Charles Inc"/>
    <s v="Implemented object-oriented synergy"/>
    <x v="417"/>
    <n v="31665"/>
    <x v="0"/>
    <n v="0.38948339483394834"/>
    <n v="70.055309734513273"/>
    <n v="452"/>
    <s v="US"/>
    <s v="USD"/>
    <n v="1436418000"/>
    <n v="1438923600"/>
    <x v="330"/>
    <x v="789"/>
    <b v="0"/>
    <b v="1"/>
    <s v="theater/plays"/>
    <x v="3"/>
    <s v="Plays"/>
  </r>
  <r>
    <n v="882"/>
    <s v="White-Rosario"/>
    <s v="Balanced demand-driven definition"/>
    <x v="126"/>
    <n v="2960"/>
    <x v="1"/>
    <n v="3.7"/>
    <n v="37"/>
    <n v="80"/>
    <s v="US"/>
    <s v="USD"/>
    <n v="1421820000"/>
    <n v="1422165600"/>
    <x v="789"/>
    <x v="790"/>
    <b v="0"/>
    <b v="0"/>
    <s v="theater/plays"/>
    <x v="3"/>
    <s v="Plays"/>
  </r>
  <r>
    <n v="883"/>
    <s v="Simmons-Villarreal"/>
    <s v="Customer-focused mobile Graphic Interface"/>
    <x v="74"/>
    <n v="8089"/>
    <x v="1"/>
    <n v="2.3791176470588233"/>
    <n v="41.911917098445599"/>
    <n v="193"/>
    <s v="US"/>
    <s v="USD"/>
    <n v="1274763600"/>
    <n v="1277874000"/>
    <x v="790"/>
    <x v="791"/>
    <b v="0"/>
    <b v="0"/>
    <s v="film &amp; video/shorts"/>
    <x v="4"/>
    <s v="Shorts"/>
  </r>
  <r>
    <n v="884"/>
    <s v="Strickland Group"/>
    <s v="Horizontal secondary interface"/>
    <x v="418"/>
    <n v="109374"/>
    <x v="0"/>
    <n v="0.64036299765807958"/>
    <n v="57.992576882290564"/>
    <n v="1886"/>
    <s v="US"/>
    <s v="USD"/>
    <n v="1399179600"/>
    <n v="1399352400"/>
    <x v="791"/>
    <x v="792"/>
    <b v="0"/>
    <b v="1"/>
    <s v="theater/plays"/>
    <x v="3"/>
    <s v="Plays"/>
  </r>
  <r>
    <n v="885"/>
    <s v="Lynch Ltd"/>
    <s v="Virtual analyzing collaboration"/>
    <x v="37"/>
    <n v="2129"/>
    <x v="1"/>
    <n v="1.1827777777777777"/>
    <n v="40.942307692307693"/>
    <n v="52"/>
    <s v="US"/>
    <s v="USD"/>
    <n v="1275800400"/>
    <n v="1279083600"/>
    <x v="792"/>
    <x v="556"/>
    <b v="0"/>
    <b v="0"/>
    <s v="theater/plays"/>
    <x v="3"/>
    <s v="Plays"/>
  </r>
  <r>
    <n v="886"/>
    <s v="Sanders LLC"/>
    <s v="Multi-tiered explicit focus group"/>
    <x v="419"/>
    <n v="127745"/>
    <x v="0"/>
    <n v="0.84824037184594958"/>
    <n v="69.9972602739726"/>
    <n v="1825"/>
    <s v="US"/>
    <s v="USD"/>
    <n v="1282798800"/>
    <n v="1284354000"/>
    <x v="793"/>
    <x v="488"/>
    <b v="0"/>
    <b v="0"/>
    <s v="music/indie rock"/>
    <x v="1"/>
    <s v="Indie rock"/>
  </r>
  <r>
    <n v="887"/>
    <s v="Cooper LLC"/>
    <s v="Multi-layered systematic knowledgebase"/>
    <x v="75"/>
    <n v="2289"/>
    <x v="0"/>
    <n v="0.29346153846153844"/>
    <n v="73.838709677419359"/>
    <n v="31"/>
    <s v="US"/>
    <s v="USD"/>
    <n v="1437109200"/>
    <n v="1441170000"/>
    <x v="794"/>
    <x v="232"/>
    <b v="0"/>
    <b v="1"/>
    <s v="theater/plays"/>
    <x v="3"/>
    <s v="Plays"/>
  </r>
  <r>
    <n v="888"/>
    <s v="Palmer Ltd"/>
    <s v="Reverse-engineered uniform knowledge user"/>
    <x v="306"/>
    <n v="12174"/>
    <x v="1"/>
    <n v="2.0989655172413793"/>
    <n v="41.979310344827589"/>
    <n v="290"/>
    <s v="US"/>
    <s v="USD"/>
    <n v="1491886800"/>
    <n v="1493528400"/>
    <x v="795"/>
    <x v="793"/>
    <b v="0"/>
    <b v="0"/>
    <s v="theater/plays"/>
    <x v="3"/>
    <s v="Plays"/>
  </r>
  <r>
    <n v="889"/>
    <s v="Santos Group"/>
    <s v="Secured dynamic capacity"/>
    <x v="36"/>
    <n v="9508"/>
    <x v="1"/>
    <n v="1.697857142857143"/>
    <n v="77.93442622950819"/>
    <n v="122"/>
    <s v="US"/>
    <s v="USD"/>
    <n v="1394600400"/>
    <n v="1395205200"/>
    <x v="796"/>
    <x v="794"/>
    <b v="0"/>
    <b v="1"/>
    <s v="music/electric music"/>
    <x v="1"/>
    <s v="Electric music"/>
  </r>
  <r>
    <n v="890"/>
    <s v="Christian, Kim and Jimenez"/>
    <s v="Devolved foreground throughput"/>
    <x v="420"/>
    <n v="155849"/>
    <x v="1"/>
    <n v="1.1595907738095239"/>
    <n v="106.01972789115646"/>
    <n v="1470"/>
    <s v="US"/>
    <s v="USD"/>
    <n v="1561352400"/>
    <n v="1561438800"/>
    <x v="797"/>
    <x v="138"/>
    <b v="0"/>
    <b v="0"/>
    <s v="music/indie rock"/>
    <x v="1"/>
    <s v="Indie rock"/>
  </r>
  <r>
    <n v="891"/>
    <s v="Williams, Price and Hurley"/>
    <s v="Synchronized demand-driven infrastructure"/>
    <x v="162"/>
    <n v="7758"/>
    <x v="1"/>
    <n v="2.5859999999999999"/>
    <n v="47.018181818181816"/>
    <n v="165"/>
    <s v="CA"/>
    <s v="CAD"/>
    <n v="1322892000"/>
    <n v="1326693600"/>
    <x v="798"/>
    <x v="795"/>
    <b v="0"/>
    <b v="0"/>
    <s v="film &amp; video/documentary"/>
    <x v="4"/>
    <s v="Documentary"/>
  </r>
  <r>
    <n v="892"/>
    <s v="Anderson, Parks and Estrada"/>
    <s v="Realigned discrete structure"/>
    <x v="46"/>
    <n v="13835"/>
    <x v="1"/>
    <n v="2.3058333333333332"/>
    <n v="76.016483516483518"/>
    <n v="182"/>
    <s v="US"/>
    <s v="USD"/>
    <n v="1274418000"/>
    <n v="1277960400"/>
    <x v="799"/>
    <x v="796"/>
    <b v="0"/>
    <b v="0"/>
    <s v="publishing/translations"/>
    <x v="5"/>
    <s v="Translations"/>
  </r>
  <r>
    <n v="893"/>
    <s v="Collins-Martinez"/>
    <s v="Progressive grid-enabled website"/>
    <x v="141"/>
    <n v="10770"/>
    <x v="1"/>
    <n v="1.2821428571428573"/>
    <n v="54.120603015075375"/>
    <n v="199"/>
    <s v="IT"/>
    <s v="EUR"/>
    <n v="1434344400"/>
    <n v="1434690000"/>
    <x v="800"/>
    <x v="797"/>
    <b v="0"/>
    <b v="1"/>
    <s v="film &amp; video/documentary"/>
    <x v="4"/>
    <s v="Documentary"/>
  </r>
  <r>
    <n v="894"/>
    <s v="Barrett Inc"/>
    <s v="Organic cohesive neural-net"/>
    <x v="12"/>
    <n v="3208"/>
    <x v="1"/>
    <n v="1.8870588235294117"/>
    <n v="57.285714285714285"/>
    <n v="56"/>
    <s v="GB"/>
    <s v="GBP"/>
    <n v="1373518800"/>
    <n v="1376110800"/>
    <x v="801"/>
    <x v="798"/>
    <b v="0"/>
    <b v="1"/>
    <s v="film &amp; video/television"/>
    <x v="4"/>
    <s v="Television"/>
  </r>
  <r>
    <n v="895"/>
    <s v="Adams-Rollins"/>
    <s v="Integrated demand-driven info-mediaries"/>
    <x v="421"/>
    <n v="11108"/>
    <x v="0"/>
    <n v="6.9511889862327911E-2"/>
    <n v="103.81308411214954"/>
    <n v="107"/>
    <s v="US"/>
    <s v="USD"/>
    <n v="1517637600"/>
    <n v="1518415200"/>
    <x v="802"/>
    <x v="799"/>
    <b v="0"/>
    <b v="0"/>
    <s v="theater/plays"/>
    <x v="3"/>
    <s v="Plays"/>
  </r>
  <r>
    <n v="896"/>
    <s v="Wright-Bryant"/>
    <s v="Reverse-engineered client-server extranet"/>
    <x v="174"/>
    <n v="153338"/>
    <x v="1"/>
    <n v="7.7443434343434348"/>
    <n v="105.02602739726028"/>
    <n v="1460"/>
    <s v="AU"/>
    <s v="AUD"/>
    <n v="1310619600"/>
    <n v="1310878800"/>
    <x v="803"/>
    <x v="800"/>
    <b v="0"/>
    <b v="1"/>
    <s v="food/food trucks"/>
    <x v="0"/>
    <s v="Food trucks"/>
  </r>
  <r>
    <n v="897"/>
    <s v="Berry-Cannon"/>
    <s v="Organized discrete encoding"/>
    <x v="35"/>
    <n v="2437"/>
    <x v="0"/>
    <n v="0.27693181818181817"/>
    <n v="90.259259259259252"/>
    <n v="27"/>
    <s v="US"/>
    <s v="USD"/>
    <n v="1556427600"/>
    <n v="1556600400"/>
    <x v="212"/>
    <x v="368"/>
    <b v="0"/>
    <b v="0"/>
    <s v="theater/plays"/>
    <x v="3"/>
    <s v="Plays"/>
  </r>
  <r>
    <n v="898"/>
    <s v="Davis-Gonzalez"/>
    <s v="Balanced regional flexibility"/>
    <x v="422"/>
    <n v="93991"/>
    <x v="0"/>
    <n v="0.52479620323841425"/>
    <n v="76.978705978705975"/>
    <n v="1221"/>
    <s v="US"/>
    <s v="USD"/>
    <n v="1576476000"/>
    <n v="1576994400"/>
    <x v="804"/>
    <x v="801"/>
    <b v="0"/>
    <b v="0"/>
    <s v="film &amp; video/documentary"/>
    <x v="4"/>
    <s v="Documentary"/>
  </r>
  <r>
    <n v="899"/>
    <s v="Best-Young"/>
    <s v="Implemented multimedia time-frame"/>
    <x v="33"/>
    <n v="12620"/>
    <x v="1"/>
    <n v="4.0709677419354842"/>
    <n v="102.60162601626017"/>
    <n v="123"/>
    <s v="CH"/>
    <s v="CHF"/>
    <n v="1381122000"/>
    <n v="1382677200"/>
    <x v="805"/>
    <x v="802"/>
    <b v="0"/>
    <b v="0"/>
    <s v="music/jazz"/>
    <x v="1"/>
    <s v="Jazz"/>
  </r>
  <r>
    <n v="900"/>
    <s v="Powers, Smith and Deleon"/>
    <s v="Enhanced uniform service-desk"/>
    <x v="0"/>
    <n v="2"/>
    <x v="0"/>
    <n v="0.02"/>
    <n v="2"/>
    <n v="1"/>
    <s v="US"/>
    <s v="USD"/>
    <n v="1411102800"/>
    <n v="1411189200"/>
    <x v="806"/>
    <x v="803"/>
    <b v="0"/>
    <b v="1"/>
    <s v="technology/web"/>
    <x v="2"/>
    <s v="Web"/>
  </r>
  <r>
    <n v="901"/>
    <s v="Hogan Group"/>
    <s v="Versatile bottom-line definition"/>
    <x v="36"/>
    <n v="8746"/>
    <x v="1"/>
    <n v="1.5617857142857143"/>
    <n v="55.0062893081761"/>
    <n v="159"/>
    <s v="US"/>
    <s v="USD"/>
    <n v="1531803600"/>
    <n v="1534654800"/>
    <x v="807"/>
    <x v="482"/>
    <b v="0"/>
    <b v="1"/>
    <s v="music/rock"/>
    <x v="1"/>
    <s v="Rock"/>
  </r>
  <r>
    <n v="902"/>
    <s v="Wang, Silva and Byrd"/>
    <s v="Integrated bifurcated software"/>
    <x v="1"/>
    <n v="3534"/>
    <x v="1"/>
    <n v="2.5242857142857145"/>
    <n v="32.127272727272725"/>
    <n v="110"/>
    <s v="US"/>
    <s v="USD"/>
    <n v="1454133600"/>
    <n v="1457762400"/>
    <x v="722"/>
    <x v="496"/>
    <b v="0"/>
    <b v="0"/>
    <s v="technology/web"/>
    <x v="2"/>
    <s v="Web"/>
  </r>
  <r>
    <n v="903"/>
    <s v="Parker-Morris"/>
    <s v="Assimilated next generation instruction set"/>
    <x v="423"/>
    <n v="709"/>
    <x v="2"/>
    <n v="1.729268292682927E-2"/>
    <n v="50.642857142857146"/>
    <n v="14"/>
    <s v="US"/>
    <s v="USD"/>
    <n v="1336194000"/>
    <n v="1337490000"/>
    <x v="477"/>
    <x v="804"/>
    <b v="0"/>
    <b v="1"/>
    <s v="publishing/nonfiction"/>
    <x v="5"/>
    <s v="Nonfiction"/>
  </r>
  <r>
    <n v="904"/>
    <s v="Rodriguez, Johnson and Jackson"/>
    <s v="Digitized foreground array"/>
    <x v="191"/>
    <n v="795"/>
    <x v="0"/>
    <n v="0.12230769230769231"/>
    <n v="49.6875"/>
    <n v="16"/>
    <s v="US"/>
    <s v="USD"/>
    <n v="1349326800"/>
    <n v="1349672400"/>
    <x v="259"/>
    <x v="805"/>
    <b v="0"/>
    <b v="0"/>
    <s v="publishing/radio &amp; podcasts"/>
    <x v="5"/>
    <s v="Radio &amp; podcasts"/>
  </r>
  <r>
    <n v="905"/>
    <s v="Haynes PLC"/>
    <s v="Re-engineered clear-thinking project"/>
    <x v="58"/>
    <n v="12955"/>
    <x v="1"/>
    <n v="1.6398734177215191"/>
    <n v="54.894067796610166"/>
    <n v="236"/>
    <s v="US"/>
    <s v="USD"/>
    <n v="1379566800"/>
    <n v="1379826000"/>
    <x v="9"/>
    <x v="806"/>
    <b v="0"/>
    <b v="0"/>
    <s v="theater/plays"/>
    <x v="3"/>
    <s v="Plays"/>
  </r>
  <r>
    <n v="906"/>
    <s v="Hayes Group"/>
    <s v="Implemented even-keeled standardization"/>
    <x v="20"/>
    <n v="8964"/>
    <x v="1"/>
    <n v="1.6298181818181818"/>
    <n v="46.931937172774866"/>
    <n v="191"/>
    <s v="US"/>
    <s v="USD"/>
    <n v="1494651600"/>
    <n v="1497762000"/>
    <x v="808"/>
    <x v="807"/>
    <b v="1"/>
    <b v="1"/>
    <s v="film &amp; video/documentary"/>
    <x v="4"/>
    <s v="Documentary"/>
  </r>
  <r>
    <n v="907"/>
    <s v="White, Pena and Calhoun"/>
    <s v="Quality-focused asymmetric adapter"/>
    <x v="14"/>
    <n v="1843"/>
    <x v="0"/>
    <n v="0.20252747252747252"/>
    <n v="44.951219512195124"/>
    <n v="41"/>
    <s v="US"/>
    <s v="USD"/>
    <n v="1303880400"/>
    <n v="1304485200"/>
    <x v="809"/>
    <x v="808"/>
    <b v="0"/>
    <b v="0"/>
    <s v="theater/plays"/>
    <x v="3"/>
    <s v="Plays"/>
  </r>
  <r>
    <n v="908"/>
    <s v="Bryant-Pope"/>
    <s v="Networked intangible help-desk"/>
    <x v="424"/>
    <n v="121950"/>
    <x v="1"/>
    <n v="3.1924083769633507"/>
    <n v="30.99898322318251"/>
    <n v="3934"/>
    <s v="US"/>
    <s v="USD"/>
    <n v="1335934800"/>
    <n v="1336885200"/>
    <x v="444"/>
    <x v="104"/>
    <b v="0"/>
    <b v="0"/>
    <s v="games/video games"/>
    <x v="6"/>
    <s v="Video games"/>
  </r>
  <r>
    <n v="909"/>
    <s v="Gates, Li and Thompson"/>
    <s v="Synchronized attitude-oriented frame"/>
    <x v="37"/>
    <n v="8621"/>
    <x v="1"/>
    <n v="4.7894444444444444"/>
    <n v="107.7625"/>
    <n v="80"/>
    <s v="CA"/>
    <s v="CAD"/>
    <n v="1528088400"/>
    <n v="1530421200"/>
    <x v="384"/>
    <x v="809"/>
    <b v="0"/>
    <b v="1"/>
    <s v="theater/plays"/>
    <x v="3"/>
    <s v="Plays"/>
  </r>
  <r>
    <n v="910"/>
    <s v="King-Morris"/>
    <s v="Proactive incremental architecture"/>
    <x v="425"/>
    <n v="30215"/>
    <x v="3"/>
    <n v="0.19556634304207121"/>
    <n v="102.07770270270271"/>
    <n v="296"/>
    <s v="US"/>
    <s v="USD"/>
    <n v="1421906400"/>
    <n v="1421992800"/>
    <x v="810"/>
    <x v="810"/>
    <b v="0"/>
    <b v="0"/>
    <s v="theater/plays"/>
    <x v="3"/>
    <s v="Plays"/>
  </r>
  <r>
    <n v="911"/>
    <s v="Carter, Cole and Curtis"/>
    <s v="Cloned responsive standardization"/>
    <x v="306"/>
    <n v="11539"/>
    <x v="1"/>
    <n v="1.9894827586206896"/>
    <n v="24.976190476190474"/>
    <n v="462"/>
    <s v="US"/>
    <s v="USD"/>
    <n v="1568005200"/>
    <n v="1568178000"/>
    <x v="811"/>
    <x v="811"/>
    <b v="1"/>
    <b v="0"/>
    <s v="technology/web"/>
    <x v="2"/>
    <s v="Web"/>
  </r>
  <r>
    <n v="912"/>
    <s v="Sanchez-Parsons"/>
    <s v="Reduced bifurcated pricing structure"/>
    <x v="37"/>
    <n v="14310"/>
    <x v="1"/>
    <n v="7.95"/>
    <n v="79.944134078212286"/>
    <n v="179"/>
    <s v="US"/>
    <s v="USD"/>
    <n v="1346821200"/>
    <n v="1347944400"/>
    <x v="812"/>
    <x v="812"/>
    <b v="1"/>
    <b v="0"/>
    <s v="film &amp; video/drama"/>
    <x v="4"/>
    <s v="Drama"/>
  </r>
  <r>
    <n v="913"/>
    <s v="Rivera-Pearson"/>
    <s v="Re-engineered asymmetric challenge"/>
    <x v="426"/>
    <n v="35536"/>
    <x v="0"/>
    <n v="0.50621082621082625"/>
    <n v="67.946462715105156"/>
    <n v="523"/>
    <s v="AU"/>
    <s v="AUD"/>
    <n v="1557637200"/>
    <n v="1558760400"/>
    <x v="813"/>
    <x v="813"/>
    <b v="0"/>
    <b v="0"/>
    <s v="film &amp; video/drama"/>
    <x v="4"/>
    <s v="Drama"/>
  </r>
  <r>
    <n v="914"/>
    <s v="Ramirez, Padilla and Barrera"/>
    <s v="Diverse client-driven conglomeration"/>
    <x v="330"/>
    <n v="3676"/>
    <x v="0"/>
    <n v="0.57437499999999997"/>
    <n v="26.070921985815602"/>
    <n v="141"/>
    <s v="GB"/>
    <s v="GBP"/>
    <n v="1375592400"/>
    <n v="1376629200"/>
    <x v="814"/>
    <x v="814"/>
    <b v="0"/>
    <b v="0"/>
    <s v="theater/plays"/>
    <x v="3"/>
    <s v="Plays"/>
  </r>
  <r>
    <n v="915"/>
    <s v="Riggs Group"/>
    <s v="Configurable upward-trending solution"/>
    <x v="427"/>
    <n v="195936"/>
    <x v="1"/>
    <n v="1.5562827640984909"/>
    <n v="105.0032154340836"/>
    <n v="1866"/>
    <s v="GB"/>
    <s v="GBP"/>
    <n v="1503982800"/>
    <n v="1504760400"/>
    <x v="80"/>
    <x v="815"/>
    <b v="0"/>
    <b v="0"/>
    <s v="film &amp; video/television"/>
    <x v="4"/>
    <s v="Television"/>
  </r>
  <r>
    <n v="916"/>
    <s v="Clements Ltd"/>
    <s v="Persistent bandwidth-monitored framework"/>
    <x v="41"/>
    <n v="1343"/>
    <x v="0"/>
    <n v="0.36297297297297298"/>
    <n v="25.826923076923077"/>
    <n v="52"/>
    <s v="US"/>
    <s v="USD"/>
    <n v="1418882400"/>
    <n v="1419660000"/>
    <x v="815"/>
    <x v="414"/>
    <b v="0"/>
    <b v="0"/>
    <s v="photography/photography books"/>
    <x v="7"/>
    <s v="Photography books"/>
  </r>
  <r>
    <n v="917"/>
    <s v="Cooper Inc"/>
    <s v="Polarized discrete product"/>
    <x v="136"/>
    <n v="2097"/>
    <x v="2"/>
    <n v="0.58250000000000002"/>
    <n v="77.666666666666671"/>
    <n v="27"/>
    <s v="GB"/>
    <s v="GBP"/>
    <n v="1309237200"/>
    <n v="1311310800"/>
    <x v="816"/>
    <x v="816"/>
    <b v="0"/>
    <b v="1"/>
    <s v="film &amp; video/shorts"/>
    <x v="4"/>
    <s v="Shorts"/>
  </r>
  <r>
    <n v="918"/>
    <s v="Jones-Gonzalez"/>
    <s v="Seamless dynamic website"/>
    <x v="167"/>
    <n v="9021"/>
    <x v="1"/>
    <n v="2.3739473684210526"/>
    <n v="57.82692307692308"/>
    <n v="156"/>
    <s v="CH"/>
    <s v="CHF"/>
    <n v="1343365200"/>
    <n v="1344315600"/>
    <x v="474"/>
    <x v="82"/>
    <b v="0"/>
    <b v="0"/>
    <s v="publishing/radio &amp; podcasts"/>
    <x v="5"/>
    <s v="Radio &amp; podcasts"/>
  </r>
  <r>
    <n v="919"/>
    <s v="Fox Ltd"/>
    <s v="Extended multimedia firmware"/>
    <x v="428"/>
    <n v="20915"/>
    <x v="0"/>
    <n v="0.58750000000000002"/>
    <n v="92.955555555555549"/>
    <n v="225"/>
    <s v="AU"/>
    <s v="AUD"/>
    <n v="1507957200"/>
    <n v="1510725600"/>
    <x v="817"/>
    <x v="817"/>
    <b v="0"/>
    <b v="1"/>
    <s v="theater/plays"/>
    <x v="3"/>
    <s v="Plays"/>
  </r>
  <r>
    <n v="920"/>
    <s v="Green, Murphy and Webb"/>
    <s v="Versatile directional project"/>
    <x v="98"/>
    <n v="9676"/>
    <x v="1"/>
    <n v="1.8256603773584905"/>
    <n v="37.945098039215686"/>
    <n v="255"/>
    <s v="US"/>
    <s v="USD"/>
    <n v="1549519200"/>
    <n v="1551247200"/>
    <x v="818"/>
    <x v="818"/>
    <b v="1"/>
    <b v="0"/>
    <s v="film &amp; video/animation"/>
    <x v="4"/>
    <s v="Animation"/>
  </r>
  <r>
    <n v="921"/>
    <s v="Stevenson PLC"/>
    <s v="Profound directional knowledge user"/>
    <x v="429"/>
    <n v="1210"/>
    <x v="0"/>
    <n v="7.5436408977556111E-3"/>
    <n v="31.842105263157894"/>
    <n v="38"/>
    <s v="US"/>
    <s v="USD"/>
    <n v="1329026400"/>
    <n v="1330236000"/>
    <x v="819"/>
    <x v="819"/>
    <b v="0"/>
    <b v="0"/>
    <s v="technology/web"/>
    <x v="2"/>
    <s v="Web"/>
  </r>
  <r>
    <n v="922"/>
    <s v="Soto-Anthony"/>
    <s v="Ameliorated logistical capability"/>
    <x v="430"/>
    <n v="90440"/>
    <x v="1"/>
    <n v="1.7595330739299611"/>
    <n v="40"/>
    <n v="2261"/>
    <s v="US"/>
    <s v="USD"/>
    <n v="1544335200"/>
    <n v="1545112800"/>
    <x v="609"/>
    <x v="320"/>
    <b v="0"/>
    <b v="1"/>
    <s v="music/world music"/>
    <x v="1"/>
    <s v="World Music"/>
  </r>
  <r>
    <n v="923"/>
    <s v="Wise and Sons"/>
    <s v="Sharable discrete definition"/>
    <x v="12"/>
    <n v="4044"/>
    <x v="1"/>
    <n v="2.3788235294117648"/>
    <n v="101.1"/>
    <n v="40"/>
    <s v="US"/>
    <s v="USD"/>
    <n v="1279083600"/>
    <n v="1279170000"/>
    <x v="547"/>
    <x v="820"/>
    <b v="0"/>
    <b v="0"/>
    <s v="theater/plays"/>
    <x v="3"/>
    <s v="Plays"/>
  </r>
  <r>
    <n v="924"/>
    <s v="Butler-Barr"/>
    <s v="User-friendly next generation core"/>
    <x v="431"/>
    <n v="192292"/>
    <x v="1"/>
    <n v="4.8805076142131982"/>
    <n v="84.006989951944078"/>
    <n v="2289"/>
    <s v="IT"/>
    <s v="EUR"/>
    <n v="1572498000"/>
    <n v="1573452000"/>
    <x v="820"/>
    <x v="821"/>
    <b v="0"/>
    <b v="0"/>
    <s v="theater/plays"/>
    <x v="3"/>
    <s v="Plays"/>
  </r>
  <r>
    <n v="925"/>
    <s v="Wilson, Jefferson and Anderson"/>
    <s v="Profit-focused empowering system engine"/>
    <x v="162"/>
    <n v="6722"/>
    <x v="1"/>
    <n v="2.2406666666666668"/>
    <n v="103.41538461538461"/>
    <n v="65"/>
    <s v="US"/>
    <s v="USD"/>
    <n v="1506056400"/>
    <n v="1507093200"/>
    <x v="821"/>
    <x v="822"/>
    <b v="0"/>
    <b v="0"/>
    <s v="theater/plays"/>
    <x v="3"/>
    <s v="Plays"/>
  </r>
  <r>
    <n v="926"/>
    <s v="Brown-Oliver"/>
    <s v="Synchronized cohesive encoding"/>
    <x v="251"/>
    <n v="1577"/>
    <x v="0"/>
    <n v="0.18126436781609195"/>
    <n v="105.13333333333334"/>
    <n v="15"/>
    <s v="US"/>
    <s v="USD"/>
    <n v="1463029200"/>
    <n v="1463374800"/>
    <x v="151"/>
    <x v="823"/>
    <b v="0"/>
    <b v="0"/>
    <s v="food/food trucks"/>
    <x v="0"/>
    <s v="Food trucks"/>
  </r>
  <r>
    <n v="927"/>
    <s v="Davis-Gardner"/>
    <s v="Synergistic dynamic utilization"/>
    <x v="44"/>
    <n v="3301"/>
    <x v="0"/>
    <n v="0.45847222222222223"/>
    <n v="89.21621621621621"/>
    <n v="37"/>
    <s v="US"/>
    <s v="USD"/>
    <n v="1342069200"/>
    <n v="1344574800"/>
    <x v="822"/>
    <x v="824"/>
    <b v="0"/>
    <b v="0"/>
    <s v="theater/plays"/>
    <x v="3"/>
    <s v="Plays"/>
  </r>
  <r>
    <n v="928"/>
    <s v="Dawson Group"/>
    <s v="Triple-buffered bi-directional model"/>
    <x v="225"/>
    <n v="196386"/>
    <x v="1"/>
    <n v="1.1731541218637993"/>
    <n v="51.995234312946785"/>
    <n v="3777"/>
    <s v="IT"/>
    <s v="EUR"/>
    <n v="1388296800"/>
    <n v="1389074400"/>
    <x v="823"/>
    <x v="497"/>
    <b v="0"/>
    <b v="0"/>
    <s v="technology/web"/>
    <x v="2"/>
    <s v="Web"/>
  </r>
  <r>
    <n v="929"/>
    <s v="Turner-Terrell"/>
    <s v="Polarized tertiary function"/>
    <x v="20"/>
    <n v="11952"/>
    <x v="1"/>
    <n v="2.173090909090909"/>
    <n v="64.956521739130437"/>
    <n v="184"/>
    <s v="GB"/>
    <s v="GBP"/>
    <n v="1493787600"/>
    <n v="1494997200"/>
    <x v="824"/>
    <x v="825"/>
    <b v="0"/>
    <b v="0"/>
    <s v="theater/plays"/>
    <x v="3"/>
    <s v="Plays"/>
  </r>
  <r>
    <n v="930"/>
    <s v="Hall, Buchanan and Benton"/>
    <s v="Configurable fault-tolerant structure"/>
    <x v="26"/>
    <n v="3930"/>
    <x v="1"/>
    <n v="1.1228571428571428"/>
    <n v="46.235294117647058"/>
    <n v="85"/>
    <s v="US"/>
    <s v="USD"/>
    <n v="1424844000"/>
    <n v="1425448800"/>
    <x v="825"/>
    <x v="826"/>
    <b v="0"/>
    <b v="1"/>
    <s v="theater/plays"/>
    <x v="3"/>
    <s v="Plays"/>
  </r>
  <r>
    <n v="931"/>
    <s v="Lowery, Hayden and Cruz"/>
    <s v="Digitized 24/7 budgetary management"/>
    <x v="58"/>
    <n v="5729"/>
    <x v="0"/>
    <n v="0.72518987341772156"/>
    <n v="51.151785714285715"/>
    <n v="112"/>
    <s v="US"/>
    <s v="USD"/>
    <n v="1403931600"/>
    <n v="1404104400"/>
    <x v="826"/>
    <x v="827"/>
    <b v="0"/>
    <b v="1"/>
    <s v="theater/plays"/>
    <x v="3"/>
    <s v="Plays"/>
  </r>
  <r>
    <n v="932"/>
    <s v="Mora, Miller and Harper"/>
    <s v="Stand-alone zero tolerance algorithm"/>
    <x v="173"/>
    <n v="4883"/>
    <x v="1"/>
    <n v="2.1230434782608696"/>
    <n v="33.909722222222221"/>
    <n v="144"/>
    <s v="US"/>
    <s v="USD"/>
    <n v="1394514000"/>
    <n v="1394773200"/>
    <x v="827"/>
    <x v="828"/>
    <b v="0"/>
    <b v="0"/>
    <s v="music/rock"/>
    <x v="1"/>
    <s v="Rock"/>
  </r>
  <r>
    <n v="933"/>
    <s v="Espinoza Group"/>
    <s v="Implemented tangible support"/>
    <x v="432"/>
    <n v="175015"/>
    <x v="1"/>
    <n v="2.3974657534246577"/>
    <n v="92.016298633017882"/>
    <n v="1902"/>
    <s v="US"/>
    <s v="USD"/>
    <n v="1365397200"/>
    <n v="1366520400"/>
    <x v="828"/>
    <x v="829"/>
    <b v="0"/>
    <b v="0"/>
    <s v="theater/plays"/>
    <x v="3"/>
    <s v="Plays"/>
  </r>
  <r>
    <n v="934"/>
    <s v="Davis, Crawford and Lopez"/>
    <s v="Reactive radical framework"/>
    <x v="8"/>
    <n v="11280"/>
    <x v="1"/>
    <n v="1.8193548387096774"/>
    <n v="107.42857142857143"/>
    <n v="105"/>
    <s v="US"/>
    <s v="USD"/>
    <n v="1456120800"/>
    <n v="1456639200"/>
    <x v="829"/>
    <x v="830"/>
    <b v="0"/>
    <b v="0"/>
    <s v="theater/plays"/>
    <x v="3"/>
    <s v="Plays"/>
  </r>
  <r>
    <n v="935"/>
    <s v="Richards, Stevens and Fleming"/>
    <s v="Object-based full-range knowledge user"/>
    <x v="55"/>
    <n v="10012"/>
    <x v="1"/>
    <n v="1.6413114754098361"/>
    <n v="75.848484848484844"/>
    <n v="132"/>
    <s v="US"/>
    <s v="USD"/>
    <n v="1437714000"/>
    <n v="1438318800"/>
    <x v="830"/>
    <x v="94"/>
    <b v="0"/>
    <b v="0"/>
    <s v="theater/plays"/>
    <x v="3"/>
    <s v="Plays"/>
  </r>
  <r>
    <n v="936"/>
    <s v="Brown Ltd"/>
    <s v="Enhanced composite contingency"/>
    <x v="100"/>
    <n v="1690"/>
    <x v="0"/>
    <n v="1.6375968992248063E-2"/>
    <n v="80.476190476190482"/>
    <n v="21"/>
    <s v="US"/>
    <s v="USD"/>
    <n v="1563771600"/>
    <n v="1564030800"/>
    <x v="831"/>
    <x v="831"/>
    <b v="1"/>
    <b v="0"/>
    <s v="theater/plays"/>
    <x v="3"/>
    <s v="Plays"/>
  </r>
  <r>
    <n v="937"/>
    <s v="Tapia, Sandoval and Hurley"/>
    <s v="Cloned fresh-thinking model"/>
    <x v="409"/>
    <n v="84891"/>
    <x v="3"/>
    <n v="0.49643859649122807"/>
    <n v="86.978483606557376"/>
    <n v="976"/>
    <s v="US"/>
    <s v="USD"/>
    <n v="1448517600"/>
    <n v="1449295200"/>
    <x v="832"/>
    <x v="832"/>
    <b v="0"/>
    <b v="0"/>
    <s v="film &amp; video/documentary"/>
    <x v="4"/>
    <s v="Documentary"/>
  </r>
  <r>
    <n v="938"/>
    <s v="Allen Inc"/>
    <s v="Total dedicated benchmark"/>
    <x v="243"/>
    <n v="10093"/>
    <x v="1"/>
    <n v="1.0970652173913042"/>
    <n v="105.13541666666667"/>
    <n v="96"/>
    <s v="US"/>
    <s v="USD"/>
    <n v="1528779600"/>
    <n v="1531890000"/>
    <x v="833"/>
    <x v="833"/>
    <b v="0"/>
    <b v="1"/>
    <s v="publishing/fiction"/>
    <x v="5"/>
    <s v="Fiction"/>
  </r>
  <r>
    <n v="939"/>
    <s v="Williams, Johnson and Campbell"/>
    <s v="Streamlined human-resource Graphic Interface"/>
    <x v="75"/>
    <n v="3839"/>
    <x v="0"/>
    <n v="0.49217948717948717"/>
    <n v="57.298507462686565"/>
    <n v="67"/>
    <s v="US"/>
    <s v="USD"/>
    <n v="1304744400"/>
    <n v="1306213200"/>
    <x v="834"/>
    <x v="834"/>
    <b v="0"/>
    <b v="1"/>
    <s v="games/video games"/>
    <x v="6"/>
    <s v="Video games"/>
  </r>
  <r>
    <n v="940"/>
    <s v="Wiggins Ltd"/>
    <s v="Upgradable analyzing core"/>
    <x v="34"/>
    <n v="6161"/>
    <x v="2"/>
    <n v="0.62232323232323228"/>
    <n v="93.348484848484844"/>
    <n v="66"/>
    <s v="CA"/>
    <s v="CAD"/>
    <n v="1354341600"/>
    <n v="1356242400"/>
    <x v="835"/>
    <x v="835"/>
    <b v="0"/>
    <b v="0"/>
    <s v="technology/web"/>
    <x v="2"/>
    <s v="Web"/>
  </r>
  <r>
    <n v="941"/>
    <s v="Luna-Horne"/>
    <s v="Profound exuding pricing structure"/>
    <x v="433"/>
    <n v="5615"/>
    <x v="0"/>
    <n v="0.1305813953488372"/>
    <n v="71.987179487179489"/>
    <n v="78"/>
    <s v="US"/>
    <s v="USD"/>
    <n v="1294552800"/>
    <n v="1297576800"/>
    <x v="836"/>
    <x v="836"/>
    <b v="1"/>
    <b v="0"/>
    <s v="theater/plays"/>
    <x v="3"/>
    <s v="Plays"/>
  </r>
  <r>
    <n v="942"/>
    <s v="Allen Inc"/>
    <s v="Horizontal optimizing model"/>
    <x v="103"/>
    <n v="6205"/>
    <x v="0"/>
    <n v="0.64635416666666667"/>
    <n v="92.611940298507463"/>
    <n v="67"/>
    <s v="AU"/>
    <s v="AUD"/>
    <n v="1295935200"/>
    <n v="1296194400"/>
    <x v="837"/>
    <x v="611"/>
    <b v="0"/>
    <b v="0"/>
    <s v="theater/plays"/>
    <x v="3"/>
    <s v="Plays"/>
  </r>
  <r>
    <n v="943"/>
    <s v="Peterson, Gonzalez and Spencer"/>
    <s v="Synchronized fault-tolerant algorithm"/>
    <x v="168"/>
    <n v="11969"/>
    <x v="1"/>
    <n v="1.5958666666666668"/>
    <n v="104.99122807017544"/>
    <n v="114"/>
    <s v="US"/>
    <s v="USD"/>
    <n v="1411534800"/>
    <n v="1414558800"/>
    <x v="219"/>
    <x v="837"/>
    <b v="0"/>
    <b v="0"/>
    <s v="food/food trucks"/>
    <x v="0"/>
    <s v="Food trucks"/>
  </r>
  <r>
    <n v="944"/>
    <s v="Walter Inc"/>
    <s v="Streamlined 5thgeneration intranet"/>
    <x v="83"/>
    <n v="8142"/>
    <x v="0"/>
    <n v="0.81420000000000003"/>
    <n v="30.958174904942965"/>
    <n v="263"/>
    <s v="AU"/>
    <s v="AUD"/>
    <n v="1486706400"/>
    <n v="1488348000"/>
    <x v="365"/>
    <x v="334"/>
    <b v="0"/>
    <b v="0"/>
    <s v="photography/photography books"/>
    <x v="7"/>
    <s v="Photography books"/>
  </r>
  <r>
    <n v="945"/>
    <s v="Sanders, Farley and Huffman"/>
    <s v="Cross-group clear-thinking task-force"/>
    <x v="434"/>
    <n v="55805"/>
    <x v="0"/>
    <n v="0.32444767441860467"/>
    <n v="33.001182732111175"/>
    <n v="1691"/>
    <s v="US"/>
    <s v="USD"/>
    <n v="1333602000"/>
    <n v="1334898000"/>
    <x v="838"/>
    <x v="838"/>
    <b v="1"/>
    <b v="0"/>
    <s v="photography/photography books"/>
    <x v="7"/>
    <s v="Photography books"/>
  </r>
  <r>
    <n v="946"/>
    <s v="Hall, Holmes and Walker"/>
    <s v="Public-key bandwidth-monitored intranet"/>
    <x v="184"/>
    <n v="15238"/>
    <x v="0"/>
    <n v="9.9141184124918666E-2"/>
    <n v="84.187845303867405"/>
    <n v="181"/>
    <s v="US"/>
    <s v="USD"/>
    <n v="1308200400"/>
    <n v="1308373200"/>
    <x v="839"/>
    <x v="839"/>
    <b v="0"/>
    <b v="0"/>
    <s v="theater/plays"/>
    <x v="3"/>
    <s v="Plays"/>
  </r>
  <r>
    <n v="947"/>
    <s v="Smith-Powell"/>
    <s v="Upgradable clear-thinking hardware"/>
    <x v="136"/>
    <n v="961"/>
    <x v="0"/>
    <n v="0.26694444444444443"/>
    <n v="73.92307692307692"/>
    <n v="13"/>
    <s v="US"/>
    <s v="USD"/>
    <n v="1411707600"/>
    <n v="1412312400"/>
    <x v="840"/>
    <x v="216"/>
    <b v="0"/>
    <b v="0"/>
    <s v="theater/plays"/>
    <x v="3"/>
    <s v="Plays"/>
  </r>
  <r>
    <n v="948"/>
    <s v="Smith-Hill"/>
    <s v="Integrated holistic paradigm"/>
    <x v="151"/>
    <n v="5918"/>
    <x v="3"/>
    <n v="0.62957446808510642"/>
    <n v="36.987499999999997"/>
    <n v="160"/>
    <s v="US"/>
    <s v="USD"/>
    <n v="1418364000"/>
    <n v="1419228000"/>
    <x v="841"/>
    <x v="840"/>
    <b v="1"/>
    <b v="1"/>
    <s v="film &amp; video/documentary"/>
    <x v="4"/>
    <s v="Documentary"/>
  </r>
  <r>
    <n v="949"/>
    <s v="Wright LLC"/>
    <s v="Seamless clear-thinking conglomeration"/>
    <x v="291"/>
    <n v="9520"/>
    <x v="1"/>
    <n v="1.6135593220338984"/>
    <n v="46.896551724137929"/>
    <n v="203"/>
    <s v="US"/>
    <s v="USD"/>
    <n v="1429333200"/>
    <n v="1430974800"/>
    <x v="842"/>
    <x v="133"/>
    <b v="0"/>
    <b v="0"/>
    <s v="technology/web"/>
    <x v="2"/>
    <s v="Web"/>
  </r>
  <r>
    <n v="950"/>
    <s v="Williams, Orozco and Gomez"/>
    <s v="Persistent content-based methodology"/>
    <x v="0"/>
    <n v="5"/>
    <x v="0"/>
    <n v="0.05"/>
    <n v="5"/>
    <n v="1"/>
    <s v="US"/>
    <s v="USD"/>
    <n v="1555390800"/>
    <n v="1555822800"/>
    <x v="843"/>
    <x v="354"/>
    <b v="0"/>
    <b v="1"/>
    <s v="theater/plays"/>
    <x v="3"/>
    <s v="Plays"/>
  </r>
  <r>
    <n v="951"/>
    <s v="Peterson Ltd"/>
    <s v="Re-engineered 24hour matrix"/>
    <x v="435"/>
    <n v="159056"/>
    <x v="1"/>
    <n v="10.969379310344827"/>
    <n v="102.02437459910199"/>
    <n v="1559"/>
    <s v="US"/>
    <s v="USD"/>
    <n v="1482732000"/>
    <n v="1482818400"/>
    <x v="844"/>
    <x v="721"/>
    <b v="0"/>
    <b v="1"/>
    <s v="music/rock"/>
    <x v="1"/>
    <s v="Rock"/>
  </r>
  <r>
    <n v="952"/>
    <s v="Cummings-Hayes"/>
    <s v="Virtual multi-tasking core"/>
    <x v="436"/>
    <n v="101987"/>
    <x v="3"/>
    <n v="0.70094158075601376"/>
    <n v="45.007502206531335"/>
    <n v="2266"/>
    <s v="US"/>
    <s v="USD"/>
    <n v="1470718800"/>
    <n v="1471928400"/>
    <x v="845"/>
    <x v="841"/>
    <b v="0"/>
    <b v="0"/>
    <s v="film &amp; video/documentary"/>
    <x v="4"/>
    <s v="Documentary"/>
  </r>
  <r>
    <n v="953"/>
    <s v="Boyle Ltd"/>
    <s v="Streamlined fault-tolerant conglomeration"/>
    <x v="88"/>
    <n v="1980"/>
    <x v="0"/>
    <n v="0.6"/>
    <n v="94.285714285714292"/>
    <n v="21"/>
    <s v="US"/>
    <s v="USD"/>
    <n v="1450591200"/>
    <n v="1453701600"/>
    <x v="846"/>
    <x v="842"/>
    <b v="0"/>
    <b v="1"/>
    <s v="film &amp; video/science fiction"/>
    <x v="4"/>
    <s v="Science Fiction"/>
  </r>
  <r>
    <n v="954"/>
    <s v="Henderson, Parker and Diaz"/>
    <s v="Enterprise-wide client-driven policy"/>
    <x v="142"/>
    <n v="156384"/>
    <x v="1"/>
    <n v="3.6709859154929578"/>
    <n v="101.02325581395348"/>
    <n v="1548"/>
    <s v="AU"/>
    <s v="AUD"/>
    <n v="1348290000"/>
    <n v="1350363600"/>
    <x v="110"/>
    <x v="843"/>
    <b v="0"/>
    <b v="0"/>
    <s v="technology/web"/>
    <x v="2"/>
    <s v="Web"/>
  </r>
  <r>
    <n v="955"/>
    <s v="Moss-Obrien"/>
    <s v="Function-based next generation emulation"/>
    <x v="31"/>
    <n v="7763"/>
    <x v="1"/>
    <n v="11.09"/>
    <n v="97.037499999999994"/>
    <n v="80"/>
    <s v="US"/>
    <s v="USD"/>
    <n v="1353823200"/>
    <n v="1353996000"/>
    <x v="847"/>
    <x v="844"/>
    <b v="0"/>
    <b v="0"/>
    <s v="theater/plays"/>
    <x v="3"/>
    <s v="Plays"/>
  </r>
  <r>
    <n v="956"/>
    <s v="Wood Inc"/>
    <s v="Re-engineered composite focus group"/>
    <x v="437"/>
    <n v="35698"/>
    <x v="0"/>
    <n v="0.19028784648187633"/>
    <n v="43.00963855421687"/>
    <n v="830"/>
    <s v="US"/>
    <s v="USD"/>
    <n v="1450764000"/>
    <n v="1451109600"/>
    <x v="848"/>
    <x v="845"/>
    <b v="0"/>
    <b v="0"/>
    <s v="film &amp; video/science fiction"/>
    <x v="4"/>
    <s v="Science Fiction"/>
  </r>
  <r>
    <n v="957"/>
    <s v="Riley, Cohen and Goodman"/>
    <s v="Profound mission-critical function"/>
    <x v="122"/>
    <n v="12434"/>
    <x v="1"/>
    <n v="1.2687755102040816"/>
    <n v="94.916030534351151"/>
    <n v="131"/>
    <s v="US"/>
    <s v="USD"/>
    <n v="1329372000"/>
    <n v="1329631200"/>
    <x v="849"/>
    <x v="846"/>
    <b v="0"/>
    <b v="0"/>
    <s v="theater/plays"/>
    <x v="3"/>
    <s v="Plays"/>
  </r>
  <r>
    <n v="958"/>
    <s v="Green, Robinson and Ho"/>
    <s v="De-engineered zero-defect open system"/>
    <x v="65"/>
    <n v="8081"/>
    <x v="1"/>
    <n v="7.3463636363636367"/>
    <n v="72.151785714285708"/>
    <n v="112"/>
    <s v="US"/>
    <s v="USD"/>
    <n v="1277096400"/>
    <n v="1278997200"/>
    <x v="780"/>
    <x v="847"/>
    <b v="0"/>
    <b v="0"/>
    <s v="film &amp; video/animation"/>
    <x v="4"/>
    <s v="Animation"/>
  </r>
  <r>
    <n v="959"/>
    <s v="Black-Graham"/>
    <s v="Operative hybrid utilization"/>
    <x v="438"/>
    <n v="6631"/>
    <x v="0"/>
    <n v="4.5731034482758622E-2"/>
    <n v="51.007692307692309"/>
    <n v="130"/>
    <s v="US"/>
    <s v="USD"/>
    <n v="1277701200"/>
    <n v="1280120400"/>
    <x v="140"/>
    <x v="688"/>
    <b v="0"/>
    <b v="0"/>
    <s v="publishing/translations"/>
    <x v="5"/>
    <s v="Translations"/>
  </r>
  <r>
    <n v="960"/>
    <s v="Robbins Group"/>
    <s v="Function-based interactive matrix"/>
    <x v="20"/>
    <n v="4678"/>
    <x v="0"/>
    <n v="0.85054545454545449"/>
    <n v="85.054545454545448"/>
    <n v="55"/>
    <s v="US"/>
    <s v="USD"/>
    <n v="1454911200"/>
    <n v="1458104400"/>
    <x v="850"/>
    <x v="848"/>
    <b v="0"/>
    <b v="0"/>
    <s v="technology/web"/>
    <x v="2"/>
    <s v="Web"/>
  </r>
  <r>
    <n v="961"/>
    <s v="Mason, Case and May"/>
    <s v="Optimized content-based collaboration"/>
    <x v="57"/>
    <n v="6800"/>
    <x v="1"/>
    <n v="1.1929824561403508"/>
    <n v="43.87096774193548"/>
    <n v="155"/>
    <s v="US"/>
    <s v="USD"/>
    <n v="1297922400"/>
    <n v="1298268000"/>
    <x v="851"/>
    <x v="248"/>
    <b v="0"/>
    <b v="0"/>
    <s v="publishing/translations"/>
    <x v="5"/>
    <s v="Translations"/>
  </r>
  <r>
    <n v="962"/>
    <s v="Harris, Russell and Mitchell"/>
    <s v="User-centric cohesive policy"/>
    <x v="136"/>
    <n v="10657"/>
    <x v="1"/>
    <n v="2.9602777777777778"/>
    <n v="40.063909774436091"/>
    <n v="266"/>
    <s v="US"/>
    <s v="USD"/>
    <n v="1384408800"/>
    <n v="1386223200"/>
    <x v="852"/>
    <x v="849"/>
    <b v="0"/>
    <b v="0"/>
    <s v="food/food trucks"/>
    <x v="0"/>
    <s v="Food trucks"/>
  </r>
  <r>
    <n v="963"/>
    <s v="Rodriguez-Robinson"/>
    <s v="Ergonomic methodical hub"/>
    <x v="291"/>
    <n v="4997"/>
    <x v="0"/>
    <n v="0.84694915254237291"/>
    <n v="43.833333333333336"/>
    <n v="114"/>
    <s v="IT"/>
    <s v="EUR"/>
    <n v="1299304800"/>
    <n v="1299823200"/>
    <x v="853"/>
    <x v="850"/>
    <b v="0"/>
    <b v="1"/>
    <s v="photography/photography books"/>
    <x v="7"/>
    <s v="Photography books"/>
  </r>
  <r>
    <n v="964"/>
    <s v="Peck, Higgins and Smith"/>
    <s v="Devolved disintermediate encryption"/>
    <x v="41"/>
    <n v="13164"/>
    <x v="1"/>
    <n v="3.5578378378378379"/>
    <n v="84.92903225806451"/>
    <n v="155"/>
    <s v="US"/>
    <s v="USD"/>
    <n v="1431320400"/>
    <n v="1431752400"/>
    <x v="854"/>
    <x v="851"/>
    <b v="0"/>
    <b v="0"/>
    <s v="theater/plays"/>
    <x v="3"/>
    <s v="Plays"/>
  </r>
  <r>
    <n v="965"/>
    <s v="Nunez-King"/>
    <s v="Phased clear-thinking policy"/>
    <x v="196"/>
    <n v="8501"/>
    <x v="1"/>
    <n v="3.8640909090909092"/>
    <n v="41.067632850241544"/>
    <n v="207"/>
    <s v="GB"/>
    <s v="GBP"/>
    <n v="1264399200"/>
    <n v="1267855200"/>
    <x v="67"/>
    <x v="852"/>
    <b v="0"/>
    <b v="0"/>
    <s v="music/rock"/>
    <x v="1"/>
    <s v="Rock"/>
  </r>
  <r>
    <n v="966"/>
    <s v="Davis and Sons"/>
    <s v="Seamless solution-oriented capacity"/>
    <x v="12"/>
    <n v="13468"/>
    <x v="1"/>
    <n v="7.9223529411764702"/>
    <n v="54.971428571428568"/>
    <n v="245"/>
    <s v="US"/>
    <s v="USD"/>
    <n v="1497502800"/>
    <n v="1497675600"/>
    <x v="855"/>
    <x v="853"/>
    <b v="0"/>
    <b v="0"/>
    <s v="theater/plays"/>
    <x v="3"/>
    <s v="Plays"/>
  </r>
  <r>
    <n v="967"/>
    <s v="Howard-Douglas"/>
    <s v="Organized human-resource attitude"/>
    <x v="439"/>
    <n v="121138"/>
    <x v="1"/>
    <n v="1.3703393665158372"/>
    <n v="77.010807374443743"/>
    <n v="1573"/>
    <s v="US"/>
    <s v="USD"/>
    <n v="1333688400"/>
    <n v="1336885200"/>
    <x v="107"/>
    <x v="104"/>
    <b v="0"/>
    <b v="0"/>
    <s v="music/world music"/>
    <x v="1"/>
    <s v="World Music"/>
  </r>
  <r>
    <n v="968"/>
    <s v="Gonzalez-White"/>
    <s v="Open-architected disintermediate budgetary management"/>
    <x v="166"/>
    <n v="8117"/>
    <x v="1"/>
    <n v="3.3820833333333336"/>
    <n v="71.201754385964918"/>
    <n v="114"/>
    <s v="US"/>
    <s v="USD"/>
    <n v="1293861600"/>
    <n v="1295157600"/>
    <x v="344"/>
    <x v="854"/>
    <b v="0"/>
    <b v="0"/>
    <s v="food/food trucks"/>
    <x v="0"/>
    <s v="Food trucks"/>
  </r>
  <r>
    <n v="969"/>
    <s v="Lopez-King"/>
    <s v="Multi-lateral radical solution"/>
    <x v="58"/>
    <n v="8550"/>
    <x v="1"/>
    <n v="1.0822784810126582"/>
    <n v="91.935483870967744"/>
    <n v="93"/>
    <s v="US"/>
    <s v="USD"/>
    <n v="1576994400"/>
    <n v="1577599200"/>
    <x v="856"/>
    <x v="855"/>
    <b v="0"/>
    <b v="0"/>
    <s v="theater/plays"/>
    <x v="3"/>
    <s v="Plays"/>
  </r>
  <r>
    <n v="970"/>
    <s v="Glover-Nelson"/>
    <s v="Inverse context-sensitive info-mediaries"/>
    <x v="309"/>
    <n v="57659"/>
    <x v="0"/>
    <n v="0.60757639620653314"/>
    <n v="97.069023569023571"/>
    <n v="594"/>
    <s v="US"/>
    <s v="USD"/>
    <n v="1304917200"/>
    <n v="1305003600"/>
    <x v="857"/>
    <x v="856"/>
    <b v="0"/>
    <b v="0"/>
    <s v="theater/plays"/>
    <x v="3"/>
    <s v="Plays"/>
  </r>
  <r>
    <n v="971"/>
    <s v="Garner and Sons"/>
    <s v="Versatile neutral workforce"/>
    <x v="135"/>
    <n v="1414"/>
    <x v="0"/>
    <n v="0.27725490196078434"/>
    <n v="58.916666666666664"/>
    <n v="24"/>
    <s v="US"/>
    <s v="USD"/>
    <n v="1381208400"/>
    <n v="1381726800"/>
    <x v="858"/>
    <x v="857"/>
    <b v="0"/>
    <b v="0"/>
    <s v="film &amp; video/television"/>
    <x v="4"/>
    <s v="Television"/>
  </r>
  <r>
    <n v="972"/>
    <s v="Sellers, Roach and Garrison"/>
    <s v="Multi-tiered systematic knowledge user"/>
    <x v="440"/>
    <n v="97524"/>
    <x v="1"/>
    <n v="2.283934426229508"/>
    <n v="58.015466983938133"/>
    <n v="1681"/>
    <s v="US"/>
    <s v="USD"/>
    <n v="1401685200"/>
    <n v="1402462800"/>
    <x v="859"/>
    <x v="858"/>
    <b v="0"/>
    <b v="1"/>
    <s v="technology/web"/>
    <x v="2"/>
    <s v="Web"/>
  </r>
  <r>
    <n v="973"/>
    <s v="Herrera, Bennett and Silva"/>
    <s v="Programmable multi-state algorithm"/>
    <x v="441"/>
    <n v="26176"/>
    <x v="0"/>
    <n v="0.21615194054500414"/>
    <n v="103.87301587301587"/>
    <n v="252"/>
    <s v="US"/>
    <s v="USD"/>
    <n v="1291960800"/>
    <n v="1292133600"/>
    <x v="860"/>
    <x v="859"/>
    <b v="0"/>
    <b v="1"/>
    <s v="theater/plays"/>
    <x v="3"/>
    <s v="Plays"/>
  </r>
  <r>
    <n v="974"/>
    <s v="Thomas, Clay and Mendoza"/>
    <s v="Multi-channeled reciprocal interface"/>
    <x v="126"/>
    <n v="2991"/>
    <x v="1"/>
    <n v="3.73875"/>
    <n v="93.46875"/>
    <n v="32"/>
    <s v="US"/>
    <s v="USD"/>
    <n v="1368853200"/>
    <n v="1368939600"/>
    <x v="170"/>
    <x v="860"/>
    <b v="0"/>
    <b v="0"/>
    <s v="music/indie rock"/>
    <x v="1"/>
    <s v="Indie rock"/>
  </r>
  <r>
    <n v="975"/>
    <s v="Ayala Group"/>
    <s v="Right-sized maximized migration"/>
    <x v="91"/>
    <n v="8366"/>
    <x v="1"/>
    <n v="1.5492592592592593"/>
    <n v="61.970370370370368"/>
    <n v="135"/>
    <s v="US"/>
    <s v="USD"/>
    <n v="1448776800"/>
    <n v="1452146400"/>
    <x v="861"/>
    <x v="264"/>
    <b v="0"/>
    <b v="1"/>
    <s v="theater/plays"/>
    <x v="3"/>
    <s v="Plays"/>
  </r>
  <r>
    <n v="976"/>
    <s v="Huerta, Roberts and Dickerson"/>
    <s v="Self-enabling value-added artificial intelligence"/>
    <x v="220"/>
    <n v="12886"/>
    <x v="1"/>
    <n v="3.2214999999999998"/>
    <n v="92.042857142857144"/>
    <n v="140"/>
    <s v="US"/>
    <s v="USD"/>
    <n v="1296194400"/>
    <n v="1296712800"/>
    <x v="862"/>
    <x v="65"/>
    <b v="0"/>
    <b v="1"/>
    <s v="theater/plays"/>
    <x v="3"/>
    <s v="Plays"/>
  </r>
  <r>
    <n v="977"/>
    <s v="Johnson Group"/>
    <s v="Vision-oriented interactive solution"/>
    <x v="260"/>
    <n v="5177"/>
    <x v="0"/>
    <n v="0.73957142857142855"/>
    <n v="77.268656716417908"/>
    <n v="67"/>
    <s v="US"/>
    <s v="USD"/>
    <n v="1517983200"/>
    <n v="1520748000"/>
    <x v="863"/>
    <x v="861"/>
    <b v="0"/>
    <b v="0"/>
    <s v="food/food trucks"/>
    <x v="0"/>
    <s v="Food trucks"/>
  </r>
  <r>
    <n v="978"/>
    <s v="Bailey, Nguyen and Martinez"/>
    <s v="Fundamental user-facing productivity"/>
    <x v="67"/>
    <n v="8641"/>
    <x v="1"/>
    <n v="8.641"/>
    <n v="93.923913043478265"/>
    <n v="92"/>
    <s v="US"/>
    <s v="USD"/>
    <n v="1478930400"/>
    <n v="1480831200"/>
    <x v="864"/>
    <x v="862"/>
    <b v="0"/>
    <b v="0"/>
    <s v="games/video games"/>
    <x v="6"/>
    <s v="Video games"/>
  </r>
  <r>
    <n v="979"/>
    <s v="Williams, Martin and Meyer"/>
    <s v="Innovative well-modulated capability"/>
    <x v="138"/>
    <n v="86244"/>
    <x v="1"/>
    <n v="1.432624584717608"/>
    <n v="84.969458128078813"/>
    <n v="1015"/>
    <s v="GB"/>
    <s v="GBP"/>
    <n v="1426395600"/>
    <n v="1426914000"/>
    <x v="527"/>
    <x v="454"/>
    <b v="0"/>
    <b v="0"/>
    <s v="theater/plays"/>
    <x v="3"/>
    <s v="Plays"/>
  </r>
  <r>
    <n v="980"/>
    <s v="Huff-Johnson"/>
    <s v="Universal fault-tolerant orchestration"/>
    <x v="442"/>
    <n v="78630"/>
    <x v="0"/>
    <n v="0.40281762295081969"/>
    <n v="105.97035040431267"/>
    <n v="742"/>
    <s v="US"/>
    <s v="USD"/>
    <n v="1446181200"/>
    <n v="1446616800"/>
    <x v="865"/>
    <x v="863"/>
    <b v="1"/>
    <b v="0"/>
    <s v="publishing/nonfiction"/>
    <x v="5"/>
    <s v="Nonfiction"/>
  </r>
  <r>
    <n v="981"/>
    <s v="Diaz-Little"/>
    <s v="Grass-roots executive synergy"/>
    <x v="313"/>
    <n v="11941"/>
    <x v="1"/>
    <n v="1.7822388059701493"/>
    <n v="36.969040247678016"/>
    <n v="323"/>
    <s v="US"/>
    <s v="USD"/>
    <n v="1514181600"/>
    <n v="1517032800"/>
    <x v="866"/>
    <x v="864"/>
    <b v="0"/>
    <b v="0"/>
    <s v="technology/web"/>
    <x v="2"/>
    <s v="Web"/>
  </r>
  <r>
    <n v="982"/>
    <s v="Freeman-French"/>
    <s v="Multi-layered optimal application"/>
    <x v="44"/>
    <n v="6115"/>
    <x v="0"/>
    <n v="0.84930555555555554"/>
    <n v="81.533333333333331"/>
    <n v="75"/>
    <s v="US"/>
    <s v="USD"/>
    <n v="1311051600"/>
    <n v="1311224400"/>
    <x v="867"/>
    <x v="865"/>
    <b v="0"/>
    <b v="1"/>
    <s v="film &amp; video/documentary"/>
    <x v="4"/>
    <s v="Documentary"/>
  </r>
  <r>
    <n v="983"/>
    <s v="Beck-Weber"/>
    <s v="Business-focused full-range core"/>
    <x v="443"/>
    <n v="188404"/>
    <x v="1"/>
    <n v="1.4593648334624323"/>
    <n v="80.999140154772135"/>
    <n v="2326"/>
    <s v="US"/>
    <s v="USD"/>
    <n v="1564894800"/>
    <n v="1566190800"/>
    <x v="868"/>
    <x v="866"/>
    <b v="0"/>
    <b v="0"/>
    <s v="film &amp; video/documentary"/>
    <x v="4"/>
    <s v="Documentary"/>
  </r>
  <r>
    <n v="984"/>
    <s v="Lewis-Jacobson"/>
    <s v="Exclusive system-worthy Graphic Interface"/>
    <x v="191"/>
    <n v="9910"/>
    <x v="1"/>
    <n v="1.5246153846153847"/>
    <n v="26.010498687664043"/>
    <n v="381"/>
    <s v="US"/>
    <s v="USD"/>
    <n v="1567918800"/>
    <n v="1570165200"/>
    <x v="105"/>
    <x v="867"/>
    <b v="0"/>
    <b v="0"/>
    <s v="theater/plays"/>
    <x v="3"/>
    <s v="Plays"/>
  </r>
  <r>
    <n v="985"/>
    <s v="Logan-Curtis"/>
    <s v="Enhanced optimal ability"/>
    <x v="305"/>
    <n v="114523"/>
    <x v="0"/>
    <n v="0.67129542790152408"/>
    <n v="25.998410896708286"/>
    <n v="4405"/>
    <s v="US"/>
    <s v="USD"/>
    <n v="1386309600"/>
    <n v="1388556000"/>
    <x v="481"/>
    <x v="868"/>
    <b v="0"/>
    <b v="1"/>
    <s v="music/rock"/>
    <x v="1"/>
    <s v="Rock"/>
  </r>
  <r>
    <n v="986"/>
    <s v="Chan, Washington and Callahan"/>
    <s v="Optional zero administration neural-net"/>
    <x v="75"/>
    <n v="3144"/>
    <x v="0"/>
    <n v="0.40307692307692305"/>
    <n v="34.173913043478258"/>
    <n v="92"/>
    <s v="US"/>
    <s v="USD"/>
    <n v="1301979600"/>
    <n v="1303189200"/>
    <x v="253"/>
    <x v="296"/>
    <b v="0"/>
    <b v="0"/>
    <s v="music/rock"/>
    <x v="1"/>
    <s v="Rock"/>
  </r>
  <r>
    <n v="987"/>
    <s v="Wilson Group"/>
    <s v="Ameliorated foreground focus group"/>
    <x v="8"/>
    <n v="13441"/>
    <x v="1"/>
    <n v="2.1679032258064517"/>
    <n v="28.002083333333335"/>
    <n v="480"/>
    <s v="US"/>
    <s v="USD"/>
    <n v="1493269200"/>
    <n v="1494478800"/>
    <x v="869"/>
    <x v="869"/>
    <b v="0"/>
    <b v="0"/>
    <s v="film &amp; video/documentary"/>
    <x v="4"/>
    <s v="Documentary"/>
  </r>
  <r>
    <n v="988"/>
    <s v="Gardner, Ryan and Gutierrez"/>
    <s v="Triple-buffered multi-tasking matrices"/>
    <x v="151"/>
    <n v="4899"/>
    <x v="0"/>
    <n v="0.52117021276595743"/>
    <n v="76.546875"/>
    <n v="64"/>
    <s v="US"/>
    <s v="USD"/>
    <n v="1478930400"/>
    <n v="1480744800"/>
    <x v="864"/>
    <x v="274"/>
    <b v="0"/>
    <b v="0"/>
    <s v="publishing/radio &amp; podcasts"/>
    <x v="5"/>
    <s v="Radio &amp; podcasts"/>
  </r>
  <r>
    <n v="989"/>
    <s v="Hernandez Inc"/>
    <s v="Versatile dedicated migration"/>
    <x v="166"/>
    <n v="11990"/>
    <x v="1"/>
    <n v="4.9958333333333336"/>
    <n v="53.053097345132741"/>
    <n v="226"/>
    <s v="US"/>
    <s v="USD"/>
    <n v="1555390800"/>
    <n v="1555822800"/>
    <x v="843"/>
    <x v="354"/>
    <b v="0"/>
    <b v="0"/>
    <s v="publishing/translations"/>
    <x v="5"/>
    <s v="Translations"/>
  </r>
  <r>
    <n v="990"/>
    <s v="Ortiz-Roberts"/>
    <s v="Devolved foreground customer loyalty"/>
    <x v="75"/>
    <n v="6839"/>
    <x v="0"/>
    <n v="0.87679487179487181"/>
    <n v="106.859375"/>
    <n v="64"/>
    <s v="US"/>
    <s v="USD"/>
    <n v="1456984800"/>
    <n v="1458882000"/>
    <x v="289"/>
    <x v="870"/>
    <b v="0"/>
    <b v="1"/>
    <s v="film &amp; video/drama"/>
    <x v="4"/>
    <s v="Drama"/>
  </r>
  <r>
    <n v="991"/>
    <s v="Ramirez LLC"/>
    <s v="Reduced reciprocal focus group"/>
    <x v="122"/>
    <n v="11091"/>
    <x v="1"/>
    <n v="1.131734693877551"/>
    <n v="46.020746887966808"/>
    <n v="241"/>
    <s v="US"/>
    <s v="USD"/>
    <n v="1411621200"/>
    <n v="1411966800"/>
    <x v="870"/>
    <x v="871"/>
    <b v="0"/>
    <b v="1"/>
    <s v="music/rock"/>
    <x v="1"/>
    <s v="Rock"/>
  </r>
  <r>
    <n v="992"/>
    <s v="Morrow Inc"/>
    <s v="Networked global migration"/>
    <x v="33"/>
    <n v="13223"/>
    <x v="1"/>
    <n v="4.2654838709677421"/>
    <n v="100.17424242424242"/>
    <n v="132"/>
    <s v="US"/>
    <s v="USD"/>
    <n v="1525669200"/>
    <n v="1526878800"/>
    <x v="871"/>
    <x v="98"/>
    <b v="0"/>
    <b v="1"/>
    <s v="film &amp; video/drama"/>
    <x v="4"/>
    <s v="Drama"/>
  </r>
  <r>
    <n v="993"/>
    <s v="Erickson-Rogers"/>
    <s v="De-engineered even-keeled definition"/>
    <x v="122"/>
    <n v="7608"/>
    <x v="3"/>
    <n v="0.77632653061224488"/>
    <n v="101.44"/>
    <n v="75"/>
    <s v="IT"/>
    <s v="EUR"/>
    <n v="1450936800"/>
    <n v="1452405600"/>
    <x v="872"/>
    <x v="872"/>
    <b v="0"/>
    <b v="1"/>
    <s v="photography/photography books"/>
    <x v="7"/>
    <s v="Photography books"/>
  </r>
  <r>
    <n v="994"/>
    <s v="Leach, Rich and Price"/>
    <s v="Implemented bi-directional flexibility"/>
    <x v="444"/>
    <n v="74073"/>
    <x v="0"/>
    <n v="0.52496810772501767"/>
    <n v="87.972684085510693"/>
    <n v="842"/>
    <s v="US"/>
    <s v="USD"/>
    <n v="1413522000"/>
    <n v="1414040400"/>
    <x v="873"/>
    <x v="873"/>
    <b v="0"/>
    <b v="1"/>
    <s v="publishing/translations"/>
    <x v="5"/>
    <s v="Translations"/>
  </r>
  <r>
    <n v="995"/>
    <s v="Manning-Hamilton"/>
    <s v="Vision-oriented scalable definition"/>
    <x v="238"/>
    <n v="153216"/>
    <x v="1"/>
    <n v="1.5746762589928058"/>
    <n v="74.995594713656388"/>
    <n v="2043"/>
    <s v="US"/>
    <s v="USD"/>
    <n v="1541307600"/>
    <n v="1543816800"/>
    <x v="874"/>
    <x v="526"/>
    <b v="0"/>
    <b v="1"/>
    <s v="food/food trucks"/>
    <x v="0"/>
    <s v="Food trucks"/>
  </r>
  <r>
    <n v="996"/>
    <s v="Butler LLC"/>
    <s v="Future-proofed upward-trending migration"/>
    <x v="47"/>
    <n v="4814"/>
    <x v="0"/>
    <n v="0.72939393939393937"/>
    <n v="42.982142857142854"/>
    <n v="112"/>
    <s v="US"/>
    <s v="USD"/>
    <n v="1357106400"/>
    <n v="1359698400"/>
    <x v="875"/>
    <x v="874"/>
    <b v="0"/>
    <b v="0"/>
    <s v="theater/plays"/>
    <x v="3"/>
    <s v="Plays"/>
  </r>
  <r>
    <n v="997"/>
    <s v="Ball LLC"/>
    <s v="Right-sized full-range throughput"/>
    <x v="4"/>
    <n v="4603"/>
    <x v="3"/>
    <n v="0.60565789473684206"/>
    <n v="33.115107913669064"/>
    <n v="139"/>
    <s v="IT"/>
    <s v="EUR"/>
    <n v="1390197600"/>
    <n v="1390629600"/>
    <x v="876"/>
    <x v="875"/>
    <b v="0"/>
    <b v="0"/>
    <s v="theater/plays"/>
    <x v="3"/>
    <s v="Plays"/>
  </r>
  <r>
    <n v="998"/>
    <s v="Taylor, Santiago and Flores"/>
    <s v="Polarized composite customer loyalty"/>
    <x v="445"/>
    <n v="37823"/>
    <x v="0"/>
    <n v="0.5679129129129129"/>
    <n v="101.13101604278074"/>
    <n v="374"/>
    <s v="US"/>
    <s v="USD"/>
    <n v="1265868000"/>
    <n v="1267077600"/>
    <x v="877"/>
    <x v="876"/>
    <b v="0"/>
    <b v="1"/>
    <s v="music/indie rock"/>
    <x v="1"/>
    <s v="Indie rock"/>
  </r>
  <r>
    <n v="999"/>
    <s v="Hernandez, Norton and Kelley"/>
    <s v="Expanded eco-centric policy"/>
    <x v="446"/>
    <n v="62819"/>
    <x v="3"/>
    <n v="0.56542754275427543"/>
    <n v="55.98841354723708"/>
    <n v="1122"/>
    <s v="US"/>
    <s v="USD"/>
    <n v="1467176400"/>
    <n v="1467781200"/>
    <x v="878"/>
    <x v="877"/>
    <b v="0"/>
    <b v="0"/>
    <s v="food/food trucks"/>
    <x v="0"/>
    <s v="Food trucks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30"/>
    <n v="20"/>
    <n v="1"/>
    <n v="51"/>
    <x v="0"/>
    <x v="0"/>
    <x v="0"/>
  </r>
  <r>
    <x v="1"/>
    <n v="185"/>
    <n v="37"/>
    <n v="2"/>
    <n v="224"/>
    <x v="1"/>
    <x v="1"/>
    <x v="1"/>
  </r>
  <r>
    <x v="2"/>
    <n v="164"/>
    <n v="126"/>
    <n v="25"/>
    <n v="315"/>
    <x v="2"/>
    <x v="2"/>
    <x v="2"/>
  </r>
  <r>
    <x v="3"/>
    <n v="4"/>
    <n v="5"/>
    <n v="0"/>
    <n v="9"/>
    <x v="3"/>
    <x v="3"/>
    <x v="3"/>
  </r>
  <r>
    <x v="4"/>
    <n v="10"/>
    <n v="0"/>
    <n v="0"/>
    <n v="10"/>
    <x v="4"/>
    <x v="4"/>
    <x v="3"/>
  </r>
  <r>
    <x v="5"/>
    <n v="7"/>
    <n v="0"/>
    <n v="0"/>
    <n v="7"/>
    <x v="4"/>
    <x v="4"/>
    <x v="3"/>
  </r>
  <r>
    <x v="6"/>
    <n v="11"/>
    <n v="3"/>
    <n v="0"/>
    <n v="14"/>
    <x v="5"/>
    <x v="5"/>
    <x v="3"/>
  </r>
  <r>
    <x v="7"/>
    <n v="7"/>
    <n v="0"/>
    <n v="0"/>
    <n v="7"/>
    <x v="4"/>
    <x v="4"/>
    <x v="3"/>
  </r>
  <r>
    <x v="8"/>
    <n v="8"/>
    <n v="3"/>
    <n v="1"/>
    <n v="12"/>
    <x v="6"/>
    <x v="6"/>
    <x v="4"/>
  </r>
  <r>
    <x v="9"/>
    <n v="11"/>
    <n v="6"/>
    <n v="0"/>
    <n v="17"/>
    <x v="7"/>
    <x v="7"/>
    <x v="3"/>
  </r>
  <r>
    <x v="10"/>
    <n v="8"/>
    <n v="3"/>
    <n v="0"/>
    <n v="11"/>
    <x v="8"/>
    <x v="8"/>
    <x v="3"/>
  </r>
  <r>
    <x v="11"/>
    <n v="114"/>
    <n v="163"/>
    <n v="28"/>
    <n v="305"/>
    <x v="9"/>
    <x v="9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14BD72-AC3E-4B82-AAF2-5D2783DD770E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H19:K32" firstHeaderRow="0" firstDataRow="1" firstDataCol="1"/>
  <pivotFields count="8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dataField="1" numFmtId="10" showAll="0">
      <items count="11">
        <item x="9"/>
        <item x="3"/>
        <item x="2"/>
        <item x="0"/>
        <item x="7"/>
        <item x="6"/>
        <item x="8"/>
        <item x="5"/>
        <item x="1"/>
        <item x="4"/>
        <item t="default"/>
      </items>
    </pivotField>
    <pivotField dataField="1" numFmtId="10" showAll="0">
      <items count="11">
        <item x="4"/>
        <item x="1"/>
        <item x="5"/>
        <item x="6"/>
        <item x="8"/>
        <item x="7"/>
        <item x="0"/>
        <item x="2"/>
        <item x="9"/>
        <item x="3"/>
        <item t="default"/>
      </items>
    </pivotField>
    <pivotField dataField="1" numFmtId="10" showAll="0">
      <items count="7">
        <item x="3"/>
        <item x="1"/>
        <item x="0"/>
        <item x="2"/>
        <item x="4"/>
        <item x="5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ercentage Successful" fld="5" baseField="0" baseItem="5" numFmtId="10"/>
    <dataField name="Sum of Percentage Failed" fld="6" baseField="0" baseItem="0"/>
    <dataField name="Sum of Percent Canceled " fld="7" baseField="0" baseItem="0"/>
  </dataFields>
  <chartFormats count="6">
    <chartFormat chart="0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1F71A8-C3E8-4C65-851A-15A7936AD3B5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F19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20"/>
    <field x="21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F347DC-2E30-4BA6-AC05-D8BF4A31B1A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6" hier="-1"/>
    <pageField fld="9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572B36-885D-4D5C-BB35-492F92C4A3F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multipleItemSelectionAllowe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2" fld="5" subtotal="count" baseField="0" baseItem="0"/>
  </dataFields>
  <chartFormats count="10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D21012-56FB-4971-8A22-7145BA89788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30" firstHeaderRow="1" firstDataRow="1" firstDataCol="1"/>
  <pivotFields count="16"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sd="0" x="10"/>
        <item sd="0" x="4"/>
        <item sd="0" x="6"/>
        <item sd="0" x="22"/>
        <item sd="0" x="12"/>
        <item sd="0" x="19"/>
        <item sd="0" x="0"/>
        <item sd="0" x="20"/>
        <item sd="0" x="11"/>
        <item sd="0" x="23"/>
        <item sd="0" x="5"/>
        <item sd="0" x="7"/>
        <item sd="0" x="17"/>
        <item sd="0" x="16"/>
        <item sd="0" x="1"/>
        <item sd="0" x="21"/>
        <item sd="0" x="14"/>
        <item sd="0" x="13"/>
        <item sd="0" x="9"/>
        <item sd="0" x="15"/>
        <item sd="0" x="18"/>
        <item sd="0" x="8"/>
        <item sd="0" x="2"/>
        <item sd="0" x="3"/>
        <item x="24"/>
        <item t="default"/>
      </items>
    </pivotField>
  </pivotFields>
  <rowFields count="2">
    <field x="15"/>
    <field x="5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r="1"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A14" workbookViewId="0">
      <selection activeCell="J1" sqref="J1:J1048576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8" max="8" width="10.6640625" style="5"/>
    <col min="9" max="9" width="10.6640625" style="9"/>
    <col min="12" max="12" width="11.33203125" customWidth="1"/>
    <col min="13" max="13" width="11.1640625" bestFit="1" customWidth="1"/>
    <col min="14" max="14" width="13.6640625" style="15" customWidth="1"/>
    <col min="15" max="15" width="16" style="15" customWidth="1"/>
    <col min="18" max="18" width="28" bestFit="1" customWidth="1"/>
    <col min="19" max="19" width="15.6640625" customWidth="1"/>
    <col min="20" max="20" width="13.58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2029</v>
      </c>
      <c r="I1" s="7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3" t="s">
        <v>2084</v>
      </c>
      <c r="O1" s="13" t="s">
        <v>2085</v>
      </c>
      <c r="P1" s="1" t="s">
        <v>10</v>
      </c>
      <c r="Q1" s="1" t="s">
        <v>11</v>
      </c>
      <c r="R1" s="1" t="s">
        <v>2028</v>
      </c>
      <c r="S1" s="1" t="s">
        <v>2034</v>
      </c>
      <c r="T1" s="1" t="s">
        <v>2035</v>
      </c>
    </row>
    <row r="2" spans="1:20" ht="16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s="6">
        <f>(E2/D2)</f>
        <v>0</v>
      </c>
      <c r="I2" s="8" t="e">
        <f>E2/G2</f>
        <v>#DIV/0!</v>
      </c>
      <c r="J2" t="s">
        <v>15</v>
      </c>
      <c r="K2" t="s">
        <v>16</v>
      </c>
      <c r="L2">
        <v>1448690400</v>
      </c>
      <c r="M2">
        <v>1450159200</v>
      </c>
      <c r="N2" s="14">
        <f>(((L2/60)/60)/24)+DATE(1970,1,1)</f>
        <v>42336.25</v>
      </c>
      <c r="O2" s="14">
        <f>(((M2/60)/60)/24)+DATE(1970,1,1)</f>
        <v>42353.25</v>
      </c>
      <c r="P2" t="b">
        <v>0</v>
      </c>
      <c r="Q2" t="b">
        <v>0</v>
      </c>
      <c r="R2" t="s">
        <v>17</v>
      </c>
      <c r="S2" t="str">
        <f>IF(R2="food/food trucks","Food",IF(OR(R2=$R$3,R2=$R$15,R2=$R$52,R2=$R$85,R2=$R$75,R2=$R$135),"Music",IF(OR(R2=Sheet1!$H$4,R2=Sheet1!$H$5,R2=Sheet1!$H$6,R2=Sheet1!$H$7,R2=Sheet1!$H$8,R2=Sheet1!$H$9),"Film &amp; Video",IF(OR(R2=Sheet1!$H$26,R2=Sheet1!$H$25),"Technology",IF(R2=Sheet1!$H$13,"Journalism",IF(OR(R2=Sheet1!$H$20,R2=Sheet1!$H$21,R2=Sheet1!$H$22,R2=Sheet1!$H$23),"Publishing",IF(R2=Sheet1!$H$24,"Photography",IF(R2=Sheet1!$H$27,"Theater",IF(OR(R2=Sheet1!$H$10,R2=Sheet1!$H$11),"Games","TBD")))))))))</f>
        <v>Food</v>
      </c>
      <c r="T2" t="str">
        <f>IF(R2=Sheet1!$H$4,"Animation",IF(R2=Sheet1!$H$5,"Documentary",IF(R2=Sheet1!$H$6,"Drama",IF(R2=Sheet1!$H$7,"Science Fiction",IF(R2=Sheet1!$H$8,"Shorts",IF(R2=Sheet1!$H$9,"Television",IF(R2=Sheet1!$H$10,"Mobile games",IF(R2=Sheet1!$H$11,"Video games",IF(R2=Sheet1!$H$12,"Food trucks",IF(R2=Sheet1!$H$13,"Audio",IF(R2=Sheet1!$H$14,"Electric music",IF(R2=Sheet1!$H$15,"Indie rock",IF(R2=Sheet1!$H$16,"Jazz",IF(R2=Sheet1!$H$17,"Metal",IF(R2=Sheet1!$H$18,"Rock",IF(R2=Sheet1!$H$19,"World Music",IF(R2=Sheet1!$H$20,"Fiction",IF(R2=Sheet1!$H$21,"Nonfiction",IF(R2=Sheet1!$H$22,"Radio &amp; podcasts",IF(R2=Sheet1!$H$23,"Translations",IF(R2=Sheet1!$H$24,"Photography books",IF(R2=Sheet1!$H$25,"Web",IF(R2=Sheet1!$H$26,"Wearables",IF(R2=Sheet1!$H$27,"Plays","Other"))))))))))))))))))))))))</f>
        <v>Food trucks</v>
      </c>
    </row>
    <row r="3" spans="1:20" ht="16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s="6">
        <f>(E3/D3)</f>
        <v>10.4</v>
      </c>
      <c r="I3" s="8">
        <f>E3/G3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4">
        <f>(((L3/60)/60)/24)+DATE(1970,1,1)</f>
        <v>41870.208333333336</v>
      </c>
      <c r="O3" s="14">
        <f>(((M3/60)/60)/24)+DATE(1970,1,1)</f>
        <v>41872.208333333336</v>
      </c>
      <c r="P3" t="b">
        <v>0</v>
      </c>
      <c r="Q3" t="b">
        <v>1</v>
      </c>
      <c r="R3" t="s">
        <v>23</v>
      </c>
      <c r="S3" t="str">
        <f>IF(R3="food/food trucks","Food",IF(OR(R3=$R$3,R3=$R$15,R3=$R$52,R3=$R$85,R3=$R$75,R3=$R$135),"Music",IF(OR(R3=Sheet1!$H$4,R3=Sheet1!$H$5,R3=Sheet1!$H$6,R3=Sheet1!$H$7,R3=Sheet1!$H$8,R3=Sheet1!$H$9),"Film &amp; Video",IF(OR(R3=Sheet1!$H$26,R3=Sheet1!$H$25),"Technology",IF(R3=Sheet1!$H$13,"Journalism",IF(OR(R3=Sheet1!$H$20,R3=Sheet1!$H$21,R3=Sheet1!$H$22,R3=Sheet1!$H$23),"Publishing",IF(R3=Sheet1!$H$24,"Photography",IF(R3=Sheet1!$H$27,"Theater",IF(OR(R3=Sheet1!$H$10,R3=Sheet1!$H$11),"Games","TBD")))))))))</f>
        <v>Music</v>
      </c>
      <c r="T3" t="str">
        <f>IF(R3=Sheet1!$H$4,"Animation",IF(R3=Sheet1!$H$5,"Documentary",IF(R3=Sheet1!$H$6,"Drama",IF(R3=Sheet1!$H$7,"Science Fiction",IF(R3=Sheet1!$H$8,"Shorts",IF(R3=Sheet1!$H$9,"Television",IF(R3=Sheet1!$H$10,"Mobile games",IF(R3=Sheet1!$H$11,"Video games",IF(R3=Sheet1!$H$12,"Food trucks",IF(R3=Sheet1!$H$13,"Audio",IF(R3=Sheet1!$H$14,"Electric music",IF(R3=Sheet1!$H$15,"Indie rock",IF(R3=Sheet1!$H$16,"Jazz",IF(R3=Sheet1!$H$17,"Metal",IF(R3=Sheet1!$H$18,"Rock",IF(R3=Sheet1!$H$19,"World Music",IF(R3=Sheet1!$H$20,"Fiction",IF(R3=Sheet1!$H$21,"Nonfiction",IF(R3=Sheet1!$H$22,"Radio &amp; podcasts",IF(R3=Sheet1!$H$23,"Translations",IF(R3=Sheet1!$H$24,"Photography books",IF(R3=Sheet1!$H$25,"Web",IF(R3=Sheet1!$H$26,"Wearables",IF(R3=Sheet1!$H$27,"Plays","Other"))))))))))))))))))))))))</f>
        <v>Rock</v>
      </c>
    </row>
    <row r="4" spans="1:20" ht="31.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s="6">
        <f>(E4/D4)</f>
        <v>1.3147878228782288</v>
      </c>
      <c r="I4" s="8">
        <f>E4/G4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4">
        <f>(((L4/60)/60)/24)+DATE(1970,1,1)</f>
        <v>41595.25</v>
      </c>
      <c r="O4" s="14">
        <f>(((M4/60)/60)/24)+DATE(1970,1,1)</f>
        <v>41597.25</v>
      </c>
      <c r="P4" t="b">
        <v>0</v>
      </c>
      <c r="Q4" t="b">
        <v>0</v>
      </c>
      <c r="R4" t="s">
        <v>28</v>
      </c>
      <c r="S4" t="str">
        <f>IF(R4="food/food trucks","Food",IF(OR(R4=$R$3,R4=$R$15,R4=$R$52,R4=$R$85,R4=$R$75,R4=$R$135),"Music",IF(OR(R4=Sheet1!$H$4,R4=Sheet1!$H$5,R4=Sheet1!$H$6,R4=Sheet1!$H$7,R4=Sheet1!$H$8,R4=Sheet1!$H$9),"Film &amp; Video",IF(OR(R4=Sheet1!$H$26,R4=Sheet1!$H$25),"Technology",IF(R4=Sheet1!$H$13,"Journalism",IF(OR(R4=Sheet1!$H$20,R4=Sheet1!$H$21,R4=Sheet1!$H$22,R4=Sheet1!$H$23),"Publishing",IF(R4=Sheet1!$H$24,"Photography",IF(R4=Sheet1!$H$27,"Theater",IF(OR(R4=Sheet1!$H$10,R4=Sheet1!$H$11),"Games","TBD")))))))))</f>
        <v>Technology</v>
      </c>
      <c r="T4" t="str">
        <f>IF(R4=Sheet1!$H$4,"Animation",IF(R4=Sheet1!$H$5,"Documentary",IF(R4=Sheet1!$H$6,"Drama",IF(R4=Sheet1!$H$7,"Science Fiction",IF(R4=Sheet1!$H$8,"Shorts",IF(R4=Sheet1!$H$9,"Television",IF(R4=Sheet1!$H$10,"Mobile games",IF(R4=Sheet1!$H$11,"Video games",IF(R4=Sheet1!$H$12,"Food trucks",IF(R4=Sheet1!$H$13,"Audio",IF(R4=Sheet1!$H$14,"Electric music",IF(R4=Sheet1!$H$15,"Indie rock",IF(R4=Sheet1!$H$16,"Jazz",IF(R4=Sheet1!$H$17,"Metal",IF(R4=Sheet1!$H$18,"Rock",IF(R4=Sheet1!$H$19,"World Music",IF(R4=Sheet1!$H$20,"Fiction",IF(R4=Sheet1!$H$21,"Nonfiction",IF(R4=Sheet1!$H$22,"Radio &amp; podcasts",IF(R4=Sheet1!$H$23,"Translations",IF(R4=Sheet1!$H$24,"Photography books",IF(R4=Sheet1!$H$25,"Web",IF(R4=Sheet1!$H$26,"Wearables",IF(R4=Sheet1!$H$27,"Plays","Other"))))))))))))))))))))))))</f>
        <v>Web</v>
      </c>
    </row>
    <row r="5" spans="1:20" ht="31.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s="6">
        <f>(E5/D5)</f>
        <v>0.58976190476190471</v>
      </c>
      <c r="I5" s="8">
        <f>E5/G5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14">
        <f>(((L5/60)/60)/24)+DATE(1970,1,1)</f>
        <v>43688.208333333328</v>
      </c>
      <c r="O5" s="14">
        <f>(((M5/60)/60)/24)+DATE(1970,1,1)</f>
        <v>43728.208333333328</v>
      </c>
      <c r="P5" t="b">
        <v>0</v>
      </c>
      <c r="Q5" t="b">
        <v>0</v>
      </c>
      <c r="R5" t="s">
        <v>23</v>
      </c>
      <c r="S5" t="str">
        <f>IF(R5="food/food trucks","Food",IF(OR(R5=$R$3,R5=$R$15,R5=$R$52,R5=$R$85,R5=$R$75,R5=$R$135),"Music",IF(OR(R5=Sheet1!$H$4,R5=Sheet1!$H$5,R5=Sheet1!$H$6,R5=Sheet1!$H$7,R5=Sheet1!$H$8,R5=Sheet1!$H$9),"Film &amp; Video",IF(OR(R5=Sheet1!$H$26,R5=Sheet1!$H$25),"Technology",IF(R5=Sheet1!$H$13,"Journalism",IF(OR(R5=Sheet1!$H$20,R5=Sheet1!$H$21,R5=Sheet1!$H$22,R5=Sheet1!$H$23),"Publishing",IF(R5=Sheet1!$H$24,"Photography",IF(R5=Sheet1!$H$27,"Theater",IF(OR(R5=Sheet1!$H$10,R5=Sheet1!$H$11),"Games","TBD")))))))))</f>
        <v>Music</v>
      </c>
      <c r="T5" t="str">
        <f>IF(R5=Sheet1!$H$4,"Animation",IF(R5=Sheet1!$H$5,"Documentary",IF(R5=Sheet1!$H$6,"Drama",IF(R5=Sheet1!$H$7,"Science Fiction",IF(R5=Sheet1!$H$8,"Shorts",IF(R5=Sheet1!$H$9,"Television",IF(R5=Sheet1!$H$10,"Mobile games",IF(R5=Sheet1!$H$11,"Video games",IF(R5=Sheet1!$H$12,"Food trucks",IF(R5=Sheet1!$H$13,"Audio",IF(R5=Sheet1!$H$14,"Electric music",IF(R5=Sheet1!$H$15,"Indie rock",IF(R5=Sheet1!$H$16,"Jazz",IF(R5=Sheet1!$H$17,"Metal",IF(R5=Sheet1!$H$18,"Rock",IF(R5=Sheet1!$H$19,"World Music",IF(R5=Sheet1!$H$20,"Fiction",IF(R5=Sheet1!$H$21,"Nonfiction",IF(R5=Sheet1!$H$22,"Radio &amp; podcasts",IF(R5=Sheet1!$H$23,"Translations",IF(R5=Sheet1!$H$24,"Photography books",IF(R5=Sheet1!$H$25,"Web",IF(R5=Sheet1!$H$26,"Wearables",IF(R5=Sheet1!$H$27,"Plays","Other"))))))))))))))))))))))))</f>
        <v>Rock</v>
      </c>
    </row>
    <row r="6" spans="1:20" ht="16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s="6">
        <f>(E6/D6)</f>
        <v>0.69276315789473686</v>
      </c>
      <c r="I6" s="8">
        <f>E6/G6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14">
        <f>(((L6/60)/60)/24)+DATE(1970,1,1)</f>
        <v>43485.25</v>
      </c>
      <c r="O6" s="14">
        <f>(((M6/60)/60)/24)+DATE(1970,1,1)</f>
        <v>43489.25</v>
      </c>
      <c r="P6" t="b">
        <v>0</v>
      </c>
      <c r="Q6" t="b">
        <v>0</v>
      </c>
      <c r="R6" t="s">
        <v>33</v>
      </c>
      <c r="S6" t="str">
        <f>IF(R6="food/food trucks","Food",IF(OR(R6=$R$3,R6=$R$15,R6=$R$52,R6=$R$85,R6=$R$75,R6=$R$135),"Music",IF(OR(R6=Sheet1!$H$4,R6=Sheet1!$H$5,R6=Sheet1!$H$6,R6=Sheet1!$H$7,R6=Sheet1!$H$8,R6=Sheet1!$H$9),"Film &amp; Video",IF(OR(R6=Sheet1!$H$26,R6=Sheet1!$H$25),"Technology",IF(R6=Sheet1!$H$13,"Journalism",IF(OR(R6=Sheet1!$H$20,R6=Sheet1!$H$21,R6=Sheet1!$H$22,R6=Sheet1!$H$23),"Publishing",IF(R6=Sheet1!$H$24,"Photography",IF(R6=Sheet1!$H$27,"Theater",IF(OR(R6=Sheet1!$H$10,R6=Sheet1!$H$11),"Games","TBD")))))))))</f>
        <v>Theater</v>
      </c>
      <c r="T6" t="str">
        <f>IF(R6=Sheet1!$H$4,"Animation",IF(R6=Sheet1!$H$5,"Documentary",IF(R6=Sheet1!$H$6,"Drama",IF(R6=Sheet1!$H$7,"Science Fiction",IF(R6=Sheet1!$H$8,"Shorts",IF(R6=Sheet1!$H$9,"Television",IF(R6=Sheet1!$H$10,"Mobile games",IF(R6=Sheet1!$H$11,"Video games",IF(R6=Sheet1!$H$12,"Food trucks",IF(R6=Sheet1!$H$13,"Audio",IF(R6=Sheet1!$H$14,"Electric music",IF(R6=Sheet1!$H$15,"Indie rock",IF(R6=Sheet1!$H$16,"Jazz",IF(R6=Sheet1!$H$17,"Metal",IF(R6=Sheet1!$H$18,"Rock",IF(R6=Sheet1!$H$19,"World Music",IF(R6=Sheet1!$H$20,"Fiction",IF(R6=Sheet1!$H$21,"Nonfiction",IF(R6=Sheet1!$H$22,"Radio &amp; podcasts",IF(R6=Sheet1!$H$23,"Translations",IF(R6=Sheet1!$H$24,"Photography books",IF(R6=Sheet1!$H$25,"Web",IF(R6=Sheet1!$H$26,"Wearables",IF(R6=Sheet1!$H$27,"Plays","Other"))))))))))))))))))))))))</f>
        <v>Plays</v>
      </c>
    </row>
    <row r="7" spans="1:20" ht="16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s="6">
        <f>(E7/D7)</f>
        <v>1.7361842105263159</v>
      </c>
      <c r="I7" s="8">
        <f>E7/G7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14">
        <f>(((L7/60)/60)/24)+DATE(1970,1,1)</f>
        <v>41149.208333333336</v>
      </c>
      <c r="O7" s="14">
        <f>(((M7/60)/60)/24)+DATE(1970,1,1)</f>
        <v>41160.208333333336</v>
      </c>
      <c r="P7" t="b">
        <v>0</v>
      </c>
      <c r="Q7" t="b">
        <v>0</v>
      </c>
      <c r="R7" t="s">
        <v>33</v>
      </c>
      <c r="S7" t="str">
        <f>IF(R7="food/food trucks","Food",IF(OR(R7=$R$3,R7=$R$15,R7=$R$52,R7=$R$85,R7=$R$75,R7=$R$135),"Music",IF(OR(R7=Sheet1!$H$4,R7=Sheet1!$H$5,R7=Sheet1!$H$6,R7=Sheet1!$H$7,R7=Sheet1!$H$8,R7=Sheet1!$H$9),"Film &amp; Video",IF(OR(R7=Sheet1!$H$26,R7=Sheet1!$H$25),"Technology",IF(R7=Sheet1!$H$13,"Journalism",IF(OR(R7=Sheet1!$H$20,R7=Sheet1!$H$21,R7=Sheet1!$H$22,R7=Sheet1!$H$23),"Publishing",IF(R7=Sheet1!$H$24,"Photography",IF(R7=Sheet1!$H$27,"Theater",IF(OR(R7=Sheet1!$H$10,R7=Sheet1!$H$11),"Games","TBD")))))))))</f>
        <v>Theater</v>
      </c>
      <c r="T7" t="str">
        <f>IF(R7=Sheet1!$H$4,"Animation",IF(R7=Sheet1!$H$5,"Documentary",IF(R7=Sheet1!$H$6,"Drama",IF(R7=Sheet1!$H$7,"Science Fiction",IF(R7=Sheet1!$H$8,"Shorts",IF(R7=Sheet1!$H$9,"Television",IF(R7=Sheet1!$H$10,"Mobile games",IF(R7=Sheet1!$H$11,"Video games",IF(R7=Sheet1!$H$12,"Food trucks",IF(R7=Sheet1!$H$13,"Audio",IF(R7=Sheet1!$H$14,"Electric music",IF(R7=Sheet1!$H$15,"Indie rock",IF(R7=Sheet1!$H$16,"Jazz",IF(R7=Sheet1!$H$17,"Metal",IF(R7=Sheet1!$H$18,"Rock",IF(R7=Sheet1!$H$19,"World Music",IF(R7=Sheet1!$H$20,"Fiction",IF(R7=Sheet1!$H$21,"Nonfiction",IF(R7=Sheet1!$H$22,"Radio &amp; podcasts",IF(R7=Sheet1!$H$23,"Translations",IF(R7=Sheet1!$H$24,"Photography books",IF(R7=Sheet1!$H$25,"Web",IF(R7=Sheet1!$H$26,"Wearables",IF(R7=Sheet1!$H$27,"Plays","Other"))))))))))))))))))))))))</f>
        <v>Plays</v>
      </c>
    </row>
    <row r="8" spans="1:20" ht="16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s="5">
        <f>(E8/D8)</f>
        <v>0.20961538461538462</v>
      </c>
      <c r="I8" s="8">
        <f>E8/G8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14">
        <f>(((L8/60)/60)/24)+DATE(1970,1,1)</f>
        <v>42991.208333333328</v>
      </c>
      <c r="O8" s="14">
        <f>(((M8/60)/60)/24)+DATE(1970,1,1)</f>
        <v>42992.208333333328</v>
      </c>
      <c r="P8" t="b">
        <v>0</v>
      </c>
      <c r="Q8" t="b">
        <v>0</v>
      </c>
      <c r="R8" t="s">
        <v>42</v>
      </c>
      <c r="S8" t="str">
        <f>IF(R8="food/food trucks","Food",IF(OR(R8=$R$3,R8=$R$15,R8=$R$52,R8=$R$85,R8=$R$75,R8=$R$135),"Music",IF(OR(R8=Sheet1!$H$4,R8=Sheet1!$H$5,R8=Sheet1!$H$6,R8=Sheet1!$H$7,R8=Sheet1!$H$8,R8=Sheet1!$H$9),"Film &amp; Video",IF(OR(R8=Sheet1!$H$26,R8=Sheet1!$H$25),"Technology",IF(R8=Sheet1!$H$13,"Journalism",IF(OR(R8=Sheet1!$H$20,R8=Sheet1!$H$21,R8=Sheet1!$H$22,R8=Sheet1!$H$23),"Publishing",IF(R8=Sheet1!$H$24,"Photography",IF(R8=Sheet1!$H$27,"Theater",IF(OR(R8=Sheet1!$H$10,R8=Sheet1!$H$11),"Games","TBD")))))))))</f>
        <v>Film &amp; Video</v>
      </c>
      <c r="T8" t="str">
        <f>IF(R8=Sheet1!$H$4,"Animation",IF(R8=Sheet1!$H$5,"Documentary",IF(R8=Sheet1!$H$6,"Drama",IF(R8=Sheet1!$H$7,"Science Fiction",IF(R8=Sheet1!$H$8,"Shorts",IF(R8=Sheet1!$H$9,"Television",IF(R8=Sheet1!$H$10,"Mobile games",IF(R8=Sheet1!$H$11,"Video games",IF(R8=Sheet1!$H$12,"Food trucks",IF(R8=Sheet1!$H$13,"Audio",IF(R8=Sheet1!$H$14,"Electric music",IF(R8=Sheet1!$H$15,"Indie rock",IF(R8=Sheet1!$H$16,"Jazz",IF(R8=Sheet1!$H$17,"Metal",IF(R8=Sheet1!$H$18,"Rock",IF(R8=Sheet1!$H$19,"World Music",IF(R8=Sheet1!$H$20,"Fiction",IF(R8=Sheet1!$H$21,"Nonfiction",IF(R8=Sheet1!$H$22,"Radio &amp; podcasts",IF(R8=Sheet1!$H$23,"Translations",IF(R8=Sheet1!$H$24,"Photography books",IF(R8=Sheet1!$H$25,"Web",IF(R8=Sheet1!$H$26,"Wearables",IF(R8=Sheet1!$H$27,"Plays","Other"))))))))))))))))))))))))</f>
        <v>Documentary</v>
      </c>
    </row>
    <row r="9" spans="1:20" ht="16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s="5">
        <f>(E9/D9)</f>
        <v>3.2757777777777779</v>
      </c>
      <c r="I9" s="8">
        <f>E9/G9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14">
        <f>(((L9/60)/60)/24)+DATE(1970,1,1)</f>
        <v>42229.208333333328</v>
      </c>
      <c r="O9" s="14">
        <f>(((M9/60)/60)/24)+DATE(1970,1,1)</f>
        <v>42231.208333333328</v>
      </c>
      <c r="P9" t="b">
        <v>0</v>
      </c>
      <c r="Q9" t="b">
        <v>0</v>
      </c>
      <c r="R9" t="s">
        <v>33</v>
      </c>
      <c r="S9" t="str">
        <f>IF(R9="food/food trucks","Food",IF(OR(R9=$R$3,R9=$R$15,R9=$R$52,R9=$R$85,R9=$R$75,R9=$R$135),"Music",IF(OR(R9=Sheet1!$H$4,R9=Sheet1!$H$5,R9=Sheet1!$H$6,R9=Sheet1!$H$7,R9=Sheet1!$H$8,R9=Sheet1!$H$9),"Film &amp; Video",IF(OR(R9=Sheet1!$H$26,R9=Sheet1!$H$25),"Technology",IF(R9=Sheet1!$H$13,"Journalism",IF(OR(R9=Sheet1!$H$20,R9=Sheet1!$H$21,R9=Sheet1!$H$22,R9=Sheet1!$H$23),"Publishing",IF(R9=Sheet1!$H$24,"Photography",IF(R9=Sheet1!$H$27,"Theater",IF(OR(R9=Sheet1!$H$10,R9=Sheet1!$H$11),"Games","TBD")))))))))</f>
        <v>Theater</v>
      </c>
      <c r="T9" t="str">
        <f>IF(R9=Sheet1!$H$4,"Animation",IF(R9=Sheet1!$H$5,"Documentary",IF(R9=Sheet1!$H$6,"Drama",IF(R9=Sheet1!$H$7,"Science Fiction",IF(R9=Sheet1!$H$8,"Shorts",IF(R9=Sheet1!$H$9,"Television",IF(R9=Sheet1!$H$10,"Mobile games",IF(R9=Sheet1!$H$11,"Video games",IF(R9=Sheet1!$H$12,"Food trucks",IF(R9=Sheet1!$H$13,"Audio",IF(R9=Sheet1!$H$14,"Electric music",IF(R9=Sheet1!$H$15,"Indie rock",IF(R9=Sheet1!$H$16,"Jazz",IF(R9=Sheet1!$H$17,"Metal",IF(R9=Sheet1!$H$18,"Rock",IF(R9=Sheet1!$H$19,"World Music",IF(R9=Sheet1!$H$20,"Fiction",IF(R9=Sheet1!$H$21,"Nonfiction",IF(R9=Sheet1!$H$22,"Radio &amp; podcasts",IF(R9=Sheet1!$H$23,"Translations",IF(R9=Sheet1!$H$24,"Photography books",IF(R9=Sheet1!$H$25,"Web",IF(R9=Sheet1!$H$26,"Wearables",IF(R9=Sheet1!$H$27,"Plays","Other"))))))))))))))))))))))))</f>
        <v>Plays</v>
      </c>
    </row>
    <row r="10" spans="1:20" ht="16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s="5">
        <f>(E10/D10)</f>
        <v>0.19932788374205268</v>
      </c>
      <c r="I10" s="8">
        <f>E10/G10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4">
        <f>(((L10/60)/60)/24)+DATE(1970,1,1)</f>
        <v>40399.208333333336</v>
      </c>
      <c r="O10" s="14">
        <f>(((M10/60)/60)/24)+DATE(1970,1,1)</f>
        <v>40401.208333333336</v>
      </c>
      <c r="P10" t="b">
        <v>0</v>
      </c>
      <c r="Q10" t="b">
        <v>0</v>
      </c>
      <c r="R10" t="s">
        <v>33</v>
      </c>
      <c r="S10" t="str">
        <f>IF(R10="food/food trucks","Food",IF(OR(R10=$R$3,R10=$R$15,R10=$R$52,R10=$R$85,R10=$R$75,R10=$R$135),"Music",IF(OR(R10=Sheet1!$H$4,R10=Sheet1!$H$5,R10=Sheet1!$H$6,R10=Sheet1!$H$7,R10=Sheet1!$H$8,R10=Sheet1!$H$9),"Film &amp; Video",IF(OR(R10=Sheet1!$H$26,R10=Sheet1!$H$25),"Technology",IF(R10=Sheet1!$H$13,"Journalism",IF(OR(R10=Sheet1!$H$20,R10=Sheet1!$H$21,R10=Sheet1!$H$22,R10=Sheet1!$H$23),"Publishing",IF(R10=Sheet1!$H$24,"Photography",IF(R10=Sheet1!$H$27,"Theater",IF(OR(R10=Sheet1!$H$10,R10=Sheet1!$H$11),"Games","TBD")))))))))</f>
        <v>Theater</v>
      </c>
      <c r="T10" t="str">
        <f>IF(R10=Sheet1!$H$4,"Animation",IF(R10=Sheet1!$H$5,"Documentary",IF(R10=Sheet1!$H$6,"Drama",IF(R10=Sheet1!$H$7,"Science Fiction",IF(R10=Sheet1!$H$8,"Shorts",IF(R10=Sheet1!$H$9,"Television",IF(R10=Sheet1!$H$10,"Mobile games",IF(R10=Sheet1!$H$11,"Video games",IF(R10=Sheet1!$H$12,"Food trucks",IF(R10=Sheet1!$H$13,"Audio",IF(R10=Sheet1!$H$14,"Electric music",IF(R10=Sheet1!$H$15,"Indie rock",IF(R10=Sheet1!$H$16,"Jazz",IF(R10=Sheet1!$H$17,"Metal",IF(R10=Sheet1!$H$18,"Rock",IF(R10=Sheet1!$H$19,"World Music",IF(R10=Sheet1!$H$20,"Fiction",IF(R10=Sheet1!$H$21,"Nonfiction",IF(R10=Sheet1!$H$22,"Radio &amp; podcasts",IF(R10=Sheet1!$H$23,"Translations",IF(R10=Sheet1!$H$24,"Photography books",IF(R10=Sheet1!$H$25,"Web",IF(R10=Sheet1!$H$26,"Wearables",IF(R10=Sheet1!$H$27,"Plays","Other"))))))))))))))))))))))))</f>
        <v>Plays</v>
      </c>
    </row>
    <row r="11" spans="1:20" ht="16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s="5">
        <f>(E11/D11)</f>
        <v>0.51741935483870971</v>
      </c>
      <c r="I11" s="8">
        <f>E11/G11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4">
        <f>(((L11/60)/60)/24)+DATE(1970,1,1)</f>
        <v>41536.208333333336</v>
      </c>
      <c r="O11" s="14">
        <f>(((M11/60)/60)/24)+DATE(1970,1,1)</f>
        <v>41585.25</v>
      </c>
      <c r="P11" t="b">
        <v>0</v>
      </c>
      <c r="Q11" t="b">
        <v>0</v>
      </c>
      <c r="R11" t="s">
        <v>50</v>
      </c>
      <c r="S11" t="str">
        <f>IF(R11="food/food trucks","Food",IF(OR(R11=$R$3,R11=$R$15,R11=$R$52,R11=$R$85,R11=$R$75,R11=$R$135),"Music",IF(OR(R11=Sheet1!$H$4,R11=Sheet1!$H$5,R11=Sheet1!$H$6,R11=Sheet1!$H$7,R11=Sheet1!$H$8,R11=Sheet1!$H$9),"Film &amp; Video",IF(OR(R11=Sheet1!$H$26,R11=Sheet1!$H$25),"Technology",IF(R11=Sheet1!$H$13,"Journalism",IF(OR(R11=Sheet1!$H$20,R11=Sheet1!$H$21,R11=Sheet1!$H$22,R11=Sheet1!$H$23),"Publishing",IF(R11=Sheet1!$H$24,"Photography",IF(R11=Sheet1!$H$27,"Theater",IF(OR(R11=Sheet1!$H$10,R11=Sheet1!$H$11),"Games","TBD")))))))))</f>
        <v>Music</v>
      </c>
      <c r="T11" t="str">
        <f>IF(R11=Sheet1!$H$4,"Animation",IF(R11=Sheet1!$H$5,"Documentary",IF(R11=Sheet1!$H$6,"Drama",IF(R11=Sheet1!$H$7,"Science Fiction",IF(R11=Sheet1!$H$8,"Shorts",IF(R11=Sheet1!$H$9,"Television",IF(R11=Sheet1!$H$10,"Mobile games",IF(R11=Sheet1!$H$11,"Video games",IF(R11=Sheet1!$H$12,"Food trucks",IF(R11=Sheet1!$H$13,"Audio",IF(R11=Sheet1!$H$14,"Electric music",IF(R11=Sheet1!$H$15,"Indie rock",IF(R11=Sheet1!$H$16,"Jazz",IF(R11=Sheet1!$H$17,"Metal",IF(R11=Sheet1!$H$18,"Rock",IF(R11=Sheet1!$H$19,"World Music",IF(R11=Sheet1!$H$20,"Fiction",IF(R11=Sheet1!$H$21,"Nonfiction",IF(R11=Sheet1!$H$22,"Radio &amp; podcasts",IF(R11=Sheet1!$H$23,"Translations",IF(R11=Sheet1!$H$24,"Photography books",IF(R11=Sheet1!$H$25,"Web",IF(R11=Sheet1!$H$26,"Wearables",IF(R11=Sheet1!$H$27,"Plays","Other"))))))))))))))))))))))))</f>
        <v>Electric music</v>
      </c>
    </row>
    <row r="12" spans="1:20" ht="16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s="5">
        <f>(E12/D12)</f>
        <v>2.6611538461538462</v>
      </c>
      <c r="I12" s="8">
        <f>E12/G12</f>
        <v>62.9</v>
      </c>
      <c r="J12" t="s">
        <v>21</v>
      </c>
      <c r="K12" t="s">
        <v>22</v>
      </c>
      <c r="L12">
        <v>1281762000</v>
      </c>
      <c r="M12">
        <v>1285909200</v>
      </c>
      <c r="N12" s="14">
        <f>(((L12/60)/60)/24)+DATE(1970,1,1)</f>
        <v>40404.208333333336</v>
      </c>
      <c r="O12" s="14">
        <f>(((M12/60)/60)/24)+DATE(1970,1,1)</f>
        <v>40452.208333333336</v>
      </c>
      <c r="P12" t="b">
        <v>0</v>
      </c>
      <c r="Q12" t="b">
        <v>0</v>
      </c>
      <c r="R12" t="s">
        <v>53</v>
      </c>
      <c r="S12" t="str">
        <f>IF(R12="food/food trucks","Food",IF(OR(R12=$R$3,R12=$R$15,R12=$R$52,R12=$R$85,R12=$R$75,R12=$R$135),"Music",IF(OR(R12=Sheet1!$H$4,R12=Sheet1!$H$5,R12=Sheet1!$H$6,R12=Sheet1!$H$7,R12=Sheet1!$H$8,R12=Sheet1!$H$9),"Film &amp; Video",IF(OR(R12=Sheet1!$H$26,R12=Sheet1!$H$25),"Technology",IF(R12=Sheet1!$H$13,"Journalism",IF(OR(R12=Sheet1!$H$20,R12=Sheet1!$H$21,R12=Sheet1!$H$22,R12=Sheet1!$H$23),"Publishing",IF(R12=Sheet1!$H$24,"Photography",IF(R12=Sheet1!$H$27,"Theater",IF(OR(R12=Sheet1!$H$10,R12=Sheet1!$H$11),"Games","TBD")))))))))</f>
        <v>Film &amp; Video</v>
      </c>
      <c r="T12" t="str">
        <f>IF(R12=Sheet1!$H$4,"Animation",IF(R12=Sheet1!$H$5,"Documentary",IF(R12=Sheet1!$H$6,"Drama",IF(R12=Sheet1!$H$7,"Science Fiction",IF(R12=Sheet1!$H$8,"Shorts",IF(R12=Sheet1!$H$9,"Television",IF(R12=Sheet1!$H$10,"Mobile games",IF(R12=Sheet1!$H$11,"Video games",IF(R12=Sheet1!$H$12,"Food trucks",IF(R12=Sheet1!$H$13,"Audio",IF(R12=Sheet1!$H$14,"Electric music",IF(R12=Sheet1!$H$15,"Indie rock",IF(R12=Sheet1!$H$16,"Jazz",IF(R12=Sheet1!$H$17,"Metal",IF(R12=Sheet1!$H$18,"Rock",IF(R12=Sheet1!$H$19,"World Music",IF(R12=Sheet1!$H$20,"Fiction",IF(R12=Sheet1!$H$21,"Nonfiction",IF(R12=Sheet1!$H$22,"Radio &amp; podcasts",IF(R12=Sheet1!$H$23,"Translations",IF(R12=Sheet1!$H$24,"Photography books",IF(R12=Sheet1!$H$25,"Web",IF(R12=Sheet1!$H$26,"Wearables",IF(R12=Sheet1!$H$27,"Plays","Other"))))))))))))))))))))))))</f>
        <v>Drama</v>
      </c>
    </row>
    <row r="13" spans="1:20" ht="31.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s="5">
        <f>(E13/D13)</f>
        <v>0.48095238095238096</v>
      </c>
      <c r="I13" s="8">
        <f>E13/G13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4">
        <f>(((L13/60)/60)/24)+DATE(1970,1,1)</f>
        <v>40442.208333333336</v>
      </c>
      <c r="O13" s="14">
        <f>(((M13/60)/60)/24)+DATE(1970,1,1)</f>
        <v>40448.208333333336</v>
      </c>
      <c r="P13" t="b">
        <v>0</v>
      </c>
      <c r="Q13" t="b">
        <v>1</v>
      </c>
      <c r="R13" t="s">
        <v>33</v>
      </c>
      <c r="S13" t="str">
        <f>IF(R13="food/food trucks","Food",IF(OR(R13=$R$3,R13=$R$15,R13=$R$52,R13=$R$85,R13=$R$75,R13=$R$135),"Music",IF(OR(R13=Sheet1!$H$4,R13=Sheet1!$H$5,R13=Sheet1!$H$6,R13=Sheet1!$H$7,R13=Sheet1!$H$8,R13=Sheet1!$H$9),"Film &amp; Video",IF(OR(R13=Sheet1!$H$26,R13=Sheet1!$H$25),"Technology",IF(R13=Sheet1!$H$13,"Journalism",IF(OR(R13=Sheet1!$H$20,R13=Sheet1!$H$21,R13=Sheet1!$H$22,R13=Sheet1!$H$23),"Publishing",IF(R13=Sheet1!$H$24,"Photography",IF(R13=Sheet1!$H$27,"Theater",IF(OR(R13=Sheet1!$H$10,R13=Sheet1!$H$11),"Games","TBD")))))))))</f>
        <v>Theater</v>
      </c>
      <c r="T13" t="str">
        <f>IF(R13=Sheet1!$H$4,"Animation",IF(R13=Sheet1!$H$5,"Documentary",IF(R13=Sheet1!$H$6,"Drama",IF(R13=Sheet1!$H$7,"Science Fiction",IF(R13=Sheet1!$H$8,"Shorts",IF(R13=Sheet1!$H$9,"Television",IF(R13=Sheet1!$H$10,"Mobile games",IF(R13=Sheet1!$H$11,"Video games",IF(R13=Sheet1!$H$12,"Food trucks",IF(R13=Sheet1!$H$13,"Audio",IF(R13=Sheet1!$H$14,"Electric music",IF(R13=Sheet1!$H$15,"Indie rock",IF(R13=Sheet1!$H$16,"Jazz",IF(R13=Sheet1!$H$17,"Metal",IF(R13=Sheet1!$H$18,"Rock",IF(R13=Sheet1!$H$19,"World Music",IF(R13=Sheet1!$H$20,"Fiction",IF(R13=Sheet1!$H$21,"Nonfiction",IF(R13=Sheet1!$H$22,"Radio &amp; podcasts",IF(R13=Sheet1!$H$23,"Translations",IF(R13=Sheet1!$H$24,"Photography books",IF(R13=Sheet1!$H$25,"Web",IF(R13=Sheet1!$H$26,"Wearables",IF(R13=Sheet1!$H$27,"Plays","Other"))))))))))))))))))))))))</f>
        <v>Plays</v>
      </c>
    </row>
    <row r="14" spans="1:20" ht="16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s="5">
        <f>(E14/D14)</f>
        <v>0.89349206349206345</v>
      </c>
      <c r="I14" s="8">
        <f>E14/G14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4">
        <f>(((L14/60)/60)/24)+DATE(1970,1,1)</f>
        <v>43760.208333333328</v>
      </c>
      <c r="O14" s="14">
        <f>(((M14/60)/60)/24)+DATE(1970,1,1)</f>
        <v>43768.208333333328</v>
      </c>
      <c r="P14" t="b">
        <v>0</v>
      </c>
      <c r="Q14" t="b">
        <v>0</v>
      </c>
      <c r="R14" t="s">
        <v>53</v>
      </c>
      <c r="S14" t="str">
        <f>IF(R14="food/food trucks","Food",IF(OR(R14=$R$3,R14=$R$15,R14=$R$52,R14=$R$85,R14=$R$75,R14=$R$135),"Music",IF(OR(R14=Sheet1!$H$4,R14=Sheet1!$H$5,R14=Sheet1!$H$6,R14=Sheet1!$H$7,R14=Sheet1!$H$8,R14=Sheet1!$H$9),"Film &amp; Video",IF(OR(R14=Sheet1!$H$26,R14=Sheet1!$H$25),"Technology",IF(R14=Sheet1!$H$13,"Journalism",IF(OR(R14=Sheet1!$H$20,R14=Sheet1!$H$21,R14=Sheet1!$H$22,R14=Sheet1!$H$23),"Publishing",IF(R14=Sheet1!$H$24,"Photography",IF(R14=Sheet1!$H$27,"Theater",IF(OR(R14=Sheet1!$H$10,R14=Sheet1!$H$11),"Games","TBD")))))))))</f>
        <v>Film &amp; Video</v>
      </c>
      <c r="T14" t="str">
        <f>IF(R14=Sheet1!$H$4,"Animation",IF(R14=Sheet1!$H$5,"Documentary",IF(R14=Sheet1!$H$6,"Drama",IF(R14=Sheet1!$H$7,"Science Fiction",IF(R14=Sheet1!$H$8,"Shorts",IF(R14=Sheet1!$H$9,"Television",IF(R14=Sheet1!$H$10,"Mobile games",IF(R14=Sheet1!$H$11,"Video games",IF(R14=Sheet1!$H$12,"Food trucks",IF(R14=Sheet1!$H$13,"Audio",IF(R14=Sheet1!$H$14,"Electric music",IF(R14=Sheet1!$H$15,"Indie rock",IF(R14=Sheet1!$H$16,"Jazz",IF(R14=Sheet1!$H$17,"Metal",IF(R14=Sheet1!$H$18,"Rock",IF(R14=Sheet1!$H$19,"World Music",IF(R14=Sheet1!$H$20,"Fiction",IF(R14=Sheet1!$H$21,"Nonfiction",IF(R14=Sheet1!$H$22,"Radio &amp; podcasts",IF(R14=Sheet1!$H$23,"Translations",IF(R14=Sheet1!$H$24,"Photography books",IF(R14=Sheet1!$H$25,"Web",IF(R14=Sheet1!$H$26,"Wearables",IF(R14=Sheet1!$H$27,"Plays","Other"))))))))))))))))))))))))</f>
        <v>Drama</v>
      </c>
    </row>
    <row r="15" spans="1:20" ht="31.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s="5">
        <f>(E15/D15)</f>
        <v>2.4511904761904764</v>
      </c>
      <c r="I15" s="8">
        <f>E15/G15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4">
        <f>(((L15/60)/60)/24)+DATE(1970,1,1)</f>
        <v>42532.208333333328</v>
      </c>
      <c r="O15" s="14">
        <f>(((M15/60)/60)/24)+DATE(1970,1,1)</f>
        <v>42544.208333333328</v>
      </c>
      <c r="P15" t="b">
        <v>0</v>
      </c>
      <c r="Q15" t="b">
        <v>0</v>
      </c>
      <c r="R15" t="s">
        <v>60</v>
      </c>
      <c r="S15" t="str">
        <f>IF(R15="food/food trucks","Food",IF(OR(R15=$R$3,R15=$R$15,R15=$R$52,R15=$R$85,R15=$R$75,R15=$R$135),"Music",IF(OR(R15=Sheet1!$H$4,R15=Sheet1!$H$5,R15=Sheet1!$H$6,R15=Sheet1!$H$7,R15=Sheet1!$H$8,R15=Sheet1!$H$9),"Film &amp; Video",IF(OR(R15=Sheet1!$H$26,R15=Sheet1!$H$25),"Technology",IF(R15=Sheet1!$H$13,"Journalism",IF(OR(R15=Sheet1!$H$20,R15=Sheet1!$H$21,R15=Sheet1!$H$22,R15=Sheet1!$H$23),"Publishing",IF(R15=Sheet1!$H$24,"Photography",IF(R15=Sheet1!$H$27,"Theater",IF(OR(R15=Sheet1!$H$10,R15=Sheet1!$H$11),"Games","TBD")))))))))</f>
        <v>Music</v>
      </c>
      <c r="T15" t="str">
        <f>IF(R15=Sheet1!$H$4,"Animation",IF(R15=Sheet1!$H$5,"Documentary",IF(R15=Sheet1!$H$6,"Drama",IF(R15=Sheet1!$H$7,"Science Fiction",IF(R15=Sheet1!$H$8,"Shorts",IF(R15=Sheet1!$H$9,"Television",IF(R15=Sheet1!$H$10,"Mobile games",IF(R15=Sheet1!$H$11,"Video games",IF(R15=Sheet1!$H$12,"Food trucks",IF(R15=Sheet1!$H$13,"Audio",IF(R15=Sheet1!$H$14,"Electric music",IF(R15=Sheet1!$H$15,"Indie rock",IF(R15=Sheet1!$H$16,"Jazz",IF(R15=Sheet1!$H$17,"Metal",IF(R15=Sheet1!$H$18,"Rock",IF(R15=Sheet1!$H$19,"World Music",IF(R15=Sheet1!$H$20,"Fiction",IF(R15=Sheet1!$H$21,"Nonfiction",IF(R15=Sheet1!$H$22,"Radio &amp; podcasts",IF(R15=Sheet1!$H$23,"Translations",IF(R15=Sheet1!$H$24,"Photography books",IF(R15=Sheet1!$H$25,"Web",IF(R15=Sheet1!$H$26,"Wearables",IF(R15=Sheet1!$H$27,"Plays","Other"))))))))))))))))))))))))</f>
        <v>Indie rock</v>
      </c>
    </row>
    <row r="16" spans="1:20" ht="16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s="5">
        <f>(E16/D16)</f>
        <v>0.66769503546099296</v>
      </c>
      <c r="I16" s="8">
        <f>E16/G16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4">
        <f>(((L16/60)/60)/24)+DATE(1970,1,1)</f>
        <v>40974.25</v>
      </c>
      <c r="O16" s="14">
        <f>(((M16/60)/60)/24)+DATE(1970,1,1)</f>
        <v>41001.208333333336</v>
      </c>
      <c r="P16" t="b">
        <v>0</v>
      </c>
      <c r="Q16" t="b">
        <v>0</v>
      </c>
      <c r="R16" t="s">
        <v>60</v>
      </c>
      <c r="S16" t="str">
        <f>IF(R16="food/food trucks","Food",IF(OR(R16=$R$3,R16=$R$15,R16=$R$52,R16=$R$85,R16=$R$75,R16=$R$135),"Music",IF(OR(R16=Sheet1!$H$4,R16=Sheet1!$H$5,R16=Sheet1!$H$6,R16=Sheet1!$H$7,R16=Sheet1!$H$8,R16=Sheet1!$H$9),"Film &amp; Video",IF(OR(R16=Sheet1!$H$26,R16=Sheet1!$H$25),"Technology",IF(R16=Sheet1!$H$13,"Journalism",IF(OR(R16=Sheet1!$H$20,R16=Sheet1!$H$21,R16=Sheet1!$H$22,R16=Sheet1!$H$23),"Publishing",IF(R16=Sheet1!$H$24,"Photography",IF(R16=Sheet1!$H$27,"Theater",IF(OR(R16=Sheet1!$H$10,R16=Sheet1!$H$11),"Games","TBD")))))))))</f>
        <v>Music</v>
      </c>
      <c r="T16" t="str">
        <f>IF(R16=Sheet1!$H$4,"Animation",IF(R16=Sheet1!$H$5,"Documentary",IF(R16=Sheet1!$H$6,"Drama",IF(R16=Sheet1!$H$7,"Science Fiction",IF(R16=Sheet1!$H$8,"Shorts",IF(R16=Sheet1!$H$9,"Television",IF(R16=Sheet1!$H$10,"Mobile games",IF(R16=Sheet1!$H$11,"Video games",IF(R16=Sheet1!$H$12,"Food trucks",IF(R16=Sheet1!$H$13,"Audio",IF(R16=Sheet1!$H$14,"Electric music",IF(R16=Sheet1!$H$15,"Indie rock",IF(R16=Sheet1!$H$16,"Jazz",IF(R16=Sheet1!$H$17,"Metal",IF(R16=Sheet1!$H$18,"Rock",IF(R16=Sheet1!$H$19,"World Music",IF(R16=Sheet1!$H$20,"Fiction",IF(R16=Sheet1!$H$21,"Nonfiction",IF(R16=Sheet1!$H$22,"Radio &amp; podcasts",IF(R16=Sheet1!$H$23,"Translations",IF(R16=Sheet1!$H$24,"Photography books",IF(R16=Sheet1!$H$25,"Web",IF(R16=Sheet1!$H$26,"Wearables",IF(R16=Sheet1!$H$27,"Plays","Other"))))))))))))))))))))))))</f>
        <v>Indie rock</v>
      </c>
    </row>
    <row r="17" spans="1:20" ht="16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s="5">
        <f>(E17/D17)</f>
        <v>0.47307881773399013</v>
      </c>
      <c r="I17" s="8">
        <f>E17/G17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4">
        <f>(((L17/60)/60)/24)+DATE(1970,1,1)</f>
        <v>43809.25</v>
      </c>
      <c r="O17" s="14">
        <f>(((M17/60)/60)/24)+DATE(1970,1,1)</f>
        <v>43813.25</v>
      </c>
      <c r="P17" t="b">
        <v>0</v>
      </c>
      <c r="Q17" t="b">
        <v>0</v>
      </c>
      <c r="R17" t="s">
        <v>65</v>
      </c>
      <c r="S17" t="str">
        <f>IF(R17="food/food trucks","Food",IF(OR(R17=$R$3,R17=$R$15,R17=$R$52,R17=$R$85,R17=$R$75,R17=$R$135),"Music",IF(OR(R17=Sheet1!$H$4,R17=Sheet1!$H$5,R17=Sheet1!$H$6,R17=Sheet1!$H$7,R17=Sheet1!$H$8,R17=Sheet1!$H$9),"Film &amp; Video",IF(OR(R17=Sheet1!$H$26,R17=Sheet1!$H$25),"Technology",IF(R17=Sheet1!$H$13,"Journalism",IF(OR(R17=Sheet1!$H$20,R17=Sheet1!$H$21,R17=Sheet1!$H$22,R17=Sheet1!$H$23),"Publishing",IF(R17=Sheet1!$H$24,"Photography",IF(R17=Sheet1!$H$27,"Theater",IF(OR(R17=Sheet1!$H$10,R17=Sheet1!$H$11),"Games","TBD")))))))))</f>
        <v>Technology</v>
      </c>
      <c r="T17" t="str">
        <f>IF(R17=Sheet1!$H$4,"Animation",IF(R17=Sheet1!$H$5,"Documentary",IF(R17=Sheet1!$H$6,"Drama",IF(R17=Sheet1!$H$7,"Science Fiction",IF(R17=Sheet1!$H$8,"Shorts",IF(R17=Sheet1!$H$9,"Television",IF(R17=Sheet1!$H$10,"Mobile games",IF(R17=Sheet1!$H$11,"Video games",IF(R17=Sheet1!$H$12,"Food trucks",IF(R17=Sheet1!$H$13,"Audio",IF(R17=Sheet1!$H$14,"Electric music",IF(R17=Sheet1!$H$15,"Indie rock",IF(R17=Sheet1!$H$16,"Jazz",IF(R17=Sheet1!$H$17,"Metal",IF(R17=Sheet1!$H$18,"Rock",IF(R17=Sheet1!$H$19,"World Music",IF(R17=Sheet1!$H$20,"Fiction",IF(R17=Sheet1!$H$21,"Nonfiction",IF(R17=Sheet1!$H$22,"Radio &amp; podcasts",IF(R17=Sheet1!$H$23,"Translations",IF(R17=Sheet1!$H$24,"Photography books",IF(R17=Sheet1!$H$25,"Web",IF(R17=Sheet1!$H$26,"Wearables",IF(R17=Sheet1!$H$27,"Plays","Other"))))))))))))))))))))))))</f>
        <v>Wearables</v>
      </c>
    </row>
    <row r="18" spans="1:20" ht="16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s="5">
        <f>(E18/D18)</f>
        <v>6.4947058823529416</v>
      </c>
      <c r="I18" s="8">
        <f>E18/G18</f>
        <v>110.41</v>
      </c>
      <c r="J18" t="s">
        <v>21</v>
      </c>
      <c r="K18" t="s">
        <v>22</v>
      </c>
      <c r="L18">
        <v>1390370400</v>
      </c>
      <c r="M18">
        <v>1392271200</v>
      </c>
      <c r="N18" s="14">
        <f>(((L18/60)/60)/24)+DATE(1970,1,1)</f>
        <v>41661.25</v>
      </c>
      <c r="O18" s="14">
        <f>(((M18/60)/60)/24)+DATE(1970,1,1)</f>
        <v>41683.25</v>
      </c>
      <c r="P18" t="b">
        <v>0</v>
      </c>
      <c r="Q18" t="b">
        <v>0</v>
      </c>
      <c r="R18" t="s">
        <v>68</v>
      </c>
      <c r="S18" t="str">
        <f>IF(R18="food/food trucks","Food",IF(OR(R18=$R$3,R18=$R$15,R18=$R$52,R18=$R$85,R18=$R$75,R18=$R$135),"Music",IF(OR(R18=Sheet1!$H$4,R18=Sheet1!$H$5,R18=Sheet1!$H$6,R18=Sheet1!$H$7,R18=Sheet1!$H$8,R18=Sheet1!$H$9),"Film &amp; Video",IF(OR(R18=Sheet1!$H$26,R18=Sheet1!$H$25),"Technology",IF(R18=Sheet1!$H$13,"Journalism",IF(OR(R18=Sheet1!$H$20,R18=Sheet1!$H$21,R18=Sheet1!$H$22,R18=Sheet1!$H$23),"Publishing",IF(R18=Sheet1!$H$24,"Photography",IF(R18=Sheet1!$H$27,"Theater",IF(OR(R18=Sheet1!$H$10,R18=Sheet1!$H$11),"Games","TBD")))))))))</f>
        <v>Publishing</v>
      </c>
      <c r="T18" t="str">
        <f>IF(R18=Sheet1!$H$4,"Animation",IF(R18=Sheet1!$H$5,"Documentary",IF(R18=Sheet1!$H$6,"Drama",IF(R18=Sheet1!$H$7,"Science Fiction",IF(R18=Sheet1!$H$8,"Shorts",IF(R18=Sheet1!$H$9,"Television",IF(R18=Sheet1!$H$10,"Mobile games",IF(R18=Sheet1!$H$11,"Video games",IF(R18=Sheet1!$H$12,"Food trucks",IF(R18=Sheet1!$H$13,"Audio",IF(R18=Sheet1!$H$14,"Electric music",IF(R18=Sheet1!$H$15,"Indie rock",IF(R18=Sheet1!$H$16,"Jazz",IF(R18=Sheet1!$H$17,"Metal",IF(R18=Sheet1!$H$18,"Rock",IF(R18=Sheet1!$H$19,"World Music",IF(R18=Sheet1!$H$20,"Fiction",IF(R18=Sheet1!$H$21,"Nonfiction",IF(R18=Sheet1!$H$22,"Radio &amp; podcasts",IF(R18=Sheet1!$H$23,"Translations",IF(R18=Sheet1!$H$24,"Photography books",IF(R18=Sheet1!$H$25,"Web",IF(R18=Sheet1!$H$26,"Wearables",IF(R18=Sheet1!$H$27,"Plays","Other"))))))))))))))))))))))))</f>
        <v>Nonfiction</v>
      </c>
    </row>
    <row r="19" spans="1:20" ht="16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s="5">
        <f>(E19/D19)</f>
        <v>1.5939125295508274</v>
      </c>
      <c r="I19" s="8">
        <f>E19/G19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4">
        <f>(((L19/60)/60)/24)+DATE(1970,1,1)</f>
        <v>40555.25</v>
      </c>
      <c r="O19" s="14">
        <f>(((M19/60)/60)/24)+DATE(1970,1,1)</f>
        <v>40556.25</v>
      </c>
      <c r="P19" t="b">
        <v>0</v>
      </c>
      <c r="Q19" t="b">
        <v>0</v>
      </c>
      <c r="R19" t="s">
        <v>71</v>
      </c>
      <c r="S19" t="str">
        <f>IF(R19="food/food trucks","Food",IF(OR(R19=$R$3,R19=$R$15,R19=$R$52,R19=$R$85,R19=$R$75,R19=$R$135),"Music",IF(OR(R19=Sheet1!$H$4,R19=Sheet1!$H$5,R19=Sheet1!$H$6,R19=Sheet1!$H$7,R19=Sheet1!$H$8,R19=Sheet1!$H$9),"Film &amp; Video",IF(OR(R19=Sheet1!$H$26,R19=Sheet1!$H$25),"Technology",IF(R19=Sheet1!$H$13,"Journalism",IF(OR(R19=Sheet1!$H$20,R19=Sheet1!$H$21,R19=Sheet1!$H$22,R19=Sheet1!$H$23),"Publishing",IF(R19=Sheet1!$H$24,"Photography",IF(R19=Sheet1!$H$27,"Theater",IF(OR(R19=Sheet1!$H$10,R19=Sheet1!$H$11),"Games","TBD")))))))))</f>
        <v>Film &amp; Video</v>
      </c>
      <c r="T19" t="str">
        <f>IF(R19=Sheet1!$H$4,"Animation",IF(R19=Sheet1!$H$5,"Documentary",IF(R19=Sheet1!$H$6,"Drama",IF(R19=Sheet1!$H$7,"Science Fiction",IF(R19=Sheet1!$H$8,"Shorts",IF(R19=Sheet1!$H$9,"Television",IF(R19=Sheet1!$H$10,"Mobile games",IF(R19=Sheet1!$H$11,"Video games",IF(R19=Sheet1!$H$12,"Food trucks",IF(R19=Sheet1!$H$13,"Audio",IF(R19=Sheet1!$H$14,"Electric music",IF(R19=Sheet1!$H$15,"Indie rock",IF(R19=Sheet1!$H$16,"Jazz",IF(R19=Sheet1!$H$17,"Metal",IF(R19=Sheet1!$H$18,"Rock",IF(R19=Sheet1!$H$19,"World Music",IF(R19=Sheet1!$H$20,"Fiction",IF(R19=Sheet1!$H$21,"Nonfiction",IF(R19=Sheet1!$H$22,"Radio &amp; podcasts",IF(R19=Sheet1!$H$23,"Translations",IF(R19=Sheet1!$H$24,"Photography books",IF(R19=Sheet1!$H$25,"Web",IF(R19=Sheet1!$H$26,"Wearables",IF(R19=Sheet1!$H$27,"Plays","Other"))))))))))))))))))))))))</f>
        <v>Animation</v>
      </c>
    </row>
    <row r="20" spans="1:20" ht="16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s="5">
        <f>(E20/D20)</f>
        <v>0.66912087912087914</v>
      </c>
      <c r="I20" s="8">
        <f>E20/G20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4">
        <f>(((L20/60)/60)/24)+DATE(1970,1,1)</f>
        <v>43351.208333333328</v>
      </c>
      <c r="O20" s="14">
        <f>(((M20/60)/60)/24)+DATE(1970,1,1)</f>
        <v>43359.208333333328</v>
      </c>
      <c r="P20" t="b">
        <v>0</v>
      </c>
      <c r="Q20" t="b">
        <v>0</v>
      </c>
      <c r="R20" t="s">
        <v>33</v>
      </c>
      <c r="S20" t="str">
        <f>IF(R20="food/food trucks","Food",IF(OR(R20=$R$3,R20=$R$15,R20=$R$52,R20=$R$85,R20=$R$75,R20=$R$135),"Music",IF(OR(R20=Sheet1!$H$4,R20=Sheet1!$H$5,R20=Sheet1!$H$6,R20=Sheet1!$H$7,R20=Sheet1!$H$8,R20=Sheet1!$H$9),"Film &amp; Video",IF(OR(R20=Sheet1!$H$26,R20=Sheet1!$H$25),"Technology",IF(R20=Sheet1!$H$13,"Journalism",IF(OR(R20=Sheet1!$H$20,R20=Sheet1!$H$21,R20=Sheet1!$H$22,R20=Sheet1!$H$23),"Publishing",IF(R20=Sheet1!$H$24,"Photography",IF(R20=Sheet1!$H$27,"Theater",IF(OR(R20=Sheet1!$H$10,R20=Sheet1!$H$11),"Games","TBD")))))))))</f>
        <v>Theater</v>
      </c>
      <c r="T20" t="str">
        <f>IF(R20=Sheet1!$H$4,"Animation",IF(R20=Sheet1!$H$5,"Documentary",IF(R20=Sheet1!$H$6,"Drama",IF(R20=Sheet1!$H$7,"Science Fiction",IF(R20=Sheet1!$H$8,"Shorts",IF(R20=Sheet1!$H$9,"Television",IF(R20=Sheet1!$H$10,"Mobile games",IF(R20=Sheet1!$H$11,"Video games",IF(R20=Sheet1!$H$12,"Food trucks",IF(R20=Sheet1!$H$13,"Audio",IF(R20=Sheet1!$H$14,"Electric music",IF(R20=Sheet1!$H$15,"Indie rock",IF(R20=Sheet1!$H$16,"Jazz",IF(R20=Sheet1!$H$17,"Metal",IF(R20=Sheet1!$H$18,"Rock",IF(R20=Sheet1!$H$19,"World Music",IF(R20=Sheet1!$H$20,"Fiction",IF(R20=Sheet1!$H$21,"Nonfiction",IF(R20=Sheet1!$H$22,"Radio &amp; podcasts",IF(R20=Sheet1!$H$23,"Translations",IF(R20=Sheet1!$H$24,"Photography books",IF(R20=Sheet1!$H$25,"Web",IF(R20=Sheet1!$H$26,"Wearables",IF(R20=Sheet1!$H$27,"Plays","Other"))))))))))))))))))))))))</f>
        <v>Plays</v>
      </c>
    </row>
    <row r="21" spans="1:20" ht="16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s="5">
        <f>(E21/D21)</f>
        <v>0.48529600000000001</v>
      </c>
      <c r="I21" s="8">
        <f>E21/G21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4">
        <f>(((L21/60)/60)/24)+DATE(1970,1,1)</f>
        <v>43528.25</v>
      </c>
      <c r="O21" s="14">
        <f>(((M21/60)/60)/24)+DATE(1970,1,1)</f>
        <v>43549.208333333328</v>
      </c>
      <c r="P21" t="b">
        <v>0</v>
      </c>
      <c r="Q21" t="b">
        <v>1</v>
      </c>
      <c r="R21" t="s">
        <v>33</v>
      </c>
      <c r="S21" t="str">
        <f>IF(R21="food/food trucks","Food",IF(OR(R21=$R$3,R21=$R$15,R21=$R$52,R21=$R$85,R21=$R$75,R21=$R$135),"Music",IF(OR(R21=Sheet1!$H$4,R21=Sheet1!$H$5,R21=Sheet1!$H$6,R21=Sheet1!$H$7,R21=Sheet1!$H$8,R21=Sheet1!$H$9),"Film &amp; Video",IF(OR(R21=Sheet1!$H$26,R21=Sheet1!$H$25),"Technology",IF(R21=Sheet1!$H$13,"Journalism",IF(OR(R21=Sheet1!$H$20,R21=Sheet1!$H$21,R21=Sheet1!$H$22,R21=Sheet1!$H$23),"Publishing",IF(R21=Sheet1!$H$24,"Photography",IF(R21=Sheet1!$H$27,"Theater",IF(OR(R21=Sheet1!$H$10,R21=Sheet1!$H$11),"Games","TBD")))))))))</f>
        <v>Theater</v>
      </c>
      <c r="T21" t="str">
        <f>IF(R21=Sheet1!$H$4,"Animation",IF(R21=Sheet1!$H$5,"Documentary",IF(R21=Sheet1!$H$6,"Drama",IF(R21=Sheet1!$H$7,"Science Fiction",IF(R21=Sheet1!$H$8,"Shorts",IF(R21=Sheet1!$H$9,"Television",IF(R21=Sheet1!$H$10,"Mobile games",IF(R21=Sheet1!$H$11,"Video games",IF(R21=Sheet1!$H$12,"Food trucks",IF(R21=Sheet1!$H$13,"Audio",IF(R21=Sheet1!$H$14,"Electric music",IF(R21=Sheet1!$H$15,"Indie rock",IF(R21=Sheet1!$H$16,"Jazz",IF(R21=Sheet1!$H$17,"Metal",IF(R21=Sheet1!$H$18,"Rock",IF(R21=Sheet1!$H$19,"World Music",IF(R21=Sheet1!$H$20,"Fiction",IF(R21=Sheet1!$H$21,"Nonfiction",IF(R21=Sheet1!$H$22,"Radio &amp; podcasts",IF(R21=Sheet1!$H$23,"Translations",IF(R21=Sheet1!$H$24,"Photography books",IF(R21=Sheet1!$H$25,"Web",IF(R21=Sheet1!$H$26,"Wearables",IF(R21=Sheet1!$H$27,"Plays","Other"))))))))))))))))))))))))</f>
        <v>Plays</v>
      </c>
    </row>
    <row r="22" spans="1:20" ht="16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s="5">
        <f>(E22/D22)</f>
        <v>1.1224279210925645</v>
      </c>
      <c r="I22" s="8">
        <f>E22/G22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4">
        <f>(((L22/60)/60)/24)+DATE(1970,1,1)</f>
        <v>41848.208333333336</v>
      </c>
      <c r="O22" s="14">
        <f>(((M22/60)/60)/24)+DATE(1970,1,1)</f>
        <v>41848.208333333336</v>
      </c>
      <c r="P22" t="b">
        <v>0</v>
      </c>
      <c r="Q22" t="b">
        <v>0</v>
      </c>
      <c r="R22" t="s">
        <v>53</v>
      </c>
      <c r="S22" t="str">
        <f>IF(R22="food/food trucks","Food",IF(OR(R22=$R$3,R22=$R$15,R22=$R$52,R22=$R$85,R22=$R$75,R22=$R$135),"Music",IF(OR(R22=Sheet1!$H$4,R22=Sheet1!$H$5,R22=Sheet1!$H$6,R22=Sheet1!$H$7,R22=Sheet1!$H$8,R22=Sheet1!$H$9),"Film &amp; Video",IF(OR(R22=Sheet1!$H$26,R22=Sheet1!$H$25),"Technology",IF(R22=Sheet1!$H$13,"Journalism",IF(OR(R22=Sheet1!$H$20,R22=Sheet1!$H$21,R22=Sheet1!$H$22,R22=Sheet1!$H$23),"Publishing",IF(R22=Sheet1!$H$24,"Photography",IF(R22=Sheet1!$H$27,"Theater",IF(OR(R22=Sheet1!$H$10,R22=Sheet1!$H$11),"Games","TBD")))))))))</f>
        <v>Film &amp; Video</v>
      </c>
      <c r="T22" t="str">
        <f>IF(R22=Sheet1!$H$4,"Animation",IF(R22=Sheet1!$H$5,"Documentary",IF(R22=Sheet1!$H$6,"Drama",IF(R22=Sheet1!$H$7,"Science Fiction",IF(R22=Sheet1!$H$8,"Shorts",IF(R22=Sheet1!$H$9,"Television",IF(R22=Sheet1!$H$10,"Mobile games",IF(R22=Sheet1!$H$11,"Video games",IF(R22=Sheet1!$H$12,"Food trucks",IF(R22=Sheet1!$H$13,"Audio",IF(R22=Sheet1!$H$14,"Electric music",IF(R22=Sheet1!$H$15,"Indie rock",IF(R22=Sheet1!$H$16,"Jazz",IF(R22=Sheet1!$H$17,"Metal",IF(R22=Sheet1!$H$18,"Rock",IF(R22=Sheet1!$H$19,"World Music",IF(R22=Sheet1!$H$20,"Fiction",IF(R22=Sheet1!$H$21,"Nonfiction",IF(R22=Sheet1!$H$22,"Radio &amp; podcasts",IF(R22=Sheet1!$H$23,"Translations",IF(R22=Sheet1!$H$24,"Photography books",IF(R22=Sheet1!$H$25,"Web",IF(R22=Sheet1!$H$26,"Wearables",IF(R22=Sheet1!$H$27,"Plays","Other"))))))))))))))))))))))))</f>
        <v>Drama</v>
      </c>
    </row>
    <row r="23" spans="1:20" ht="16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s="5">
        <f>(E23/D23)</f>
        <v>0.40992553191489361</v>
      </c>
      <c r="I23" s="8">
        <f>E23/G23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4">
        <f>(((L23/60)/60)/24)+DATE(1970,1,1)</f>
        <v>40770.208333333336</v>
      </c>
      <c r="O23" s="14">
        <f>(((M23/60)/60)/24)+DATE(1970,1,1)</f>
        <v>40804.208333333336</v>
      </c>
      <c r="P23" t="b">
        <v>0</v>
      </c>
      <c r="Q23" t="b">
        <v>0</v>
      </c>
      <c r="R23" t="s">
        <v>33</v>
      </c>
      <c r="S23" t="str">
        <f>IF(R23="food/food trucks","Food",IF(OR(R23=$R$3,R23=$R$15,R23=$R$52,R23=$R$85,R23=$R$75,R23=$R$135),"Music",IF(OR(R23=Sheet1!$H$4,R23=Sheet1!$H$5,R23=Sheet1!$H$6,R23=Sheet1!$H$7,R23=Sheet1!$H$8,R23=Sheet1!$H$9),"Film &amp; Video",IF(OR(R23=Sheet1!$H$26,R23=Sheet1!$H$25),"Technology",IF(R23=Sheet1!$H$13,"Journalism",IF(OR(R23=Sheet1!$H$20,R23=Sheet1!$H$21,R23=Sheet1!$H$22,R23=Sheet1!$H$23),"Publishing",IF(R23=Sheet1!$H$24,"Photography",IF(R23=Sheet1!$H$27,"Theater",IF(OR(R23=Sheet1!$H$10,R23=Sheet1!$H$11),"Games","TBD")))))))))</f>
        <v>Theater</v>
      </c>
      <c r="T23" t="str">
        <f>IF(R23=Sheet1!$H$4,"Animation",IF(R23=Sheet1!$H$5,"Documentary",IF(R23=Sheet1!$H$6,"Drama",IF(R23=Sheet1!$H$7,"Science Fiction",IF(R23=Sheet1!$H$8,"Shorts",IF(R23=Sheet1!$H$9,"Television",IF(R23=Sheet1!$H$10,"Mobile games",IF(R23=Sheet1!$H$11,"Video games",IF(R23=Sheet1!$H$12,"Food trucks",IF(R23=Sheet1!$H$13,"Audio",IF(R23=Sheet1!$H$14,"Electric music",IF(R23=Sheet1!$H$15,"Indie rock",IF(R23=Sheet1!$H$16,"Jazz",IF(R23=Sheet1!$H$17,"Metal",IF(R23=Sheet1!$H$18,"Rock",IF(R23=Sheet1!$H$19,"World Music",IF(R23=Sheet1!$H$20,"Fiction",IF(R23=Sheet1!$H$21,"Nonfiction",IF(R23=Sheet1!$H$22,"Radio &amp; podcasts",IF(R23=Sheet1!$H$23,"Translations",IF(R23=Sheet1!$H$24,"Photography books",IF(R23=Sheet1!$H$25,"Web",IF(R23=Sheet1!$H$26,"Wearables",IF(R23=Sheet1!$H$27,"Plays","Other"))))))))))))))))))))))))</f>
        <v>Plays</v>
      </c>
    </row>
    <row r="24" spans="1:20" ht="16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s="5">
        <f>(E24/D24)</f>
        <v>1.2807106598984772</v>
      </c>
      <c r="I24" s="8">
        <f>E24/G24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4">
        <f>(((L24/60)/60)/24)+DATE(1970,1,1)</f>
        <v>43193.208333333328</v>
      </c>
      <c r="O24" s="14">
        <f>(((M24/60)/60)/24)+DATE(1970,1,1)</f>
        <v>43208.208333333328</v>
      </c>
      <c r="P24" t="b">
        <v>0</v>
      </c>
      <c r="Q24" t="b">
        <v>0</v>
      </c>
      <c r="R24" t="s">
        <v>33</v>
      </c>
      <c r="S24" t="str">
        <f>IF(R24="food/food trucks","Food",IF(OR(R24=$R$3,R24=$R$15,R24=$R$52,R24=$R$85,R24=$R$75,R24=$R$135),"Music",IF(OR(R24=Sheet1!$H$4,R24=Sheet1!$H$5,R24=Sheet1!$H$6,R24=Sheet1!$H$7,R24=Sheet1!$H$8,R24=Sheet1!$H$9),"Film &amp; Video",IF(OR(R24=Sheet1!$H$26,R24=Sheet1!$H$25),"Technology",IF(R24=Sheet1!$H$13,"Journalism",IF(OR(R24=Sheet1!$H$20,R24=Sheet1!$H$21,R24=Sheet1!$H$22,R24=Sheet1!$H$23),"Publishing",IF(R24=Sheet1!$H$24,"Photography",IF(R24=Sheet1!$H$27,"Theater",IF(OR(R24=Sheet1!$H$10,R24=Sheet1!$H$11),"Games","TBD")))))))))</f>
        <v>Theater</v>
      </c>
      <c r="T24" t="str">
        <f>IF(R24=Sheet1!$H$4,"Animation",IF(R24=Sheet1!$H$5,"Documentary",IF(R24=Sheet1!$H$6,"Drama",IF(R24=Sheet1!$H$7,"Science Fiction",IF(R24=Sheet1!$H$8,"Shorts",IF(R24=Sheet1!$H$9,"Television",IF(R24=Sheet1!$H$10,"Mobile games",IF(R24=Sheet1!$H$11,"Video games",IF(R24=Sheet1!$H$12,"Food trucks",IF(R24=Sheet1!$H$13,"Audio",IF(R24=Sheet1!$H$14,"Electric music",IF(R24=Sheet1!$H$15,"Indie rock",IF(R24=Sheet1!$H$16,"Jazz",IF(R24=Sheet1!$H$17,"Metal",IF(R24=Sheet1!$H$18,"Rock",IF(R24=Sheet1!$H$19,"World Music",IF(R24=Sheet1!$H$20,"Fiction",IF(R24=Sheet1!$H$21,"Nonfiction",IF(R24=Sheet1!$H$22,"Radio &amp; podcasts",IF(R24=Sheet1!$H$23,"Translations",IF(R24=Sheet1!$H$24,"Photography books",IF(R24=Sheet1!$H$25,"Web",IF(R24=Sheet1!$H$26,"Wearables",IF(R24=Sheet1!$H$27,"Plays","Other"))))))))))))))))))))))))</f>
        <v>Plays</v>
      </c>
    </row>
    <row r="25" spans="1:20" ht="16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s="5">
        <f>(E25/D25)</f>
        <v>3.3204444444444445</v>
      </c>
      <c r="I25" s="8">
        <f>E25/G25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4">
        <f>(((L25/60)/60)/24)+DATE(1970,1,1)</f>
        <v>43510.25</v>
      </c>
      <c r="O25" s="14">
        <f>(((M25/60)/60)/24)+DATE(1970,1,1)</f>
        <v>43563.208333333328</v>
      </c>
      <c r="P25" t="b">
        <v>0</v>
      </c>
      <c r="Q25" t="b">
        <v>0</v>
      </c>
      <c r="R25" t="s">
        <v>42</v>
      </c>
      <c r="S25" t="str">
        <f>IF(R25="food/food trucks","Food",IF(OR(R25=$R$3,R25=$R$15,R25=$R$52,R25=$R$85,R25=$R$75,R25=$R$135),"Music",IF(OR(R25=Sheet1!$H$4,R25=Sheet1!$H$5,R25=Sheet1!$H$6,R25=Sheet1!$H$7,R25=Sheet1!$H$8,R25=Sheet1!$H$9),"Film &amp; Video",IF(OR(R25=Sheet1!$H$26,R25=Sheet1!$H$25),"Technology",IF(R25=Sheet1!$H$13,"Journalism",IF(OR(R25=Sheet1!$H$20,R25=Sheet1!$H$21,R25=Sheet1!$H$22,R25=Sheet1!$H$23),"Publishing",IF(R25=Sheet1!$H$24,"Photography",IF(R25=Sheet1!$H$27,"Theater",IF(OR(R25=Sheet1!$H$10,R25=Sheet1!$H$11),"Games","TBD")))))))))</f>
        <v>Film &amp; Video</v>
      </c>
      <c r="T25" t="str">
        <f>IF(R25=Sheet1!$H$4,"Animation",IF(R25=Sheet1!$H$5,"Documentary",IF(R25=Sheet1!$H$6,"Drama",IF(R25=Sheet1!$H$7,"Science Fiction",IF(R25=Sheet1!$H$8,"Shorts",IF(R25=Sheet1!$H$9,"Television",IF(R25=Sheet1!$H$10,"Mobile games",IF(R25=Sheet1!$H$11,"Video games",IF(R25=Sheet1!$H$12,"Food trucks",IF(R25=Sheet1!$H$13,"Audio",IF(R25=Sheet1!$H$14,"Electric music",IF(R25=Sheet1!$H$15,"Indie rock",IF(R25=Sheet1!$H$16,"Jazz",IF(R25=Sheet1!$H$17,"Metal",IF(R25=Sheet1!$H$18,"Rock",IF(R25=Sheet1!$H$19,"World Music",IF(R25=Sheet1!$H$20,"Fiction",IF(R25=Sheet1!$H$21,"Nonfiction",IF(R25=Sheet1!$H$22,"Radio &amp; podcasts",IF(R25=Sheet1!$H$23,"Translations",IF(R25=Sheet1!$H$24,"Photography books",IF(R25=Sheet1!$H$25,"Web",IF(R25=Sheet1!$H$26,"Wearables",IF(R25=Sheet1!$H$27,"Plays","Other"))))))))))))))))))))))))</f>
        <v>Documentary</v>
      </c>
    </row>
    <row r="26" spans="1:20" ht="16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s="5">
        <f>(E26/D26)</f>
        <v>1.1283225108225108</v>
      </c>
      <c r="I26" s="8">
        <f>E26/G26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4">
        <f>(((L26/60)/60)/24)+DATE(1970,1,1)</f>
        <v>41811.208333333336</v>
      </c>
      <c r="O26" s="14">
        <f>(((M26/60)/60)/24)+DATE(1970,1,1)</f>
        <v>41813.208333333336</v>
      </c>
      <c r="P26" t="b">
        <v>0</v>
      </c>
      <c r="Q26" t="b">
        <v>0</v>
      </c>
      <c r="R26" t="s">
        <v>65</v>
      </c>
      <c r="S26" t="str">
        <f>IF(R26="food/food trucks","Food",IF(OR(R26=$R$3,R26=$R$15,R26=$R$52,R26=$R$85,R26=$R$75,R26=$R$135),"Music",IF(OR(R26=Sheet1!$H$4,R26=Sheet1!$H$5,R26=Sheet1!$H$6,R26=Sheet1!$H$7,R26=Sheet1!$H$8,R26=Sheet1!$H$9),"Film &amp; Video",IF(OR(R26=Sheet1!$H$26,R26=Sheet1!$H$25),"Technology",IF(R26=Sheet1!$H$13,"Journalism",IF(OR(R26=Sheet1!$H$20,R26=Sheet1!$H$21,R26=Sheet1!$H$22,R26=Sheet1!$H$23),"Publishing",IF(R26=Sheet1!$H$24,"Photography",IF(R26=Sheet1!$H$27,"Theater",IF(OR(R26=Sheet1!$H$10,R26=Sheet1!$H$11),"Games","TBD")))))))))</f>
        <v>Technology</v>
      </c>
      <c r="T26" t="str">
        <f>IF(R26=Sheet1!$H$4,"Animation",IF(R26=Sheet1!$H$5,"Documentary",IF(R26=Sheet1!$H$6,"Drama",IF(R26=Sheet1!$H$7,"Science Fiction",IF(R26=Sheet1!$H$8,"Shorts",IF(R26=Sheet1!$H$9,"Television",IF(R26=Sheet1!$H$10,"Mobile games",IF(R26=Sheet1!$H$11,"Video games",IF(R26=Sheet1!$H$12,"Food trucks",IF(R26=Sheet1!$H$13,"Audio",IF(R26=Sheet1!$H$14,"Electric music",IF(R26=Sheet1!$H$15,"Indie rock",IF(R26=Sheet1!$H$16,"Jazz",IF(R26=Sheet1!$H$17,"Metal",IF(R26=Sheet1!$H$18,"Rock",IF(R26=Sheet1!$H$19,"World Music",IF(R26=Sheet1!$H$20,"Fiction",IF(R26=Sheet1!$H$21,"Nonfiction",IF(R26=Sheet1!$H$22,"Radio &amp; podcasts",IF(R26=Sheet1!$H$23,"Translations",IF(R26=Sheet1!$H$24,"Photography books",IF(R26=Sheet1!$H$25,"Web",IF(R26=Sheet1!$H$26,"Wearables",IF(R26=Sheet1!$H$27,"Plays","Other"))))))))))))))))))))))))</f>
        <v>Wearables</v>
      </c>
    </row>
    <row r="27" spans="1:20" ht="16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s="5">
        <f>(E27/D27)</f>
        <v>2.1643636363636363</v>
      </c>
      <c r="I27" s="8">
        <f>E27/G27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4">
        <f>(((L27/60)/60)/24)+DATE(1970,1,1)</f>
        <v>40681.208333333336</v>
      </c>
      <c r="O27" s="14">
        <f>(((M27/60)/60)/24)+DATE(1970,1,1)</f>
        <v>40701.208333333336</v>
      </c>
      <c r="P27" t="b">
        <v>0</v>
      </c>
      <c r="Q27" t="b">
        <v>1</v>
      </c>
      <c r="R27" t="s">
        <v>89</v>
      </c>
      <c r="S27" t="str">
        <f>IF(R27="food/food trucks","Food",IF(OR(R27=$R$3,R27=$R$15,R27=$R$52,R27=$R$85,R27=$R$75,R27=$R$135),"Music",IF(OR(R27=Sheet1!$H$4,R27=Sheet1!$H$5,R27=Sheet1!$H$6,R27=Sheet1!$H$7,R27=Sheet1!$H$8,R27=Sheet1!$H$9),"Film &amp; Video",IF(OR(R27=Sheet1!$H$26,R27=Sheet1!$H$25),"Technology",IF(R27=Sheet1!$H$13,"Journalism",IF(OR(R27=Sheet1!$H$20,R27=Sheet1!$H$21,R27=Sheet1!$H$22,R27=Sheet1!$H$23),"Publishing",IF(R27=Sheet1!$H$24,"Photography",IF(R27=Sheet1!$H$27,"Theater",IF(OR(R27=Sheet1!$H$10,R27=Sheet1!$H$11),"Games","TBD")))))))))</f>
        <v>Games</v>
      </c>
      <c r="T27" t="str">
        <f>IF(R27=Sheet1!$H$4,"Animation",IF(R27=Sheet1!$H$5,"Documentary",IF(R27=Sheet1!$H$6,"Drama",IF(R27=Sheet1!$H$7,"Science Fiction",IF(R27=Sheet1!$H$8,"Shorts",IF(R27=Sheet1!$H$9,"Television",IF(R27=Sheet1!$H$10,"Mobile games",IF(R27=Sheet1!$H$11,"Video games",IF(R27=Sheet1!$H$12,"Food trucks",IF(R27=Sheet1!$H$13,"Audio",IF(R27=Sheet1!$H$14,"Electric music",IF(R27=Sheet1!$H$15,"Indie rock",IF(R27=Sheet1!$H$16,"Jazz",IF(R27=Sheet1!$H$17,"Metal",IF(R27=Sheet1!$H$18,"Rock",IF(R27=Sheet1!$H$19,"World Music",IF(R27=Sheet1!$H$20,"Fiction",IF(R27=Sheet1!$H$21,"Nonfiction",IF(R27=Sheet1!$H$22,"Radio &amp; podcasts",IF(R27=Sheet1!$H$23,"Translations",IF(R27=Sheet1!$H$24,"Photography books",IF(R27=Sheet1!$H$25,"Web",IF(R27=Sheet1!$H$26,"Wearables",IF(R27=Sheet1!$H$27,"Plays","Other"))))))))))))))))))))))))</f>
        <v>Video games</v>
      </c>
    </row>
    <row r="28" spans="1:20" ht="16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s="5">
        <f>(E28/D28)</f>
        <v>0.4819906976744186</v>
      </c>
      <c r="I28" s="8">
        <f>E28/G28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4">
        <f>(((L28/60)/60)/24)+DATE(1970,1,1)</f>
        <v>43312.208333333328</v>
      </c>
      <c r="O28" s="14">
        <f>(((M28/60)/60)/24)+DATE(1970,1,1)</f>
        <v>43339.208333333328</v>
      </c>
      <c r="P28" t="b">
        <v>0</v>
      </c>
      <c r="Q28" t="b">
        <v>0</v>
      </c>
      <c r="R28" t="s">
        <v>33</v>
      </c>
      <c r="S28" t="str">
        <f>IF(R28="food/food trucks","Food",IF(OR(R28=$R$3,R28=$R$15,R28=$R$52,R28=$R$85,R28=$R$75,R28=$R$135),"Music",IF(OR(R28=Sheet1!$H$4,R28=Sheet1!$H$5,R28=Sheet1!$H$6,R28=Sheet1!$H$7,R28=Sheet1!$H$8,R28=Sheet1!$H$9),"Film &amp; Video",IF(OR(R28=Sheet1!$H$26,R28=Sheet1!$H$25),"Technology",IF(R28=Sheet1!$H$13,"Journalism",IF(OR(R28=Sheet1!$H$20,R28=Sheet1!$H$21,R28=Sheet1!$H$22,R28=Sheet1!$H$23),"Publishing",IF(R28=Sheet1!$H$24,"Photography",IF(R28=Sheet1!$H$27,"Theater",IF(OR(R28=Sheet1!$H$10,R28=Sheet1!$H$11),"Games","TBD")))))))))</f>
        <v>Theater</v>
      </c>
      <c r="T28" t="str">
        <f>IF(R28=Sheet1!$H$4,"Animation",IF(R28=Sheet1!$H$5,"Documentary",IF(R28=Sheet1!$H$6,"Drama",IF(R28=Sheet1!$H$7,"Science Fiction",IF(R28=Sheet1!$H$8,"Shorts",IF(R28=Sheet1!$H$9,"Television",IF(R28=Sheet1!$H$10,"Mobile games",IF(R28=Sheet1!$H$11,"Video games",IF(R28=Sheet1!$H$12,"Food trucks",IF(R28=Sheet1!$H$13,"Audio",IF(R28=Sheet1!$H$14,"Electric music",IF(R28=Sheet1!$H$15,"Indie rock",IF(R28=Sheet1!$H$16,"Jazz",IF(R28=Sheet1!$H$17,"Metal",IF(R28=Sheet1!$H$18,"Rock",IF(R28=Sheet1!$H$19,"World Music",IF(R28=Sheet1!$H$20,"Fiction",IF(R28=Sheet1!$H$21,"Nonfiction",IF(R28=Sheet1!$H$22,"Radio &amp; podcasts",IF(R28=Sheet1!$H$23,"Translations",IF(R28=Sheet1!$H$24,"Photography books",IF(R28=Sheet1!$H$25,"Web",IF(R28=Sheet1!$H$26,"Wearables",IF(R28=Sheet1!$H$27,"Plays","Other"))))))))))))))))))))))))</f>
        <v>Plays</v>
      </c>
    </row>
    <row r="29" spans="1:20" ht="16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s="5">
        <f>(E29/D29)</f>
        <v>0.79949999999999999</v>
      </c>
      <c r="I29" s="8">
        <f>E29/G29</f>
        <v>106.6</v>
      </c>
      <c r="J29" t="s">
        <v>21</v>
      </c>
      <c r="K29" t="s">
        <v>22</v>
      </c>
      <c r="L29">
        <v>1443848400</v>
      </c>
      <c r="M29">
        <v>1444539600</v>
      </c>
      <c r="N29" s="14">
        <f>(((L29/60)/60)/24)+DATE(1970,1,1)</f>
        <v>42280.208333333328</v>
      </c>
      <c r="O29" s="14">
        <f>(((M29/60)/60)/24)+DATE(1970,1,1)</f>
        <v>42288.208333333328</v>
      </c>
      <c r="P29" t="b">
        <v>0</v>
      </c>
      <c r="Q29" t="b">
        <v>0</v>
      </c>
      <c r="R29" t="s">
        <v>23</v>
      </c>
      <c r="S29" t="str">
        <f>IF(R29="food/food trucks","Food",IF(OR(R29=$R$3,R29=$R$15,R29=$R$52,R29=$R$85,R29=$R$75,R29=$R$135),"Music",IF(OR(R29=Sheet1!$H$4,R29=Sheet1!$H$5,R29=Sheet1!$H$6,R29=Sheet1!$H$7,R29=Sheet1!$H$8,R29=Sheet1!$H$9),"Film &amp; Video",IF(OR(R29=Sheet1!$H$26,R29=Sheet1!$H$25),"Technology",IF(R29=Sheet1!$H$13,"Journalism",IF(OR(R29=Sheet1!$H$20,R29=Sheet1!$H$21,R29=Sheet1!$H$22,R29=Sheet1!$H$23),"Publishing",IF(R29=Sheet1!$H$24,"Photography",IF(R29=Sheet1!$H$27,"Theater",IF(OR(R29=Sheet1!$H$10,R29=Sheet1!$H$11),"Games","TBD")))))))))</f>
        <v>Music</v>
      </c>
      <c r="T29" t="str">
        <f>IF(R29=Sheet1!$H$4,"Animation",IF(R29=Sheet1!$H$5,"Documentary",IF(R29=Sheet1!$H$6,"Drama",IF(R29=Sheet1!$H$7,"Science Fiction",IF(R29=Sheet1!$H$8,"Shorts",IF(R29=Sheet1!$H$9,"Television",IF(R29=Sheet1!$H$10,"Mobile games",IF(R29=Sheet1!$H$11,"Video games",IF(R29=Sheet1!$H$12,"Food trucks",IF(R29=Sheet1!$H$13,"Audio",IF(R29=Sheet1!$H$14,"Electric music",IF(R29=Sheet1!$H$15,"Indie rock",IF(R29=Sheet1!$H$16,"Jazz",IF(R29=Sheet1!$H$17,"Metal",IF(R29=Sheet1!$H$18,"Rock",IF(R29=Sheet1!$H$19,"World Music",IF(R29=Sheet1!$H$20,"Fiction",IF(R29=Sheet1!$H$21,"Nonfiction",IF(R29=Sheet1!$H$22,"Radio &amp; podcasts",IF(R29=Sheet1!$H$23,"Translations",IF(R29=Sheet1!$H$24,"Photography books",IF(R29=Sheet1!$H$25,"Web",IF(R29=Sheet1!$H$26,"Wearables",IF(R29=Sheet1!$H$27,"Plays","Other"))))))))))))))))))))))))</f>
        <v>Rock</v>
      </c>
    </row>
    <row r="30" spans="1:20" ht="16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s="5">
        <f>(E30/D30)</f>
        <v>1.0522553516819573</v>
      </c>
      <c r="I30" s="8">
        <f>E30/G30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4">
        <f>(((L30/60)/60)/24)+DATE(1970,1,1)</f>
        <v>40218.25</v>
      </c>
      <c r="O30" s="14">
        <f>(((M30/60)/60)/24)+DATE(1970,1,1)</f>
        <v>40241.25</v>
      </c>
      <c r="P30" t="b">
        <v>0</v>
      </c>
      <c r="Q30" t="b">
        <v>1</v>
      </c>
      <c r="R30" t="s">
        <v>33</v>
      </c>
      <c r="S30" t="str">
        <f>IF(R30="food/food trucks","Food",IF(OR(R30=$R$3,R30=$R$15,R30=$R$52,R30=$R$85,R30=$R$75,R30=$R$135),"Music",IF(OR(R30=Sheet1!$H$4,R30=Sheet1!$H$5,R30=Sheet1!$H$6,R30=Sheet1!$H$7,R30=Sheet1!$H$8,R30=Sheet1!$H$9),"Film &amp; Video",IF(OR(R30=Sheet1!$H$26,R30=Sheet1!$H$25),"Technology",IF(R30=Sheet1!$H$13,"Journalism",IF(OR(R30=Sheet1!$H$20,R30=Sheet1!$H$21,R30=Sheet1!$H$22,R30=Sheet1!$H$23),"Publishing",IF(R30=Sheet1!$H$24,"Photography",IF(R30=Sheet1!$H$27,"Theater",IF(OR(R30=Sheet1!$H$10,R30=Sheet1!$H$11),"Games","TBD")))))))))</f>
        <v>Theater</v>
      </c>
      <c r="T30" t="str">
        <f>IF(R30=Sheet1!$H$4,"Animation",IF(R30=Sheet1!$H$5,"Documentary",IF(R30=Sheet1!$H$6,"Drama",IF(R30=Sheet1!$H$7,"Science Fiction",IF(R30=Sheet1!$H$8,"Shorts",IF(R30=Sheet1!$H$9,"Television",IF(R30=Sheet1!$H$10,"Mobile games",IF(R30=Sheet1!$H$11,"Video games",IF(R30=Sheet1!$H$12,"Food trucks",IF(R30=Sheet1!$H$13,"Audio",IF(R30=Sheet1!$H$14,"Electric music",IF(R30=Sheet1!$H$15,"Indie rock",IF(R30=Sheet1!$H$16,"Jazz",IF(R30=Sheet1!$H$17,"Metal",IF(R30=Sheet1!$H$18,"Rock",IF(R30=Sheet1!$H$19,"World Music",IF(R30=Sheet1!$H$20,"Fiction",IF(R30=Sheet1!$H$21,"Nonfiction",IF(R30=Sheet1!$H$22,"Radio &amp; podcasts",IF(R30=Sheet1!$H$23,"Translations",IF(R30=Sheet1!$H$24,"Photography books",IF(R30=Sheet1!$H$25,"Web",IF(R30=Sheet1!$H$26,"Wearables",IF(R30=Sheet1!$H$27,"Plays","Other"))))))))))))))))))))))))</f>
        <v>Plays</v>
      </c>
    </row>
    <row r="31" spans="1:20" ht="16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s="5">
        <f>(E31/D31)</f>
        <v>3.2889978213507627</v>
      </c>
      <c r="I31" s="8">
        <f>E31/G31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4">
        <f>(((L31/60)/60)/24)+DATE(1970,1,1)</f>
        <v>43301.208333333328</v>
      </c>
      <c r="O31" s="14">
        <f>(((M31/60)/60)/24)+DATE(1970,1,1)</f>
        <v>43341.208333333328</v>
      </c>
      <c r="P31" t="b">
        <v>0</v>
      </c>
      <c r="Q31" t="b">
        <v>0</v>
      </c>
      <c r="R31" t="s">
        <v>100</v>
      </c>
      <c r="S31" t="str">
        <f>IF(R31="food/food trucks","Food",IF(OR(R31=$R$3,R31=$R$15,R31=$R$52,R31=$R$85,R31=$R$75,R31=$R$135),"Music",IF(OR(R31=Sheet1!$H$4,R31=Sheet1!$H$5,R31=Sheet1!$H$6,R31=Sheet1!$H$7,R31=Sheet1!$H$8,R31=Sheet1!$H$9),"Film &amp; Video",IF(OR(R31=Sheet1!$H$26,R31=Sheet1!$H$25),"Technology",IF(R31=Sheet1!$H$13,"Journalism",IF(OR(R31=Sheet1!$H$20,R31=Sheet1!$H$21,R31=Sheet1!$H$22,R31=Sheet1!$H$23),"Publishing",IF(R31=Sheet1!$H$24,"Photography",IF(R31=Sheet1!$H$27,"Theater",IF(OR(R31=Sheet1!$H$10,R31=Sheet1!$H$11),"Games","TBD")))))))))</f>
        <v>Film &amp; Video</v>
      </c>
      <c r="T31" t="str">
        <f>IF(R31=Sheet1!$H$4,"Animation",IF(R31=Sheet1!$H$5,"Documentary",IF(R31=Sheet1!$H$6,"Drama",IF(R31=Sheet1!$H$7,"Science Fiction",IF(R31=Sheet1!$H$8,"Shorts",IF(R31=Sheet1!$H$9,"Television",IF(R31=Sheet1!$H$10,"Mobile games",IF(R31=Sheet1!$H$11,"Video games",IF(R31=Sheet1!$H$12,"Food trucks",IF(R31=Sheet1!$H$13,"Audio",IF(R31=Sheet1!$H$14,"Electric music",IF(R31=Sheet1!$H$15,"Indie rock",IF(R31=Sheet1!$H$16,"Jazz",IF(R31=Sheet1!$H$17,"Metal",IF(R31=Sheet1!$H$18,"Rock",IF(R31=Sheet1!$H$19,"World Music",IF(R31=Sheet1!$H$20,"Fiction",IF(R31=Sheet1!$H$21,"Nonfiction",IF(R31=Sheet1!$H$22,"Radio &amp; podcasts",IF(R31=Sheet1!$H$23,"Translations",IF(R31=Sheet1!$H$24,"Photography books",IF(R31=Sheet1!$H$25,"Web",IF(R31=Sheet1!$H$26,"Wearables",IF(R31=Sheet1!$H$27,"Plays","Other"))))))))))))))))))))))))</f>
        <v>Shorts</v>
      </c>
    </row>
    <row r="32" spans="1:20" ht="16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s="5">
        <f>(E32/D32)</f>
        <v>1.606111111111111</v>
      </c>
      <c r="I32" s="8">
        <f>E32/G32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4">
        <f>(((L32/60)/60)/24)+DATE(1970,1,1)</f>
        <v>43609.208333333328</v>
      </c>
      <c r="O32" s="14">
        <f>(((M32/60)/60)/24)+DATE(1970,1,1)</f>
        <v>43614.208333333328</v>
      </c>
      <c r="P32" t="b">
        <v>0</v>
      </c>
      <c r="Q32" t="b">
        <v>0</v>
      </c>
      <c r="R32" t="s">
        <v>71</v>
      </c>
      <c r="S32" t="str">
        <f>IF(R32="food/food trucks","Food",IF(OR(R32=$R$3,R32=$R$15,R32=$R$52,R32=$R$85,R32=$R$75,R32=$R$135),"Music",IF(OR(R32=Sheet1!$H$4,R32=Sheet1!$H$5,R32=Sheet1!$H$6,R32=Sheet1!$H$7,R32=Sheet1!$H$8,R32=Sheet1!$H$9),"Film &amp; Video",IF(OR(R32=Sheet1!$H$26,R32=Sheet1!$H$25),"Technology",IF(R32=Sheet1!$H$13,"Journalism",IF(OR(R32=Sheet1!$H$20,R32=Sheet1!$H$21,R32=Sheet1!$H$22,R32=Sheet1!$H$23),"Publishing",IF(R32=Sheet1!$H$24,"Photography",IF(R32=Sheet1!$H$27,"Theater",IF(OR(R32=Sheet1!$H$10,R32=Sheet1!$H$11),"Games","TBD")))))))))</f>
        <v>Film &amp; Video</v>
      </c>
      <c r="T32" t="str">
        <f>IF(R32=Sheet1!$H$4,"Animation",IF(R32=Sheet1!$H$5,"Documentary",IF(R32=Sheet1!$H$6,"Drama",IF(R32=Sheet1!$H$7,"Science Fiction",IF(R32=Sheet1!$H$8,"Shorts",IF(R32=Sheet1!$H$9,"Television",IF(R32=Sheet1!$H$10,"Mobile games",IF(R32=Sheet1!$H$11,"Video games",IF(R32=Sheet1!$H$12,"Food trucks",IF(R32=Sheet1!$H$13,"Audio",IF(R32=Sheet1!$H$14,"Electric music",IF(R32=Sheet1!$H$15,"Indie rock",IF(R32=Sheet1!$H$16,"Jazz",IF(R32=Sheet1!$H$17,"Metal",IF(R32=Sheet1!$H$18,"Rock",IF(R32=Sheet1!$H$19,"World Music",IF(R32=Sheet1!$H$20,"Fiction",IF(R32=Sheet1!$H$21,"Nonfiction",IF(R32=Sheet1!$H$22,"Radio &amp; podcasts",IF(R32=Sheet1!$H$23,"Translations",IF(R32=Sheet1!$H$24,"Photography books",IF(R32=Sheet1!$H$25,"Web",IF(R32=Sheet1!$H$26,"Wearables",IF(R32=Sheet1!$H$27,"Plays","Other"))))))))))))))))))))))))</f>
        <v>Animation</v>
      </c>
    </row>
    <row r="33" spans="1:20" ht="16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s="5">
        <f>(E33/D33)</f>
        <v>3.1</v>
      </c>
      <c r="I33" s="8">
        <f>E33/G33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4">
        <f>(((L33/60)/60)/24)+DATE(1970,1,1)</f>
        <v>42374.25</v>
      </c>
      <c r="O33" s="14">
        <f>(((M33/60)/60)/24)+DATE(1970,1,1)</f>
        <v>42402.25</v>
      </c>
      <c r="P33" t="b">
        <v>0</v>
      </c>
      <c r="Q33" t="b">
        <v>0</v>
      </c>
      <c r="R33" t="s">
        <v>89</v>
      </c>
      <c r="S33" t="str">
        <f>IF(R33="food/food trucks","Food",IF(OR(R33=$R$3,R33=$R$15,R33=$R$52,R33=$R$85,R33=$R$75,R33=$R$135),"Music",IF(OR(R33=Sheet1!$H$4,R33=Sheet1!$H$5,R33=Sheet1!$H$6,R33=Sheet1!$H$7,R33=Sheet1!$H$8,R33=Sheet1!$H$9),"Film &amp; Video",IF(OR(R33=Sheet1!$H$26,R33=Sheet1!$H$25),"Technology",IF(R33=Sheet1!$H$13,"Journalism",IF(OR(R33=Sheet1!$H$20,R33=Sheet1!$H$21,R33=Sheet1!$H$22,R33=Sheet1!$H$23),"Publishing",IF(R33=Sheet1!$H$24,"Photography",IF(R33=Sheet1!$H$27,"Theater",IF(OR(R33=Sheet1!$H$10,R33=Sheet1!$H$11),"Games","TBD")))))))))</f>
        <v>Games</v>
      </c>
      <c r="T33" t="str">
        <f>IF(R33=Sheet1!$H$4,"Animation",IF(R33=Sheet1!$H$5,"Documentary",IF(R33=Sheet1!$H$6,"Drama",IF(R33=Sheet1!$H$7,"Science Fiction",IF(R33=Sheet1!$H$8,"Shorts",IF(R33=Sheet1!$H$9,"Television",IF(R33=Sheet1!$H$10,"Mobile games",IF(R33=Sheet1!$H$11,"Video games",IF(R33=Sheet1!$H$12,"Food trucks",IF(R33=Sheet1!$H$13,"Audio",IF(R33=Sheet1!$H$14,"Electric music",IF(R33=Sheet1!$H$15,"Indie rock",IF(R33=Sheet1!$H$16,"Jazz",IF(R33=Sheet1!$H$17,"Metal",IF(R33=Sheet1!$H$18,"Rock",IF(R33=Sheet1!$H$19,"World Music",IF(R33=Sheet1!$H$20,"Fiction",IF(R33=Sheet1!$H$21,"Nonfiction",IF(R33=Sheet1!$H$22,"Radio &amp; podcasts",IF(R33=Sheet1!$H$23,"Translations",IF(R33=Sheet1!$H$24,"Photography books",IF(R33=Sheet1!$H$25,"Web",IF(R33=Sheet1!$H$26,"Wearables",IF(R33=Sheet1!$H$27,"Plays","Other"))))))))))))))))))))))))</f>
        <v>Video games</v>
      </c>
    </row>
    <row r="34" spans="1:20" ht="16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s="5">
        <f>(E34/D34)</f>
        <v>0.86807920792079207</v>
      </c>
      <c r="I34" s="8">
        <f>E34/G34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4">
        <f>(((L34/60)/60)/24)+DATE(1970,1,1)</f>
        <v>43110.25</v>
      </c>
      <c r="O34" s="14">
        <f>(((M34/60)/60)/24)+DATE(1970,1,1)</f>
        <v>43137.25</v>
      </c>
      <c r="P34" t="b">
        <v>0</v>
      </c>
      <c r="Q34" t="b">
        <v>0</v>
      </c>
      <c r="R34" t="s">
        <v>42</v>
      </c>
      <c r="S34" t="str">
        <f>IF(R34="food/food trucks","Food",IF(OR(R34=$R$3,R34=$R$15,R34=$R$52,R34=$R$85,R34=$R$75,R34=$R$135),"Music",IF(OR(R34=Sheet1!$H$4,R34=Sheet1!$H$5,R34=Sheet1!$H$6,R34=Sheet1!$H$7,R34=Sheet1!$H$8,R34=Sheet1!$H$9),"Film &amp; Video",IF(OR(R34=Sheet1!$H$26,R34=Sheet1!$H$25),"Technology",IF(R34=Sheet1!$H$13,"Journalism",IF(OR(R34=Sheet1!$H$20,R34=Sheet1!$H$21,R34=Sheet1!$H$22,R34=Sheet1!$H$23),"Publishing",IF(R34=Sheet1!$H$24,"Photography",IF(R34=Sheet1!$H$27,"Theater",IF(OR(R34=Sheet1!$H$10,R34=Sheet1!$H$11),"Games","TBD")))))))))</f>
        <v>Film &amp; Video</v>
      </c>
      <c r="T34" t="str">
        <f>IF(R34=Sheet1!$H$4,"Animation",IF(R34=Sheet1!$H$5,"Documentary",IF(R34=Sheet1!$H$6,"Drama",IF(R34=Sheet1!$H$7,"Science Fiction",IF(R34=Sheet1!$H$8,"Shorts",IF(R34=Sheet1!$H$9,"Television",IF(R34=Sheet1!$H$10,"Mobile games",IF(R34=Sheet1!$H$11,"Video games",IF(R34=Sheet1!$H$12,"Food trucks",IF(R34=Sheet1!$H$13,"Audio",IF(R34=Sheet1!$H$14,"Electric music",IF(R34=Sheet1!$H$15,"Indie rock",IF(R34=Sheet1!$H$16,"Jazz",IF(R34=Sheet1!$H$17,"Metal",IF(R34=Sheet1!$H$18,"Rock",IF(R34=Sheet1!$H$19,"World Music",IF(R34=Sheet1!$H$20,"Fiction",IF(R34=Sheet1!$H$21,"Nonfiction",IF(R34=Sheet1!$H$22,"Radio &amp; podcasts",IF(R34=Sheet1!$H$23,"Translations",IF(R34=Sheet1!$H$24,"Photography books",IF(R34=Sheet1!$H$25,"Web",IF(R34=Sheet1!$H$26,"Wearables",IF(R34=Sheet1!$H$27,"Plays","Other"))))))))))))))))))))))))</f>
        <v>Documentary</v>
      </c>
    </row>
    <row r="35" spans="1:20" ht="16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s="5">
        <f>(E35/D35)</f>
        <v>3.7782071713147412</v>
      </c>
      <c r="I35" s="8">
        <f>E35/G35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4">
        <f>(((L35/60)/60)/24)+DATE(1970,1,1)</f>
        <v>41917.208333333336</v>
      </c>
      <c r="O35" s="14">
        <f>(((M35/60)/60)/24)+DATE(1970,1,1)</f>
        <v>41954.25</v>
      </c>
      <c r="P35" t="b">
        <v>0</v>
      </c>
      <c r="Q35" t="b">
        <v>0</v>
      </c>
      <c r="R35" t="s">
        <v>33</v>
      </c>
      <c r="S35" t="str">
        <f>IF(R35="food/food trucks","Food",IF(OR(R35=$R$3,R35=$R$15,R35=$R$52,R35=$R$85,R35=$R$75,R35=$R$135),"Music",IF(OR(R35=Sheet1!$H$4,R35=Sheet1!$H$5,R35=Sheet1!$H$6,R35=Sheet1!$H$7,R35=Sheet1!$H$8,R35=Sheet1!$H$9),"Film &amp; Video",IF(OR(R35=Sheet1!$H$26,R35=Sheet1!$H$25),"Technology",IF(R35=Sheet1!$H$13,"Journalism",IF(OR(R35=Sheet1!$H$20,R35=Sheet1!$H$21,R35=Sheet1!$H$22,R35=Sheet1!$H$23),"Publishing",IF(R35=Sheet1!$H$24,"Photography",IF(R35=Sheet1!$H$27,"Theater",IF(OR(R35=Sheet1!$H$10,R35=Sheet1!$H$11),"Games","TBD")))))))))</f>
        <v>Theater</v>
      </c>
      <c r="T35" t="str">
        <f>IF(R35=Sheet1!$H$4,"Animation",IF(R35=Sheet1!$H$5,"Documentary",IF(R35=Sheet1!$H$6,"Drama",IF(R35=Sheet1!$H$7,"Science Fiction",IF(R35=Sheet1!$H$8,"Shorts",IF(R35=Sheet1!$H$9,"Television",IF(R35=Sheet1!$H$10,"Mobile games",IF(R35=Sheet1!$H$11,"Video games",IF(R35=Sheet1!$H$12,"Food trucks",IF(R35=Sheet1!$H$13,"Audio",IF(R35=Sheet1!$H$14,"Electric music",IF(R35=Sheet1!$H$15,"Indie rock",IF(R35=Sheet1!$H$16,"Jazz",IF(R35=Sheet1!$H$17,"Metal",IF(R35=Sheet1!$H$18,"Rock",IF(R35=Sheet1!$H$19,"World Music",IF(R35=Sheet1!$H$20,"Fiction",IF(R35=Sheet1!$H$21,"Nonfiction",IF(R35=Sheet1!$H$22,"Radio &amp; podcasts",IF(R35=Sheet1!$H$23,"Translations",IF(R35=Sheet1!$H$24,"Photography books",IF(R35=Sheet1!$H$25,"Web",IF(R35=Sheet1!$H$26,"Wearables",IF(R35=Sheet1!$H$27,"Plays","Other"))))))))))))))))))))))))</f>
        <v>Plays</v>
      </c>
    </row>
    <row r="36" spans="1:20" ht="31.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s="5">
        <f>(E36/D36)</f>
        <v>1.5080645161290323</v>
      </c>
      <c r="I36" s="8">
        <f>E36/G36</f>
        <v>85</v>
      </c>
      <c r="J36" t="s">
        <v>21</v>
      </c>
      <c r="K36" t="s">
        <v>22</v>
      </c>
      <c r="L36">
        <v>1490245200</v>
      </c>
      <c r="M36">
        <v>1490677200</v>
      </c>
      <c r="N36" s="14">
        <f>(((L36/60)/60)/24)+DATE(1970,1,1)</f>
        <v>42817.208333333328</v>
      </c>
      <c r="O36" s="14">
        <f>(((M36/60)/60)/24)+DATE(1970,1,1)</f>
        <v>42822.208333333328</v>
      </c>
      <c r="P36" t="b">
        <v>0</v>
      </c>
      <c r="Q36" t="b">
        <v>0</v>
      </c>
      <c r="R36" t="s">
        <v>42</v>
      </c>
      <c r="S36" t="str">
        <f>IF(R36="food/food trucks","Food",IF(OR(R36=$R$3,R36=$R$15,R36=$R$52,R36=$R$85,R36=$R$75,R36=$R$135),"Music",IF(OR(R36=Sheet1!$H$4,R36=Sheet1!$H$5,R36=Sheet1!$H$6,R36=Sheet1!$H$7,R36=Sheet1!$H$8,R36=Sheet1!$H$9),"Film &amp; Video",IF(OR(R36=Sheet1!$H$26,R36=Sheet1!$H$25),"Technology",IF(R36=Sheet1!$H$13,"Journalism",IF(OR(R36=Sheet1!$H$20,R36=Sheet1!$H$21,R36=Sheet1!$H$22,R36=Sheet1!$H$23),"Publishing",IF(R36=Sheet1!$H$24,"Photography",IF(R36=Sheet1!$H$27,"Theater",IF(OR(R36=Sheet1!$H$10,R36=Sheet1!$H$11),"Games","TBD")))))))))</f>
        <v>Film &amp; Video</v>
      </c>
      <c r="T36" t="str">
        <f>IF(R36=Sheet1!$H$4,"Animation",IF(R36=Sheet1!$H$5,"Documentary",IF(R36=Sheet1!$H$6,"Drama",IF(R36=Sheet1!$H$7,"Science Fiction",IF(R36=Sheet1!$H$8,"Shorts",IF(R36=Sheet1!$H$9,"Television",IF(R36=Sheet1!$H$10,"Mobile games",IF(R36=Sheet1!$H$11,"Video games",IF(R36=Sheet1!$H$12,"Food trucks",IF(R36=Sheet1!$H$13,"Audio",IF(R36=Sheet1!$H$14,"Electric music",IF(R36=Sheet1!$H$15,"Indie rock",IF(R36=Sheet1!$H$16,"Jazz",IF(R36=Sheet1!$H$17,"Metal",IF(R36=Sheet1!$H$18,"Rock",IF(R36=Sheet1!$H$19,"World Music",IF(R36=Sheet1!$H$20,"Fiction",IF(R36=Sheet1!$H$21,"Nonfiction",IF(R36=Sheet1!$H$22,"Radio &amp; podcasts",IF(R36=Sheet1!$H$23,"Translations",IF(R36=Sheet1!$H$24,"Photography books",IF(R36=Sheet1!$H$25,"Web",IF(R36=Sheet1!$H$26,"Wearables",IF(R36=Sheet1!$H$27,"Plays","Other"))))))))))))))))))))))))</f>
        <v>Documentary</v>
      </c>
    </row>
    <row r="37" spans="1:20" ht="16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s="5">
        <f>(E37/D37)</f>
        <v>1.5030119521912351</v>
      </c>
      <c r="I37" s="8">
        <f>E37/G37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4">
        <f>(((L37/60)/60)/24)+DATE(1970,1,1)</f>
        <v>43484.25</v>
      </c>
      <c r="O37" s="14">
        <f>(((M37/60)/60)/24)+DATE(1970,1,1)</f>
        <v>43526.25</v>
      </c>
      <c r="P37" t="b">
        <v>0</v>
      </c>
      <c r="Q37" t="b">
        <v>1</v>
      </c>
      <c r="R37" t="s">
        <v>53</v>
      </c>
      <c r="S37" t="str">
        <f>IF(R37="food/food trucks","Food",IF(OR(R37=$R$3,R37=$R$15,R37=$R$52,R37=$R$85,R37=$R$75,R37=$R$135),"Music",IF(OR(R37=Sheet1!$H$4,R37=Sheet1!$H$5,R37=Sheet1!$H$6,R37=Sheet1!$H$7,R37=Sheet1!$H$8,R37=Sheet1!$H$9),"Film &amp; Video",IF(OR(R37=Sheet1!$H$26,R37=Sheet1!$H$25),"Technology",IF(R37=Sheet1!$H$13,"Journalism",IF(OR(R37=Sheet1!$H$20,R37=Sheet1!$H$21,R37=Sheet1!$H$22,R37=Sheet1!$H$23),"Publishing",IF(R37=Sheet1!$H$24,"Photography",IF(R37=Sheet1!$H$27,"Theater",IF(OR(R37=Sheet1!$H$10,R37=Sheet1!$H$11),"Games","TBD")))))))))</f>
        <v>Film &amp; Video</v>
      </c>
      <c r="T37" t="str">
        <f>IF(R37=Sheet1!$H$4,"Animation",IF(R37=Sheet1!$H$5,"Documentary",IF(R37=Sheet1!$H$6,"Drama",IF(R37=Sheet1!$H$7,"Science Fiction",IF(R37=Sheet1!$H$8,"Shorts",IF(R37=Sheet1!$H$9,"Television",IF(R37=Sheet1!$H$10,"Mobile games",IF(R37=Sheet1!$H$11,"Video games",IF(R37=Sheet1!$H$12,"Food trucks",IF(R37=Sheet1!$H$13,"Audio",IF(R37=Sheet1!$H$14,"Electric music",IF(R37=Sheet1!$H$15,"Indie rock",IF(R37=Sheet1!$H$16,"Jazz",IF(R37=Sheet1!$H$17,"Metal",IF(R37=Sheet1!$H$18,"Rock",IF(R37=Sheet1!$H$19,"World Music",IF(R37=Sheet1!$H$20,"Fiction",IF(R37=Sheet1!$H$21,"Nonfiction",IF(R37=Sheet1!$H$22,"Radio &amp; podcasts",IF(R37=Sheet1!$H$23,"Translations",IF(R37=Sheet1!$H$24,"Photography books",IF(R37=Sheet1!$H$25,"Web",IF(R37=Sheet1!$H$26,"Wearables",IF(R37=Sheet1!$H$27,"Plays","Other"))))))))))))))))))))))))</f>
        <v>Drama</v>
      </c>
    </row>
    <row r="38" spans="1:20" ht="16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s="5">
        <f>(E38/D38)</f>
        <v>1.572857142857143</v>
      </c>
      <c r="I38" s="8">
        <f>E38/G38</f>
        <v>68.8125</v>
      </c>
      <c r="J38" t="s">
        <v>21</v>
      </c>
      <c r="K38" t="s">
        <v>22</v>
      </c>
      <c r="L38">
        <v>1298700000</v>
      </c>
      <c r="M38">
        <v>1300856400</v>
      </c>
      <c r="N38" s="14">
        <f>(((L38/60)/60)/24)+DATE(1970,1,1)</f>
        <v>40600.25</v>
      </c>
      <c r="O38" s="14">
        <f>(((M38/60)/60)/24)+DATE(1970,1,1)</f>
        <v>40625.208333333336</v>
      </c>
      <c r="P38" t="b">
        <v>0</v>
      </c>
      <c r="Q38" t="b">
        <v>0</v>
      </c>
      <c r="R38" t="s">
        <v>33</v>
      </c>
      <c r="S38" t="str">
        <f>IF(R38="food/food trucks","Food",IF(OR(R38=$R$3,R38=$R$15,R38=$R$52,R38=$R$85,R38=$R$75,R38=$R$135),"Music",IF(OR(R38=Sheet1!$H$4,R38=Sheet1!$H$5,R38=Sheet1!$H$6,R38=Sheet1!$H$7,R38=Sheet1!$H$8,R38=Sheet1!$H$9),"Film &amp; Video",IF(OR(R38=Sheet1!$H$26,R38=Sheet1!$H$25),"Technology",IF(R38=Sheet1!$H$13,"Journalism",IF(OR(R38=Sheet1!$H$20,R38=Sheet1!$H$21,R38=Sheet1!$H$22,R38=Sheet1!$H$23),"Publishing",IF(R38=Sheet1!$H$24,"Photography",IF(R38=Sheet1!$H$27,"Theater",IF(OR(R38=Sheet1!$H$10,R38=Sheet1!$H$11),"Games","TBD")))))))))</f>
        <v>Theater</v>
      </c>
      <c r="T38" t="str">
        <f>IF(R38=Sheet1!$H$4,"Animation",IF(R38=Sheet1!$H$5,"Documentary",IF(R38=Sheet1!$H$6,"Drama",IF(R38=Sheet1!$H$7,"Science Fiction",IF(R38=Sheet1!$H$8,"Shorts",IF(R38=Sheet1!$H$9,"Television",IF(R38=Sheet1!$H$10,"Mobile games",IF(R38=Sheet1!$H$11,"Video games",IF(R38=Sheet1!$H$12,"Food trucks",IF(R38=Sheet1!$H$13,"Audio",IF(R38=Sheet1!$H$14,"Electric music",IF(R38=Sheet1!$H$15,"Indie rock",IF(R38=Sheet1!$H$16,"Jazz",IF(R38=Sheet1!$H$17,"Metal",IF(R38=Sheet1!$H$18,"Rock",IF(R38=Sheet1!$H$19,"World Music",IF(R38=Sheet1!$H$20,"Fiction",IF(R38=Sheet1!$H$21,"Nonfiction",IF(R38=Sheet1!$H$22,"Radio &amp; podcasts",IF(R38=Sheet1!$H$23,"Translations",IF(R38=Sheet1!$H$24,"Photography books",IF(R38=Sheet1!$H$25,"Web",IF(R38=Sheet1!$H$26,"Wearables",IF(R38=Sheet1!$H$27,"Plays","Other"))))))))))))))))))))))))</f>
        <v>Plays</v>
      </c>
    </row>
    <row r="39" spans="1:20" ht="31.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s="5">
        <f>(E39/D39)</f>
        <v>1.3998765432098765</v>
      </c>
      <c r="I39" s="8">
        <f>E39/G39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4">
        <f>(((L39/60)/60)/24)+DATE(1970,1,1)</f>
        <v>43744.208333333328</v>
      </c>
      <c r="O39" s="14">
        <f>(((M39/60)/60)/24)+DATE(1970,1,1)</f>
        <v>43777.25</v>
      </c>
      <c r="P39" t="b">
        <v>0</v>
      </c>
      <c r="Q39" t="b">
        <v>1</v>
      </c>
      <c r="R39" t="s">
        <v>119</v>
      </c>
      <c r="S39" t="str">
        <f>IF(R39="food/food trucks","Food",IF(OR(R39=$R$3,R39=$R$15,R39=$R$52,R39=$R$85,R39=$R$75,R39=$R$135),"Music",IF(OR(R39=Sheet1!$H$4,R39=Sheet1!$H$5,R39=Sheet1!$H$6,R39=Sheet1!$H$7,R39=Sheet1!$H$8,R39=Sheet1!$H$9),"Film &amp; Video",IF(OR(R39=Sheet1!$H$26,R39=Sheet1!$H$25),"Technology",IF(R39=Sheet1!$H$13,"Journalism",IF(OR(R39=Sheet1!$H$20,R39=Sheet1!$H$21,R39=Sheet1!$H$22,R39=Sheet1!$H$23),"Publishing",IF(R39=Sheet1!$H$24,"Photography",IF(R39=Sheet1!$H$27,"Theater",IF(OR(R39=Sheet1!$H$10,R39=Sheet1!$H$11),"Games","TBD")))))))))</f>
        <v>Publishing</v>
      </c>
      <c r="T39" t="str">
        <f>IF(R39=Sheet1!$H$4,"Animation",IF(R39=Sheet1!$H$5,"Documentary",IF(R39=Sheet1!$H$6,"Drama",IF(R39=Sheet1!$H$7,"Science Fiction",IF(R39=Sheet1!$H$8,"Shorts",IF(R39=Sheet1!$H$9,"Television",IF(R39=Sheet1!$H$10,"Mobile games",IF(R39=Sheet1!$H$11,"Video games",IF(R39=Sheet1!$H$12,"Food trucks",IF(R39=Sheet1!$H$13,"Audio",IF(R39=Sheet1!$H$14,"Electric music",IF(R39=Sheet1!$H$15,"Indie rock",IF(R39=Sheet1!$H$16,"Jazz",IF(R39=Sheet1!$H$17,"Metal",IF(R39=Sheet1!$H$18,"Rock",IF(R39=Sheet1!$H$19,"World Music",IF(R39=Sheet1!$H$20,"Fiction",IF(R39=Sheet1!$H$21,"Nonfiction",IF(R39=Sheet1!$H$22,"Radio &amp; podcasts",IF(R39=Sheet1!$H$23,"Translations",IF(R39=Sheet1!$H$24,"Photography books",IF(R39=Sheet1!$H$25,"Web",IF(R39=Sheet1!$H$26,"Wearables",IF(R39=Sheet1!$H$27,"Plays","Other"))))))))))))))))))))))))</f>
        <v>Fiction</v>
      </c>
    </row>
    <row r="40" spans="1:20" ht="16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s="5">
        <f>(E40/D40)</f>
        <v>3.2532258064516131</v>
      </c>
      <c r="I40" s="8">
        <f>E40/G40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4">
        <f>(((L40/60)/60)/24)+DATE(1970,1,1)</f>
        <v>40469.208333333336</v>
      </c>
      <c r="O40" s="14">
        <f>(((M40/60)/60)/24)+DATE(1970,1,1)</f>
        <v>40474.208333333336</v>
      </c>
      <c r="P40" t="b">
        <v>0</v>
      </c>
      <c r="Q40" t="b">
        <v>0</v>
      </c>
      <c r="R40" t="s">
        <v>122</v>
      </c>
      <c r="S40" t="str">
        <f>IF(R40="food/food trucks","Food",IF(OR(R40=$R$3,R40=$R$15,R40=$R$52,R40=$R$85,R40=$R$75,R40=$R$135),"Music",IF(OR(R40=Sheet1!$H$4,R40=Sheet1!$H$5,R40=Sheet1!$H$6,R40=Sheet1!$H$7,R40=Sheet1!$H$8,R40=Sheet1!$H$9),"Film &amp; Video",IF(OR(R40=Sheet1!$H$26,R40=Sheet1!$H$25),"Technology",IF(R40=Sheet1!$H$13,"Journalism",IF(OR(R40=Sheet1!$H$20,R40=Sheet1!$H$21,R40=Sheet1!$H$22,R40=Sheet1!$H$23),"Publishing",IF(R40=Sheet1!$H$24,"Photography",IF(R40=Sheet1!$H$27,"Theater",IF(OR(R40=Sheet1!$H$10,R40=Sheet1!$H$11),"Games","TBD")))))))))</f>
        <v>Photography</v>
      </c>
      <c r="T40" t="str">
        <f>IF(R40=Sheet1!$H$4,"Animation",IF(R40=Sheet1!$H$5,"Documentary",IF(R40=Sheet1!$H$6,"Drama",IF(R40=Sheet1!$H$7,"Science Fiction",IF(R40=Sheet1!$H$8,"Shorts",IF(R40=Sheet1!$H$9,"Television",IF(R40=Sheet1!$H$10,"Mobile games",IF(R40=Sheet1!$H$11,"Video games",IF(R40=Sheet1!$H$12,"Food trucks",IF(R40=Sheet1!$H$13,"Audio",IF(R40=Sheet1!$H$14,"Electric music",IF(R40=Sheet1!$H$15,"Indie rock",IF(R40=Sheet1!$H$16,"Jazz",IF(R40=Sheet1!$H$17,"Metal",IF(R40=Sheet1!$H$18,"Rock",IF(R40=Sheet1!$H$19,"World Music",IF(R40=Sheet1!$H$20,"Fiction",IF(R40=Sheet1!$H$21,"Nonfiction",IF(R40=Sheet1!$H$22,"Radio &amp; podcasts",IF(R40=Sheet1!$H$23,"Translations",IF(R40=Sheet1!$H$24,"Photography books",IF(R40=Sheet1!$H$25,"Web",IF(R40=Sheet1!$H$26,"Wearables",IF(R40=Sheet1!$H$27,"Plays","Other"))))))))))))))))))))))))</f>
        <v>Photography books</v>
      </c>
    </row>
    <row r="41" spans="1:20" ht="16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s="5">
        <f>(E41/D41)</f>
        <v>0.50777777777777777</v>
      </c>
      <c r="I41" s="8">
        <f>E41/G41</f>
        <v>57.125</v>
      </c>
      <c r="J41" t="s">
        <v>36</v>
      </c>
      <c r="K41" t="s">
        <v>37</v>
      </c>
      <c r="L41">
        <v>1361772000</v>
      </c>
      <c r="M41">
        <v>1362978000</v>
      </c>
      <c r="N41" s="14">
        <f>(((L41/60)/60)/24)+DATE(1970,1,1)</f>
        <v>41330.25</v>
      </c>
      <c r="O41" s="14">
        <f>(((M41/60)/60)/24)+DATE(1970,1,1)</f>
        <v>41344.208333333336</v>
      </c>
      <c r="P41" t="b">
        <v>0</v>
      </c>
      <c r="Q41" t="b">
        <v>0</v>
      </c>
      <c r="R41" t="s">
        <v>33</v>
      </c>
      <c r="S41" t="str">
        <f>IF(R41="food/food trucks","Food",IF(OR(R41=$R$3,R41=$R$15,R41=$R$52,R41=$R$85,R41=$R$75,R41=$R$135),"Music",IF(OR(R41=Sheet1!$H$4,R41=Sheet1!$H$5,R41=Sheet1!$H$6,R41=Sheet1!$H$7,R41=Sheet1!$H$8,R41=Sheet1!$H$9),"Film &amp; Video",IF(OR(R41=Sheet1!$H$26,R41=Sheet1!$H$25),"Technology",IF(R41=Sheet1!$H$13,"Journalism",IF(OR(R41=Sheet1!$H$20,R41=Sheet1!$H$21,R41=Sheet1!$H$22,R41=Sheet1!$H$23),"Publishing",IF(R41=Sheet1!$H$24,"Photography",IF(R41=Sheet1!$H$27,"Theater",IF(OR(R41=Sheet1!$H$10,R41=Sheet1!$H$11),"Games","TBD")))))))))</f>
        <v>Theater</v>
      </c>
      <c r="T41" t="str">
        <f>IF(R41=Sheet1!$H$4,"Animation",IF(R41=Sheet1!$H$5,"Documentary",IF(R41=Sheet1!$H$6,"Drama",IF(R41=Sheet1!$H$7,"Science Fiction",IF(R41=Sheet1!$H$8,"Shorts",IF(R41=Sheet1!$H$9,"Television",IF(R41=Sheet1!$H$10,"Mobile games",IF(R41=Sheet1!$H$11,"Video games",IF(R41=Sheet1!$H$12,"Food trucks",IF(R41=Sheet1!$H$13,"Audio",IF(R41=Sheet1!$H$14,"Electric music",IF(R41=Sheet1!$H$15,"Indie rock",IF(R41=Sheet1!$H$16,"Jazz",IF(R41=Sheet1!$H$17,"Metal",IF(R41=Sheet1!$H$18,"Rock",IF(R41=Sheet1!$H$19,"World Music",IF(R41=Sheet1!$H$20,"Fiction",IF(R41=Sheet1!$H$21,"Nonfiction",IF(R41=Sheet1!$H$22,"Radio &amp; podcasts",IF(R41=Sheet1!$H$23,"Translations",IF(R41=Sheet1!$H$24,"Photography books",IF(R41=Sheet1!$H$25,"Web",IF(R41=Sheet1!$H$26,"Wearables",IF(R41=Sheet1!$H$27,"Plays","Other"))))))))))))))))))))))))</f>
        <v>Plays</v>
      </c>
    </row>
    <row r="42" spans="1:20" ht="16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s="5">
        <f>(E42/D42)</f>
        <v>1.6906818181818182</v>
      </c>
      <c r="I42" s="8">
        <f>E42/G42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4">
        <f>(((L42/60)/60)/24)+DATE(1970,1,1)</f>
        <v>40334.208333333336</v>
      </c>
      <c r="O42" s="14">
        <f>(((M42/60)/60)/24)+DATE(1970,1,1)</f>
        <v>40353.208333333336</v>
      </c>
      <c r="P42" t="b">
        <v>0</v>
      </c>
      <c r="Q42" t="b">
        <v>1</v>
      </c>
      <c r="R42" t="s">
        <v>65</v>
      </c>
      <c r="S42" t="str">
        <f>IF(R42="food/food trucks","Food",IF(OR(R42=$R$3,R42=$R$15,R42=$R$52,R42=$R$85,R42=$R$75,R42=$R$135),"Music",IF(OR(R42=Sheet1!$H$4,R42=Sheet1!$H$5,R42=Sheet1!$H$6,R42=Sheet1!$H$7,R42=Sheet1!$H$8,R42=Sheet1!$H$9),"Film &amp; Video",IF(OR(R42=Sheet1!$H$26,R42=Sheet1!$H$25),"Technology",IF(R42=Sheet1!$H$13,"Journalism",IF(OR(R42=Sheet1!$H$20,R42=Sheet1!$H$21,R42=Sheet1!$H$22,R42=Sheet1!$H$23),"Publishing",IF(R42=Sheet1!$H$24,"Photography",IF(R42=Sheet1!$H$27,"Theater",IF(OR(R42=Sheet1!$H$10,R42=Sheet1!$H$11),"Games","TBD")))))))))</f>
        <v>Technology</v>
      </c>
      <c r="T42" t="str">
        <f>IF(R42=Sheet1!$H$4,"Animation",IF(R42=Sheet1!$H$5,"Documentary",IF(R42=Sheet1!$H$6,"Drama",IF(R42=Sheet1!$H$7,"Science Fiction",IF(R42=Sheet1!$H$8,"Shorts",IF(R42=Sheet1!$H$9,"Television",IF(R42=Sheet1!$H$10,"Mobile games",IF(R42=Sheet1!$H$11,"Video games",IF(R42=Sheet1!$H$12,"Food trucks",IF(R42=Sheet1!$H$13,"Audio",IF(R42=Sheet1!$H$14,"Electric music",IF(R42=Sheet1!$H$15,"Indie rock",IF(R42=Sheet1!$H$16,"Jazz",IF(R42=Sheet1!$H$17,"Metal",IF(R42=Sheet1!$H$18,"Rock",IF(R42=Sheet1!$H$19,"World Music",IF(R42=Sheet1!$H$20,"Fiction",IF(R42=Sheet1!$H$21,"Nonfiction",IF(R42=Sheet1!$H$22,"Radio &amp; podcasts",IF(R42=Sheet1!$H$23,"Translations",IF(R42=Sheet1!$H$24,"Photography books",IF(R42=Sheet1!$H$25,"Web",IF(R42=Sheet1!$H$26,"Wearables",IF(R42=Sheet1!$H$27,"Plays","Other"))))))))))))))))))))))))</f>
        <v>Wearables</v>
      </c>
    </row>
    <row r="43" spans="1:20" ht="16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s="5">
        <f>(E43/D43)</f>
        <v>2.1292857142857144</v>
      </c>
      <c r="I43" s="8">
        <f>E43/G43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4">
        <f>(((L43/60)/60)/24)+DATE(1970,1,1)</f>
        <v>41156.208333333336</v>
      </c>
      <c r="O43" s="14">
        <f>(((M43/60)/60)/24)+DATE(1970,1,1)</f>
        <v>41182.208333333336</v>
      </c>
      <c r="P43" t="b">
        <v>0</v>
      </c>
      <c r="Q43" t="b">
        <v>1</v>
      </c>
      <c r="R43" t="s">
        <v>23</v>
      </c>
      <c r="S43" t="str">
        <f>IF(R43="food/food trucks","Food",IF(OR(R43=$R$3,R43=$R$15,R43=$R$52,R43=$R$85,R43=$R$75,R43=$R$135),"Music",IF(OR(R43=Sheet1!$H$4,R43=Sheet1!$H$5,R43=Sheet1!$H$6,R43=Sheet1!$H$7,R43=Sheet1!$H$8,R43=Sheet1!$H$9),"Film &amp; Video",IF(OR(R43=Sheet1!$H$26,R43=Sheet1!$H$25),"Technology",IF(R43=Sheet1!$H$13,"Journalism",IF(OR(R43=Sheet1!$H$20,R43=Sheet1!$H$21,R43=Sheet1!$H$22,R43=Sheet1!$H$23),"Publishing",IF(R43=Sheet1!$H$24,"Photography",IF(R43=Sheet1!$H$27,"Theater",IF(OR(R43=Sheet1!$H$10,R43=Sheet1!$H$11),"Games","TBD")))))))))</f>
        <v>Music</v>
      </c>
      <c r="T43" t="str">
        <f>IF(R43=Sheet1!$H$4,"Animation",IF(R43=Sheet1!$H$5,"Documentary",IF(R43=Sheet1!$H$6,"Drama",IF(R43=Sheet1!$H$7,"Science Fiction",IF(R43=Sheet1!$H$8,"Shorts",IF(R43=Sheet1!$H$9,"Television",IF(R43=Sheet1!$H$10,"Mobile games",IF(R43=Sheet1!$H$11,"Video games",IF(R43=Sheet1!$H$12,"Food trucks",IF(R43=Sheet1!$H$13,"Audio",IF(R43=Sheet1!$H$14,"Electric music",IF(R43=Sheet1!$H$15,"Indie rock",IF(R43=Sheet1!$H$16,"Jazz",IF(R43=Sheet1!$H$17,"Metal",IF(R43=Sheet1!$H$18,"Rock",IF(R43=Sheet1!$H$19,"World Music",IF(R43=Sheet1!$H$20,"Fiction",IF(R43=Sheet1!$H$21,"Nonfiction",IF(R43=Sheet1!$H$22,"Radio &amp; podcasts",IF(R43=Sheet1!$H$23,"Translations",IF(R43=Sheet1!$H$24,"Photography books",IF(R43=Sheet1!$H$25,"Web",IF(R43=Sheet1!$H$26,"Wearables",IF(R43=Sheet1!$H$27,"Plays","Other"))))))))))))))))))))))))</f>
        <v>Rock</v>
      </c>
    </row>
    <row r="44" spans="1:20" ht="16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s="5">
        <f>(E44/D44)</f>
        <v>4.4394444444444447</v>
      </c>
      <c r="I44" s="8">
        <f>E44/G44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4">
        <f>(((L44/60)/60)/24)+DATE(1970,1,1)</f>
        <v>40728.208333333336</v>
      </c>
      <c r="O44" s="14">
        <f>(((M44/60)/60)/24)+DATE(1970,1,1)</f>
        <v>40737.208333333336</v>
      </c>
      <c r="P44" t="b">
        <v>0</v>
      </c>
      <c r="Q44" t="b">
        <v>0</v>
      </c>
      <c r="R44" t="s">
        <v>17</v>
      </c>
      <c r="S44" t="str">
        <f>IF(R44="food/food trucks","Food",IF(OR(R44=$R$3,R44=$R$15,R44=$R$52,R44=$R$85,R44=$R$75,R44=$R$135),"Music",IF(OR(R44=Sheet1!$H$4,R44=Sheet1!$H$5,R44=Sheet1!$H$6,R44=Sheet1!$H$7,R44=Sheet1!$H$8,R44=Sheet1!$H$9),"Film &amp; Video",IF(OR(R44=Sheet1!$H$26,R44=Sheet1!$H$25),"Technology",IF(R44=Sheet1!$H$13,"Journalism",IF(OR(R44=Sheet1!$H$20,R44=Sheet1!$H$21,R44=Sheet1!$H$22,R44=Sheet1!$H$23),"Publishing",IF(R44=Sheet1!$H$24,"Photography",IF(R44=Sheet1!$H$27,"Theater",IF(OR(R44=Sheet1!$H$10,R44=Sheet1!$H$11),"Games","TBD")))))))))</f>
        <v>Food</v>
      </c>
      <c r="T44" t="str">
        <f>IF(R44=Sheet1!$H$4,"Animation",IF(R44=Sheet1!$H$5,"Documentary",IF(R44=Sheet1!$H$6,"Drama",IF(R44=Sheet1!$H$7,"Science Fiction",IF(R44=Sheet1!$H$8,"Shorts",IF(R44=Sheet1!$H$9,"Television",IF(R44=Sheet1!$H$10,"Mobile games",IF(R44=Sheet1!$H$11,"Video games",IF(R44=Sheet1!$H$12,"Food trucks",IF(R44=Sheet1!$H$13,"Audio",IF(R44=Sheet1!$H$14,"Electric music",IF(R44=Sheet1!$H$15,"Indie rock",IF(R44=Sheet1!$H$16,"Jazz",IF(R44=Sheet1!$H$17,"Metal",IF(R44=Sheet1!$H$18,"Rock",IF(R44=Sheet1!$H$19,"World Music",IF(R44=Sheet1!$H$20,"Fiction",IF(R44=Sheet1!$H$21,"Nonfiction",IF(R44=Sheet1!$H$22,"Radio &amp; podcasts",IF(R44=Sheet1!$H$23,"Translations",IF(R44=Sheet1!$H$24,"Photography books",IF(R44=Sheet1!$H$25,"Web",IF(R44=Sheet1!$H$26,"Wearables",IF(R44=Sheet1!$H$27,"Plays","Other"))))))))))))))))))))))))</f>
        <v>Food trucks</v>
      </c>
    </row>
    <row r="45" spans="1:20" ht="16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s="5">
        <f>(E45/D45)</f>
        <v>1.859390243902439</v>
      </c>
      <c r="I45" s="8">
        <f>E45/G45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4">
        <f>(((L45/60)/60)/24)+DATE(1970,1,1)</f>
        <v>41844.208333333336</v>
      </c>
      <c r="O45" s="14">
        <f>(((M45/60)/60)/24)+DATE(1970,1,1)</f>
        <v>41860.208333333336</v>
      </c>
      <c r="P45" t="b">
        <v>0</v>
      </c>
      <c r="Q45" t="b">
        <v>0</v>
      </c>
      <c r="R45" t="s">
        <v>133</v>
      </c>
      <c r="S45" t="str">
        <f>IF(R45="food/food trucks","Food",IF(OR(R45=$R$3,R45=$R$15,R45=$R$52,R45=$R$85,R45=$R$75,R45=$R$135),"Music",IF(OR(R45=Sheet1!$H$4,R45=Sheet1!$H$5,R45=Sheet1!$H$6,R45=Sheet1!$H$7,R45=Sheet1!$H$8,R45=Sheet1!$H$9),"Film &amp; Video",IF(OR(R45=Sheet1!$H$26,R45=Sheet1!$H$25),"Technology",IF(R45=Sheet1!$H$13,"Journalism",IF(OR(R45=Sheet1!$H$20,R45=Sheet1!$H$21,R45=Sheet1!$H$22,R45=Sheet1!$H$23),"Publishing",IF(R45=Sheet1!$H$24,"Photography",IF(R45=Sheet1!$H$27,"Theater",IF(OR(R45=Sheet1!$H$10,R45=Sheet1!$H$11),"Games","TBD")))))))))</f>
        <v>Publishing</v>
      </c>
      <c r="T45" t="str">
        <f>IF(R45=Sheet1!$H$4,"Animation",IF(R45=Sheet1!$H$5,"Documentary",IF(R45=Sheet1!$H$6,"Drama",IF(R45=Sheet1!$H$7,"Science Fiction",IF(R45=Sheet1!$H$8,"Shorts",IF(R45=Sheet1!$H$9,"Television",IF(R45=Sheet1!$H$10,"Mobile games",IF(R45=Sheet1!$H$11,"Video games",IF(R45=Sheet1!$H$12,"Food trucks",IF(R45=Sheet1!$H$13,"Audio",IF(R45=Sheet1!$H$14,"Electric music",IF(R45=Sheet1!$H$15,"Indie rock",IF(R45=Sheet1!$H$16,"Jazz",IF(R45=Sheet1!$H$17,"Metal",IF(R45=Sheet1!$H$18,"Rock",IF(R45=Sheet1!$H$19,"World Music",IF(R45=Sheet1!$H$20,"Fiction",IF(R45=Sheet1!$H$21,"Nonfiction",IF(R45=Sheet1!$H$22,"Radio &amp; podcasts",IF(R45=Sheet1!$H$23,"Translations",IF(R45=Sheet1!$H$24,"Photography books",IF(R45=Sheet1!$H$25,"Web",IF(R45=Sheet1!$H$26,"Wearables",IF(R45=Sheet1!$H$27,"Plays","Other"))))))))))))))))))))))))</f>
        <v>Radio &amp; podcasts</v>
      </c>
    </row>
    <row r="46" spans="1:20" ht="16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s="5">
        <f>(E46/D46)</f>
        <v>6.5881249999999998</v>
      </c>
      <c r="I46" s="8">
        <f>E46/G46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4">
        <f>(((L46/60)/60)/24)+DATE(1970,1,1)</f>
        <v>43541.208333333328</v>
      </c>
      <c r="O46" s="14">
        <f>(((M46/60)/60)/24)+DATE(1970,1,1)</f>
        <v>43542.208333333328</v>
      </c>
      <c r="P46" t="b">
        <v>0</v>
      </c>
      <c r="Q46" t="b">
        <v>0</v>
      </c>
      <c r="R46" t="s">
        <v>119</v>
      </c>
      <c r="S46" t="str">
        <f>IF(R46="food/food trucks","Food",IF(OR(R46=$R$3,R46=$R$15,R46=$R$52,R46=$R$85,R46=$R$75,R46=$R$135),"Music",IF(OR(R46=Sheet1!$H$4,R46=Sheet1!$H$5,R46=Sheet1!$H$6,R46=Sheet1!$H$7,R46=Sheet1!$H$8,R46=Sheet1!$H$9),"Film &amp; Video",IF(OR(R46=Sheet1!$H$26,R46=Sheet1!$H$25),"Technology",IF(R46=Sheet1!$H$13,"Journalism",IF(OR(R46=Sheet1!$H$20,R46=Sheet1!$H$21,R46=Sheet1!$H$22,R46=Sheet1!$H$23),"Publishing",IF(R46=Sheet1!$H$24,"Photography",IF(R46=Sheet1!$H$27,"Theater",IF(OR(R46=Sheet1!$H$10,R46=Sheet1!$H$11),"Games","TBD")))))))))</f>
        <v>Publishing</v>
      </c>
      <c r="T46" t="str">
        <f>IF(R46=Sheet1!$H$4,"Animation",IF(R46=Sheet1!$H$5,"Documentary",IF(R46=Sheet1!$H$6,"Drama",IF(R46=Sheet1!$H$7,"Science Fiction",IF(R46=Sheet1!$H$8,"Shorts",IF(R46=Sheet1!$H$9,"Television",IF(R46=Sheet1!$H$10,"Mobile games",IF(R46=Sheet1!$H$11,"Video games",IF(R46=Sheet1!$H$12,"Food trucks",IF(R46=Sheet1!$H$13,"Audio",IF(R46=Sheet1!$H$14,"Electric music",IF(R46=Sheet1!$H$15,"Indie rock",IF(R46=Sheet1!$H$16,"Jazz",IF(R46=Sheet1!$H$17,"Metal",IF(R46=Sheet1!$H$18,"Rock",IF(R46=Sheet1!$H$19,"World Music",IF(R46=Sheet1!$H$20,"Fiction",IF(R46=Sheet1!$H$21,"Nonfiction",IF(R46=Sheet1!$H$22,"Radio &amp; podcasts",IF(R46=Sheet1!$H$23,"Translations",IF(R46=Sheet1!$H$24,"Photography books",IF(R46=Sheet1!$H$25,"Web",IF(R46=Sheet1!$H$26,"Wearables",IF(R46=Sheet1!$H$27,"Plays","Other"))))))))))))))))))))))))</f>
        <v>Fiction</v>
      </c>
    </row>
    <row r="47" spans="1:20" ht="31.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s="5">
        <f>(E47/D47)</f>
        <v>0.4768421052631579</v>
      </c>
      <c r="I47" s="8">
        <f>E47/G47</f>
        <v>94.375</v>
      </c>
      <c r="J47" t="s">
        <v>21</v>
      </c>
      <c r="K47" t="s">
        <v>22</v>
      </c>
      <c r="L47">
        <v>1478062800</v>
      </c>
      <c r="M47">
        <v>1479362400</v>
      </c>
      <c r="N47" s="14">
        <f>(((L47/60)/60)/24)+DATE(1970,1,1)</f>
        <v>42676.208333333328</v>
      </c>
      <c r="O47" s="14">
        <f>(((M47/60)/60)/24)+DATE(1970,1,1)</f>
        <v>42691.25</v>
      </c>
      <c r="P47" t="b">
        <v>0</v>
      </c>
      <c r="Q47" t="b">
        <v>1</v>
      </c>
      <c r="R47" t="s">
        <v>33</v>
      </c>
      <c r="S47" t="str">
        <f>IF(R47="food/food trucks","Food",IF(OR(R47=$R$3,R47=$R$15,R47=$R$52,R47=$R$85,R47=$R$75,R47=$R$135),"Music",IF(OR(R47=Sheet1!$H$4,R47=Sheet1!$H$5,R47=Sheet1!$H$6,R47=Sheet1!$H$7,R47=Sheet1!$H$8,R47=Sheet1!$H$9),"Film &amp; Video",IF(OR(R47=Sheet1!$H$26,R47=Sheet1!$H$25),"Technology",IF(R47=Sheet1!$H$13,"Journalism",IF(OR(R47=Sheet1!$H$20,R47=Sheet1!$H$21,R47=Sheet1!$H$22,R47=Sheet1!$H$23),"Publishing",IF(R47=Sheet1!$H$24,"Photography",IF(R47=Sheet1!$H$27,"Theater",IF(OR(R47=Sheet1!$H$10,R47=Sheet1!$H$11),"Games","TBD")))))))))</f>
        <v>Theater</v>
      </c>
      <c r="T47" t="str">
        <f>IF(R47=Sheet1!$H$4,"Animation",IF(R47=Sheet1!$H$5,"Documentary",IF(R47=Sheet1!$H$6,"Drama",IF(R47=Sheet1!$H$7,"Science Fiction",IF(R47=Sheet1!$H$8,"Shorts",IF(R47=Sheet1!$H$9,"Television",IF(R47=Sheet1!$H$10,"Mobile games",IF(R47=Sheet1!$H$11,"Video games",IF(R47=Sheet1!$H$12,"Food trucks",IF(R47=Sheet1!$H$13,"Audio",IF(R47=Sheet1!$H$14,"Electric music",IF(R47=Sheet1!$H$15,"Indie rock",IF(R47=Sheet1!$H$16,"Jazz",IF(R47=Sheet1!$H$17,"Metal",IF(R47=Sheet1!$H$18,"Rock",IF(R47=Sheet1!$H$19,"World Music",IF(R47=Sheet1!$H$20,"Fiction",IF(R47=Sheet1!$H$21,"Nonfiction",IF(R47=Sheet1!$H$22,"Radio &amp; podcasts",IF(R47=Sheet1!$H$23,"Translations",IF(R47=Sheet1!$H$24,"Photography books",IF(R47=Sheet1!$H$25,"Web",IF(R47=Sheet1!$H$26,"Wearables",IF(R47=Sheet1!$H$27,"Plays","Other"))))))))))))))))))))))))</f>
        <v>Plays</v>
      </c>
    </row>
    <row r="48" spans="1:20" ht="16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s="5">
        <f>(E48/D48)</f>
        <v>1.1478378378378378</v>
      </c>
      <c r="I48" s="8">
        <f>E48/G48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4">
        <f>(((L48/60)/60)/24)+DATE(1970,1,1)</f>
        <v>40367.208333333336</v>
      </c>
      <c r="O48" s="14">
        <f>(((M48/60)/60)/24)+DATE(1970,1,1)</f>
        <v>40390.208333333336</v>
      </c>
      <c r="P48" t="b">
        <v>0</v>
      </c>
      <c r="Q48" t="b">
        <v>0</v>
      </c>
      <c r="R48" t="s">
        <v>23</v>
      </c>
      <c r="S48" t="str">
        <f>IF(R48="food/food trucks","Food",IF(OR(R48=$R$3,R48=$R$15,R48=$R$52,R48=$R$85,R48=$R$75,R48=$R$135),"Music",IF(OR(R48=Sheet1!$H$4,R48=Sheet1!$H$5,R48=Sheet1!$H$6,R48=Sheet1!$H$7,R48=Sheet1!$H$8,R48=Sheet1!$H$9),"Film &amp; Video",IF(OR(R48=Sheet1!$H$26,R48=Sheet1!$H$25),"Technology",IF(R48=Sheet1!$H$13,"Journalism",IF(OR(R48=Sheet1!$H$20,R48=Sheet1!$H$21,R48=Sheet1!$H$22,R48=Sheet1!$H$23),"Publishing",IF(R48=Sheet1!$H$24,"Photography",IF(R48=Sheet1!$H$27,"Theater",IF(OR(R48=Sheet1!$H$10,R48=Sheet1!$H$11),"Games","TBD")))))))))</f>
        <v>Music</v>
      </c>
      <c r="T48" t="str">
        <f>IF(R48=Sheet1!$H$4,"Animation",IF(R48=Sheet1!$H$5,"Documentary",IF(R48=Sheet1!$H$6,"Drama",IF(R48=Sheet1!$H$7,"Science Fiction",IF(R48=Sheet1!$H$8,"Shorts",IF(R48=Sheet1!$H$9,"Television",IF(R48=Sheet1!$H$10,"Mobile games",IF(R48=Sheet1!$H$11,"Video games",IF(R48=Sheet1!$H$12,"Food trucks",IF(R48=Sheet1!$H$13,"Audio",IF(R48=Sheet1!$H$14,"Electric music",IF(R48=Sheet1!$H$15,"Indie rock",IF(R48=Sheet1!$H$16,"Jazz",IF(R48=Sheet1!$H$17,"Metal",IF(R48=Sheet1!$H$18,"Rock",IF(R48=Sheet1!$H$19,"World Music",IF(R48=Sheet1!$H$20,"Fiction",IF(R48=Sheet1!$H$21,"Nonfiction",IF(R48=Sheet1!$H$22,"Radio &amp; podcasts",IF(R48=Sheet1!$H$23,"Translations",IF(R48=Sheet1!$H$24,"Photography books",IF(R48=Sheet1!$H$25,"Web",IF(R48=Sheet1!$H$26,"Wearables",IF(R48=Sheet1!$H$27,"Plays","Other"))))))))))))))))))))))))</f>
        <v>Rock</v>
      </c>
    </row>
    <row r="49" spans="1:20" ht="16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s="5">
        <f>(E49/D49)</f>
        <v>4.7526666666666664</v>
      </c>
      <c r="I49" s="8">
        <f>E49/G49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4">
        <f>(((L49/60)/60)/24)+DATE(1970,1,1)</f>
        <v>41727.208333333336</v>
      </c>
      <c r="O49" s="14">
        <f>(((M49/60)/60)/24)+DATE(1970,1,1)</f>
        <v>41757.208333333336</v>
      </c>
      <c r="P49" t="b">
        <v>0</v>
      </c>
      <c r="Q49" t="b">
        <v>0</v>
      </c>
      <c r="R49" t="s">
        <v>33</v>
      </c>
      <c r="S49" t="str">
        <f>IF(R49="food/food trucks","Food",IF(OR(R49=$R$3,R49=$R$15,R49=$R$52,R49=$R$85,R49=$R$75,R49=$R$135),"Music",IF(OR(R49=Sheet1!$H$4,R49=Sheet1!$H$5,R49=Sheet1!$H$6,R49=Sheet1!$H$7,R49=Sheet1!$H$8,R49=Sheet1!$H$9),"Film &amp; Video",IF(OR(R49=Sheet1!$H$26,R49=Sheet1!$H$25),"Technology",IF(R49=Sheet1!$H$13,"Journalism",IF(OR(R49=Sheet1!$H$20,R49=Sheet1!$H$21,R49=Sheet1!$H$22,R49=Sheet1!$H$23),"Publishing",IF(R49=Sheet1!$H$24,"Photography",IF(R49=Sheet1!$H$27,"Theater",IF(OR(R49=Sheet1!$H$10,R49=Sheet1!$H$11),"Games","TBD")))))))))</f>
        <v>Theater</v>
      </c>
      <c r="T49" t="str">
        <f>IF(R49=Sheet1!$H$4,"Animation",IF(R49=Sheet1!$H$5,"Documentary",IF(R49=Sheet1!$H$6,"Drama",IF(R49=Sheet1!$H$7,"Science Fiction",IF(R49=Sheet1!$H$8,"Shorts",IF(R49=Sheet1!$H$9,"Television",IF(R49=Sheet1!$H$10,"Mobile games",IF(R49=Sheet1!$H$11,"Video games",IF(R49=Sheet1!$H$12,"Food trucks",IF(R49=Sheet1!$H$13,"Audio",IF(R49=Sheet1!$H$14,"Electric music",IF(R49=Sheet1!$H$15,"Indie rock",IF(R49=Sheet1!$H$16,"Jazz",IF(R49=Sheet1!$H$17,"Metal",IF(R49=Sheet1!$H$18,"Rock",IF(R49=Sheet1!$H$19,"World Music",IF(R49=Sheet1!$H$20,"Fiction",IF(R49=Sheet1!$H$21,"Nonfiction",IF(R49=Sheet1!$H$22,"Radio &amp; podcasts",IF(R49=Sheet1!$H$23,"Translations",IF(R49=Sheet1!$H$24,"Photography books",IF(R49=Sheet1!$H$25,"Web",IF(R49=Sheet1!$H$26,"Wearables",IF(R49=Sheet1!$H$27,"Plays","Other"))))))))))))))))))))))))</f>
        <v>Plays</v>
      </c>
    </row>
    <row r="50" spans="1:20" ht="16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s="5">
        <f>(E50/D50)</f>
        <v>3.86972972972973</v>
      </c>
      <c r="I50" s="8">
        <f>E50/G50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4">
        <f>(((L50/60)/60)/24)+DATE(1970,1,1)</f>
        <v>42180.208333333328</v>
      </c>
      <c r="O50" s="14">
        <f>(((M50/60)/60)/24)+DATE(1970,1,1)</f>
        <v>42192.208333333328</v>
      </c>
      <c r="P50" t="b">
        <v>0</v>
      </c>
      <c r="Q50" t="b">
        <v>0</v>
      </c>
      <c r="R50" t="s">
        <v>33</v>
      </c>
      <c r="S50" t="str">
        <f>IF(R50="food/food trucks","Food",IF(OR(R50=$R$3,R50=$R$15,R50=$R$52,R50=$R$85,R50=$R$75,R50=$R$135),"Music",IF(OR(R50=Sheet1!$H$4,R50=Sheet1!$H$5,R50=Sheet1!$H$6,R50=Sheet1!$H$7,R50=Sheet1!$H$8,R50=Sheet1!$H$9),"Film &amp; Video",IF(OR(R50=Sheet1!$H$26,R50=Sheet1!$H$25),"Technology",IF(R50=Sheet1!$H$13,"Journalism",IF(OR(R50=Sheet1!$H$20,R50=Sheet1!$H$21,R50=Sheet1!$H$22,R50=Sheet1!$H$23),"Publishing",IF(R50=Sheet1!$H$24,"Photography",IF(R50=Sheet1!$H$27,"Theater",IF(OR(R50=Sheet1!$H$10,R50=Sheet1!$H$11),"Games","TBD")))))))))</f>
        <v>Theater</v>
      </c>
      <c r="T50" t="str">
        <f>IF(R50=Sheet1!$H$4,"Animation",IF(R50=Sheet1!$H$5,"Documentary",IF(R50=Sheet1!$H$6,"Drama",IF(R50=Sheet1!$H$7,"Science Fiction",IF(R50=Sheet1!$H$8,"Shorts",IF(R50=Sheet1!$H$9,"Television",IF(R50=Sheet1!$H$10,"Mobile games",IF(R50=Sheet1!$H$11,"Video games",IF(R50=Sheet1!$H$12,"Food trucks",IF(R50=Sheet1!$H$13,"Audio",IF(R50=Sheet1!$H$14,"Electric music",IF(R50=Sheet1!$H$15,"Indie rock",IF(R50=Sheet1!$H$16,"Jazz",IF(R50=Sheet1!$H$17,"Metal",IF(R50=Sheet1!$H$18,"Rock",IF(R50=Sheet1!$H$19,"World Music",IF(R50=Sheet1!$H$20,"Fiction",IF(R50=Sheet1!$H$21,"Nonfiction",IF(R50=Sheet1!$H$22,"Radio &amp; podcasts",IF(R50=Sheet1!$H$23,"Translations",IF(R50=Sheet1!$H$24,"Photography books",IF(R50=Sheet1!$H$25,"Web",IF(R50=Sheet1!$H$26,"Wearables",IF(R50=Sheet1!$H$27,"Plays","Other"))))))))))))))))))))))))</f>
        <v>Plays</v>
      </c>
    </row>
    <row r="51" spans="1:20" ht="16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s="5">
        <f>(E51/D51)</f>
        <v>1.89625</v>
      </c>
      <c r="I51" s="8">
        <f>E51/G51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4">
        <f>(((L51/60)/60)/24)+DATE(1970,1,1)</f>
        <v>43758.208333333328</v>
      </c>
      <c r="O51" s="14">
        <f>(((M51/60)/60)/24)+DATE(1970,1,1)</f>
        <v>43803.25</v>
      </c>
      <c r="P51" t="b">
        <v>0</v>
      </c>
      <c r="Q51" t="b">
        <v>0</v>
      </c>
      <c r="R51" t="s">
        <v>23</v>
      </c>
      <c r="S51" t="str">
        <f>IF(R51="food/food trucks","Food",IF(OR(R51=$R$3,R51=$R$15,R51=$R$52,R51=$R$85,R51=$R$75,R51=$R$135),"Music",IF(OR(R51=Sheet1!$H$4,R51=Sheet1!$H$5,R51=Sheet1!$H$6,R51=Sheet1!$H$7,R51=Sheet1!$H$8,R51=Sheet1!$H$9),"Film &amp; Video",IF(OR(R51=Sheet1!$H$26,R51=Sheet1!$H$25),"Technology",IF(R51=Sheet1!$H$13,"Journalism",IF(OR(R51=Sheet1!$H$20,R51=Sheet1!$H$21,R51=Sheet1!$H$22,R51=Sheet1!$H$23),"Publishing",IF(R51=Sheet1!$H$24,"Photography",IF(R51=Sheet1!$H$27,"Theater",IF(OR(R51=Sheet1!$H$10,R51=Sheet1!$H$11),"Games","TBD")))))))))</f>
        <v>Music</v>
      </c>
      <c r="T51" t="str">
        <f>IF(R51=Sheet1!$H$4,"Animation",IF(R51=Sheet1!$H$5,"Documentary",IF(R51=Sheet1!$H$6,"Drama",IF(R51=Sheet1!$H$7,"Science Fiction",IF(R51=Sheet1!$H$8,"Shorts",IF(R51=Sheet1!$H$9,"Television",IF(R51=Sheet1!$H$10,"Mobile games",IF(R51=Sheet1!$H$11,"Video games",IF(R51=Sheet1!$H$12,"Food trucks",IF(R51=Sheet1!$H$13,"Audio",IF(R51=Sheet1!$H$14,"Electric music",IF(R51=Sheet1!$H$15,"Indie rock",IF(R51=Sheet1!$H$16,"Jazz",IF(R51=Sheet1!$H$17,"Metal",IF(R51=Sheet1!$H$18,"Rock",IF(R51=Sheet1!$H$19,"World Music",IF(R51=Sheet1!$H$20,"Fiction",IF(R51=Sheet1!$H$21,"Nonfiction",IF(R51=Sheet1!$H$22,"Radio &amp; podcasts",IF(R51=Sheet1!$H$23,"Translations",IF(R51=Sheet1!$H$24,"Photography books",IF(R51=Sheet1!$H$25,"Web",IF(R51=Sheet1!$H$26,"Wearables",IF(R51=Sheet1!$H$27,"Plays","Other"))))))))))))))))))))))))</f>
        <v>Rock</v>
      </c>
    </row>
    <row r="52" spans="1:20" ht="31.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s="5">
        <f>(E52/D52)</f>
        <v>0.02</v>
      </c>
      <c r="I52" s="8">
        <f>E52/G52</f>
        <v>2</v>
      </c>
      <c r="J52" t="s">
        <v>107</v>
      </c>
      <c r="K52" t="s">
        <v>108</v>
      </c>
      <c r="L52">
        <v>1375333200</v>
      </c>
      <c r="M52">
        <v>1377752400</v>
      </c>
      <c r="N52" s="14">
        <f>(((L52/60)/60)/24)+DATE(1970,1,1)</f>
        <v>41487.208333333336</v>
      </c>
      <c r="O52" s="14">
        <f>(((M52/60)/60)/24)+DATE(1970,1,1)</f>
        <v>41515.208333333336</v>
      </c>
      <c r="P52" t="b">
        <v>0</v>
      </c>
      <c r="Q52" t="b">
        <v>0</v>
      </c>
      <c r="R52" t="s">
        <v>148</v>
      </c>
      <c r="S52" t="str">
        <f>IF(R52="food/food trucks","Food",IF(OR(R52=$R$3,R52=$R$15,R52=$R$52,R52=$R$85,R52=$R$75,R52=$R$135),"Music",IF(OR(R52=Sheet1!$H$4,R52=Sheet1!$H$5,R52=Sheet1!$H$6,R52=Sheet1!$H$7,R52=Sheet1!$H$8,R52=Sheet1!$H$9),"Film &amp; Video",IF(OR(R52=Sheet1!$H$26,R52=Sheet1!$H$25),"Technology",IF(R52=Sheet1!$H$13,"Journalism",IF(OR(R52=Sheet1!$H$20,R52=Sheet1!$H$21,R52=Sheet1!$H$22,R52=Sheet1!$H$23),"Publishing",IF(R52=Sheet1!$H$24,"Photography",IF(R52=Sheet1!$H$27,"Theater",IF(OR(R52=Sheet1!$H$10,R52=Sheet1!$H$11),"Games","TBD")))))))))</f>
        <v>Music</v>
      </c>
      <c r="T52" t="str">
        <f>IF(R52=Sheet1!$H$4,"Animation",IF(R52=Sheet1!$H$5,"Documentary",IF(R52=Sheet1!$H$6,"Drama",IF(R52=Sheet1!$H$7,"Science Fiction",IF(R52=Sheet1!$H$8,"Shorts",IF(R52=Sheet1!$H$9,"Television",IF(R52=Sheet1!$H$10,"Mobile games",IF(R52=Sheet1!$H$11,"Video games",IF(R52=Sheet1!$H$12,"Food trucks",IF(R52=Sheet1!$H$13,"Audio",IF(R52=Sheet1!$H$14,"Electric music",IF(R52=Sheet1!$H$15,"Indie rock",IF(R52=Sheet1!$H$16,"Jazz",IF(R52=Sheet1!$H$17,"Metal",IF(R52=Sheet1!$H$18,"Rock",IF(R52=Sheet1!$H$19,"World Music",IF(R52=Sheet1!$H$20,"Fiction",IF(R52=Sheet1!$H$21,"Nonfiction",IF(R52=Sheet1!$H$22,"Radio &amp; podcasts",IF(R52=Sheet1!$H$23,"Translations",IF(R52=Sheet1!$H$24,"Photography books",IF(R52=Sheet1!$H$25,"Web",IF(R52=Sheet1!$H$26,"Wearables",IF(R52=Sheet1!$H$27,"Plays","Other"))))))))))))))))))))))))</f>
        <v>Metal</v>
      </c>
    </row>
    <row r="53" spans="1:20" ht="16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s="5">
        <f>(E53/D53)</f>
        <v>0.91867805186590767</v>
      </c>
      <c r="I53" s="8">
        <f>E53/G53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4">
        <f>(((L53/60)/60)/24)+DATE(1970,1,1)</f>
        <v>40995.208333333336</v>
      </c>
      <c r="O53" s="14">
        <f>(((M53/60)/60)/24)+DATE(1970,1,1)</f>
        <v>41011.208333333336</v>
      </c>
      <c r="P53" t="b">
        <v>0</v>
      </c>
      <c r="Q53" t="b">
        <v>1</v>
      </c>
      <c r="R53" t="s">
        <v>65</v>
      </c>
      <c r="S53" t="str">
        <f>IF(R53="food/food trucks","Food",IF(OR(R53=$R$3,R53=$R$15,R53=$R$52,R53=$R$85,R53=$R$75,R53=$R$135),"Music",IF(OR(R53=Sheet1!$H$4,R53=Sheet1!$H$5,R53=Sheet1!$H$6,R53=Sheet1!$H$7,R53=Sheet1!$H$8,R53=Sheet1!$H$9),"Film &amp; Video",IF(OR(R53=Sheet1!$H$26,R53=Sheet1!$H$25),"Technology",IF(R53=Sheet1!$H$13,"Journalism",IF(OR(R53=Sheet1!$H$20,R53=Sheet1!$H$21,R53=Sheet1!$H$22,R53=Sheet1!$H$23),"Publishing",IF(R53=Sheet1!$H$24,"Photography",IF(R53=Sheet1!$H$27,"Theater",IF(OR(R53=Sheet1!$H$10,R53=Sheet1!$H$11),"Games","TBD")))))))))</f>
        <v>Technology</v>
      </c>
      <c r="T53" t="str">
        <f>IF(R53=Sheet1!$H$4,"Animation",IF(R53=Sheet1!$H$5,"Documentary",IF(R53=Sheet1!$H$6,"Drama",IF(R53=Sheet1!$H$7,"Science Fiction",IF(R53=Sheet1!$H$8,"Shorts",IF(R53=Sheet1!$H$9,"Television",IF(R53=Sheet1!$H$10,"Mobile games",IF(R53=Sheet1!$H$11,"Video games",IF(R53=Sheet1!$H$12,"Food trucks",IF(R53=Sheet1!$H$13,"Audio",IF(R53=Sheet1!$H$14,"Electric music",IF(R53=Sheet1!$H$15,"Indie rock",IF(R53=Sheet1!$H$16,"Jazz",IF(R53=Sheet1!$H$17,"Metal",IF(R53=Sheet1!$H$18,"Rock",IF(R53=Sheet1!$H$19,"World Music",IF(R53=Sheet1!$H$20,"Fiction",IF(R53=Sheet1!$H$21,"Nonfiction",IF(R53=Sheet1!$H$22,"Radio &amp; podcasts",IF(R53=Sheet1!$H$23,"Translations",IF(R53=Sheet1!$H$24,"Photography books",IF(R53=Sheet1!$H$25,"Web",IF(R53=Sheet1!$H$26,"Wearables",IF(R53=Sheet1!$H$27,"Plays","Other"))))))))))))))))))))))))</f>
        <v>Wearables</v>
      </c>
    </row>
    <row r="54" spans="1:20" ht="16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s="5">
        <f>(E54/D54)</f>
        <v>0.34152777777777776</v>
      </c>
      <c r="I54" s="8">
        <f>E54/G54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4">
        <f>(((L54/60)/60)/24)+DATE(1970,1,1)</f>
        <v>40436.208333333336</v>
      </c>
      <c r="O54" s="14">
        <f>(((M54/60)/60)/24)+DATE(1970,1,1)</f>
        <v>40440.208333333336</v>
      </c>
      <c r="P54" t="b">
        <v>0</v>
      </c>
      <c r="Q54" t="b">
        <v>0</v>
      </c>
      <c r="R54" t="s">
        <v>33</v>
      </c>
      <c r="S54" t="str">
        <f>IF(R54="food/food trucks","Food",IF(OR(R54=$R$3,R54=$R$15,R54=$R$52,R54=$R$85,R54=$R$75,R54=$R$135),"Music",IF(OR(R54=Sheet1!$H$4,R54=Sheet1!$H$5,R54=Sheet1!$H$6,R54=Sheet1!$H$7,R54=Sheet1!$H$8,R54=Sheet1!$H$9),"Film &amp; Video",IF(OR(R54=Sheet1!$H$26,R54=Sheet1!$H$25),"Technology",IF(R54=Sheet1!$H$13,"Journalism",IF(OR(R54=Sheet1!$H$20,R54=Sheet1!$H$21,R54=Sheet1!$H$22,R54=Sheet1!$H$23),"Publishing",IF(R54=Sheet1!$H$24,"Photography",IF(R54=Sheet1!$H$27,"Theater",IF(OR(R54=Sheet1!$H$10,R54=Sheet1!$H$11),"Games","TBD")))))))))</f>
        <v>Theater</v>
      </c>
      <c r="T54" t="str">
        <f>IF(R54=Sheet1!$H$4,"Animation",IF(R54=Sheet1!$H$5,"Documentary",IF(R54=Sheet1!$H$6,"Drama",IF(R54=Sheet1!$H$7,"Science Fiction",IF(R54=Sheet1!$H$8,"Shorts",IF(R54=Sheet1!$H$9,"Television",IF(R54=Sheet1!$H$10,"Mobile games",IF(R54=Sheet1!$H$11,"Video games",IF(R54=Sheet1!$H$12,"Food trucks",IF(R54=Sheet1!$H$13,"Audio",IF(R54=Sheet1!$H$14,"Electric music",IF(R54=Sheet1!$H$15,"Indie rock",IF(R54=Sheet1!$H$16,"Jazz",IF(R54=Sheet1!$H$17,"Metal",IF(R54=Sheet1!$H$18,"Rock",IF(R54=Sheet1!$H$19,"World Music",IF(R54=Sheet1!$H$20,"Fiction",IF(R54=Sheet1!$H$21,"Nonfiction",IF(R54=Sheet1!$H$22,"Radio &amp; podcasts",IF(R54=Sheet1!$H$23,"Translations",IF(R54=Sheet1!$H$24,"Photography books",IF(R54=Sheet1!$H$25,"Web",IF(R54=Sheet1!$H$26,"Wearables",IF(R54=Sheet1!$H$27,"Plays","Other"))))))))))))))))))))))))</f>
        <v>Plays</v>
      </c>
    </row>
    <row r="55" spans="1:20" ht="16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s="5">
        <f>(E55/D55)</f>
        <v>1.4040909090909091</v>
      </c>
      <c r="I55" s="8">
        <f>E55/G55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4">
        <f>(((L55/60)/60)/24)+DATE(1970,1,1)</f>
        <v>41779.208333333336</v>
      </c>
      <c r="O55" s="14">
        <f>(((M55/60)/60)/24)+DATE(1970,1,1)</f>
        <v>41818.208333333336</v>
      </c>
      <c r="P55" t="b">
        <v>0</v>
      </c>
      <c r="Q55" t="b">
        <v>0</v>
      </c>
      <c r="R55" t="s">
        <v>53</v>
      </c>
      <c r="S55" t="str">
        <f>IF(R55="food/food trucks","Food",IF(OR(R55=$R$3,R55=$R$15,R55=$R$52,R55=$R$85,R55=$R$75,R55=$R$135),"Music",IF(OR(R55=Sheet1!$H$4,R55=Sheet1!$H$5,R55=Sheet1!$H$6,R55=Sheet1!$H$7,R55=Sheet1!$H$8,R55=Sheet1!$H$9),"Film &amp; Video",IF(OR(R55=Sheet1!$H$26,R55=Sheet1!$H$25),"Technology",IF(R55=Sheet1!$H$13,"Journalism",IF(OR(R55=Sheet1!$H$20,R55=Sheet1!$H$21,R55=Sheet1!$H$22,R55=Sheet1!$H$23),"Publishing",IF(R55=Sheet1!$H$24,"Photography",IF(R55=Sheet1!$H$27,"Theater",IF(OR(R55=Sheet1!$H$10,R55=Sheet1!$H$11),"Games","TBD")))))))))</f>
        <v>Film &amp; Video</v>
      </c>
      <c r="T55" t="str">
        <f>IF(R55=Sheet1!$H$4,"Animation",IF(R55=Sheet1!$H$5,"Documentary",IF(R55=Sheet1!$H$6,"Drama",IF(R55=Sheet1!$H$7,"Science Fiction",IF(R55=Sheet1!$H$8,"Shorts",IF(R55=Sheet1!$H$9,"Television",IF(R55=Sheet1!$H$10,"Mobile games",IF(R55=Sheet1!$H$11,"Video games",IF(R55=Sheet1!$H$12,"Food trucks",IF(R55=Sheet1!$H$13,"Audio",IF(R55=Sheet1!$H$14,"Electric music",IF(R55=Sheet1!$H$15,"Indie rock",IF(R55=Sheet1!$H$16,"Jazz",IF(R55=Sheet1!$H$17,"Metal",IF(R55=Sheet1!$H$18,"Rock",IF(R55=Sheet1!$H$19,"World Music",IF(R55=Sheet1!$H$20,"Fiction",IF(R55=Sheet1!$H$21,"Nonfiction",IF(R55=Sheet1!$H$22,"Radio &amp; podcasts",IF(R55=Sheet1!$H$23,"Translations",IF(R55=Sheet1!$H$24,"Photography books",IF(R55=Sheet1!$H$25,"Web",IF(R55=Sheet1!$H$26,"Wearables",IF(R55=Sheet1!$H$27,"Plays","Other"))))))))))))))))))))))))</f>
        <v>Drama</v>
      </c>
    </row>
    <row r="56" spans="1:20" ht="31.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s="5">
        <f>(E56/D56)</f>
        <v>0.89866666666666661</v>
      </c>
      <c r="I56" s="8">
        <f>E56/G56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4">
        <f>(((L56/60)/60)/24)+DATE(1970,1,1)</f>
        <v>43170.25</v>
      </c>
      <c r="O56" s="14">
        <f>(((M56/60)/60)/24)+DATE(1970,1,1)</f>
        <v>43176.208333333328</v>
      </c>
      <c r="P56" t="b">
        <v>0</v>
      </c>
      <c r="Q56" t="b">
        <v>0</v>
      </c>
      <c r="R56" t="s">
        <v>65</v>
      </c>
      <c r="S56" t="str">
        <f>IF(R56="food/food trucks","Food",IF(OR(R56=$R$3,R56=$R$15,R56=$R$52,R56=$R$85,R56=$R$75,R56=$R$135),"Music",IF(OR(R56=Sheet1!$H$4,R56=Sheet1!$H$5,R56=Sheet1!$H$6,R56=Sheet1!$H$7,R56=Sheet1!$H$8,R56=Sheet1!$H$9),"Film &amp; Video",IF(OR(R56=Sheet1!$H$26,R56=Sheet1!$H$25),"Technology",IF(R56=Sheet1!$H$13,"Journalism",IF(OR(R56=Sheet1!$H$20,R56=Sheet1!$H$21,R56=Sheet1!$H$22,R56=Sheet1!$H$23),"Publishing",IF(R56=Sheet1!$H$24,"Photography",IF(R56=Sheet1!$H$27,"Theater",IF(OR(R56=Sheet1!$H$10,R56=Sheet1!$H$11),"Games","TBD")))))))))</f>
        <v>Technology</v>
      </c>
      <c r="T56" t="str">
        <f>IF(R56=Sheet1!$H$4,"Animation",IF(R56=Sheet1!$H$5,"Documentary",IF(R56=Sheet1!$H$6,"Drama",IF(R56=Sheet1!$H$7,"Science Fiction",IF(R56=Sheet1!$H$8,"Shorts",IF(R56=Sheet1!$H$9,"Television",IF(R56=Sheet1!$H$10,"Mobile games",IF(R56=Sheet1!$H$11,"Video games",IF(R56=Sheet1!$H$12,"Food trucks",IF(R56=Sheet1!$H$13,"Audio",IF(R56=Sheet1!$H$14,"Electric music",IF(R56=Sheet1!$H$15,"Indie rock",IF(R56=Sheet1!$H$16,"Jazz",IF(R56=Sheet1!$H$17,"Metal",IF(R56=Sheet1!$H$18,"Rock",IF(R56=Sheet1!$H$19,"World Music",IF(R56=Sheet1!$H$20,"Fiction",IF(R56=Sheet1!$H$21,"Nonfiction",IF(R56=Sheet1!$H$22,"Radio &amp; podcasts",IF(R56=Sheet1!$H$23,"Translations",IF(R56=Sheet1!$H$24,"Photography books",IF(R56=Sheet1!$H$25,"Web",IF(R56=Sheet1!$H$26,"Wearables",IF(R56=Sheet1!$H$27,"Plays","Other"))))))))))))))))))))))))</f>
        <v>Wearables</v>
      </c>
    </row>
    <row r="57" spans="1:20" ht="16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s="5">
        <f>(E57/D57)</f>
        <v>1.7796969696969698</v>
      </c>
      <c r="I57" s="8">
        <f>E57/G57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4">
        <f>(((L57/60)/60)/24)+DATE(1970,1,1)</f>
        <v>43311.208333333328</v>
      </c>
      <c r="O57" s="14">
        <f>(((M57/60)/60)/24)+DATE(1970,1,1)</f>
        <v>43316.208333333328</v>
      </c>
      <c r="P57" t="b">
        <v>0</v>
      </c>
      <c r="Q57" t="b">
        <v>0</v>
      </c>
      <c r="R57" t="s">
        <v>159</v>
      </c>
      <c r="S57" t="str">
        <f>IF(R57="food/food trucks","Food",IF(OR(R57=$R$3,R57=$R$15,R57=$R$52,R57=$R$85,R57=$R$75,R57=$R$135),"Music",IF(OR(R57=Sheet1!$H$4,R57=Sheet1!$H$5,R57=Sheet1!$H$6,R57=Sheet1!$H$7,R57=Sheet1!$H$8,R57=Sheet1!$H$9),"Film &amp; Video",IF(OR(R57=Sheet1!$H$26,R57=Sheet1!$H$25),"Technology",IF(R57=Sheet1!$H$13,"Journalism",IF(OR(R57=Sheet1!$H$20,R57=Sheet1!$H$21,R57=Sheet1!$H$22,R57=Sheet1!$H$23),"Publishing",IF(R57=Sheet1!$H$24,"Photography",IF(R57=Sheet1!$H$27,"Theater",IF(OR(R57=Sheet1!$H$10,R57=Sheet1!$H$11),"Games","TBD")))))))))</f>
        <v>Music</v>
      </c>
      <c r="T57" t="str">
        <f>IF(R57=Sheet1!$H$4,"Animation",IF(R57=Sheet1!$H$5,"Documentary",IF(R57=Sheet1!$H$6,"Drama",IF(R57=Sheet1!$H$7,"Science Fiction",IF(R57=Sheet1!$H$8,"Shorts",IF(R57=Sheet1!$H$9,"Television",IF(R57=Sheet1!$H$10,"Mobile games",IF(R57=Sheet1!$H$11,"Video games",IF(R57=Sheet1!$H$12,"Food trucks",IF(R57=Sheet1!$H$13,"Audio",IF(R57=Sheet1!$H$14,"Electric music",IF(R57=Sheet1!$H$15,"Indie rock",IF(R57=Sheet1!$H$16,"Jazz",IF(R57=Sheet1!$H$17,"Metal",IF(R57=Sheet1!$H$18,"Rock",IF(R57=Sheet1!$H$19,"World Music",IF(R57=Sheet1!$H$20,"Fiction",IF(R57=Sheet1!$H$21,"Nonfiction",IF(R57=Sheet1!$H$22,"Radio &amp; podcasts",IF(R57=Sheet1!$H$23,"Translations",IF(R57=Sheet1!$H$24,"Photography books",IF(R57=Sheet1!$H$25,"Web",IF(R57=Sheet1!$H$26,"Wearables",IF(R57=Sheet1!$H$27,"Plays","Other"))))))))))))))))))))))))</f>
        <v>Jazz</v>
      </c>
    </row>
    <row r="58" spans="1:20" ht="31.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s="5">
        <f>(E58/D58)</f>
        <v>1.436625</v>
      </c>
      <c r="I58" s="8">
        <f>E58/G58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4">
        <f>(((L58/60)/60)/24)+DATE(1970,1,1)</f>
        <v>42014.25</v>
      </c>
      <c r="O58" s="14">
        <f>(((M58/60)/60)/24)+DATE(1970,1,1)</f>
        <v>42021.25</v>
      </c>
      <c r="P58" t="b">
        <v>0</v>
      </c>
      <c r="Q58" t="b">
        <v>0</v>
      </c>
      <c r="R58" t="s">
        <v>65</v>
      </c>
      <c r="S58" t="str">
        <f>IF(R58="food/food trucks","Food",IF(OR(R58=$R$3,R58=$R$15,R58=$R$52,R58=$R$85,R58=$R$75,R58=$R$135),"Music",IF(OR(R58=Sheet1!$H$4,R58=Sheet1!$H$5,R58=Sheet1!$H$6,R58=Sheet1!$H$7,R58=Sheet1!$H$8,R58=Sheet1!$H$9),"Film &amp; Video",IF(OR(R58=Sheet1!$H$26,R58=Sheet1!$H$25),"Technology",IF(R58=Sheet1!$H$13,"Journalism",IF(OR(R58=Sheet1!$H$20,R58=Sheet1!$H$21,R58=Sheet1!$H$22,R58=Sheet1!$H$23),"Publishing",IF(R58=Sheet1!$H$24,"Photography",IF(R58=Sheet1!$H$27,"Theater",IF(OR(R58=Sheet1!$H$10,R58=Sheet1!$H$11),"Games","TBD")))))))))</f>
        <v>Technology</v>
      </c>
      <c r="T58" t="str">
        <f>IF(R58=Sheet1!$H$4,"Animation",IF(R58=Sheet1!$H$5,"Documentary",IF(R58=Sheet1!$H$6,"Drama",IF(R58=Sheet1!$H$7,"Science Fiction",IF(R58=Sheet1!$H$8,"Shorts",IF(R58=Sheet1!$H$9,"Television",IF(R58=Sheet1!$H$10,"Mobile games",IF(R58=Sheet1!$H$11,"Video games",IF(R58=Sheet1!$H$12,"Food trucks",IF(R58=Sheet1!$H$13,"Audio",IF(R58=Sheet1!$H$14,"Electric music",IF(R58=Sheet1!$H$15,"Indie rock",IF(R58=Sheet1!$H$16,"Jazz",IF(R58=Sheet1!$H$17,"Metal",IF(R58=Sheet1!$H$18,"Rock",IF(R58=Sheet1!$H$19,"World Music",IF(R58=Sheet1!$H$20,"Fiction",IF(R58=Sheet1!$H$21,"Nonfiction",IF(R58=Sheet1!$H$22,"Radio &amp; podcasts",IF(R58=Sheet1!$H$23,"Translations",IF(R58=Sheet1!$H$24,"Photography books",IF(R58=Sheet1!$H$25,"Web",IF(R58=Sheet1!$H$26,"Wearables",IF(R58=Sheet1!$H$27,"Plays","Other"))))))))))))))))))))))))</f>
        <v>Wearables</v>
      </c>
    </row>
    <row r="59" spans="1:20" ht="16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s="5">
        <f>(E59/D59)</f>
        <v>2.1527586206896552</v>
      </c>
      <c r="I59" s="8">
        <f>E59/G59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4">
        <f>(((L59/60)/60)/24)+DATE(1970,1,1)</f>
        <v>42979.208333333328</v>
      </c>
      <c r="O59" s="14">
        <f>(((M59/60)/60)/24)+DATE(1970,1,1)</f>
        <v>42991.208333333328</v>
      </c>
      <c r="P59" t="b">
        <v>0</v>
      </c>
      <c r="Q59" t="b">
        <v>0</v>
      </c>
      <c r="R59" t="s">
        <v>89</v>
      </c>
      <c r="S59" t="str">
        <f>IF(R59="food/food trucks","Food",IF(OR(R59=$R$3,R59=$R$15,R59=$R$52,R59=$R$85,R59=$R$75,R59=$R$135),"Music",IF(OR(R59=Sheet1!$H$4,R59=Sheet1!$H$5,R59=Sheet1!$H$6,R59=Sheet1!$H$7,R59=Sheet1!$H$8,R59=Sheet1!$H$9),"Film &amp; Video",IF(OR(R59=Sheet1!$H$26,R59=Sheet1!$H$25),"Technology",IF(R59=Sheet1!$H$13,"Journalism",IF(OR(R59=Sheet1!$H$20,R59=Sheet1!$H$21,R59=Sheet1!$H$22,R59=Sheet1!$H$23),"Publishing",IF(R59=Sheet1!$H$24,"Photography",IF(R59=Sheet1!$H$27,"Theater",IF(OR(R59=Sheet1!$H$10,R59=Sheet1!$H$11),"Games","TBD")))))))))</f>
        <v>Games</v>
      </c>
      <c r="T59" t="str">
        <f>IF(R59=Sheet1!$H$4,"Animation",IF(R59=Sheet1!$H$5,"Documentary",IF(R59=Sheet1!$H$6,"Drama",IF(R59=Sheet1!$H$7,"Science Fiction",IF(R59=Sheet1!$H$8,"Shorts",IF(R59=Sheet1!$H$9,"Television",IF(R59=Sheet1!$H$10,"Mobile games",IF(R59=Sheet1!$H$11,"Video games",IF(R59=Sheet1!$H$12,"Food trucks",IF(R59=Sheet1!$H$13,"Audio",IF(R59=Sheet1!$H$14,"Electric music",IF(R59=Sheet1!$H$15,"Indie rock",IF(R59=Sheet1!$H$16,"Jazz",IF(R59=Sheet1!$H$17,"Metal",IF(R59=Sheet1!$H$18,"Rock",IF(R59=Sheet1!$H$19,"World Music",IF(R59=Sheet1!$H$20,"Fiction",IF(R59=Sheet1!$H$21,"Nonfiction",IF(R59=Sheet1!$H$22,"Radio &amp; podcasts",IF(R59=Sheet1!$H$23,"Translations",IF(R59=Sheet1!$H$24,"Photography books",IF(R59=Sheet1!$H$25,"Web",IF(R59=Sheet1!$H$26,"Wearables",IF(R59=Sheet1!$H$27,"Plays","Other"))))))))))))))))))))))))</f>
        <v>Video games</v>
      </c>
    </row>
    <row r="60" spans="1:20" ht="16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s="5">
        <f>(E60/D60)</f>
        <v>2.2711111111111113</v>
      </c>
      <c r="I60" s="8">
        <f>E60/G60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4">
        <f>(((L60/60)/60)/24)+DATE(1970,1,1)</f>
        <v>42268.208333333328</v>
      </c>
      <c r="O60" s="14">
        <f>(((M60/60)/60)/24)+DATE(1970,1,1)</f>
        <v>42281.208333333328</v>
      </c>
      <c r="P60" t="b">
        <v>0</v>
      </c>
      <c r="Q60" t="b">
        <v>0</v>
      </c>
      <c r="R60" t="s">
        <v>33</v>
      </c>
      <c r="S60" t="str">
        <f>IF(R60="food/food trucks","Food",IF(OR(R60=$R$3,R60=$R$15,R60=$R$52,R60=$R$85,R60=$R$75,R60=$R$135),"Music",IF(OR(R60=Sheet1!$H$4,R60=Sheet1!$H$5,R60=Sheet1!$H$6,R60=Sheet1!$H$7,R60=Sheet1!$H$8,R60=Sheet1!$H$9),"Film &amp; Video",IF(OR(R60=Sheet1!$H$26,R60=Sheet1!$H$25),"Technology",IF(R60=Sheet1!$H$13,"Journalism",IF(OR(R60=Sheet1!$H$20,R60=Sheet1!$H$21,R60=Sheet1!$H$22,R60=Sheet1!$H$23),"Publishing",IF(R60=Sheet1!$H$24,"Photography",IF(R60=Sheet1!$H$27,"Theater",IF(OR(R60=Sheet1!$H$10,R60=Sheet1!$H$11),"Games","TBD")))))))))</f>
        <v>Theater</v>
      </c>
      <c r="T60" t="str">
        <f>IF(R60=Sheet1!$H$4,"Animation",IF(R60=Sheet1!$H$5,"Documentary",IF(R60=Sheet1!$H$6,"Drama",IF(R60=Sheet1!$H$7,"Science Fiction",IF(R60=Sheet1!$H$8,"Shorts",IF(R60=Sheet1!$H$9,"Television",IF(R60=Sheet1!$H$10,"Mobile games",IF(R60=Sheet1!$H$11,"Video games",IF(R60=Sheet1!$H$12,"Food trucks",IF(R60=Sheet1!$H$13,"Audio",IF(R60=Sheet1!$H$14,"Electric music",IF(R60=Sheet1!$H$15,"Indie rock",IF(R60=Sheet1!$H$16,"Jazz",IF(R60=Sheet1!$H$17,"Metal",IF(R60=Sheet1!$H$18,"Rock",IF(R60=Sheet1!$H$19,"World Music",IF(R60=Sheet1!$H$20,"Fiction",IF(R60=Sheet1!$H$21,"Nonfiction",IF(R60=Sheet1!$H$22,"Radio &amp; podcasts",IF(R60=Sheet1!$H$23,"Translations",IF(R60=Sheet1!$H$24,"Photography books",IF(R60=Sheet1!$H$25,"Web",IF(R60=Sheet1!$H$26,"Wearables",IF(R60=Sheet1!$H$27,"Plays","Other"))))))))))))))))))))))))</f>
        <v>Plays</v>
      </c>
    </row>
    <row r="61" spans="1:20" ht="16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s="5">
        <f>(E61/D61)</f>
        <v>2.7507142857142859</v>
      </c>
      <c r="I61" s="8">
        <f>E61/G61</f>
        <v>30.0859375</v>
      </c>
      <c r="J61" t="s">
        <v>21</v>
      </c>
      <c r="K61" t="s">
        <v>22</v>
      </c>
      <c r="L61">
        <v>1497243600</v>
      </c>
      <c r="M61">
        <v>1498539600</v>
      </c>
      <c r="N61" s="14">
        <f>(((L61/60)/60)/24)+DATE(1970,1,1)</f>
        <v>42898.208333333328</v>
      </c>
      <c r="O61" s="14">
        <f>(((M61/60)/60)/24)+DATE(1970,1,1)</f>
        <v>42913.208333333328</v>
      </c>
      <c r="P61" t="b">
        <v>0</v>
      </c>
      <c r="Q61" t="b">
        <v>1</v>
      </c>
      <c r="R61" t="s">
        <v>33</v>
      </c>
      <c r="S61" t="str">
        <f>IF(R61="food/food trucks","Food",IF(OR(R61=$R$3,R61=$R$15,R61=$R$52,R61=$R$85,R61=$R$75,R61=$R$135),"Music",IF(OR(R61=Sheet1!$H$4,R61=Sheet1!$H$5,R61=Sheet1!$H$6,R61=Sheet1!$H$7,R61=Sheet1!$H$8,R61=Sheet1!$H$9),"Film &amp; Video",IF(OR(R61=Sheet1!$H$26,R61=Sheet1!$H$25),"Technology",IF(R61=Sheet1!$H$13,"Journalism",IF(OR(R61=Sheet1!$H$20,R61=Sheet1!$H$21,R61=Sheet1!$H$22,R61=Sheet1!$H$23),"Publishing",IF(R61=Sheet1!$H$24,"Photography",IF(R61=Sheet1!$H$27,"Theater",IF(OR(R61=Sheet1!$H$10,R61=Sheet1!$H$11),"Games","TBD")))))))))</f>
        <v>Theater</v>
      </c>
      <c r="T61" t="str">
        <f>IF(R61=Sheet1!$H$4,"Animation",IF(R61=Sheet1!$H$5,"Documentary",IF(R61=Sheet1!$H$6,"Drama",IF(R61=Sheet1!$H$7,"Science Fiction",IF(R61=Sheet1!$H$8,"Shorts",IF(R61=Sheet1!$H$9,"Television",IF(R61=Sheet1!$H$10,"Mobile games",IF(R61=Sheet1!$H$11,"Video games",IF(R61=Sheet1!$H$12,"Food trucks",IF(R61=Sheet1!$H$13,"Audio",IF(R61=Sheet1!$H$14,"Electric music",IF(R61=Sheet1!$H$15,"Indie rock",IF(R61=Sheet1!$H$16,"Jazz",IF(R61=Sheet1!$H$17,"Metal",IF(R61=Sheet1!$H$18,"Rock",IF(R61=Sheet1!$H$19,"World Music",IF(R61=Sheet1!$H$20,"Fiction",IF(R61=Sheet1!$H$21,"Nonfiction",IF(R61=Sheet1!$H$22,"Radio &amp; podcasts",IF(R61=Sheet1!$H$23,"Translations",IF(R61=Sheet1!$H$24,"Photography books",IF(R61=Sheet1!$H$25,"Web",IF(R61=Sheet1!$H$26,"Wearables",IF(R61=Sheet1!$H$27,"Plays","Other"))))))))))))))))))))))))</f>
        <v>Plays</v>
      </c>
    </row>
    <row r="62" spans="1:20" ht="16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s="5">
        <f>(E62/D62)</f>
        <v>1.4437048832271762</v>
      </c>
      <c r="I62" s="8">
        <f>E62/G62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4">
        <f>(((L62/60)/60)/24)+DATE(1970,1,1)</f>
        <v>41107.208333333336</v>
      </c>
      <c r="O62" s="14">
        <f>(((M62/60)/60)/24)+DATE(1970,1,1)</f>
        <v>41110.208333333336</v>
      </c>
      <c r="P62" t="b">
        <v>0</v>
      </c>
      <c r="Q62" t="b">
        <v>0</v>
      </c>
      <c r="R62" t="s">
        <v>33</v>
      </c>
      <c r="S62" t="str">
        <f>IF(R62="food/food trucks","Food",IF(OR(R62=$R$3,R62=$R$15,R62=$R$52,R62=$R$85,R62=$R$75,R62=$R$135),"Music",IF(OR(R62=Sheet1!$H$4,R62=Sheet1!$H$5,R62=Sheet1!$H$6,R62=Sheet1!$H$7,R62=Sheet1!$H$8,R62=Sheet1!$H$9),"Film &amp; Video",IF(OR(R62=Sheet1!$H$26,R62=Sheet1!$H$25),"Technology",IF(R62=Sheet1!$H$13,"Journalism",IF(OR(R62=Sheet1!$H$20,R62=Sheet1!$H$21,R62=Sheet1!$H$22,R62=Sheet1!$H$23),"Publishing",IF(R62=Sheet1!$H$24,"Photography",IF(R62=Sheet1!$H$27,"Theater",IF(OR(R62=Sheet1!$H$10,R62=Sheet1!$H$11),"Games","TBD")))))))))</f>
        <v>Theater</v>
      </c>
      <c r="T62" t="str">
        <f>IF(R62=Sheet1!$H$4,"Animation",IF(R62=Sheet1!$H$5,"Documentary",IF(R62=Sheet1!$H$6,"Drama",IF(R62=Sheet1!$H$7,"Science Fiction",IF(R62=Sheet1!$H$8,"Shorts",IF(R62=Sheet1!$H$9,"Television",IF(R62=Sheet1!$H$10,"Mobile games",IF(R62=Sheet1!$H$11,"Video games",IF(R62=Sheet1!$H$12,"Food trucks",IF(R62=Sheet1!$H$13,"Audio",IF(R62=Sheet1!$H$14,"Electric music",IF(R62=Sheet1!$H$15,"Indie rock",IF(R62=Sheet1!$H$16,"Jazz",IF(R62=Sheet1!$H$17,"Metal",IF(R62=Sheet1!$H$18,"Rock",IF(R62=Sheet1!$H$19,"World Music",IF(R62=Sheet1!$H$20,"Fiction",IF(R62=Sheet1!$H$21,"Nonfiction",IF(R62=Sheet1!$H$22,"Radio &amp; podcasts",IF(R62=Sheet1!$H$23,"Translations",IF(R62=Sheet1!$H$24,"Photography books",IF(R62=Sheet1!$H$25,"Web",IF(R62=Sheet1!$H$26,"Wearables",IF(R62=Sheet1!$H$27,"Plays","Other"))))))))))))))))))))))))</f>
        <v>Plays</v>
      </c>
    </row>
    <row r="63" spans="1:20" ht="31.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s="5">
        <f>(E63/D63)</f>
        <v>0.92745983935742971</v>
      </c>
      <c r="I63" s="8">
        <f>E63/G63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4">
        <f>(((L63/60)/60)/24)+DATE(1970,1,1)</f>
        <v>40595.25</v>
      </c>
      <c r="O63" s="14">
        <f>(((M63/60)/60)/24)+DATE(1970,1,1)</f>
        <v>40635.208333333336</v>
      </c>
      <c r="P63" t="b">
        <v>0</v>
      </c>
      <c r="Q63" t="b">
        <v>0</v>
      </c>
      <c r="R63" t="s">
        <v>33</v>
      </c>
      <c r="S63" t="str">
        <f>IF(R63="food/food trucks","Food",IF(OR(R63=$R$3,R63=$R$15,R63=$R$52,R63=$R$85,R63=$R$75,R63=$R$135),"Music",IF(OR(R63=Sheet1!$H$4,R63=Sheet1!$H$5,R63=Sheet1!$H$6,R63=Sheet1!$H$7,R63=Sheet1!$H$8,R63=Sheet1!$H$9),"Film &amp; Video",IF(OR(R63=Sheet1!$H$26,R63=Sheet1!$H$25),"Technology",IF(R63=Sheet1!$H$13,"Journalism",IF(OR(R63=Sheet1!$H$20,R63=Sheet1!$H$21,R63=Sheet1!$H$22,R63=Sheet1!$H$23),"Publishing",IF(R63=Sheet1!$H$24,"Photography",IF(R63=Sheet1!$H$27,"Theater",IF(OR(R63=Sheet1!$H$10,R63=Sheet1!$H$11),"Games","TBD")))))))))</f>
        <v>Theater</v>
      </c>
      <c r="T63" t="str">
        <f>IF(R63=Sheet1!$H$4,"Animation",IF(R63=Sheet1!$H$5,"Documentary",IF(R63=Sheet1!$H$6,"Drama",IF(R63=Sheet1!$H$7,"Science Fiction",IF(R63=Sheet1!$H$8,"Shorts",IF(R63=Sheet1!$H$9,"Television",IF(R63=Sheet1!$H$10,"Mobile games",IF(R63=Sheet1!$H$11,"Video games",IF(R63=Sheet1!$H$12,"Food trucks",IF(R63=Sheet1!$H$13,"Audio",IF(R63=Sheet1!$H$14,"Electric music",IF(R63=Sheet1!$H$15,"Indie rock",IF(R63=Sheet1!$H$16,"Jazz",IF(R63=Sheet1!$H$17,"Metal",IF(R63=Sheet1!$H$18,"Rock",IF(R63=Sheet1!$H$19,"World Music",IF(R63=Sheet1!$H$20,"Fiction",IF(R63=Sheet1!$H$21,"Nonfiction",IF(R63=Sheet1!$H$22,"Radio &amp; podcasts",IF(R63=Sheet1!$H$23,"Translations",IF(R63=Sheet1!$H$24,"Photography books",IF(R63=Sheet1!$H$25,"Web",IF(R63=Sheet1!$H$26,"Wearables",IF(R63=Sheet1!$H$27,"Plays","Other"))))))))))))))))))))))))</f>
        <v>Plays</v>
      </c>
    </row>
    <row r="64" spans="1:20" ht="16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s="5">
        <f>(E64/D64)</f>
        <v>7.226</v>
      </c>
      <c r="I64" s="8">
        <f>E64/G64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4">
        <f>(((L64/60)/60)/24)+DATE(1970,1,1)</f>
        <v>42160.208333333328</v>
      </c>
      <c r="O64" s="14">
        <f>(((M64/60)/60)/24)+DATE(1970,1,1)</f>
        <v>42161.208333333328</v>
      </c>
      <c r="P64" t="b">
        <v>0</v>
      </c>
      <c r="Q64" t="b">
        <v>0</v>
      </c>
      <c r="R64" t="s">
        <v>28</v>
      </c>
      <c r="S64" t="str">
        <f>IF(R64="food/food trucks","Food",IF(OR(R64=$R$3,R64=$R$15,R64=$R$52,R64=$R$85,R64=$R$75,R64=$R$135),"Music",IF(OR(R64=Sheet1!$H$4,R64=Sheet1!$H$5,R64=Sheet1!$H$6,R64=Sheet1!$H$7,R64=Sheet1!$H$8,R64=Sheet1!$H$9),"Film &amp; Video",IF(OR(R64=Sheet1!$H$26,R64=Sheet1!$H$25),"Technology",IF(R64=Sheet1!$H$13,"Journalism",IF(OR(R64=Sheet1!$H$20,R64=Sheet1!$H$21,R64=Sheet1!$H$22,R64=Sheet1!$H$23),"Publishing",IF(R64=Sheet1!$H$24,"Photography",IF(R64=Sheet1!$H$27,"Theater",IF(OR(R64=Sheet1!$H$10,R64=Sheet1!$H$11),"Games","TBD")))))))))</f>
        <v>Technology</v>
      </c>
      <c r="T64" t="str">
        <f>IF(R64=Sheet1!$H$4,"Animation",IF(R64=Sheet1!$H$5,"Documentary",IF(R64=Sheet1!$H$6,"Drama",IF(R64=Sheet1!$H$7,"Science Fiction",IF(R64=Sheet1!$H$8,"Shorts",IF(R64=Sheet1!$H$9,"Television",IF(R64=Sheet1!$H$10,"Mobile games",IF(R64=Sheet1!$H$11,"Video games",IF(R64=Sheet1!$H$12,"Food trucks",IF(R64=Sheet1!$H$13,"Audio",IF(R64=Sheet1!$H$14,"Electric music",IF(R64=Sheet1!$H$15,"Indie rock",IF(R64=Sheet1!$H$16,"Jazz",IF(R64=Sheet1!$H$17,"Metal",IF(R64=Sheet1!$H$18,"Rock",IF(R64=Sheet1!$H$19,"World Music",IF(R64=Sheet1!$H$20,"Fiction",IF(R64=Sheet1!$H$21,"Nonfiction",IF(R64=Sheet1!$H$22,"Radio &amp; podcasts",IF(R64=Sheet1!$H$23,"Translations",IF(R64=Sheet1!$H$24,"Photography books",IF(R64=Sheet1!$H$25,"Web",IF(R64=Sheet1!$H$26,"Wearables",IF(R64=Sheet1!$H$27,"Plays","Other"))))))))))))))))))))))))</f>
        <v>Web</v>
      </c>
    </row>
    <row r="65" spans="1:20" ht="16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s="5">
        <f>(E65/D65)</f>
        <v>0.11851063829787234</v>
      </c>
      <c r="I65" s="8">
        <f>E65/G65</f>
        <v>111.4</v>
      </c>
      <c r="J65" t="s">
        <v>21</v>
      </c>
      <c r="K65" t="s">
        <v>22</v>
      </c>
      <c r="L65">
        <v>1493355600</v>
      </c>
      <c r="M65">
        <v>1493874000</v>
      </c>
      <c r="N65" s="14">
        <f>(((L65/60)/60)/24)+DATE(1970,1,1)</f>
        <v>42853.208333333328</v>
      </c>
      <c r="O65" s="14">
        <f>(((M65/60)/60)/24)+DATE(1970,1,1)</f>
        <v>42859.208333333328</v>
      </c>
      <c r="P65" t="b">
        <v>0</v>
      </c>
      <c r="Q65" t="b">
        <v>0</v>
      </c>
      <c r="R65" t="s">
        <v>33</v>
      </c>
      <c r="S65" t="str">
        <f>IF(R65="food/food trucks","Food",IF(OR(R65=$R$3,R65=$R$15,R65=$R$52,R65=$R$85,R65=$R$75,R65=$R$135),"Music",IF(OR(R65=Sheet1!$H$4,R65=Sheet1!$H$5,R65=Sheet1!$H$6,R65=Sheet1!$H$7,R65=Sheet1!$H$8,R65=Sheet1!$H$9),"Film &amp; Video",IF(OR(R65=Sheet1!$H$26,R65=Sheet1!$H$25),"Technology",IF(R65=Sheet1!$H$13,"Journalism",IF(OR(R65=Sheet1!$H$20,R65=Sheet1!$H$21,R65=Sheet1!$H$22,R65=Sheet1!$H$23),"Publishing",IF(R65=Sheet1!$H$24,"Photography",IF(R65=Sheet1!$H$27,"Theater",IF(OR(R65=Sheet1!$H$10,R65=Sheet1!$H$11),"Games","TBD")))))))))</f>
        <v>Theater</v>
      </c>
      <c r="T65" t="str">
        <f>IF(R65=Sheet1!$H$4,"Animation",IF(R65=Sheet1!$H$5,"Documentary",IF(R65=Sheet1!$H$6,"Drama",IF(R65=Sheet1!$H$7,"Science Fiction",IF(R65=Sheet1!$H$8,"Shorts",IF(R65=Sheet1!$H$9,"Television",IF(R65=Sheet1!$H$10,"Mobile games",IF(R65=Sheet1!$H$11,"Video games",IF(R65=Sheet1!$H$12,"Food trucks",IF(R65=Sheet1!$H$13,"Audio",IF(R65=Sheet1!$H$14,"Electric music",IF(R65=Sheet1!$H$15,"Indie rock",IF(R65=Sheet1!$H$16,"Jazz",IF(R65=Sheet1!$H$17,"Metal",IF(R65=Sheet1!$H$18,"Rock",IF(R65=Sheet1!$H$19,"World Music",IF(R65=Sheet1!$H$20,"Fiction",IF(R65=Sheet1!$H$21,"Nonfiction",IF(R65=Sheet1!$H$22,"Radio &amp; podcasts",IF(R65=Sheet1!$H$23,"Translations",IF(R65=Sheet1!$H$24,"Photography books",IF(R65=Sheet1!$H$25,"Web",IF(R65=Sheet1!$H$26,"Wearables",IF(R65=Sheet1!$H$27,"Plays","Other"))))))))))))))))))))))))</f>
        <v>Plays</v>
      </c>
    </row>
    <row r="66" spans="1:20" ht="16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s="5">
        <f>(E66/D66)</f>
        <v>0.97642857142857142</v>
      </c>
      <c r="I66" s="8">
        <f>E66/G66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4">
        <f>(((L66/60)/60)/24)+DATE(1970,1,1)</f>
        <v>43283.208333333328</v>
      </c>
      <c r="O66" s="14">
        <f>(((M66/60)/60)/24)+DATE(1970,1,1)</f>
        <v>43298.208333333328</v>
      </c>
      <c r="P66" t="b">
        <v>0</v>
      </c>
      <c r="Q66" t="b">
        <v>1</v>
      </c>
      <c r="R66" t="s">
        <v>28</v>
      </c>
      <c r="S66" t="str">
        <f>IF(R66="food/food trucks","Food",IF(OR(R66=$R$3,R66=$R$15,R66=$R$52,R66=$R$85,R66=$R$75,R66=$R$135),"Music",IF(OR(R66=Sheet1!$H$4,R66=Sheet1!$H$5,R66=Sheet1!$H$6,R66=Sheet1!$H$7,R66=Sheet1!$H$8,R66=Sheet1!$H$9),"Film &amp; Video",IF(OR(R66=Sheet1!$H$26,R66=Sheet1!$H$25),"Technology",IF(R66=Sheet1!$H$13,"Journalism",IF(OR(R66=Sheet1!$H$20,R66=Sheet1!$H$21,R66=Sheet1!$H$22,R66=Sheet1!$H$23),"Publishing",IF(R66=Sheet1!$H$24,"Photography",IF(R66=Sheet1!$H$27,"Theater",IF(OR(R66=Sheet1!$H$10,R66=Sheet1!$H$11),"Games","TBD")))))))))</f>
        <v>Technology</v>
      </c>
      <c r="T66" t="str">
        <f>IF(R66=Sheet1!$H$4,"Animation",IF(R66=Sheet1!$H$5,"Documentary",IF(R66=Sheet1!$H$6,"Drama",IF(R66=Sheet1!$H$7,"Science Fiction",IF(R66=Sheet1!$H$8,"Shorts",IF(R66=Sheet1!$H$9,"Television",IF(R66=Sheet1!$H$10,"Mobile games",IF(R66=Sheet1!$H$11,"Video games",IF(R66=Sheet1!$H$12,"Food trucks",IF(R66=Sheet1!$H$13,"Audio",IF(R66=Sheet1!$H$14,"Electric music",IF(R66=Sheet1!$H$15,"Indie rock",IF(R66=Sheet1!$H$16,"Jazz",IF(R66=Sheet1!$H$17,"Metal",IF(R66=Sheet1!$H$18,"Rock",IF(R66=Sheet1!$H$19,"World Music",IF(R66=Sheet1!$H$20,"Fiction",IF(R66=Sheet1!$H$21,"Nonfiction",IF(R66=Sheet1!$H$22,"Radio &amp; podcasts",IF(R66=Sheet1!$H$23,"Translations",IF(R66=Sheet1!$H$24,"Photography books",IF(R66=Sheet1!$H$25,"Web",IF(R66=Sheet1!$H$26,"Wearables",IF(R66=Sheet1!$H$27,"Plays","Other"))))))))))))))))))))))))</f>
        <v>Web</v>
      </c>
    </row>
    <row r="67" spans="1:20" ht="16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s="5">
        <f>(E67/D67)</f>
        <v>2.3614754098360655</v>
      </c>
      <c r="I67" s="8">
        <f>E67/G67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4">
        <f>(((L67/60)/60)/24)+DATE(1970,1,1)</f>
        <v>40570.25</v>
      </c>
      <c r="O67" s="14">
        <f>(((M67/60)/60)/24)+DATE(1970,1,1)</f>
        <v>40577.25</v>
      </c>
      <c r="P67" t="b">
        <v>0</v>
      </c>
      <c r="Q67" t="b">
        <v>0</v>
      </c>
      <c r="R67" t="s">
        <v>33</v>
      </c>
      <c r="S67" t="str">
        <f>IF(R67="food/food trucks","Food",IF(OR(R67=$R$3,R67=$R$15,R67=$R$52,R67=$R$85,R67=$R$75,R67=$R$135),"Music",IF(OR(R67=Sheet1!$H$4,R67=Sheet1!$H$5,R67=Sheet1!$H$6,R67=Sheet1!$H$7,R67=Sheet1!$H$8,R67=Sheet1!$H$9),"Film &amp; Video",IF(OR(R67=Sheet1!$H$26,R67=Sheet1!$H$25),"Technology",IF(R67=Sheet1!$H$13,"Journalism",IF(OR(R67=Sheet1!$H$20,R67=Sheet1!$H$21,R67=Sheet1!$H$22,R67=Sheet1!$H$23),"Publishing",IF(R67=Sheet1!$H$24,"Photography",IF(R67=Sheet1!$H$27,"Theater",IF(OR(R67=Sheet1!$H$10,R67=Sheet1!$H$11),"Games","TBD")))))))))</f>
        <v>Theater</v>
      </c>
      <c r="T67" t="str">
        <f>IF(R67=Sheet1!$H$4,"Animation",IF(R67=Sheet1!$H$5,"Documentary",IF(R67=Sheet1!$H$6,"Drama",IF(R67=Sheet1!$H$7,"Science Fiction",IF(R67=Sheet1!$H$8,"Shorts",IF(R67=Sheet1!$H$9,"Television",IF(R67=Sheet1!$H$10,"Mobile games",IF(R67=Sheet1!$H$11,"Video games",IF(R67=Sheet1!$H$12,"Food trucks",IF(R67=Sheet1!$H$13,"Audio",IF(R67=Sheet1!$H$14,"Electric music",IF(R67=Sheet1!$H$15,"Indie rock",IF(R67=Sheet1!$H$16,"Jazz",IF(R67=Sheet1!$H$17,"Metal",IF(R67=Sheet1!$H$18,"Rock",IF(R67=Sheet1!$H$19,"World Music",IF(R67=Sheet1!$H$20,"Fiction",IF(R67=Sheet1!$H$21,"Nonfiction",IF(R67=Sheet1!$H$22,"Radio &amp; podcasts",IF(R67=Sheet1!$H$23,"Translations",IF(R67=Sheet1!$H$24,"Photography books",IF(R67=Sheet1!$H$25,"Web",IF(R67=Sheet1!$H$26,"Wearables",IF(R67=Sheet1!$H$27,"Plays","Other"))))))))))))))))))))))))</f>
        <v>Plays</v>
      </c>
    </row>
    <row r="68" spans="1:20" ht="16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s="5">
        <f>(E68/D68)</f>
        <v>0.45068965517241377</v>
      </c>
      <c r="I68" s="8">
        <f>E68/G68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4">
        <f>(((L68/60)/60)/24)+DATE(1970,1,1)</f>
        <v>42102.208333333328</v>
      </c>
      <c r="O68" s="14">
        <f>(((M68/60)/60)/24)+DATE(1970,1,1)</f>
        <v>42107.208333333328</v>
      </c>
      <c r="P68" t="b">
        <v>0</v>
      </c>
      <c r="Q68" t="b">
        <v>1</v>
      </c>
      <c r="R68" t="s">
        <v>33</v>
      </c>
      <c r="S68" t="str">
        <f>IF(R68="food/food trucks","Food",IF(OR(R68=$R$3,R68=$R$15,R68=$R$52,R68=$R$85,R68=$R$75,R68=$R$135),"Music",IF(OR(R68=Sheet1!$H$4,R68=Sheet1!$H$5,R68=Sheet1!$H$6,R68=Sheet1!$H$7,R68=Sheet1!$H$8,R68=Sheet1!$H$9),"Film &amp; Video",IF(OR(R68=Sheet1!$H$26,R68=Sheet1!$H$25),"Technology",IF(R68=Sheet1!$H$13,"Journalism",IF(OR(R68=Sheet1!$H$20,R68=Sheet1!$H$21,R68=Sheet1!$H$22,R68=Sheet1!$H$23),"Publishing",IF(R68=Sheet1!$H$24,"Photography",IF(R68=Sheet1!$H$27,"Theater",IF(OR(R68=Sheet1!$H$10,R68=Sheet1!$H$11),"Games","TBD")))))))))</f>
        <v>Theater</v>
      </c>
      <c r="T68" t="str">
        <f>IF(R68=Sheet1!$H$4,"Animation",IF(R68=Sheet1!$H$5,"Documentary",IF(R68=Sheet1!$H$6,"Drama",IF(R68=Sheet1!$H$7,"Science Fiction",IF(R68=Sheet1!$H$8,"Shorts",IF(R68=Sheet1!$H$9,"Television",IF(R68=Sheet1!$H$10,"Mobile games",IF(R68=Sheet1!$H$11,"Video games",IF(R68=Sheet1!$H$12,"Food trucks",IF(R68=Sheet1!$H$13,"Audio",IF(R68=Sheet1!$H$14,"Electric music",IF(R68=Sheet1!$H$15,"Indie rock",IF(R68=Sheet1!$H$16,"Jazz",IF(R68=Sheet1!$H$17,"Metal",IF(R68=Sheet1!$H$18,"Rock",IF(R68=Sheet1!$H$19,"World Music",IF(R68=Sheet1!$H$20,"Fiction",IF(R68=Sheet1!$H$21,"Nonfiction",IF(R68=Sheet1!$H$22,"Radio &amp; podcasts",IF(R68=Sheet1!$H$23,"Translations",IF(R68=Sheet1!$H$24,"Photography books",IF(R68=Sheet1!$H$25,"Web",IF(R68=Sheet1!$H$26,"Wearables",IF(R68=Sheet1!$H$27,"Plays","Other"))))))))))))))))))))))))</f>
        <v>Plays</v>
      </c>
    </row>
    <row r="69" spans="1:20" ht="31.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s="5">
        <f>(E69/D69)</f>
        <v>1.6238567493112948</v>
      </c>
      <c r="I69" s="8">
        <f>E69/G69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4">
        <f>(((L69/60)/60)/24)+DATE(1970,1,1)</f>
        <v>40203.25</v>
      </c>
      <c r="O69" s="14">
        <f>(((M69/60)/60)/24)+DATE(1970,1,1)</f>
        <v>40208.25</v>
      </c>
      <c r="P69" t="b">
        <v>0</v>
      </c>
      <c r="Q69" t="b">
        <v>1</v>
      </c>
      <c r="R69" t="s">
        <v>65</v>
      </c>
      <c r="S69" t="str">
        <f>IF(R69="food/food trucks","Food",IF(OR(R69=$R$3,R69=$R$15,R69=$R$52,R69=$R$85,R69=$R$75,R69=$R$135),"Music",IF(OR(R69=Sheet1!$H$4,R69=Sheet1!$H$5,R69=Sheet1!$H$6,R69=Sheet1!$H$7,R69=Sheet1!$H$8,R69=Sheet1!$H$9),"Film &amp; Video",IF(OR(R69=Sheet1!$H$26,R69=Sheet1!$H$25),"Technology",IF(R69=Sheet1!$H$13,"Journalism",IF(OR(R69=Sheet1!$H$20,R69=Sheet1!$H$21,R69=Sheet1!$H$22,R69=Sheet1!$H$23),"Publishing",IF(R69=Sheet1!$H$24,"Photography",IF(R69=Sheet1!$H$27,"Theater",IF(OR(R69=Sheet1!$H$10,R69=Sheet1!$H$11),"Games","TBD")))))))))</f>
        <v>Technology</v>
      </c>
      <c r="T69" t="str">
        <f>IF(R69=Sheet1!$H$4,"Animation",IF(R69=Sheet1!$H$5,"Documentary",IF(R69=Sheet1!$H$6,"Drama",IF(R69=Sheet1!$H$7,"Science Fiction",IF(R69=Sheet1!$H$8,"Shorts",IF(R69=Sheet1!$H$9,"Television",IF(R69=Sheet1!$H$10,"Mobile games",IF(R69=Sheet1!$H$11,"Video games",IF(R69=Sheet1!$H$12,"Food trucks",IF(R69=Sheet1!$H$13,"Audio",IF(R69=Sheet1!$H$14,"Electric music",IF(R69=Sheet1!$H$15,"Indie rock",IF(R69=Sheet1!$H$16,"Jazz",IF(R69=Sheet1!$H$17,"Metal",IF(R69=Sheet1!$H$18,"Rock",IF(R69=Sheet1!$H$19,"World Music",IF(R69=Sheet1!$H$20,"Fiction",IF(R69=Sheet1!$H$21,"Nonfiction",IF(R69=Sheet1!$H$22,"Radio &amp; podcasts",IF(R69=Sheet1!$H$23,"Translations",IF(R69=Sheet1!$H$24,"Photography books",IF(R69=Sheet1!$H$25,"Web",IF(R69=Sheet1!$H$26,"Wearables",IF(R69=Sheet1!$H$27,"Plays","Other"))))))))))))))))))))))))</f>
        <v>Wearables</v>
      </c>
    </row>
    <row r="70" spans="1:20" ht="16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s="5">
        <f>(E70/D70)</f>
        <v>2.5452631578947367</v>
      </c>
      <c r="I70" s="8">
        <f>E70/G70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4">
        <f>(((L70/60)/60)/24)+DATE(1970,1,1)</f>
        <v>42943.208333333328</v>
      </c>
      <c r="O70" s="14">
        <f>(((M70/60)/60)/24)+DATE(1970,1,1)</f>
        <v>42990.208333333328</v>
      </c>
      <c r="P70" t="b">
        <v>0</v>
      </c>
      <c r="Q70" t="b">
        <v>1</v>
      </c>
      <c r="R70" t="s">
        <v>33</v>
      </c>
      <c r="S70" t="str">
        <f>IF(R70="food/food trucks","Food",IF(OR(R70=$R$3,R70=$R$15,R70=$R$52,R70=$R$85,R70=$R$75,R70=$R$135),"Music",IF(OR(R70=Sheet1!$H$4,R70=Sheet1!$H$5,R70=Sheet1!$H$6,R70=Sheet1!$H$7,R70=Sheet1!$H$8,R70=Sheet1!$H$9),"Film &amp; Video",IF(OR(R70=Sheet1!$H$26,R70=Sheet1!$H$25),"Technology",IF(R70=Sheet1!$H$13,"Journalism",IF(OR(R70=Sheet1!$H$20,R70=Sheet1!$H$21,R70=Sheet1!$H$22,R70=Sheet1!$H$23),"Publishing",IF(R70=Sheet1!$H$24,"Photography",IF(R70=Sheet1!$H$27,"Theater",IF(OR(R70=Sheet1!$H$10,R70=Sheet1!$H$11),"Games","TBD")))))))))</f>
        <v>Theater</v>
      </c>
      <c r="T70" t="str">
        <f>IF(R70=Sheet1!$H$4,"Animation",IF(R70=Sheet1!$H$5,"Documentary",IF(R70=Sheet1!$H$6,"Drama",IF(R70=Sheet1!$H$7,"Science Fiction",IF(R70=Sheet1!$H$8,"Shorts",IF(R70=Sheet1!$H$9,"Television",IF(R70=Sheet1!$H$10,"Mobile games",IF(R70=Sheet1!$H$11,"Video games",IF(R70=Sheet1!$H$12,"Food trucks",IF(R70=Sheet1!$H$13,"Audio",IF(R70=Sheet1!$H$14,"Electric music",IF(R70=Sheet1!$H$15,"Indie rock",IF(R70=Sheet1!$H$16,"Jazz",IF(R70=Sheet1!$H$17,"Metal",IF(R70=Sheet1!$H$18,"Rock",IF(R70=Sheet1!$H$19,"World Music",IF(R70=Sheet1!$H$20,"Fiction",IF(R70=Sheet1!$H$21,"Nonfiction",IF(R70=Sheet1!$H$22,"Radio &amp; podcasts",IF(R70=Sheet1!$H$23,"Translations",IF(R70=Sheet1!$H$24,"Photography books",IF(R70=Sheet1!$H$25,"Web",IF(R70=Sheet1!$H$26,"Wearables",IF(R70=Sheet1!$H$27,"Plays","Other"))))))))))))))))))))))))</f>
        <v>Plays</v>
      </c>
    </row>
    <row r="71" spans="1:20" ht="16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s="5">
        <f>(E71/D71)</f>
        <v>0.24063291139240506</v>
      </c>
      <c r="I71" s="8">
        <f>E71/G71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4">
        <f>(((L71/60)/60)/24)+DATE(1970,1,1)</f>
        <v>40531.25</v>
      </c>
      <c r="O71" s="14">
        <f>(((M71/60)/60)/24)+DATE(1970,1,1)</f>
        <v>40565.25</v>
      </c>
      <c r="P71" t="b">
        <v>0</v>
      </c>
      <c r="Q71" t="b">
        <v>0</v>
      </c>
      <c r="R71" t="s">
        <v>33</v>
      </c>
      <c r="S71" t="str">
        <f>IF(R71="food/food trucks","Food",IF(OR(R71=$R$3,R71=$R$15,R71=$R$52,R71=$R$85,R71=$R$75,R71=$R$135),"Music",IF(OR(R71=Sheet1!$H$4,R71=Sheet1!$H$5,R71=Sheet1!$H$6,R71=Sheet1!$H$7,R71=Sheet1!$H$8,R71=Sheet1!$H$9),"Film &amp; Video",IF(OR(R71=Sheet1!$H$26,R71=Sheet1!$H$25),"Technology",IF(R71=Sheet1!$H$13,"Journalism",IF(OR(R71=Sheet1!$H$20,R71=Sheet1!$H$21,R71=Sheet1!$H$22,R71=Sheet1!$H$23),"Publishing",IF(R71=Sheet1!$H$24,"Photography",IF(R71=Sheet1!$H$27,"Theater",IF(OR(R71=Sheet1!$H$10,R71=Sheet1!$H$11),"Games","TBD")))))))))</f>
        <v>Theater</v>
      </c>
      <c r="T71" t="str">
        <f>IF(R71=Sheet1!$H$4,"Animation",IF(R71=Sheet1!$H$5,"Documentary",IF(R71=Sheet1!$H$6,"Drama",IF(R71=Sheet1!$H$7,"Science Fiction",IF(R71=Sheet1!$H$8,"Shorts",IF(R71=Sheet1!$H$9,"Television",IF(R71=Sheet1!$H$10,"Mobile games",IF(R71=Sheet1!$H$11,"Video games",IF(R71=Sheet1!$H$12,"Food trucks",IF(R71=Sheet1!$H$13,"Audio",IF(R71=Sheet1!$H$14,"Electric music",IF(R71=Sheet1!$H$15,"Indie rock",IF(R71=Sheet1!$H$16,"Jazz",IF(R71=Sheet1!$H$17,"Metal",IF(R71=Sheet1!$H$18,"Rock",IF(R71=Sheet1!$H$19,"World Music",IF(R71=Sheet1!$H$20,"Fiction",IF(R71=Sheet1!$H$21,"Nonfiction",IF(R71=Sheet1!$H$22,"Radio &amp; podcasts",IF(R71=Sheet1!$H$23,"Translations",IF(R71=Sheet1!$H$24,"Photography books",IF(R71=Sheet1!$H$25,"Web",IF(R71=Sheet1!$H$26,"Wearables",IF(R71=Sheet1!$H$27,"Plays","Other"))))))))))))))))))))))))</f>
        <v>Plays</v>
      </c>
    </row>
    <row r="72" spans="1:20" ht="16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s="5">
        <f>(E72/D72)</f>
        <v>1.2374140625000001</v>
      </c>
      <c r="I72" s="8">
        <f>E72/G72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4">
        <f>(((L72/60)/60)/24)+DATE(1970,1,1)</f>
        <v>40484.208333333336</v>
      </c>
      <c r="O72" s="14">
        <f>(((M72/60)/60)/24)+DATE(1970,1,1)</f>
        <v>40533.25</v>
      </c>
      <c r="P72" t="b">
        <v>0</v>
      </c>
      <c r="Q72" t="b">
        <v>1</v>
      </c>
      <c r="R72" t="s">
        <v>33</v>
      </c>
      <c r="S72" t="str">
        <f>IF(R72="food/food trucks","Food",IF(OR(R72=$R$3,R72=$R$15,R72=$R$52,R72=$R$85,R72=$R$75,R72=$R$135),"Music",IF(OR(R72=Sheet1!$H$4,R72=Sheet1!$H$5,R72=Sheet1!$H$6,R72=Sheet1!$H$7,R72=Sheet1!$H$8,R72=Sheet1!$H$9),"Film &amp; Video",IF(OR(R72=Sheet1!$H$26,R72=Sheet1!$H$25),"Technology",IF(R72=Sheet1!$H$13,"Journalism",IF(OR(R72=Sheet1!$H$20,R72=Sheet1!$H$21,R72=Sheet1!$H$22,R72=Sheet1!$H$23),"Publishing",IF(R72=Sheet1!$H$24,"Photography",IF(R72=Sheet1!$H$27,"Theater",IF(OR(R72=Sheet1!$H$10,R72=Sheet1!$H$11),"Games","TBD")))))))))</f>
        <v>Theater</v>
      </c>
      <c r="T72" t="str">
        <f>IF(R72=Sheet1!$H$4,"Animation",IF(R72=Sheet1!$H$5,"Documentary",IF(R72=Sheet1!$H$6,"Drama",IF(R72=Sheet1!$H$7,"Science Fiction",IF(R72=Sheet1!$H$8,"Shorts",IF(R72=Sheet1!$H$9,"Television",IF(R72=Sheet1!$H$10,"Mobile games",IF(R72=Sheet1!$H$11,"Video games",IF(R72=Sheet1!$H$12,"Food trucks",IF(R72=Sheet1!$H$13,"Audio",IF(R72=Sheet1!$H$14,"Electric music",IF(R72=Sheet1!$H$15,"Indie rock",IF(R72=Sheet1!$H$16,"Jazz",IF(R72=Sheet1!$H$17,"Metal",IF(R72=Sheet1!$H$18,"Rock",IF(R72=Sheet1!$H$19,"World Music",IF(R72=Sheet1!$H$20,"Fiction",IF(R72=Sheet1!$H$21,"Nonfiction",IF(R72=Sheet1!$H$22,"Radio &amp; podcasts",IF(R72=Sheet1!$H$23,"Translations",IF(R72=Sheet1!$H$24,"Photography books",IF(R72=Sheet1!$H$25,"Web",IF(R72=Sheet1!$H$26,"Wearables",IF(R72=Sheet1!$H$27,"Plays","Other"))))))))))))))))))))))))</f>
        <v>Plays</v>
      </c>
    </row>
    <row r="73" spans="1:20" ht="31.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s="5">
        <f>(E73/D73)</f>
        <v>1.0806666666666667</v>
      </c>
      <c r="I73" s="8">
        <f>E73/G73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4">
        <f>(((L73/60)/60)/24)+DATE(1970,1,1)</f>
        <v>43799.25</v>
      </c>
      <c r="O73" s="14">
        <f>(((M73/60)/60)/24)+DATE(1970,1,1)</f>
        <v>43803.25</v>
      </c>
      <c r="P73" t="b">
        <v>0</v>
      </c>
      <c r="Q73" t="b">
        <v>0</v>
      </c>
      <c r="R73" t="s">
        <v>33</v>
      </c>
      <c r="S73" t="str">
        <f>IF(R73="food/food trucks","Food",IF(OR(R73=$R$3,R73=$R$15,R73=$R$52,R73=$R$85,R73=$R$75,R73=$R$135),"Music",IF(OR(R73=Sheet1!$H$4,R73=Sheet1!$H$5,R73=Sheet1!$H$6,R73=Sheet1!$H$7,R73=Sheet1!$H$8,R73=Sheet1!$H$9),"Film &amp; Video",IF(OR(R73=Sheet1!$H$26,R73=Sheet1!$H$25),"Technology",IF(R73=Sheet1!$H$13,"Journalism",IF(OR(R73=Sheet1!$H$20,R73=Sheet1!$H$21,R73=Sheet1!$H$22,R73=Sheet1!$H$23),"Publishing",IF(R73=Sheet1!$H$24,"Photography",IF(R73=Sheet1!$H$27,"Theater",IF(OR(R73=Sheet1!$H$10,R73=Sheet1!$H$11),"Games","TBD")))))))))</f>
        <v>Theater</v>
      </c>
      <c r="T73" t="str">
        <f>IF(R73=Sheet1!$H$4,"Animation",IF(R73=Sheet1!$H$5,"Documentary",IF(R73=Sheet1!$H$6,"Drama",IF(R73=Sheet1!$H$7,"Science Fiction",IF(R73=Sheet1!$H$8,"Shorts",IF(R73=Sheet1!$H$9,"Television",IF(R73=Sheet1!$H$10,"Mobile games",IF(R73=Sheet1!$H$11,"Video games",IF(R73=Sheet1!$H$12,"Food trucks",IF(R73=Sheet1!$H$13,"Audio",IF(R73=Sheet1!$H$14,"Electric music",IF(R73=Sheet1!$H$15,"Indie rock",IF(R73=Sheet1!$H$16,"Jazz",IF(R73=Sheet1!$H$17,"Metal",IF(R73=Sheet1!$H$18,"Rock",IF(R73=Sheet1!$H$19,"World Music",IF(R73=Sheet1!$H$20,"Fiction",IF(R73=Sheet1!$H$21,"Nonfiction",IF(R73=Sheet1!$H$22,"Radio &amp; podcasts",IF(R73=Sheet1!$H$23,"Translations",IF(R73=Sheet1!$H$24,"Photography books",IF(R73=Sheet1!$H$25,"Web",IF(R73=Sheet1!$H$26,"Wearables",IF(R73=Sheet1!$H$27,"Plays","Other"))))))))))))))))))))))))</f>
        <v>Plays</v>
      </c>
    </row>
    <row r="74" spans="1:20" ht="16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s="5">
        <f>(E74/D74)</f>
        <v>6.7033333333333331</v>
      </c>
      <c r="I74" s="8">
        <f>E74/G74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4">
        <f>(((L74/60)/60)/24)+DATE(1970,1,1)</f>
        <v>42186.208333333328</v>
      </c>
      <c r="O74" s="14">
        <f>(((M74/60)/60)/24)+DATE(1970,1,1)</f>
        <v>42222.208333333328</v>
      </c>
      <c r="P74" t="b">
        <v>0</v>
      </c>
      <c r="Q74" t="b">
        <v>0</v>
      </c>
      <c r="R74" t="s">
        <v>71</v>
      </c>
      <c r="S74" t="str">
        <f>IF(R74="food/food trucks","Food",IF(OR(R74=$R$3,R74=$R$15,R74=$R$52,R74=$R$85,R74=$R$75,R74=$R$135),"Music",IF(OR(R74=Sheet1!$H$4,R74=Sheet1!$H$5,R74=Sheet1!$H$6,R74=Sheet1!$H$7,R74=Sheet1!$H$8,R74=Sheet1!$H$9),"Film &amp; Video",IF(OR(R74=Sheet1!$H$26,R74=Sheet1!$H$25),"Technology",IF(R74=Sheet1!$H$13,"Journalism",IF(OR(R74=Sheet1!$H$20,R74=Sheet1!$H$21,R74=Sheet1!$H$22,R74=Sheet1!$H$23),"Publishing",IF(R74=Sheet1!$H$24,"Photography",IF(R74=Sheet1!$H$27,"Theater",IF(OR(R74=Sheet1!$H$10,R74=Sheet1!$H$11),"Games","TBD")))))))))</f>
        <v>Film &amp; Video</v>
      </c>
      <c r="T74" t="str">
        <f>IF(R74=Sheet1!$H$4,"Animation",IF(R74=Sheet1!$H$5,"Documentary",IF(R74=Sheet1!$H$6,"Drama",IF(R74=Sheet1!$H$7,"Science Fiction",IF(R74=Sheet1!$H$8,"Shorts",IF(R74=Sheet1!$H$9,"Television",IF(R74=Sheet1!$H$10,"Mobile games",IF(R74=Sheet1!$H$11,"Video games",IF(R74=Sheet1!$H$12,"Food trucks",IF(R74=Sheet1!$H$13,"Audio",IF(R74=Sheet1!$H$14,"Electric music",IF(R74=Sheet1!$H$15,"Indie rock",IF(R74=Sheet1!$H$16,"Jazz",IF(R74=Sheet1!$H$17,"Metal",IF(R74=Sheet1!$H$18,"Rock",IF(R74=Sheet1!$H$19,"World Music",IF(R74=Sheet1!$H$20,"Fiction",IF(R74=Sheet1!$H$21,"Nonfiction",IF(R74=Sheet1!$H$22,"Radio &amp; podcasts",IF(R74=Sheet1!$H$23,"Translations",IF(R74=Sheet1!$H$24,"Photography books",IF(R74=Sheet1!$H$25,"Web",IF(R74=Sheet1!$H$26,"Wearables",IF(R74=Sheet1!$H$27,"Plays","Other"))))))))))))))))))))))))</f>
        <v>Animation</v>
      </c>
    </row>
    <row r="75" spans="1:20" ht="16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s="5">
        <f>(E75/D75)</f>
        <v>6.609285714285714</v>
      </c>
      <c r="I75" s="8">
        <f>E75/G75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4">
        <f>(((L75/60)/60)/24)+DATE(1970,1,1)</f>
        <v>42701.25</v>
      </c>
      <c r="O75" s="14">
        <f>(((M75/60)/60)/24)+DATE(1970,1,1)</f>
        <v>42704.25</v>
      </c>
      <c r="P75" t="b">
        <v>0</v>
      </c>
      <c r="Q75" t="b">
        <v>0</v>
      </c>
      <c r="R75" t="s">
        <v>159</v>
      </c>
      <c r="S75" t="str">
        <f>IF(R75="food/food trucks","Food",IF(OR(R75=$R$3,R75=$R$15,R75=$R$52,R75=$R$85,R75=$R$75,R75=$R$135),"Music",IF(OR(R75=Sheet1!$H$4,R75=Sheet1!$H$5,R75=Sheet1!$H$6,R75=Sheet1!$H$7,R75=Sheet1!$H$8,R75=Sheet1!$H$9),"Film &amp; Video",IF(OR(R75=Sheet1!$H$26,R75=Sheet1!$H$25),"Technology",IF(R75=Sheet1!$H$13,"Journalism",IF(OR(R75=Sheet1!$H$20,R75=Sheet1!$H$21,R75=Sheet1!$H$22,R75=Sheet1!$H$23),"Publishing",IF(R75=Sheet1!$H$24,"Photography",IF(R75=Sheet1!$H$27,"Theater",IF(OR(R75=Sheet1!$H$10,R75=Sheet1!$H$11),"Games","TBD")))))))))</f>
        <v>Music</v>
      </c>
      <c r="T75" t="str">
        <f>IF(R75=Sheet1!$H$4,"Animation",IF(R75=Sheet1!$H$5,"Documentary",IF(R75=Sheet1!$H$6,"Drama",IF(R75=Sheet1!$H$7,"Science Fiction",IF(R75=Sheet1!$H$8,"Shorts",IF(R75=Sheet1!$H$9,"Television",IF(R75=Sheet1!$H$10,"Mobile games",IF(R75=Sheet1!$H$11,"Video games",IF(R75=Sheet1!$H$12,"Food trucks",IF(R75=Sheet1!$H$13,"Audio",IF(R75=Sheet1!$H$14,"Electric music",IF(R75=Sheet1!$H$15,"Indie rock",IF(R75=Sheet1!$H$16,"Jazz",IF(R75=Sheet1!$H$17,"Metal",IF(R75=Sheet1!$H$18,"Rock",IF(R75=Sheet1!$H$19,"World Music",IF(R75=Sheet1!$H$20,"Fiction",IF(R75=Sheet1!$H$21,"Nonfiction",IF(R75=Sheet1!$H$22,"Radio &amp; podcasts",IF(R75=Sheet1!$H$23,"Translations",IF(R75=Sheet1!$H$24,"Photography books",IF(R75=Sheet1!$H$25,"Web",IF(R75=Sheet1!$H$26,"Wearables",IF(R75=Sheet1!$H$27,"Plays","Other"))))))))))))))))))))))))</f>
        <v>Jazz</v>
      </c>
    </row>
    <row r="76" spans="1:20" ht="16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s="5">
        <f>(E76/D76)</f>
        <v>1.2246153846153847</v>
      </c>
      <c r="I76" s="8">
        <f>E76/G76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4">
        <f>(((L76/60)/60)/24)+DATE(1970,1,1)</f>
        <v>42456.208333333328</v>
      </c>
      <c r="O76" s="14">
        <f>(((M76/60)/60)/24)+DATE(1970,1,1)</f>
        <v>42457.208333333328</v>
      </c>
      <c r="P76" t="b">
        <v>0</v>
      </c>
      <c r="Q76" t="b">
        <v>0</v>
      </c>
      <c r="R76" t="s">
        <v>148</v>
      </c>
      <c r="S76" t="str">
        <f>IF(R76="food/food trucks","Food",IF(OR(R76=$R$3,R76=$R$15,R76=$R$52,R76=$R$85,R76=$R$75,R76=$R$135),"Music",IF(OR(R76=Sheet1!$H$4,R76=Sheet1!$H$5,R76=Sheet1!$H$6,R76=Sheet1!$H$7,R76=Sheet1!$H$8,R76=Sheet1!$H$9),"Film &amp; Video",IF(OR(R76=Sheet1!$H$26,R76=Sheet1!$H$25),"Technology",IF(R76=Sheet1!$H$13,"Journalism",IF(OR(R76=Sheet1!$H$20,R76=Sheet1!$H$21,R76=Sheet1!$H$22,R76=Sheet1!$H$23),"Publishing",IF(R76=Sheet1!$H$24,"Photography",IF(R76=Sheet1!$H$27,"Theater",IF(OR(R76=Sheet1!$H$10,R76=Sheet1!$H$11),"Games","TBD")))))))))</f>
        <v>Music</v>
      </c>
      <c r="T76" t="str">
        <f>IF(R76=Sheet1!$H$4,"Animation",IF(R76=Sheet1!$H$5,"Documentary",IF(R76=Sheet1!$H$6,"Drama",IF(R76=Sheet1!$H$7,"Science Fiction",IF(R76=Sheet1!$H$8,"Shorts",IF(R76=Sheet1!$H$9,"Television",IF(R76=Sheet1!$H$10,"Mobile games",IF(R76=Sheet1!$H$11,"Video games",IF(R76=Sheet1!$H$12,"Food trucks",IF(R76=Sheet1!$H$13,"Audio",IF(R76=Sheet1!$H$14,"Electric music",IF(R76=Sheet1!$H$15,"Indie rock",IF(R76=Sheet1!$H$16,"Jazz",IF(R76=Sheet1!$H$17,"Metal",IF(R76=Sheet1!$H$18,"Rock",IF(R76=Sheet1!$H$19,"World Music",IF(R76=Sheet1!$H$20,"Fiction",IF(R76=Sheet1!$H$21,"Nonfiction",IF(R76=Sheet1!$H$22,"Radio &amp; podcasts",IF(R76=Sheet1!$H$23,"Translations",IF(R76=Sheet1!$H$24,"Photography books",IF(R76=Sheet1!$H$25,"Web",IF(R76=Sheet1!$H$26,"Wearables",IF(R76=Sheet1!$H$27,"Plays","Other"))))))))))))))))))))))))</f>
        <v>Metal</v>
      </c>
    </row>
    <row r="77" spans="1:20" ht="16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s="5">
        <f>(E77/D77)</f>
        <v>1.5057731958762886</v>
      </c>
      <c r="I77" s="8">
        <f>E77/G77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4">
        <f>(((L77/60)/60)/24)+DATE(1970,1,1)</f>
        <v>43296.208333333328</v>
      </c>
      <c r="O77" s="14">
        <f>(((M77/60)/60)/24)+DATE(1970,1,1)</f>
        <v>43304.208333333328</v>
      </c>
      <c r="P77" t="b">
        <v>0</v>
      </c>
      <c r="Q77" t="b">
        <v>0</v>
      </c>
      <c r="R77" t="s">
        <v>122</v>
      </c>
      <c r="S77" t="str">
        <f>IF(R77="food/food trucks","Food",IF(OR(R77=$R$3,R77=$R$15,R77=$R$52,R77=$R$85,R77=$R$75,R77=$R$135),"Music",IF(OR(R77=Sheet1!$H$4,R77=Sheet1!$H$5,R77=Sheet1!$H$6,R77=Sheet1!$H$7,R77=Sheet1!$H$8,R77=Sheet1!$H$9),"Film &amp; Video",IF(OR(R77=Sheet1!$H$26,R77=Sheet1!$H$25),"Technology",IF(R77=Sheet1!$H$13,"Journalism",IF(OR(R77=Sheet1!$H$20,R77=Sheet1!$H$21,R77=Sheet1!$H$22,R77=Sheet1!$H$23),"Publishing",IF(R77=Sheet1!$H$24,"Photography",IF(R77=Sheet1!$H$27,"Theater",IF(OR(R77=Sheet1!$H$10,R77=Sheet1!$H$11),"Games","TBD")))))))))</f>
        <v>Photography</v>
      </c>
      <c r="T77" t="str">
        <f>IF(R77=Sheet1!$H$4,"Animation",IF(R77=Sheet1!$H$5,"Documentary",IF(R77=Sheet1!$H$6,"Drama",IF(R77=Sheet1!$H$7,"Science Fiction",IF(R77=Sheet1!$H$8,"Shorts",IF(R77=Sheet1!$H$9,"Television",IF(R77=Sheet1!$H$10,"Mobile games",IF(R77=Sheet1!$H$11,"Video games",IF(R77=Sheet1!$H$12,"Food trucks",IF(R77=Sheet1!$H$13,"Audio",IF(R77=Sheet1!$H$14,"Electric music",IF(R77=Sheet1!$H$15,"Indie rock",IF(R77=Sheet1!$H$16,"Jazz",IF(R77=Sheet1!$H$17,"Metal",IF(R77=Sheet1!$H$18,"Rock",IF(R77=Sheet1!$H$19,"World Music",IF(R77=Sheet1!$H$20,"Fiction",IF(R77=Sheet1!$H$21,"Nonfiction",IF(R77=Sheet1!$H$22,"Radio &amp; podcasts",IF(R77=Sheet1!$H$23,"Translations",IF(R77=Sheet1!$H$24,"Photography books",IF(R77=Sheet1!$H$25,"Web",IF(R77=Sheet1!$H$26,"Wearables",IF(R77=Sheet1!$H$27,"Plays","Other"))))))))))))))))))))))))</f>
        <v>Photography books</v>
      </c>
    </row>
    <row r="78" spans="1:20" ht="16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s="5">
        <f>(E78/D78)</f>
        <v>0.78106590724165992</v>
      </c>
      <c r="I78" s="8">
        <f>E78/G78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4">
        <f>(((L78/60)/60)/24)+DATE(1970,1,1)</f>
        <v>42027.25</v>
      </c>
      <c r="O78" s="14">
        <f>(((M78/60)/60)/24)+DATE(1970,1,1)</f>
        <v>42076.208333333328</v>
      </c>
      <c r="P78" t="b">
        <v>1</v>
      </c>
      <c r="Q78" t="b">
        <v>1</v>
      </c>
      <c r="R78" t="s">
        <v>33</v>
      </c>
      <c r="S78" t="str">
        <f>IF(R78="food/food trucks","Food",IF(OR(R78=$R$3,R78=$R$15,R78=$R$52,R78=$R$85,R78=$R$75,R78=$R$135),"Music",IF(OR(R78=Sheet1!$H$4,R78=Sheet1!$H$5,R78=Sheet1!$H$6,R78=Sheet1!$H$7,R78=Sheet1!$H$8,R78=Sheet1!$H$9),"Film &amp; Video",IF(OR(R78=Sheet1!$H$26,R78=Sheet1!$H$25),"Technology",IF(R78=Sheet1!$H$13,"Journalism",IF(OR(R78=Sheet1!$H$20,R78=Sheet1!$H$21,R78=Sheet1!$H$22,R78=Sheet1!$H$23),"Publishing",IF(R78=Sheet1!$H$24,"Photography",IF(R78=Sheet1!$H$27,"Theater",IF(OR(R78=Sheet1!$H$10,R78=Sheet1!$H$11),"Games","TBD")))))))))</f>
        <v>Theater</v>
      </c>
      <c r="T78" t="str">
        <f>IF(R78=Sheet1!$H$4,"Animation",IF(R78=Sheet1!$H$5,"Documentary",IF(R78=Sheet1!$H$6,"Drama",IF(R78=Sheet1!$H$7,"Science Fiction",IF(R78=Sheet1!$H$8,"Shorts",IF(R78=Sheet1!$H$9,"Television",IF(R78=Sheet1!$H$10,"Mobile games",IF(R78=Sheet1!$H$11,"Video games",IF(R78=Sheet1!$H$12,"Food trucks",IF(R78=Sheet1!$H$13,"Audio",IF(R78=Sheet1!$H$14,"Electric music",IF(R78=Sheet1!$H$15,"Indie rock",IF(R78=Sheet1!$H$16,"Jazz",IF(R78=Sheet1!$H$17,"Metal",IF(R78=Sheet1!$H$18,"Rock",IF(R78=Sheet1!$H$19,"World Music",IF(R78=Sheet1!$H$20,"Fiction",IF(R78=Sheet1!$H$21,"Nonfiction",IF(R78=Sheet1!$H$22,"Radio &amp; podcasts",IF(R78=Sheet1!$H$23,"Translations",IF(R78=Sheet1!$H$24,"Photography books",IF(R78=Sheet1!$H$25,"Web",IF(R78=Sheet1!$H$26,"Wearables",IF(R78=Sheet1!$H$27,"Plays","Other"))))))))))))))))))))))))</f>
        <v>Plays</v>
      </c>
    </row>
    <row r="79" spans="1:20" ht="16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s="5">
        <f>(E79/D79)</f>
        <v>0.46947368421052632</v>
      </c>
      <c r="I79" s="8">
        <f>E79/G79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4">
        <f>(((L79/60)/60)/24)+DATE(1970,1,1)</f>
        <v>40448.208333333336</v>
      </c>
      <c r="O79" s="14">
        <f>(((M79/60)/60)/24)+DATE(1970,1,1)</f>
        <v>40462.208333333336</v>
      </c>
      <c r="P79" t="b">
        <v>0</v>
      </c>
      <c r="Q79" t="b">
        <v>1</v>
      </c>
      <c r="R79" t="s">
        <v>71</v>
      </c>
      <c r="S79" t="str">
        <f>IF(R79="food/food trucks","Food",IF(OR(R79=$R$3,R79=$R$15,R79=$R$52,R79=$R$85,R79=$R$75,R79=$R$135),"Music",IF(OR(R79=Sheet1!$H$4,R79=Sheet1!$H$5,R79=Sheet1!$H$6,R79=Sheet1!$H$7,R79=Sheet1!$H$8,R79=Sheet1!$H$9),"Film &amp; Video",IF(OR(R79=Sheet1!$H$26,R79=Sheet1!$H$25),"Technology",IF(R79=Sheet1!$H$13,"Journalism",IF(OR(R79=Sheet1!$H$20,R79=Sheet1!$H$21,R79=Sheet1!$H$22,R79=Sheet1!$H$23),"Publishing",IF(R79=Sheet1!$H$24,"Photography",IF(R79=Sheet1!$H$27,"Theater",IF(OR(R79=Sheet1!$H$10,R79=Sheet1!$H$11),"Games","TBD")))))))))</f>
        <v>Film &amp; Video</v>
      </c>
      <c r="T79" t="str">
        <f>IF(R79=Sheet1!$H$4,"Animation",IF(R79=Sheet1!$H$5,"Documentary",IF(R79=Sheet1!$H$6,"Drama",IF(R79=Sheet1!$H$7,"Science Fiction",IF(R79=Sheet1!$H$8,"Shorts",IF(R79=Sheet1!$H$9,"Television",IF(R79=Sheet1!$H$10,"Mobile games",IF(R79=Sheet1!$H$11,"Video games",IF(R79=Sheet1!$H$12,"Food trucks",IF(R79=Sheet1!$H$13,"Audio",IF(R79=Sheet1!$H$14,"Electric music",IF(R79=Sheet1!$H$15,"Indie rock",IF(R79=Sheet1!$H$16,"Jazz",IF(R79=Sheet1!$H$17,"Metal",IF(R79=Sheet1!$H$18,"Rock",IF(R79=Sheet1!$H$19,"World Music",IF(R79=Sheet1!$H$20,"Fiction",IF(R79=Sheet1!$H$21,"Nonfiction",IF(R79=Sheet1!$H$22,"Radio &amp; podcasts",IF(R79=Sheet1!$H$23,"Translations",IF(R79=Sheet1!$H$24,"Photography books",IF(R79=Sheet1!$H$25,"Web",IF(R79=Sheet1!$H$26,"Wearables",IF(R79=Sheet1!$H$27,"Plays","Other"))))))))))))))))))))))))</f>
        <v>Animation</v>
      </c>
    </row>
    <row r="80" spans="1:20" ht="16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s="5">
        <f>(E80/D80)</f>
        <v>3.008</v>
      </c>
      <c r="I80" s="8">
        <f>E80/G80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4">
        <f>(((L80/60)/60)/24)+DATE(1970,1,1)</f>
        <v>43206.208333333328</v>
      </c>
      <c r="O80" s="14">
        <f>(((M80/60)/60)/24)+DATE(1970,1,1)</f>
        <v>43207.208333333328</v>
      </c>
      <c r="P80" t="b">
        <v>0</v>
      </c>
      <c r="Q80" t="b">
        <v>0</v>
      </c>
      <c r="R80" t="s">
        <v>206</v>
      </c>
      <c r="S80" t="str">
        <f>IF(R80="food/food trucks","Food",IF(OR(R80=$R$3,R80=$R$15,R80=$R$52,R80=$R$85,R80=$R$75,R80=$R$135),"Music",IF(OR(R80=Sheet1!$H$4,R80=Sheet1!$H$5,R80=Sheet1!$H$6,R80=Sheet1!$H$7,R80=Sheet1!$H$8,R80=Sheet1!$H$9),"Film &amp; Video",IF(OR(R80=Sheet1!$H$26,R80=Sheet1!$H$25),"Technology",IF(R80=Sheet1!$H$13,"Journalism",IF(OR(R80=Sheet1!$H$20,R80=Sheet1!$H$21,R80=Sheet1!$H$22,R80=Sheet1!$H$23),"Publishing",IF(R80=Sheet1!$H$24,"Photography",IF(R80=Sheet1!$H$27,"Theater",IF(OR(R80=Sheet1!$H$10,R80=Sheet1!$H$11),"Games","TBD")))))))))</f>
        <v>Publishing</v>
      </c>
      <c r="T80" t="str">
        <f>IF(R80=Sheet1!$H$4,"Animation",IF(R80=Sheet1!$H$5,"Documentary",IF(R80=Sheet1!$H$6,"Drama",IF(R80=Sheet1!$H$7,"Science Fiction",IF(R80=Sheet1!$H$8,"Shorts",IF(R80=Sheet1!$H$9,"Television",IF(R80=Sheet1!$H$10,"Mobile games",IF(R80=Sheet1!$H$11,"Video games",IF(R80=Sheet1!$H$12,"Food trucks",IF(R80=Sheet1!$H$13,"Audio",IF(R80=Sheet1!$H$14,"Electric music",IF(R80=Sheet1!$H$15,"Indie rock",IF(R80=Sheet1!$H$16,"Jazz",IF(R80=Sheet1!$H$17,"Metal",IF(R80=Sheet1!$H$18,"Rock",IF(R80=Sheet1!$H$19,"World Music",IF(R80=Sheet1!$H$20,"Fiction",IF(R80=Sheet1!$H$21,"Nonfiction",IF(R80=Sheet1!$H$22,"Radio &amp; podcasts",IF(R80=Sheet1!$H$23,"Translations",IF(R80=Sheet1!$H$24,"Photography books",IF(R80=Sheet1!$H$25,"Web",IF(R80=Sheet1!$H$26,"Wearables",IF(R80=Sheet1!$H$27,"Plays","Other"))))))))))))))))))))))))</f>
        <v>Translations</v>
      </c>
    </row>
    <row r="81" spans="1:20" ht="16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s="5">
        <f>(E81/D81)</f>
        <v>0.6959861591695502</v>
      </c>
      <c r="I81" s="8">
        <f>E81/G81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4">
        <f>(((L81/60)/60)/24)+DATE(1970,1,1)</f>
        <v>43267.208333333328</v>
      </c>
      <c r="O81" s="14">
        <f>(((M81/60)/60)/24)+DATE(1970,1,1)</f>
        <v>43272.208333333328</v>
      </c>
      <c r="P81" t="b">
        <v>0</v>
      </c>
      <c r="Q81" t="b">
        <v>0</v>
      </c>
      <c r="R81" t="s">
        <v>33</v>
      </c>
      <c r="S81" t="str">
        <f>IF(R81="food/food trucks","Food",IF(OR(R81=$R$3,R81=$R$15,R81=$R$52,R81=$R$85,R81=$R$75,R81=$R$135),"Music",IF(OR(R81=Sheet1!$H$4,R81=Sheet1!$H$5,R81=Sheet1!$H$6,R81=Sheet1!$H$7,R81=Sheet1!$H$8,R81=Sheet1!$H$9),"Film &amp; Video",IF(OR(R81=Sheet1!$H$26,R81=Sheet1!$H$25),"Technology",IF(R81=Sheet1!$H$13,"Journalism",IF(OR(R81=Sheet1!$H$20,R81=Sheet1!$H$21,R81=Sheet1!$H$22,R81=Sheet1!$H$23),"Publishing",IF(R81=Sheet1!$H$24,"Photography",IF(R81=Sheet1!$H$27,"Theater",IF(OR(R81=Sheet1!$H$10,R81=Sheet1!$H$11),"Games","TBD")))))))))</f>
        <v>Theater</v>
      </c>
      <c r="T81" t="str">
        <f>IF(R81=Sheet1!$H$4,"Animation",IF(R81=Sheet1!$H$5,"Documentary",IF(R81=Sheet1!$H$6,"Drama",IF(R81=Sheet1!$H$7,"Science Fiction",IF(R81=Sheet1!$H$8,"Shorts",IF(R81=Sheet1!$H$9,"Television",IF(R81=Sheet1!$H$10,"Mobile games",IF(R81=Sheet1!$H$11,"Video games",IF(R81=Sheet1!$H$12,"Food trucks",IF(R81=Sheet1!$H$13,"Audio",IF(R81=Sheet1!$H$14,"Electric music",IF(R81=Sheet1!$H$15,"Indie rock",IF(R81=Sheet1!$H$16,"Jazz",IF(R81=Sheet1!$H$17,"Metal",IF(R81=Sheet1!$H$18,"Rock",IF(R81=Sheet1!$H$19,"World Music",IF(R81=Sheet1!$H$20,"Fiction",IF(R81=Sheet1!$H$21,"Nonfiction",IF(R81=Sheet1!$H$22,"Radio &amp; podcasts",IF(R81=Sheet1!$H$23,"Translations",IF(R81=Sheet1!$H$24,"Photography books",IF(R81=Sheet1!$H$25,"Web",IF(R81=Sheet1!$H$26,"Wearables",IF(R81=Sheet1!$H$27,"Plays","Other"))))))))))))))))))))))))</f>
        <v>Plays</v>
      </c>
    </row>
    <row r="82" spans="1:20" ht="16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s="5">
        <f>(E82/D82)</f>
        <v>6.374545454545455</v>
      </c>
      <c r="I82" s="8">
        <f>E82/G82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4">
        <f>(((L82/60)/60)/24)+DATE(1970,1,1)</f>
        <v>42976.208333333328</v>
      </c>
      <c r="O82" s="14">
        <f>(((M82/60)/60)/24)+DATE(1970,1,1)</f>
        <v>43006.208333333328</v>
      </c>
      <c r="P82" t="b">
        <v>0</v>
      </c>
      <c r="Q82" t="b">
        <v>0</v>
      </c>
      <c r="R82" t="s">
        <v>89</v>
      </c>
      <c r="S82" t="str">
        <f>IF(R82="food/food trucks","Food",IF(OR(R82=$R$3,R82=$R$15,R82=$R$52,R82=$R$85,R82=$R$75,R82=$R$135),"Music",IF(OR(R82=Sheet1!$H$4,R82=Sheet1!$H$5,R82=Sheet1!$H$6,R82=Sheet1!$H$7,R82=Sheet1!$H$8,R82=Sheet1!$H$9),"Film &amp; Video",IF(OR(R82=Sheet1!$H$26,R82=Sheet1!$H$25),"Technology",IF(R82=Sheet1!$H$13,"Journalism",IF(OR(R82=Sheet1!$H$20,R82=Sheet1!$H$21,R82=Sheet1!$H$22,R82=Sheet1!$H$23),"Publishing",IF(R82=Sheet1!$H$24,"Photography",IF(R82=Sheet1!$H$27,"Theater",IF(OR(R82=Sheet1!$H$10,R82=Sheet1!$H$11),"Games","TBD")))))))))</f>
        <v>Games</v>
      </c>
      <c r="T82" t="str">
        <f>IF(R82=Sheet1!$H$4,"Animation",IF(R82=Sheet1!$H$5,"Documentary",IF(R82=Sheet1!$H$6,"Drama",IF(R82=Sheet1!$H$7,"Science Fiction",IF(R82=Sheet1!$H$8,"Shorts",IF(R82=Sheet1!$H$9,"Television",IF(R82=Sheet1!$H$10,"Mobile games",IF(R82=Sheet1!$H$11,"Video games",IF(R82=Sheet1!$H$12,"Food trucks",IF(R82=Sheet1!$H$13,"Audio",IF(R82=Sheet1!$H$14,"Electric music",IF(R82=Sheet1!$H$15,"Indie rock",IF(R82=Sheet1!$H$16,"Jazz",IF(R82=Sheet1!$H$17,"Metal",IF(R82=Sheet1!$H$18,"Rock",IF(R82=Sheet1!$H$19,"World Music",IF(R82=Sheet1!$H$20,"Fiction",IF(R82=Sheet1!$H$21,"Nonfiction",IF(R82=Sheet1!$H$22,"Radio &amp; podcasts",IF(R82=Sheet1!$H$23,"Translations",IF(R82=Sheet1!$H$24,"Photography books",IF(R82=Sheet1!$H$25,"Web",IF(R82=Sheet1!$H$26,"Wearables",IF(R82=Sheet1!$H$27,"Plays","Other"))))))))))))))))))))))))</f>
        <v>Video games</v>
      </c>
    </row>
    <row r="83" spans="1:20" ht="16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s="5">
        <f>(E83/D83)</f>
        <v>2.253392857142857</v>
      </c>
      <c r="I83" s="8">
        <f>E83/G83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4">
        <f>(((L83/60)/60)/24)+DATE(1970,1,1)</f>
        <v>43062.25</v>
      </c>
      <c r="O83" s="14">
        <f>(((M83/60)/60)/24)+DATE(1970,1,1)</f>
        <v>43087.25</v>
      </c>
      <c r="P83" t="b">
        <v>0</v>
      </c>
      <c r="Q83" t="b">
        <v>0</v>
      </c>
      <c r="R83" t="s">
        <v>23</v>
      </c>
      <c r="S83" t="str">
        <f>IF(R83="food/food trucks","Food",IF(OR(R83=$R$3,R83=$R$15,R83=$R$52,R83=$R$85,R83=$R$75,R83=$R$135),"Music",IF(OR(R83=Sheet1!$H$4,R83=Sheet1!$H$5,R83=Sheet1!$H$6,R83=Sheet1!$H$7,R83=Sheet1!$H$8,R83=Sheet1!$H$9),"Film &amp; Video",IF(OR(R83=Sheet1!$H$26,R83=Sheet1!$H$25),"Technology",IF(R83=Sheet1!$H$13,"Journalism",IF(OR(R83=Sheet1!$H$20,R83=Sheet1!$H$21,R83=Sheet1!$H$22,R83=Sheet1!$H$23),"Publishing",IF(R83=Sheet1!$H$24,"Photography",IF(R83=Sheet1!$H$27,"Theater",IF(OR(R83=Sheet1!$H$10,R83=Sheet1!$H$11),"Games","TBD")))))))))</f>
        <v>Music</v>
      </c>
      <c r="T83" t="str">
        <f>IF(R83=Sheet1!$H$4,"Animation",IF(R83=Sheet1!$H$5,"Documentary",IF(R83=Sheet1!$H$6,"Drama",IF(R83=Sheet1!$H$7,"Science Fiction",IF(R83=Sheet1!$H$8,"Shorts",IF(R83=Sheet1!$H$9,"Television",IF(R83=Sheet1!$H$10,"Mobile games",IF(R83=Sheet1!$H$11,"Video games",IF(R83=Sheet1!$H$12,"Food trucks",IF(R83=Sheet1!$H$13,"Audio",IF(R83=Sheet1!$H$14,"Electric music",IF(R83=Sheet1!$H$15,"Indie rock",IF(R83=Sheet1!$H$16,"Jazz",IF(R83=Sheet1!$H$17,"Metal",IF(R83=Sheet1!$H$18,"Rock",IF(R83=Sheet1!$H$19,"World Music",IF(R83=Sheet1!$H$20,"Fiction",IF(R83=Sheet1!$H$21,"Nonfiction",IF(R83=Sheet1!$H$22,"Radio &amp; podcasts",IF(R83=Sheet1!$H$23,"Translations",IF(R83=Sheet1!$H$24,"Photography books",IF(R83=Sheet1!$H$25,"Web",IF(R83=Sheet1!$H$26,"Wearables",IF(R83=Sheet1!$H$27,"Plays","Other"))))))))))))))))))))))))</f>
        <v>Rock</v>
      </c>
    </row>
    <row r="84" spans="1:20" ht="16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s="5">
        <f>(E84/D84)</f>
        <v>14.973000000000001</v>
      </c>
      <c r="I84" s="8">
        <f>E84/G84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4">
        <f>(((L84/60)/60)/24)+DATE(1970,1,1)</f>
        <v>43482.25</v>
      </c>
      <c r="O84" s="14">
        <f>(((M84/60)/60)/24)+DATE(1970,1,1)</f>
        <v>43489.25</v>
      </c>
      <c r="P84" t="b">
        <v>0</v>
      </c>
      <c r="Q84" t="b">
        <v>1</v>
      </c>
      <c r="R84" t="s">
        <v>89</v>
      </c>
      <c r="S84" t="str">
        <f>IF(R84="food/food trucks","Food",IF(OR(R84=$R$3,R84=$R$15,R84=$R$52,R84=$R$85,R84=$R$75,R84=$R$135),"Music",IF(OR(R84=Sheet1!$H$4,R84=Sheet1!$H$5,R84=Sheet1!$H$6,R84=Sheet1!$H$7,R84=Sheet1!$H$8,R84=Sheet1!$H$9),"Film &amp; Video",IF(OR(R84=Sheet1!$H$26,R84=Sheet1!$H$25),"Technology",IF(R84=Sheet1!$H$13,"Journalism",IF(OR(R84=Sheet1!$H$20,R84=Sheet1!$H$21,R84=Sheet1!$H$22,R84=Sheet1!$H$23),"Publishing",IF(R84=Sheet1!$H$24,"Photography",IF(R84=Sheet1!$H$27,"Theater",IF(OR(R84=Sheet1!$H$10,R84=Sheet1!$H$11),"Games","TBD")))))))))</f>
        <v>Games</v>
      </c>
      <c r="T84" t="str">
        <f>IF(R84=Sheet1!$H$4,"Animation",IF(R84=Sheet1!$H$5,"Documentary",IF(R84=Sheet1!$H$6,"Drama",IF(R84=Sheet1!$H$7,"Science Fiction",IF(R84=Sheet1!$H$8,"Shorts",IF(R84=Sheet1!$H$9,"Television",IF(R84=Sheet1!$H$10,"Mobile games",IF(R84=Sheet1!$H$11,"Video games",IF(R84=Sheet1!$H$12,"Food trucks",IF(R84=Sheet1!$H$13,"Audio",IF(R84=Sheet1!$H$14,"Electric music",IF(R84=Sheet1!$H$15,"Indie rock",IF(R84=Sheet1!$H$16,"Jazz",IF(R84=Sheet1!$H$17,"Metal",IF(R84=Sheet1!$H$18,"Rock",IF(R84=Sheet1!$H$19,"World Music",IF(R84=Sheet1!$H$20,"Fiction",IF(R84=Sheet1!$H$21,"Nonfiction",IF(R84=Sheet1!$H$22,"Radio &amp; podcasts",IF(R84=Sheet1!$H$23,"Translations",IF(R84=Sheet1!$H$24,"Photography books",IF(R84=Sheet1!$H$25,"Web",IF(R84=Sheet1!$H$26,"Wearables",IF(R84=Sheet1!$H$27,"Plays","Other"))))))))))))))))))))))))</f>
        <v>Video games</v>
      </c>
    </row>
    <row r="85" spans="1:20" ht="16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s="5">
        <f>(E85/D85)</f>
        <v>0.37590225563909774</v>
      </c>
      <c r="I85" s="8">
        <f>E85/G85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4">
        <f>(((L85/60)/60)/24)+DATE(1970,1,1)</f>
        <v>42579.208333333328</v>
      </c>
      <c r="O85" s="14">
        <f>(((M85/60)/60)/24)+DATE(1970,1,1)</f>
        <v>42601.208333333328</v>
      </c>
      <c r="P85" t="b">
        <v>0</v>
      </c>
      <c r="Q85" t="b">
        <v>0</v>
      </c>
      <c r="R85" t="s">
        <v>50</v>
      </c>
      <c r="S85" t="str">
        <f>IF(R85="food/food trucks","Food",IF(OR(R85=$R$3,R85=$R$15,R85=$R$52,R85=$R$85,R85=$R$75,R85=$R$135),"Music",IF(OR(R85=Sheet1!$H$4,R85=Sheet1!$H$5,R85=Sheet1!$H$6,R85=Sheet1!$H$7,R85=Sheet1!$H$8,R85=Sheet1!$H$9),"Film &amp; Video",IF(OR(R85=Sheet1!$H$26,R85=Sheet1!$H$25),"Technology",IF(R85=Sheet1!$H$13,"Journalism",IF(OR(R85=Sheet1!$H$20,R85=Sheet1!$H$21,R85=Sheet1!$H$22,R85=Sheet1!$H$23),"Publishing",IF(R85=Sheet1!$H$24,"Photography",IF(R85=Sheet1!$H$27,"Theater",IF(OR(R85=Sheet1!$H$10,R85=Sheet1!$H$11),"Games","TBD")))))))))</f>
        <v>Music</v>
      </c>
      <c r="T85" t="str">
        <f>IF(R85=Sheet1!$H$4,"Animation",IF(R85=Sheet1!$H$5,"Documentary",IF(R85=Sheet1!$H$6,"Drama",IF(R85=Sheet1!$H$7,"Science Fiction",IF(R85=Sheet1!$H$8,"Shorts",IF(R85=Sheet1!$H$9,"Television",IF(R85=Sheet1!$H$10,"Mobile games",IF(R85=Sheet1!$H$11,"Video games",IF(R85=Sheet1!$H$12,"Food trucks",IF(R85=Sheet1!$H$13,"Audio",IF(R85=Sheet1!$H$14,"Electric music",IF(R85=Sheet1!$H$15,"Indie rock",IF(R85=Sheet1!$H$16,"Jazz",IF(R85=Sheet1!$H$17,"Metal",IF(R85=Sheet1!$H$18,"Rock",IF(R85=Sheet1!$H$19,"World Music",IF(R85=Sheet1!$H$20,"Fiction",IF(R85=Sheet1!$H$21,"Nonfiction",IF(R85=Sheet1!$H$22,"Radio &amp; podcasts",IF(R85=Sheet1!$H$23,"Translations",IF(R85=Sheet1!$H$24,"Photography books",IF(R85=Sheet1!$H$25,"Web",IF(R85=Sheet1!$H$26,"Wearables",IF(R85=Sheet1!$H$27,"Plays","Other"))))))))))))))))))))))))</f>
        <v>Electric music</v>
      </c>
    </row>
    <row r="86" spans="1:20" ht="16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s="5">
        <f>(E86/D86)</f>
        <v>1.3236942675159236</v>
      </c>
      <c r="I86" s="8">
        <f>E86/G86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4">
        <f>(((L86/60)/60)/24)+DATE(1970,1,1)</f>
        <v>41118.208333333336</v>
      </c>
      <c r="O86" s="14">
        <f>(((M86/60)/60)/24)+DATE(1970,1,1)</f>
        <v>41128.208333333336</v>
      </c>
      <c r="P86" t="b">
        <v>0</v>
      </c>
      <c r="Q86" t="b">
        <v>0</v>
      </c>
      <c r="R86" t="s">
        <v>65</v>
      </c>
      <c r="S86" t="str">
        <f>IF(R86="food/food trucks","Food",IF(OR(R86=$R$3,R86=$R$15,R86=$R$52,R86=$R$85,R86=$R$75,R86=$R$135),"Music",IF(OR(R86=Sheet1!$H$4,R86=Sheet1!$H$5,R86=Sheet1!$H$6,R86=Sheet1!$H$7,R86=Sheet1!$H$8,R86=Sheet1!$H$9),"Film &amp; Video",IF(OR(R86=Sheet1!$H$26,R86=Sheet1!$H$25),"Technology",IF(R86=Sheet1!$H$13,"Journalism",IF(OR(R86=Sheet1!$H$20,R86=Sheet1!$H$21,R86=Sheet1!$H$22,R86=Sheet1!$H$23),"Publishing",IF(R86=Sheet1!$H$24,"Photography",IF(R86=Sheet1!$H$27,"Theater",IF(OR(R86=Sheet1!$H$10,R86=Sheet1!$H$11),"Games","TBD")))))))))</f>
        <v>Technology</v>
      </c>
      <c r="T86" t="str">
        <f>IF(R86=Sheet1!$H$4,"Animation",IF(R86=Sheet1!$H$5,"Documentary",IF(R86=Sheet1!$H$6,"Drama",IF(R86=Sheet1!$H$7,"Science Fiction",IF(R86=Sheet1!$H$8,"Shorts",IF(R86=Sheet1!$H$9,"Television",IF(R86=Sheet1!$H$10,"Mobile games",IF(R86=Sheet1!$H$11,"Video games",IF(R86=Sheet1!$H$12,"Food trucks",IF(R86=Sheet1!$H$13,"Audio",IF(R86=Sheet1!$H$14,"Electric music",IF(R86=Sheet1!$H$15,"Indie rock",IF(R86=Sheet1!$H$16,"Jazz",IF(R86=Sheet1!$H$17,"Metal",IF(R86=Sheet1!$H$18,"Rock",IF(R86=Sheet1!$H$19,"World Music",IF(R86=Sheet1!$H$20,"Fiction",IF(R86=Sheet1!$H$21,"Nonfiction",IF(R86=Sheet1!$H$22,"Radio &amp; podcasts",IF(R86=Sheet1!$H$23,"Translations",IF(R86=Sheet1!$H$24,"Photography books",IF(R86=Sheet1!$H$25,"Web",IF(R86=Sheet1!$H$26,"Wearables",IF(R86=Sheet1!$H$27,"Plays","Other"))))))))))))))))))))))))</f>
        <v>Wearables</v>
      </c>
    </row>
    <row r="87" spans="1:20" ht="16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s="5">
        <f>(E87/D87)</f>
        <v>1.3122448979591836</v>
      </c>
      <c r="I87" s="8">
        <f>E87/G87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4">
        <f>(((L87/60)/60)/24)+DATE(1970,1,1)</f>
        <v>40797.208333333336</v>
      </c>
      <c r="O87" s="14">
        <f>(((M87/60)/60)/24)+DATE(1970,1,1)</f>
        <v>40805.208333333336</v>
      </c>
      <c r="P87" t="b">
        <v>0</v>
      </c>
      <c r="Q87" t="b">
        <v>0</v>
      </c>
      <c r="R87" t="s">
        <v>60</v>
      </c>
      <c r="S87" t="str">
        <f>IF(R87="food/food trucks","Food",IF(OR(R87=$R$3,R87=$R$15,R87=$R$52,R87=$R$85,R87=$R$75,R87=$R$135),"Music",IF(OR(R87=Sheet1!$H$4,R87=Sheet1!$H$5,R87=Sheet1!$H$6,R87=Sheet1!$H$7,R87=Sheet1!$H$8,R87=Sheet1!$H$9),"Film &amp; Video",IF(OR(R87=Sheet1!$H$26,R87=Sheet1!$H$25),"Technology",IF(R87=Sheet1!$H$13,"Journalism",IF(OR(R87=Sheet1!$H$20,R87=Sheet1!$H$21,R87=Sheet1!$H$22,R87=Sheet1!$H$23),"Publishing",IF(R87=Sheet1!$H$24,"Photography",IF(R87=Sheet1!$H$27,"Theater",IF(OR(R87=Sheet1!$H$10,R87=Sheet1!$H$11),"Games","TBD")))))))))</f>
        <v>Music</v>
      </c>
      <c r="T87" t="str">
        <f>IF(R87=Sheet1!$H$4,"Animation",IF(R87=Sheet1!$H$5,"Documentary",IF(R87=Sheet1!$H$6,"Drama",IF(R87=Sheet1!$H$7,"Science Fiction",IF(R87=Sheet1!$H$8,"Shorts",IF(R87=Sheet1!$H$9,"Television",IF(R87=Sheet1!$H$10,"Mobile games",IF(R87=Sheet1!$H$11,"Video games",IF(R87=Sheet1!$H$12,"Food trucks",IF(R87=Sheet1!$H$13,"Audio",IF(R87=Sheet1!$H$14,"Electric music",IF(R87=Sheet1!$H$15,"Indie rock",IF(R87=Sheet1!$H$16,"Jazz",IF(R87=Sheet1!$H$17,"Metal",IF(R87=Sheet1!$H$18,"Rock",IF(R87=Sheet1!$H$19,"World Music",IF(R87=Sheet1!$H$20,"Fiction",IF(R87=Sheet1!$H$21,"Nonfiction",IF(R87=Sheet1!$H$22,"Radio &amp; podcasts",IF(R87=Sheet1!$H$23,"Translations",IF(R87=Sheet1!$H$24,"Photography books",IF(R87=Sheet1!$H$25,"Web",IF(R87=Sheet1!$H$26,"Wearables",IF(R87=Sheet1!$H$27,"Plays","Other"))))))))))))))))))))))))</f>
        <v>Indie rock</v>
      </c>
    </row>
    <row r="88" spans="1:20" ht="16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s="5">
        <f>(E88/D88)</f>
        <v>1.6763513513513513</v>
      </c>
      <c r="I88" s="8">
        <f>E88/G88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4">
        <f>(((L88/60)/60)/24)+DATE(1970,1,1)</f>
        <v>42128.208333333328</v>
      </c>
      <c r="O88" s="14">
        <f>(((M88/60)/60)/24)+DATE(1970,1,1)</f>
        <v>42141.208333333328</v>
      </c>
      <c r="P88" t="b">
        <v>1</v>
      </c>
      <c r="Q88" t="b">
        <v>0</v>
      </c>
      <c r="R88" t="s">
        <v>33</v>
      </c>
      <c r="S88" t="str">
        <f>IF(R88="food/food trucks","Food",IF(OR(R88=$R$3,R88=$R$15,R88=$R$52,R88=$R$85,R88=$R$75,R88=$R$135),"Music",IF(OR(R88=Sheet1!$H$4,R88=Sheet1!$H$5,R88=Sheet1!$H$6,R88=Sheet1!$H$7,R88=Sheet1!$H$8,R88=Sheet1!$H$9),"Film &amp; Video",IF(OR(R88=Sheet1!$H$26,R88=Sheet1!$H$25),"Technology",IF(R88=Sheet1!$H$13,"Journalism",IF(OR(R88=Sheet1!$H$20,R88=Sheet1!$H$21,R88=Sheet1!$H$22,R88=Sheet1!$H$23),"Publishing",IF(R88=Sheet1!$H$24,"Photography",IF(R88=Sheet1!$H$27,"Theater",IF(OR(R88=Sheet1!$H$10,R88=Sheet1!$H$11),"Games","TBD")))))))))</f>
        <v>Theater</v>
      </c>
      <c r="T88" t="str">
        <f>IF(R88=Sheet1!$H$4,"Animation",IF(R88=Sheet1!$H$5,"Documentary",IF(R88=Sheet1!$H$6,"Drama",IF(R88=Sheet1!$H$7,"Science Fiction",IF(R88=Sheet1!$H$8,"Shorts",IF(R88=Sheet1!$H$9,"Television",IF(R88=Sheet1!$H$10,"Mobile games",IF(R88=Sheet1!$H$11,"Video games",IF(R88=Sheet1!$H$12,"Food trucks",IF(R88=Sheet1!$H$13,"Audio",IF(R88=Sheet1!$H$14,"Electric music",IF(R88=Sheet1!$H$15,"Indie rock",IF(R88=Sheet1!$H$16,"Jazz",IF(R88=Sheet1!$H$17,"Metal",IF(R88=Sheet1!$H$18,"Rock",IF(R88=Sheet1!$H$19,"World Music",IF(R88=Sheet1!$H$20,"Fiction",IF(R88=Sheet1!$H$21,"Nonfiction",IF(R88=Sheet1!$H$22,"Radio &amp; podcasts",IF(R88=Sheet1!$H$23,"Translations",IF(R88=Sheet1!$H$24,"Photography books",IF(R88=Sheet1!$H$25,"Web",IF(R88=Sheet1!$H$26,"Wearables",IF(R88=Sheet1!$H$27,"Plays","Other"))))))))))))))))))))))))</f>
        <v>Plays</v>
      </c>
    </row>
    <row r="89" spans="1:20" ht="31.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s="5">
        <f>(E89/D89)</f>
        <v>0.6198488664987406</v>
      </c>
      <c r="I89" s="8">
        <f>E89/G89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4">
        <f>(((L89/60)/60)/24)+DATE(1970,1,1)</f>
        <v>40610.25</v>
      </c>
      <c r="O89" s="14">
        <f>(((M89/60)/60)/24)+DATE(1970,1,1)</f>
        <v>40621.208333333336</v>
      </c>
      <c r="P89" t="b">
        <v>0</v>
      </c>
      <c r="Q89" t="b">
        <v>1</v>
      </c>
      <c r="R89" t="s">
        <v>23</v>
      </c>
      <c r="S89" t="str">
        <f>IF(R89="food/food trucks","Food",IF(OR(R89=$R$3,R89=$R$15,R89=$R$52,R89=$R$85,R89=$R$75,R89=$R$135),"Music",IF(OR(R89=Sheet1!$H$4,R89=Sheet1!$H$5,R89=Sheet1!$H$6,R89=Sheet1!$H$7,R89=Sheet1!$H$8,R89=Sheet1!$H$9),"Film &amp; Video",IF(OR(R89=Sheet1!$H$26,R89=Sheet1!$H$25),"Technology",IF(R89=Sheet1!$H$13,"Journalism",IF(OR(R89=Sheet1!$H$20,R89=Sheet1!$H$21,R89=Sheet1!$H$22,R89=Sheet1!$H$23),"Publishing",IF(R89=Sheet1!$H$24,"Photography",IF(R89=Sheet1!$H$27,"Theater",IF(OR(R89=Sheet1!$H$10,R89=Sheet1!$H$11),"Games","TBD")))))))))</f>
        <v>Music</v>
      </c>
      <c r="T89" t="str">
        <f>IF(R89=Sheet1!$H$4,"Animation",IF(R89=Sheet1!$H$5,"Documentary",IF(R89=Sheet1!$H$6,"Drama",IF(R89=Sheet1!$H$7,"Science Fiction",IF(R89=Sheet1!$H$8,"Shorts",IF(R89=Sheet1!$H$9,"Television",IF(R89=Sheet1!$H$10,"Mobile games",IF(R89=Sheet1!$H$11,"Video games",IF(R89=Sheet1!$H$12,"Food trucks",IF(R89=Sheet1!$H$13,"Audio",IF(R89=Sheet1!$H$14,"Electric music",IF(R89=Sheet1!$H$15,"Indie rock",IF(R89=Sheet1!$H$16,"Jazz",IF(R89=Sheet1!$H$17,"Metal",IF(R89=Sheet1!$H$18,"Rock",IF(R89=Sheet1!$H$19,"World Music",IF(R89=Sheet1!$H$20,"Fiction",IF(R89=Sheet1!$H$21,"Nonfiction",IF(R89=Sheet1!$H$22,"Radio &amp; podcasts",IF(R89=Sheet1!$H$23,"Translations",IF(R89=Sheet1!$H$24,"Photography books",IF(R89=Sheet1!$H$25,"Web",IF(R89=Sheet1!$H$26,"Wearables",IF(R89=Sheet1!$H$27,"Plays","Other"))))))))))))))))))))))))</f>
        <v>Rock</v>
      </c>
    </row>
    <row r="90" spans="1:20" ht="16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s="5">
        <f>(E90/D90)</f>
        <v>2.6074999999999999</v>
      </c>
      <c r="I90" s="8">
        <f>E90/G90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4">
        <f>(((L90/60)/60)/24)+DATE(1970,1,1)</f>
        <v>42110.208333333328</v>
      </c>
      <c r="O90" s="14">
        <f>(((M90/60)/60)/24)+DATE(1970,1,1)</f>
        <v>42132.208333333328</v>
      </c>
      <c r="P90" t="b">
        <v>0</v>
      </c>
      <c r="Q90" t="b">
        <v>0</v>
      </c>
      <c r="R90" t="s">
        <v>206</v>
      </c>
      <c r="S90" t="str">
        <f>IF(R90="food/food trucks","Food",IF(OR(R90=$R$3,R90=$R$15,R90=$R$52,R90=$R$85,R90=$R$75,R90=$R$135),"Music",IF(OR(R90=Sheet1!$H$4,R90=Sheet1!$H$5,R90=Sheet1!$H$6,R90=Sheet1!$H$7,R90=Sheet1!$H$8,R90=Sheet1!$H$9),"Film &amp; Video",IF(OR(R90=Sheet1!$H$26,R90=Sheet1!$H$25),"Technology",IF(R90=Sheet1!$H$13,"Journalism",IF(OR(R90=Sheet1!$H$20,R90=Sheet1!$H$21,R90=Sheet1!$H$22,R90=Sheet1!$H$23),"Publishing",IF(R90=Sheet1!$H$24,"Photography",IF(R90=Sheet1!$H$27,"Theater",IF(OR(R90=Sheet1!$H$10,R90=Sheet1!$H$11),"Games","TBD")))))))))</f>
        <v>Publishing</v>
      </c>
      <c r="T90" t="str">
        <f>IF(R90=Sheet1!$H$4,"Animation",IF(R90=Sheet1!$H$5,"Documentary",IF(R90=Sheet1!$H$6,"Drama",IF(R90=Sheet1!$H$7,"Science Fiction",IF(R90=Sheet1!$H$8,"Shorts",IF(R90=Sheet1!$H$9,"Television",IF(R90=Sheet1!$H$10,"Mobile games",IF(R90=Sheet1!$H$11,"Video games",IF(R90=Sheet1!$H$12,"Food trucks",IF(R90=Sheet1!$H$13,"Audio",IF(R90=Sheet1!$H$14,"Electric music",IF(R90=Sheet1!$H$15,"Indie rock",IF(R90=Sheet1!$H$16,"Jazz",IF(R90=Sheet1!$H$17,"Metal",IF(R90=Sheet1!$H$18,"Rock",IF(R90=Sheet1!$H$19,"World Music",IF(R90=Sheet1!$H$20,"Fiction",IF(R90=Sheet1!$H$21,"Nonfiction",IF(R90=Sheet1!$H$22,"Radio &amp; podcasts",IF(R90=Sheet1!$H$23,"Translations",IF(R90=Sheet1!$H$24,"Photography books",IF(R90=Sheet1!$H$25,"Web",IF(R90=Sheet1!$H$26,"Wearables",IF(R90=Sheet1!$H$27,"Plays","Other"))))))))))))))))))))))))</f>
        <v>Translations</v>
      </c>
    </row>
    <row r="91" spans="1:20" ht="16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s="5">
        <f>(E91/D91)</f>
        <v>2.5258823529411765</v>
      </c>
      <c r="I91" s="8">
        <f>E91/G91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4">
        <f>(((L91/60)/60)/24)+DATE(1970,1,1)</f>
        <v>40283.208333333336</v>
      </c>
      <c r="O91" s="14">
        <f>(((M91/60)/60)/24)+DATE(1970,1,1)</f>
        <v>40285.208333333336</v>
      </c>
      <c r="P91" t="b">
        <v>0</v>
      </c>
      <c r="Q91" t="b">
        <v>0</v>
      </c>
      <c r="R91" t="s">
        <v>33</v>
      </c>
      <c r="S91" t="str">
        <f>IF(R91="food/food trucks","Food",IF(OR(R91=$R$3,R91=$R$15,R91=$R$52,R91=$R$85,R91=$R$75,R91=$R$135),"Music",IF(OR(R91=Sheet1!$H$4,R91=Sheet1!$H$5,R91=Sheet1!$H$6,R91=Sheet1!$H$7,R91=Sheet1!$H$8,R91=Sheet1!$H$9),"Film &amp; Video",IF(OR(R91=Sheet1!$H$26,R91=Sheet1!$H$25),"Technology",IF(R91=Sheet1!$H$13,"Journalism",IF(OR(R91=Sheet1!$H$20,R91=Sheet1!$H$21,R91=Sheet1!$H$22,R91=Sheet1!$H$23),"Publishing",IF(R91=Sheet1!$H$24,"Photography",IF(R91=Sheet1!$H$27,"Theater",IF(OR(R91=Sheet1!$H$10,R91=Sheet1!$H$11),"Games","TBD")))))))))</f>
        <v>Theater</v>
      </c>
      <c r="T91" t="str">
        <f>IF(R91=Sheet1!$H$4,"Animation",IF(R91=Sheet1!$H$5,"Documentary",IF(R91=Sheet1!$H$6,"Drama",IF(R91=Sheet1!$H$7,"Science Fiction",IF(R91=Sheet1!$H$8,"Shorts",IF(R91=Sheet1!$H$9,"Television",IF(R91=Sheet1!$H$10,"Mobile games",IF(R91=Sheet1!$H$11,"Video games",IF(R91=Sheet1!$H$12,"Food trucks",IF(R91=Sheet1!$H$13,"Audio",IF(R91=Sheet1!$H$14,"Electric music",IF(R91=Sheet1!$H$15,"Indie rock",IF(R91=Sheet1!$H$16,"Jazz",IF(R91=Sheet1!$H$17,"Metal",IF(R91=Sheet1!$H$18,"Rock",IF(R91=Sheet1!$H$19,"World Music",IF(R91=Sheet1!$H$20,"Fiction",IF(R91=Sheet1!$H$21,"Nonfiction",IF(R91=Sheet1!$H$22,"Radio &amp; podcasts",IF(R91=Sheet1!$H$23,"Translations",IF(R91=Sheet1!$H$24,"Photography books",IF(R91=Sheet1!$H$25,"Web",IF(R91=Sheet1!$H$26,"Wearables",IF(R91=Sheet1!$H$27,"Plays","Other"))))))))))))))))))))))))</f>
        <v>Plays</v>
      </c>
    </row>
    <row r="92" spans="1:20" ht="16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s="5">
        <f>(E92/D92)</f>
        <v>0.7861538461538462</v>
      </c>
      <c r="I92" s="8">
        <f>E92/G92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4">
        <f>(((L92/60)/60)/24)+DATE(1970,1,1)</f>
        <v>42425.25</v>
      </c>
      <c r="O92" s="14">
        <f>(((M92/60)/60)/24)+DATE(1970,1,1)</f>
        <v>42425.25</v>
      </c>
      <c r="P92" t="b">
        <v>0</v>
      </c>
      <c r="Q92" t="b">
        <v>1</v>
      </c>
      <c r="R92" t="s">
        <v>33</v>
      </c>
      <c r="S92" t="str">
        <f>IF(R92="food/food trucks","Food",IF(OR(R92=$R$3,R92=$R$15,R92=$R$52,R92=$R$85,R92=$R$75,R92=$R$135),"Music",IF(OR(R92=Sheet1!$H$4,R92=Sheet1!$H$5,R92=Sheet1!$H$6,R92=Sheet1!$H$7,R92=Sheet1!$H$8,R92=Sheet1!$H$9),"Film &amp; Video",IF(OR(R92=Sheet1!$H$26,R92=Sheet1!$H$25),"Technology",IF(R92=Sheet1!$H$13,"Journalism",IF(OR(R92=Sheet1!$H$20,R92=Sheet1!$H$21,R92=Sheet1!$H$22,R92=Sheet1!$H$23),"Publishing",IF(R92=Sheet1!$H$24,"Photography",IF(R92=Sheet1!$H$27,"Theater",IF(OR(R92=Sheet1!$H$10,R92=Sheet1!$H$11),"Games","TBD")))))))))</f>
        <v>Theater</v>
      </c>
      <c r="T92" t="str">
        <f>IF(R92=Sheet1!$H$4,"Animation",IF(R92=Sheet1!$H$5,"Documentary",IF(R92=Sheet1!$H$6,"Drama",IF(R92=Sheet1!$H$7,"Science Fiction",IF(R92=Sheet1!$H$8,"Shorts",IF(R92=Sheet1!$H$9,"Television",IF(R92=Sheet1!$H$10,"Mobile games",IF(R92=Sheet1!$H$11,"Video games",IF(R92=Sheet1!$H$12,"Food trucks",IF(R92=Sheet1!$H$13,"Audio",IF(R92=Sheet1!$H$14,"Electric music",IF(R92=Sheet1!$H$15,"Indie rock",IF(R92=Sheet1!$H$16,"Jazz",IF(R92=Sheet1!$H$17,"Metal",IF(R92=Sheet1!$H$18,"Rock",IF(R92=Sheet1!$H$19,"World Music",IF(R92=Sheet1!$H$20,"Fiction",IF(R92=Sheet1!$H$21,"Nonfiction",IF(R92=Sheet1!$H$22,"Radio &amp; podcasts",IF(R92=Sheet1!$H$23,"Translations",IF(R92=Sheet1!$H$24,"Photography books",IF(R92=Sheet1!$H$25,"Web",IF(R92=Sheet1!$H$26,"Wearables",IF(R92=Sheet1!$H$27,"Plays","Other"))))))))))))))))))))))))</f>
        <v>Plays</v>
      </c>
    </row>
    <row r="93" spans="1:20" ht="16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s="5">
        <f>(E93/D93)</f>
        <v>0.48404406999351912</v>
      </c>
      <c r="I93" s="8">
        <f>E93/G93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4">
        <f>(((L93/60)/60)/24)+DATE(1970,1,1)</f>
        <v>42588.208333333328</v>
      </c>
      <c r="O93" s="14">
        <f>(((M93/60)/60)/24)+DATE(1970,1,1)</f>
        <v>42616.208333333328</v>
      </c>
      <c r="P93" t="b">
        <v>0</v>
      </c>
      <c r="Q93" t="b">
        <v>0</v>
      </c>
      <c r="R93" t="s">
        <v>206</v>
      </c>
      <c r="S93" t="str">
        <f>IF(R93="food/food trucks","Food",IF(OR(R93=$R$3,R93=$R$15,R93=$R$52,R93=$R$85,R93=$R$75,R93=$R$135),"Music",IF(OR(R93=Sheet1!$H$4,R93=Sheet1!$H$5,R93=Sheet1!$H$6,R93=Sheet1!$H$7,R93=Sheet1!$H$8,R93=Sheet1!$H$9),"Film &amp; Video",IF(OR(R93=Sheet1!$H$26,R93=Sheet1!$H$25),"Technology",IF(R93=Sheet1!$H$13,"Journalism",IF(OR(R93=Sheet1!$H$20,R93=Sheet1!$H$21,R93=Sheet1!$H$22,R93=Sheet1!$H$23),"Publishing",IF(R93=Sheet1!$H$24,"Photography",IF(R93=Sheet1!$H$27,"Theater",IF(OR(R93=Sheet1!$H$10,R93=Sheet1!$H$11),"Games","TBD")))))))))</f>
        <v>Publishing</v>
      </c>
      <c r="T93" t="str">
        <f>IF(R93=Sheet1!$H$4,"Animation",IF(R93=Sheet1!$H$5,"Documentary",IF(R93=Sheet1!$H$6,"Drama",IF(R93=Sheet1!$H$7,"Science Fiction",IF(R93=Sheet1!$H$8,"Shorts",IF(R93=Sheet1!$H$9,"Television",IF(R93=Sheet1!$H$10,"Mobile games",IF(R93=Sheet1!$H$11,"Video games",IF(R93=Sheet1!$H$12,"Food trucks",IF(R93=Sheet1!$H$13,"Audio",IF(R93=Sheet1!$H$14,"Electric music",IF(R93=Sheet1!$H$15,"Indie rock",IF(R93=Sheet1!$H$16,"Jazz",IF(R93=Sheet1!$H$17,"Metal",IF(R93=Sheet1!$H$18,"Rock",IF(R93=Sheet1!$H$19,"World Music",IF(R93=Sheet1!$H$20,"Fiction",IF(R93=Sheet1!$H$21,"Nonfiction",IF(R93=Sheet1!$H$22,"Radio &amp; podcasts",IF(R93=Sheet1!$H$23,"Translations",IF(R93=Sheet1!$H$24,"Photography books",IF(R93=Sheet1!$H$25,"Web",IF(R93=Sheet1!$H$26,"Wearables",IF(R93=Sheet1!$H$27,"Plays","Other"))))))))))))))))))))))))</f>
        <v>Translations</v>
      </c>
    </row>
    <row r="94" spans="1:20" ht="31.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s="5">
        <f>(E94/D94)</f>
        <v>2.5887500000000001</v>
      </c>
      <c r="I94" s="8">
        <f>E94/G94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4">
        <f>(((L94/60)/60)/24)+DATE(1970,1,1)</f>
        <v>40352.208333333336</v>
      </c>
      <c r="O94" s="14">
        <f>(((M94/60)/60)/24)+DATE(1970,1,1)</f>
        <v>40353.208333333336</v>
      </c>
      <c r="P94" t="b">
        <v>0</v>
      </c>
      <c r="Q94" t="b">
        <v>1</v>
      </c>
      <c r="R94" t="s">
        <v>89</v>
      </c>
      <c r="S94" t="str">
        <f>IF(R94="food/food trucks","Food",IF(OR(R94=$R$3,R94=$R$15,R94=$R$52,R94=$R$85,R94=$R$75,R94=$R$135),"Music",IF(OR(R94=Sheet1!$H$4,R94=Sheet1!$H$5,R94=Sheet1!$H$6,R94=Sheet1!$H$7,R94=Sheet1!$H$8,R94=Sheet1!$H$9),"Film &amp; Video",IF(OR(R94=Sheet1!$H$26,R94=Sheet1!$H$25),"Technology",IF(R94=Sheet1!$H$13,"Journalism",IF(OR(R94=Sheet1!$H$20,R94=Sheet1!$H$21,R94=Sheet1!$H$22,R94=Sheet1!$H$23),"Publishing",IF(R94=Sheet1!$H$24,"Photography",IF(R94=Sheet1!$H$27,"Theater",IF(OR(R94=Sheet1!$H$10,R94=Sheet1!$H$11),"Games","TBD")))))))))</f>
        <v>Games</v>
      </c>
      <c r="T94" t="str">
        <f>IF(R94=Sheet1!$H$4,"Animation",IF(R94=Sheet1!$H$5,"Documentary",IF(R94=Sheet1!$H$6,"Drama",IF(R94=Sheet1!$H$7,"Science Fiction",IF(R94=Sheet1!$H$8,"Shorts",IF(R94=Sheet1!$H$9,"Television",IF(R94=Sheet1!$H$10,"Mobile games",IF(R94=Sheet1!$H$11,"Video games",IF(R94=Sheet1!$H$12,"Food trucks",IF(R94=Sheet1!$H$13,"Audio",IF(R94=Sheet1!$H$14,"Electric music",IF(R94=Sheet1!$H$15,"Indie rock",IF(R94=Sheet1!$H$16,"Jazz",IF(R94=Sheet1!$H$17,"Metal",IF(R94=Sheet1!$H$18,"Rock",IF(R94=Sheet1!$H$19,"World Music",IF(R94=Sheet1!$H$20,"Fiction",IF(R94=Sheet1!$H$21,"Nonfiction",IF(R94=Sheet1!$H$22,"Radio &amp; podcasts",IF(R94=Sheet1!$H$23,"Translations",IF(R94=Sheet1!$H$24,"Photography books",IF(R94=Sheet1!$H$25,"Web",IF(R94=Sheet1!$H$26,"Wearables",IF(R94=Sheet1!$H$27,"Plays","Other"))))))))))))))))))))))))</f>
        <v>Video games</v>
      </c>
    </row>
    <row r="95" spans="1:20" ht="16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s="5">
        <f>(E95/D95)</f>
        <v>0.60548713235294116</v>
      </c>
      <c r="I95" s="8">
        <f>E95/G95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4">
        <f>(((L95/60)/60)/24)+DATE(1970,1,1)</f>
        <v>41202.208333333336</v>
      </c>
      <c r="O95" s="14">
        <f>(((M95/60)/60)/24)+DATE(1970,1,1)</f>
        <v>41206.208333333336</v>
      </c>
      <c r="P95" t="b">
        <v>0</v>
      </c>
      <c r="Q95" t="b">
        <v>1</v>
      </c>
      <c r="R95" t="s">
        <v>33</v>
      </c>
      <c r="S95" t="str">
        <f>IF(R95="food/food trucks","Food",IF(OR(R95=$R$3,R95=$R$15,R95=$R$52,R95=$R$85,R95=$R$75,R95=$R$135),"Music",IF(OR(R95=Sheet1!$H$4,R95=Sheet1!$H$5,R95=Sheet1!$H$6,R95=Sheet1!$H$7,R95=Sheet1!$H$8,R95=Sheet1!$H$9),"Film &amp; Video",IF(OR(R95=Sheet1!$H$26,R95=Sheet1!$H$25),"Technology",IF(R95=Sheet1!$H$13,"Journalism",IF(OR(R95=Sheet1!$H$20,R95=Sheet1!$H$21,R95=Sheet1!$H$22,R95=Sheet1!$H$23),"Publishing",IF(R95=Sheet1!$H$24,"Photography",IF(R95=Sheet1!$H$27,"Theater",IF(OR(R95=Sheet1!$H$10,R95=Sheet1!$H$11),"Games","TBD")))))))))</f>
        <v>Theater</v>
      </c>
      <c r="T95" t="str">
        <f>IF(R95=Sheet1!$H$4,"Animation",IF(R95=Sheet1!$H$5,"Documentary",IF(R95=Sheet1!$H$6,"Drama",IF(R95=Sheet1!$H$7,"Science Fiction",IF(R95=Sheet1!$H$8,"Shorts",IF(R95=Sheet1!$H$9,"Television",IF(R95=Sheet1!$H$10,"Mobile games",IF(R95=Sheet1!$H$11,"Video games",IF(R95=Sheet1!$H$12,"Food trucks",IF(R95=Sheet1!$H$13,"Audio",IF(R95=Sheet1!$H$14,"Electric music",IF(R95=Sheet1!$H$15,"Indie rock",IF(R95=Sheet1!$H$16,"Jazz",IF(R95=Sheet1!$H$17,"Metal",IF(R95=Sheet1!$H$18,"Rock",IF(R95=Sheet1!$H$19,"World Music",IF(R95=Sheet1!$H$20,"Fiction",IF(R95=Sheet1!$H$21,"Nonfiction",IF(R95=Sheet1!$H$22,"Radio &amp; podcasts",IF(R95=Sheet1!$H$23,"Translations",IF(R95=Sheet1!$H$24,"Photography books",IF(R95=Sheet1!$H$25,"Web",IF(R95=Sheet1!$H$26,"Wearables",IF(R95=Sheet1!$H$27,"Plays","Other"))))))))))))))))))))))))</f>
        <v>Plays</v>
      </c>
    </row>
    <row r="96" spans="1:20" ht="16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s="5">
        <f>(E96/D96)</f>
        <v>3.036896551724138</v>
      </c>
      <c r="I96" s="8">
        <f>E96/G96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4">
        <f>(((L96/60)/60)/24)+DATE(1970,1,1)</f>
        <v>43562.208333333328</v>
      </c>
      <c r="O96" s="14">
        <f>(((M96/60)/60)/24)+DATE(1970,1,1)</f>
        <v>43573.208333333328</v>
      </c>
      <c r="P96" t="b">
        <v>0</v>
      </c>
      <c r="Q96" t="b">
        <v>0</v>
      </c>
      <c r="R96" t="s">
        <v>28</v>
      </c>
      <c r="S96" t="str">
        <f>IF(R96="food/food trucks","Food",IF(OR(R96=$R$3,R96=$R$15,R96=$R$52,R96=$R$85,R96=$R$75,R96=$R$135),"Music",IF(OR(R96=Sheet1!$H$4,R96=Sheet1!$H$5,R96=Sheet1!$H$6,R96=Sheet1!$H$7,R96=Sheet1!$H$8,R96=Sheet1!$H$9),"Film &amp; Video",IF(OR(R96=Sheet1!$H$26,R96=Sheet1!$H$25),"Technology",IF(R96=Sheet1!$H$13,"Journalism",IF(OR(R96=Sheet1!$H$20,R96=Sheet1!$H$21,R96=Sheet1!$H$22,R96=Sheet1!$H$23),"Publishing",IF(R96=Sheet1!$H$24,"Photography",IF(R96=Sheet1!$H$27,"Theater",IF(OR(R96=Sheet1!$H$10,R96=Sheet1!$H$11),"Games","TBD")))))))))</f>
        <v>Technology</v>
      </c>
      <c r="T96" t="str">
        <f>IF(R96=Sheet1!$H$4,"Animation",IF(R96=Sheet1!$H$5,"Documentary",IF(R96=Sheet1!$H$6,"Drama",IF(R96=Sheet1!$H$7,"Science Fiction",IF(R96=Sheet1!$H$8,"Shorts",IF(R96=Sheet1!$H$9,"Television",IF(R96=Sheet1!$H$10,"Mobile games",IF(R96=Sheet1!$H$11,"Video games",IF(R96=Sheet1!$H$12,"Food trucks",IF(R96=Sheet1!$H$13,"Audio",IF(R96=Sheet1!$H$14,"Electric music",IF(R96=Sheet1!$H$15,"Indie rock",IF(R96=Sheet1!$H$16,"Jazz",IF(R96=Sheet1!$H$17,"Metal",IF(R96=Sheet1!$H$18,"Rock",IF(R96=Sheet1!$H$19,"World Music",IF(R96=Sheet1!$H$20,"Fiction",IF(R96=Sheet1!$H$21,"Nonfiction",IF(R96=Sheet1!$H$22,"Radio &amp; podcasts",IF(R96=Sheet1!$H$23,"Translations",IF(R96=Sheet1!$H$24,"Photography books",IF(R96=Sheet1!$H$25,"Web",IF(R96=Sheet1!$H$26,"Wearables",IF(R96=Sheet1!$H$27,"Plays","Other"))))))))))))))))))))))))</f>
        <v>Web</v>
      </c>
    </row>
    <row r="97" spans="1:20" ht="31.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s="5">
        <f>(E97/D97)</f>
        <v>1.1299999999999999</v>
      </c>
      <c r="I97" s="8">
        <f>E97/G97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4">
        <f>(((L97/60)/60)/24)+DATE(1970,1,1)</f>
        <v>43752.208333333328</v>
      </c>
      <c r="O97" s="14">
        <f>(((M97/60)/60)/24)+DATE(1970,1,1)</f>
        <v>43759.208333333328</v>
      </c>
      <c r="P97" t="b">
        <v>0</v>
      </c>
      <c r="Q97" t="b">
        <v>0</v>
      </c>
      <c r="R97" t="s">
        <v>42</v>
      </c>
      <c r="S97" t="str">
        <f>IF(R97="food/food trucks","Food",IF(OR(R97=$R$3,R97=$R$15,R97=$R$52,R97=$R$85,R97=$R$75,R97=$R$135),"Music",IF(OR(R97=Sheet1!$H$4,R97=Sheet1!$H$5,R97=Sheet1!$H$6,R97=Sheet1!$H$7,R97=Sheet1!$H$8,R97=Sheet1!$H$9),"Film &amp; Video",IF(OR(R97=Sheet1!$H$26,R97=Sheet1!$H$25),"Technology",IF(R97=Sheet1!$H$13,"Journalism",IF(OR(R97=Sheet1!$H$20,R97=Sheet1!$H$21,R97=Sheet1!$H$22,R97=Sheet1!$H$23),"Publishing",IF(R97=Sheet1!$H$24,"Photography",IF(R97=Sheet1!$H$27,"Theater",IF(OR(R97=Sheet1!$H$10,R97=Sheet1!$H$11),"Games","TBD")))))))))</f>
        <v>Film &amp; Video</v>
      </c>
      <c r="T97" t="str">
        <f>IF(R97=Sheet1!$H$4,"Animation",IF(R97=Sheet1!$H$5,"Documentary",IF(R97=Sheet1!$H$6,"Drama",IF(R97=Sheet1!$H$7,"Science Fiction",IF(R97=Sheet1!$H$8,"Shorts",IF(R97=Sheet1!$H$9,"Television",IF(R97=Sheet1!$H$10,"Mobile games",IF(R97=Sheet1!$H$11,"Video games",IF(R97=Sheet1!$H$12,"Food trucks",IF(R97=Sheet1!$H$13,"Audio",IF(R97=Sheet1!$H$14,"Electric music",IF(R97=Sheet1!$H$15,"Indie rock",IF(R97=Sheet1!$H$16,"Jazz",IF(R97=Sheet1!$H$17,"Metal",IF(R97=Sheet1!$H$18,"Rock",IF(R97=Sheet1!$H$19,"World Music",IF(R97=Sheet1!$H$20,"Fiction",IF(R97=Sheet1!$H$21,"Nonfiction",IF(R97=Sheet1!$H$22,"Radio &amp; podcasts",IF(R97=Sheet1!$H$23,"Translations",IF(R97=Sheet1!$H$24,"Photography books",IF(R97=Sheet1!$H$25,"Web",IF(R97=Sheet1!$H$26,"Wearables",IF(R97=Sheet1!$H$27,"Plays","Other"))))))))))))))))))))))))</f>
        <v>Documentary</v>
      </c>
    </row>
    <row r="98" spans="1:20" ht="16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s="5">
        <f>(E98/D98)</f>
        <v>2.1737876614060259</v>
      </c>
      <c r="I98" s="8">
        <f>E98/G98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4">
        <f>(((L98/60)/60)/24)+DATE(1970,1,1)</f>
        <v>40612.25</v>
      </c>
      <c r="O98" s="14">
        <f>(((M98/60)/60)/24)+DATE(1970,1,1)</f>
        <v>40625.208333333336</v>
      </c>
      <c r="P98" t="b">
        <v>0</v>
      </c>
      <c r="Q98" t="b">
        <v>0</v>
      </c>
      <c r="R98" t="s">
        <v>33</v>
      </c>
      <c r="S98" t="str">
        <f>IF(R98="food/food trucks","Food",IF(OR(R98=$R$3,R98=$R$15,R98=$R$52,R98=$R$85,R98=$R$75,R98=$R$135),"Music",IF(OR(R98=Sheet1!$H$4,R98=Sheet1!$H$5,R98=Sheet1!$H$6,R98=Sheet1!$H$7,R98=Sheet1!$H$8,R98=Sheet1!$H$9),"Film &amp; Video",IF(OR(R98=Sheet1!$H$26,R98=Sheet1!$H$25),"Technology",IF(R98=Sheet1!$H$13,"Journalism",IF(OR(R98=Sheet1!$H$20,R98=Sheet1!$H$21,R98=Sheet1!$H$22,R98=Sheet1!$H$23),"Publishing",IF(R98=Sheet1!$H$24,"Photography",IF(R98=Sheet1!$H$27,"Theater",IF(OR(R98=Sheet1!$H$10,R98=Sheet1!$H$11),"Games","TBD")))))))))</f>
        <v>Theater</v>
      </c>
      <c r="T98" t="str">
        <f>IF(R98=Sheet1!$H$4,"Animation",IF(R98=Sheet1!$H$5,"Documentary",IF(R98=Sheet1!$H$6,"Drama",IF(R98=Sheet1!$H$7,"Science Fiction",IF(R98=Sheet1!$H$8,"Shorts",IF(R98=Sheet1!$H$9,"Television",IF(R98=Sheet1!$H$10,"Mobile games",IF(R98=Sheet1!$H$11,"Video games",IF(R98=Sheet1!$H$12,"Food trucks",IF(R98=Sheet1!$H$13,"Audio",IF(R98=Sheet1!$H$14,"Electric music",IF(R98=Sheet1!$H$15,"Indie rock",IF(R98=Sheet1!$H$16,"Jazz",IF(R98=Sheet1!$H$17,"Metal",IF(R98=Sheet1!$H$18,"Rock",IF(R98=Sheet1!$H$19,"World Music",IF(R98=Sheet1!$H$20,"Fiction",IF(R98=Sheet1!$H$21,"Nonfiction",IF(R98=Sheet1!$H$22,"Radio &amp; podcasts",IF(R98=Sheet1!$H$23,"Translations",IF(R98=Sheet1!$H$24,"Photography books",IF(R98=Sheet1!$H$25,"Web",IF(R98=Sheet1!$H$26,"Wearables",IF(R98=Sheet1!$H$27,"Plays","Other"))))))))))))))))))))))))</f>
        <v>Plays</v>
      </c>
    </row>
    <row r="99" spans="1:20" ht="16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s="5">
        <f>(E99/D99)</f>
        <v>9.2669230769230762</v>
      </c>
      <c r="I99" s="8">
        <f>E99/G99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4">
        <f>(((L99/60)/60)/24)+DATE(1970,1,1)</f>
        <v>42180.208333333328</v>
      </c>
      <c r="O99" s="14">
        <f>(((M99/60)/60)/24)+DATE(1970,1,1)</f>
        <v>42234.208333333328</v>
      </c>
      <c r="P99" t="b">
        <v>0</v>
      </c>
      <c r="Q99" t="b">
        <v>0</v>
      </c>
      <c r="R99" t="s">
        <v>17</v>
      </c>
      <c r="S99" t="str">
        <f>IF(R99="food/food trucks","Food",IF(OR(R99=$R$3,R99=$R$15,R99=$R$52,R99=$R$85,R99=$R$75,R99=$R$135),"Music",IF(OR(R99=Sheet1!$H$4,R99=Sheet1!$H$5,R99=Sheet1!$H$6,R99=Sheet1!$H$7,R99=Sheet1!$H$8,R99=Sheet1!$H$9),"Film &amp; Video",IF(OR(R99=Sheet1!$H$26,R99=Sheet1!$H$25),"Technology",IF(R99=Sheet1!$H$13,"Journalism",IF(OR(R99=Sheet1!$H$20,R99=Sheet1!$H$21,R99=Sheet1!$H$22,R99=Sheet1!$H$23),"Publishing",IF(R99=Sheet1!$H$24,"Photography",IF(R99=Sheet1!$H$27,"Theater",IF(OR(R99=Sheet1!$H$10,R99=Sheet1!$H$11),"Games","TBD")))))))))</f>
        <v>Food</v>
      </c>
      <c r="T99" t="str">
        <f>IF(R99=Sheet1!$H$4,"Animation",IF(R99=Sheet1!$H$5,"Documentary",IF(R99=Sheet1!$H$6,"Drama",IF(R99=Sheet1!$H$7,"Science Fiction",IF(R99=Sheet1!$H$8,"Shorts",IF(R99=Sheet1!$H$9,"Television",IF(R99=Sheet1!$H$10,"Mobile games",IF(R99=Sheet1!$H$11,"Video games",IF(R99=Sheet1!$H$12,"Food trucks",IF(R99=Sheet1!$H$13,"Audio",IF(R99=Sheet1!$H$14,"Electric music",IF(R99=Sheet1!$H$15,"Indie rock",IF(R99=Sheet1!$H$16,"Jazz",IF(R99=Sheet1!$H$17,"Metal",IF(R99=Sheet1!$H$18,"Rock",IF(R99=Sheet1!$H$19,"World Music",IF(R99=Sheet1!$H$20,"Fiction",IF(R99=Sheet1!$H$21,"Nonfiction",IF(R99=Sheet1!$H$22,"Radio &amp; podcasts",IF(R99=Sheet1!$H$23,"Translations",IF(R99=Sheet1!$H$24,"Photography books",IF(R99=Sheet1!$H$25,"Web",IF(R99=Sheet1!$H$26,"Wearables",IF(R99=Sheet1!$H$27,"Plays","Other"))))))))))))))))))))))))</f>
        <v>Food trucks</v>
      </c>
    </row>
    <row r="100" spans="1:20" ht="16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s="5">
        <f>(E100/D100)</f>
        <v>0.33692229038854804</v>
      </c>
      <c r="I100" s="8">
        <f>E100/G100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4">
        <f>(((L100/60)/60)/24)+DATE(1970,1,1)</f>
        <v>42212.208333333328</v>
      </c>
      <c r="O100" s="14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>
        <f>IF(R100="food/food trucks","Food",IF(OR(R100=$R$3,R100=$R$15,R100=$R$52,R100=$R$85,R100=$R$75,R100=$R$135),"Music",IF(OR(R100=Sheet1!$H$4,R100=Sheet1!$H$5,R100=Sheet1!$H$6,R100=Sheet1!$H$7,R100=Sheet1!$H$8,R100=Sheet1!$H$9),"Film &amp; Video",IF(OR(R100=Sheet1!$H$26,R100=Sheet1!$H$25),"Technology",IF(R100=Sheet1!$H$13,"Journalism",IF(OR(R100=Sheet1!$H$20,R100=Sheet1!$H$21,R100=Sheet1!$H$22,R100=Sheet1!$H$23),"Publishing",IF(R100=Sheet1!$H$24,"Photography",IF(R100=Sheet1!$H$27,"Theater",IF(OR(R100=Sheet1!$H$10,R100=Sheet1!$H$11),"Games","TBD")))))))))</f>
        <v>Games</v>
      </c>
      <c r="T100" t="str">
        <f>IF(R100=Sheet1!$H$4,"Animation",IF(R100=Sheet1!$H$5,"Documentary",IF(R100=Sheet1!$H$6,"Drama",IF(R100=Sheet1!$H$7,"Science Fiction",IF(R100=Sheet1!$H$8,"Shorts",IF(R100=Sheet1!$H$9,"Television",IF(R100=Sheet1!$H$10,"Mobile games",IF(R100=Sheet1!$H$11,"Video games",IF(R100=Sheet1!$H$12,"Food trucks",IF(R100=Sheet1!$H$13,"Audio",IF(R100=Sheet1!$H$14,"Electric music",IF(R100=Sheet1!$H$15,"Indie rock",IF(R100=Sheet1!$H$16,"Jazz",IF(R100=Sheet1!$H$17,"Metal",IF(R100=Sheet1!$H$18,"Rock",IF(R100=Sheet1!$H$19,"World Music",IF(R100=Sheet1!$H$20,"Fiction",IF(R100=Sheet1!$H$21,"Nonfiction",IF(R100=Sheet1!$H$22,"Radio &amp; podcasts",IF(R100=Sheet1!$H$23,"Translations",IF(R100=Sheet1!$H$24,"Photography books",IF(R100=Sheet1!$H$25,"Web",IF(R100=Sheet1!$H$26,"Wearables",IF(R100=Sheet1!$H$27,"Plays","Other"))))))))))))))))))))))))</f>
        <v>Video games</v>
      </c>
    </row>
    <row r="101" spans="1:20" ht="31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s="5">
        <f>(E101/D101)</f>
        <v>1.9672368421052631</v>
      </c>
      <c r="I101" s="8">
        <f>E101/G101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4">
        <f>(((L101/60)/60)/24)+DATE(1970,1,1)</f>
        <v>41968.25</v>
      </c>
      <c r="O101" s="14">
        <f>(((M101/60)/60)/24)+DATE(1970,1,1)</f>
        <v>41997.25</v>
      </c>
      <c r="P101" t="b">
        <v>0</v>
      </c>
      <c r="Q101" t="b">
        <v>0</v>
      </c>
      <c r="R101" t="s">
        <v>33</v>
      </c>
      <c r="S101" t="str">
        <f>IF(R101="food/food trucks","Food",IF(OR(R101=$R$3,R101=$R$15,R101=$R$52,R101=$R$85,R101=$R$75,R101=$R$135),"Music",IF(OR(R101=Sheet1!$H$4,R101=Sheet1!$H$5,R101=Sheet1!$H$6,R101=Sheet1!$H$7,R101=Sheet1!$H$8,R101=Sheet1!$H$9),"Film &amp; Video",IF(OR(R101=Sheet1!$H$26,R101=Sheet1!$H$25),"Technology",IF(R101=Sheet1!$H$13,"Journalism",IF(OR(R101=Sheet1!$H$20,R101=Sheet1!$H$21,R101=Sheet1!$H$22,R101=Sheet1!$H$23),"Publishing",IF(R101=Sheet1!$H$24,"Photography",IF(R101=Sheet1!$H$27,"Theater",IF(OR(R101=Sheet1!$H$10,R101=Sheet1!$H$11),"Games","TBD")))))))))</f>
        <v>Theater</v>
      </c>
      <c r="T101" t="str">
        <f>IF(R101=Sheet1!$H$4,"Animation",IF(R101=Sheet1!$H$5,"Documentary",IF(R101=Sheet1!$H$6,"Drama",IF(R101=Sheet1!$H$7,"Science Fiction",IF(R101=Sheet1!$H$8,"Shorts",IF(R101=Sheet1!$H$9,"Television",IF(R101=Sheet1!$H$10,"Mobile games",IF(R101=Sheet1!$H$11,"Video games",IF(R101=Sheet1!$H$12,"Food trucks",IF(R101=Sheet1!$H$13,"Audio",IF(R101=Sheet1!$H$14,"Electric music",IF(R101=Sheet1!$H$15,"Indie rock",IF(R101=Sheet1!$H$16,"Jazz",IF(R101=Sheet1!$H$17,"Metal",IF(R101=Sheet1!$H$18,"Rock",IF(R101=Sheet1!$H$19,"World Music",IF(R101=Sheet1!$H$20,"Fiction",IF(R101=Sheet1!$H$21,"Nonfiction",IF(R101=Sheet1!$H$22,"Radio &amp; podcasts",IF(R101=Sheet1!$H$23,"Translations",IF(R101=Sheet1!$H$24,"Photography books",IF(R101=Sheet1!$H$25,"Web",IF(R101=Sheet1!$H$26,"Wearables",IF(R101=Sheet1!$H$27,"Plays","Other"))))))))))))))))))))))))</f>
        <v>Plays</v>
      </c>
    </row>
    <row r="102" spans="1:20" ht="16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s="5">
        <f>(E102/D102)</f>
        <v>0.01</v>
      </c>
      <c r="I102" s="8">
        <f>E102/G102</f>
        <v>1</v>
      </c>
      <c r="J102" t="s">
        <v>21</v>
      </c>
      <c r="K102" t="s">
        <v>22</v>
      </c>
      <c r="L102">
        <v>1319000400</v>
      </c>
      <c r="M102">
        <v>1320555600</v>
      </c>
      <c r="N102" s="14">
        <f>(((L102/60)/60)/24)+DATE(1970,1,1)</f>
        <v>40835.208333333336</v>
      </c>
      <c r="O102" s="14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>
        <f>IF(R102="food/food trucks","Food",IF(OR(R102=$R$3,R102=$R$15,R102=$R$52,R102=$R$85,R102=$R$75,R102=$R$135),"Music",IF(OR(R102=Sheet1!$H$4,R102=Sheet1!$H$5,R102=Sheet1!$H$6,R102=Sheet1!$H$7,R102=Sheet1!$H$8,R102=Sheet1!$H$9),"Film &amp; Video",IF(OR(R102=Sheet1!$H$26,R102=Sheet1!$H$25),"Technology",IF(R102=Sheet1!$H$13,"Journalism",IF(OR(R102=Sheet1!$H$20,R102=Sheet1!$H$21,R102=Sheet1!$H$22,R102=Sheet1!$H$23),"Publishing",IF(R102=Sheet1!$H$24,"Photography",IF(R102=Sheet1!$H$27,"Theater",IF(OR(R102=Sheet1!$H$10,R102=Sheet1!$H$11),"Games","TBD")))))))))</f>
        <v>Theater</v>
      </c>
      <c r="T102" t="str">
        <f>IF(R102=Sheet1!$H$4,"Animation",IF(R102=Sheet1!$H$5,"Documentary",IF(R102=Sheet1!$H$6,"Drama",IF(R102=Sheet1!$H$7,"Science Fiction",IF(R102=Sheet1!$H$8,"Shorts",IF(R102=Sheet1!$H$9,"Television",IF(R102=Sheet1!$H$10,"Mobile games",IF(R102=Sheet1!$H$11,"Video games",IF(R102=Sheet1!$H$12,"Food trucks",IF(R102=Sheet1!$H$13,"Audio",IF(R102=Sheet1!$H$14,"Electric music",IF(R102=Sheet1!$H$15,"Indie rock",IF(R102=Sheet1!$H$16,"Jazz",IF(R102=Sheet1!$H$17,"Metal",IF(R102=Sheet1!$H$18,"Rock",IF(R102=Sheet1!$H$19,"World Music",IF(R102=Sheet1!$H$20,"Fiction",IF(R102=Sheet1!$H$21,"Nonfiction",IF(R102=Sheet1!$H$22,"Radio &amp; podcasts",IF(R102=Sheet1!$H$23,"Translations",IF(R102=Sheet1!$H$24,"Photography books",IF(R102=Sheet1!$H$25,"Web",IF(R102=Sheet1!$H$26,"Wearables",IF(R102=Sheet1!$H$27,"Plays","Other"))))))))))))))))))))))))</f>
        <v>Plays</v>
      </c>
    </row>
    <row r="103" spans="1:20" ht="16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s="5">
        <f>(E103/D103)</f>
        <v>10.214444444444444</v>
      </c>
      <c r="I103" s="8">
        <f>E103/G103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4">
        <f>(((L103/60)/60)/24)+DATE(1970,1,1)</f>
        <v>42056.25</v>
      </c>
      <c r="O103" s="14">
        <f>(((M103/60)/60)/24)+DATE(1970,1,1)</f>
        <v>42063.25</v>
      </c>
      <c r="P103" t="b">
        <v>0</v>
      </c>
      <c r="Q103" t="b">
        <v>1</v>
      </c>
      <c r="R103" t="s">
        <v>50</v>
      </c>
      <c r="S103" t="str">
        <f>IF(R103="food/food trucks","Food",IF(OR(R103=$R$3,R103=$R$15,R103=$R$52,R103=$R$85,R103=$R$75,R103=$R$135),"Music",IF(OR(R103=Sheet1!$H$4,R103=Sheet1!$H$5,R103=Sheet1!$H$6,R103=Sheet1!$H$7,R103=Sheet1!$H$8,R103=Sheet1!$H$9),"Film &amp; Video",IF(OR(R103=Sheet1!$H$26,R103=Sheet1!$H$25),"Technology",IF(R103=Sheet1!$H$13,"Journalism",IF(OR(R103=Sheet1!$H$20,R103=Sheet1!$H$21,R103=Sheet1!$H$22,R103=Sheet1!$H$23),"Publishing",IF(R103=Sheet1!$H$24,"Photography",IF(R103=Sheet1!$H$27,"Theater",IF(OR(R103=Sheet1!$H$10,R103=Sheet1!$H$11),"Games","TBD")))))))))</f>
        <v>Music</v>
      </c>
      <c r="T103" t="str">
        <f>IF(R103=Sheet1!$H$4,"Animation",IF(R103=Sheet1!$H$5,"Documentary",IF(R103=Sheet1!$H$6,"Drama",IF(R103=Sheet1!$H$7,"Science Fiction",IF(R103=Sheet1!$H$8,"Shorts",IF(R103=Sheet1!$H$9,"Television",IF(R103=Sheet1!$H$10,"Mobile games",IF(R103=Sheet1!$H$11,"Video games",IF(R103=Sheet1!$H$12,"Food trucks",IF(R103=Sheet1!$H$13,"Audio",IF(R103=Sheet1!$H$14,"Electric music",IF(R103=Sheet1!$H$15,"Indie rock",IF(R103=Sheet1!$H$16,"Jazz",IF(R103=Sheet1!$H$17,"Metal",IF(R103=Sheet1!$H$18,"Rock",IF(R103=Sheet1!$H$19,"World Music",IF(R103=Sheet1!$H$20,"Fiction",IF(R103=Sheet1!$H$21,"Nonfiction",IF(R103=Sheet1!$H$22,"Radio &amp; podcasts",IF(R103=Sheet1!$H$23,"Translations",IF(R103=Sheet1!$H$24,"Photography books",IF(R103=Sheet1!$H$25,"Web",IF(R103=Sheet1!$H$26,"Wearables",IF(R103=Sheet1!$H$27,"Plays","Other"))))))))))))))))))))))))</f>
        <v>Electric music</v>
      </c>
    </row>
    <row r="104" spans="1:20" ht="16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s="5">
        <f>(E104/D104)</f>
        <v>2.8167567567567566</v>
      </c>
      <c r="I104" s="8">
        <f>E104/G104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4">
        <f>(((L104/60)/60)/24)+DATE(1970,1,1)</f>
        <v>43234.208333333328</v>
      </c>
      <c r="O104" s="14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tr">
        <f>IF(R104="food/food trucks","Food",IF(OR(R104=$R$3,R104=$R$15,R104=$R$52,R104=$R$85,R104=$R$75,R104=$R$135),"Music",IF(OR(R104=Sheet1!$H$4,R104=Sheet1!$H$5,R104=Sheet1!$H$6,R104=Sheet1!$H$7,R104=Sheet1!$H$8,R104=Sheet1!$H$9),"Film &amp; Video",IF(OR(R104=Sheet1!$H$26,R104=Sheet1!$H$25),"Technology",IF(R104=Sheet1!$H$13,"Journalism",IF(OR(R104=Sheet1!$H$20,R104=Sheet1!$H$21,R104=Sheet1!$H$22,R104=Sheet1!$H$23),"Publishing",IF(R104=Sheet1!$H$24,"Photography",IF(R104=Sheet1!$H$27,"Theater",IF(OR(R104=Sheet1!$H$10,R104=Sheet1!$H$11),"Games","TBD")))))))))</f>
        <v>Technology</v>
      </c>
      <c r="T104" t="str">
        <f>IF(R104=Sheet1!$H$4,"Animation",IF(R104=Sheet1!$H$5,"Documentary",IF(R104=Sheet1!$H$6,"Drama",IF(R104=Sheet1!$H$7,"Science Fiction",IF(R104=Sheet1!$H$8,"Shorts",IF(R104=Sheet1!$H$9,"Television",IF(R104=Sheet1!$H$10,"Mobile games",IF(R104=Sheet1!$H$11,"Video games",IF(R104=Sheet1!$H$12,"Food trucks",IF(R104=Sheet1!$H$13,"Audio",IF(R104=Sheet1!$H$14,"Electric music",IF(R104=Sheet1!$H$15,"Indie rock",IF(R104=Sheet1!$H$16,"Jazz",IF(R104=Sheet1!$H$17,"Metal",IF(R104=Sheet1!$H$18,"Rock",IF(R104=Sheet1!$H$19,"World Music",IF(R104=Sheet1!$H$20,"Fiction",IF(R104=Sheet1!$H$21,"Nonfiction",IF(R104=Sheet1!$H$22,"Radio &amp; podcasts",IF(R104=Sheet1!$H$23,"Translations",IF(R104=Sheet1!$H$24,"Photography books",IF(R104=Sheet1!$H$25,"Web",IF(R104=Sheet1!$H$26,"Wearables",IF(R104=Sheet1!$H$27,"Plays","Other"))))))))))))))))))))))))</f>
        <v>Wearables</v>
      </c>
    </row>
    <row r="105" spans="1:20" ht="16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s="5">
        <f>(E105/D105)</f>
        <v>0.24610000000000001</v>
      </c>
      <c r="I105" s="8">
        <f>E105/G105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4">
        <f>(((L105/60)/60)/24)+DATE(1970,1,1)</f>
        <v>40475.208333333336</v>
      </c>
      <c r="O105" s="14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>
        <f>IF(R105="food/food trucks","Food",IF(OR(R105=$R$3,R105=$R$15,R105=$R$52,R105=$R$85,R105=$R$75,R105=$R$135),"Music",IF(OR(R105=Sheet1!$H$4,R105=Sheet1!$H$5,R105=Sheet1!$H$6,R105=Sheet1!$H$7,R105=Sheet1!$H$8,R105=Sheet1!$H$9),"Film &amp; Video",IF(OR(R105=Sheet1!$H$26,R105=Sheet1!$H$25),"Technology",IF(R105=Sheet1!$H$13,"Journalism",IF(OR(R105=Sheet1!$H$20,R105=Sheet1!$H$21,R105=Sheet1!$H$22,R105=Sheet1!$H$23),"Publishing",IF(R105=Sheet1!$H$24,"Photography",IF(R105=Sheet1!$H$27,"Theater",IF(OR(R105=Sheet1!$H$10,R105=Sheet1!$H$11),"Games","TBD")))))))))</f>
        <v>Music</v>
      </c>
      <c r="T105" t="str">
        <f>IF(R105=Sheet1!$H$4,"Animation",IF(R105=Sheet1!$H$5,"Documentary",IF(R105=Sheet1!$H$6,"Drama",IF(R105=Sheet1!$H$7,"Science Fiction",IF(R105=Sheet1!$H$8,"Shorts",IF(R105=Sheet1!$H$9,"Television",IF(R105=Sheet1!$H$10,"Mobile games",IF(R105=Sheet1!$H$11,"Video games",IF(R105=Sheet1!$H$12,"Food trucks",IF(R105=Sheet1!$H$13,"Audio",IF(R105=Sheet1!$H$14,"Electric music",IF(R105=Sheet1!$H$15,"Indie rock",IF(R105=Sheet1!$H$16,"Jazz",IF(R105=Sheet1!$H$17,"Metal",IF(R105=Sheet1!$H$18,"Rock",IF(R105=Sheet1!$H$19,"World Music",IF(R105=Sheet1!$H$20,"Fiction",IF(R105=Sheet1!$H$21,"Nonfiction",IF(R105=Sheet1!$H$22,"Radio &amp; podcasts",IF(R105=Sheet1!$H$23,"Translations",IF(R105=Sheet1!$H$24,"Photography books",IF(R105=Sheet1!$H$25,"Web",IF(R105=Sheet1!$H$26,"Wearables",IF(R105=Sheet1!$H$27,"Plays","Other"))))))))))))))))))))))))</f>
        <v>Electric music</v>
      </c>
    </row>
    <row r="106" spans="1:20" ht="16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s="5">
        <f>(E106/D106)</f>
        <v>1.4314010067114094</v>
      </c>
      <c r="I106" s="8">
        <f>E106/G106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4">
        <f>(((L106/60)/60)/24)+DATE(1970,1,1)</f>
        <v>42878.208333333328</v>
      </c>
      <c r="O106" s="14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tr">
        <f>IF(R106="food/food trucks","Food",IF(OR(R106=$R$3,R106=$R$15,R106=$R$52,R106=$R$85,R106=$R$75,R106=$R$135),"Music",IF(OR(R106=Sheet1!$H$4,R106=Sheet1!$H$5,R106=Sheet1!$H$6,R106=Sheet1!$H$7,R106=Sheet1!$H$8,R106=Sheet1!$H$9),"Film &amp; Video",IF(OR(R106=Sheet1!$H$26,R106=Sheet1!$H$25),"Technology",IF(R106=Sheet1!$H$13,"Journalism",IF(OR(R106=Sheet1!$H$20,R106=Sheet1!$H$21,R106=Sheet1!$H$22,R106=Sheet1!$H$23),"Publishing",IF(R106=Sheet1!$H$24,"Photography",IF(R106=Sheet1!$H$27,"Theater",IF(OR(R106=Sheet1!$H$10,R106=Sheet1!$H$11),"Games","TBD")))))))))</f>
        <v>Music</v>
      </c>
      <c r="T106" t="str">
        <f>IF(R106=Sheet1!$H$4,"Animation",IF(R106=Sheet1!$H$5,"Documentary",IF(R106=Sheet1!$H$6,"Drama",IF(R106=Sheet1!$H$7,"Science Fiction",IF(R106=Sheet1!$H$8,"Shorts",IF(R106=Sheet1!$H$9,"Television",IF(R106=Sheet1!$H$10,"Mobile games",IF(R106=Sheet1!$H$11,"Video games",IF(R106=Sheet1!$H$12,"Food trucks",IF(R106=Sheet1!$H$13,"Audio",IF(R106=Sheet1!$H$14,"Electric music",IF(R106=Sheet1!$H$15,"Indie rock",IF(R106=Sheet1!$H$16,"Jazz",IF(R106=Sheet1!$H$17,"Metal",IF(R106=Sheet1!$H$18,"Rock",IF(R106=Sheet1!$H$19,"World Music",IF(R106=Sheet1!$H$20,"Fiction",IF(R106=Sheet1!$H$21,"Nonfiction",IF(R106=Sheet1!$H$22,"Radio &amp; podcasts",IF(R106=Sheet1!$H$23,"Translations",IF(R106=Sheet1!$H$24,"Photography books",IF(R106=Sheet1!$H$25,"Web",IF(R106=Sheet1!$H$26,"Wearables",IF(R106=Sheet1!$H$27,"Plays","Other"))))))))))))))))))))))))</f>
        <v>Indie rock</v>
      </c>
    </row>
    <row r="107" spans="1:20" ht="16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s="5">
        <f>(E107/D107)</f>
        <v>1.4454411764705883</v>
      </c>
      <c r="I107" s="8">
        <f>E107/G107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4">
        <f>(((L107/60)/60)/24)+DATE(1970,1,1)</f>
        <v>41366.208333333336</v>
      </c>
      <c r="O107" s="14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tr">
        <f>IF(R107="food/food trucks","Food",IF(OR(R107=$R$3,R107=$R$15,R107=$R$52,R107=$R$85,R107=$R$75,R107=$R$135),"Music",IF(OR(R107=Sheet1!$H$4,R107=Sheet1!$H$5,R107=Sheet1!$H$6,R107=Sheet1!$H$7,R107=Sheet1!$H$8,R107=Sheet1!$H$9),"Film &amp; Video",IF(OR(R107=Sheet1!$H$26,R107=Sheet1!$H$25),"Technology",IF(R107=Sheet1!$H$13,"Journalism",IF(OR(R107=Sheet1!$H$20,R107=Sheet1!$H$21,R107=Sheet1!$H$22,R107=Sheet1!$H$23),"Publishing",IF(R107=Sheet1!$H$24,"Photography",IF(R107=Sheet1!$H$27,"Theater",IF(OR(R107=Sheet1!$H$10,R107=Sheet1!$H$11),"Games","TBD")))))))))</f>
        <v>Technology</v>
      </c>
      <c r="T107" t="str">
        <f>IF(R107=Sheet1!$H$4,"Animation",IF(R107=Sheet1!$H$5,"Documentary",IF(R107=Sheet1!$H$6,"Drama",IF(R107=Sheet1!$H$7,"Science Fiction",IF(R107=Sheet1!$H$8,"Shorts",IF(R107=Sheet1!$H$9,"Television",IF(R107=Sheet1!$H$10,"Mobile games",IF(R107=Sheet1!$H$11,"Video games",IF(R107=Sheet1!$H$12,"Food trucks",IF(R107=Sheet1!$H$13,"Audio",IF(R107=Sheet1!$H$14,"Electric music",IF(R107=Sheet1!$H$15,"Indie rock",IF(R107=Sheet1!$H$16,"Jazz",IF(R107=Sheet1!$H$17,"Metal",IF(R107=Sheet1!$H$18,"Rock",IF(R107=Sheet1!$H$19,"World Music",IF(R107=Sheet1!$H$20,"Fiction",IF(R107=Sheet1!$H$21,"Nonfiction",IF(R107=Sheet1!$H$22,"Radio &amp; podcasts",IF(R107=Sheet1!$H$23,"Translations",IF(R107=Sheet1!$H$24,"Photography books",IF(R107=Sheet1!$H$25,"Web",IF(R107=Sheet1!$H$26,"Wearables",IF(R107=Sheet1!$H$27,"Plays","Other"))))))))))))))))))))))))</f>
        <v>Web</v>
      </c>
    </row>
    <row r="108" spans="1:20" ht="16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s="5">
        <f>(E108/D108)</f>
        <v>3.5912820512820511</v>
      </c>
      <c r="I108" s="8">
        <f>E108/G108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4">
        <f>(((L108/60)/60)/24)+DATE(1970,1,1)</f>
        <v>43716.208333333328</v>
      </c>
      <c r="O108" s="14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tr">
        <f>IF(R108="food/food trucks","Food",IF(OR(R108=$R$3,R108=$R$15,R108=$R$52,R108=$R$85,R108=$R$75,R108=$R$135),"Music",IF(OR(R108=Sheet1!$H$4,R108=Sheet1!$H$5,R108=Sheet1!$H$6,R108=Sheet1!$H$7,R108=Sheet1!$H$8,R108=Sheet1!$H$9),"Film &amp; Video",IF(OR(R108=Sheet1!$H$26,R108=Sheet1!$H$25),"Technology",IF(R108=Sheet1!$H$13,"Journalism",IF(OR(R108=Sheet1!$H$20,R108=Sheet1!$H$21,R108=Sheet1!$H$22,R108=Sheet1!$H$23),"Publishing",IF(R108=Sheet1!$H$24,"Photography",IF(R108=Sheet1!$H$27,"Theater",IF(OR(R108=Sheet1!$H$10,R108=Sheet1!$H$11),"Games","TBD")))))))))</f>
        <v>Theater</v>
      </c>
      <c r="T108" t="str">
        <f>IF(R108=Sheet1!$H$4,"Animation",IF(R108=Sheet1!$H$5,"Documentary",IF(R108=Sheet1!$H$6,"Drama",IF(R108=Sheet1!$H$7,"Science Fiction",IF(R108=Sheet1!$H$8,"Shorts",IF(R108=Sheet1!$H$9,"Television",IF(R108=Sheet1!$H$10,"Mobile games",IF(R108=Sheet1!$H$11,"Video games",IF(R108=Sheet1!$H$12,"Food trucks",IF(R108=Sheet1!$H$13,"Audio",IF(R108=Sheet1!$H$14,"Electric music",IF(R108=Sheet1!$H$15,"Indie rock",IF(R108=Sheet1!$H$16,"Jazz",IF(R108=Sheet1!$H$17,"Metal",IF(R108=Sheet1!$H$18,"Rock",IF(R108=Sheet1!$H$19,"World Music",IF(R108=Sheet1!$H$20,"Fiction",IF(R108=Sheet1!$H$21,"Nonfiction",IF(R108=Sheet1!$H$22,"Radio &amp; podcasts",IF(R108=Sheet1!$H$23,"Translations",IF(R108=Sheet1!$H$24,"Photography books",IF(R108=Sheet1!$H$25,"Web",IF(R108=Sheet1!$H$26,"Wearables",IF(R108=Sheet1!$H$27,"Plays","Other"))))))))))))))))))))))))</f>
        <v>Plays</v>
      </c>
    </row>
    <row r="109" spans="1:20" ht="31.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s="5">
        <f>(E109/D109)</f>
        <v>1.8648571428571428</v>
      </c>
      <c r="I109" s="8">
        <f>E109/G109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4">
        <f>(((L109/60)/60)/24)+DATE(1970,1,1)</f>
        <v>43213.208333333328</v>
      </c>
      <c r="O109" s="14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>
        <f>IF(R109="food/food trucks","Food",IF(OR(R109=$R$3,R109=$R$15,R109=$R$52,R109=$R$85,R109=$R$75,R109=$R$135),"Music",IF(OR(R109=Sheet1!$H$4,R109=Sheet1!$H$5,R109=Sheet1!$H$6,R109=Sheet1!$H$7,R109=Sheet1!$H$8,R109=Sheet1!$H$9),"Film &amp; Video",IF(OR(R109=Sheet1!$H$26,R109=Sheet1!$H$25),"Technology",IF(R109=Sheet1!$H$13,"Journalism",IF(OR(R109=Sheet1!$H$20,R109=Sheet1!$H$21,R109=Sheet1!$H$22,R109=Sheet1!$H$23),"Publishing",IF(R109=Sheet1!$H$24,"Photography",IF(R109=Sheet1!$H$27,"Theater",IF(OR(R109=Sheet1!$H$10,R109=Sheet1!$H$11),"Games","TBD")))))))))</f>
        <v>Theater</v>
      </c>
      <c r="T109" t="str">
        <f>IF(R109=Sheet1!$H$4,"Animation",IF(R109=Sheet1!$H$5,"Documentary",IF(R109=Sheet1!$H$6,"Drama",IF(R109=Sheet1!$H$7,"Science Fiction",IF(R109=Sheet1!$H$8,"Shorts",IF(R109=Sheet1!$H$9,"Television",IF(R109=Sheet1!$H$10,"Mobile games",IF(R109=Sheet1!$H$11,"Video games",IF(R109=Sheet1!$H$12,"Food trucks",IF(R109=Sheet1!$H$13,"Audio",IF(R109=Sheet1!$H$14,"Electric music",IF(R109=Sheet1!$H$15,"Indie rock",IF(R109=Sheet1!$H$16,"Jazz",IF(R109=Sheet1!$H$17,"Metal",IF(R109=Sheet1!$H$18,"Rock",IF(R109=Sheet1!$H$19,"World Music",IF(R109=Sheet1!$H$20,"Fiction",IF(R109=Sheet1!$H$21,"Nonfiction",IF(R109=Sheet1!$H$22,"Radio &amp; podcasts",IF(R109=Sheet1!$H$23,"Translations",IF(R109=Sheet1!$H$24,"Photography books",IF(R109=Sheet1!$H$25,"Web",IF(R109=Sheet1!$H$26,"Wearables",IF(R109=Sheet1!$H$27,"Plays","Other"))))))))))))))))))))))))</f>
        <v>Plays</v>
      </c>
    </row>
    <row r="110" spans="1:20" ht="31.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s="5">
        <f>(E110/D110)</f>
        <v>5.9526666666666666</v>
      </c>
      <c r="I110" s="8">
        <f>E110/G110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4">
        <f>(((L110/60)/60)/24)+DATE(1970,1,1)</f>
        <v>41005.208333333336</v>
      </c>
      <c r="O110" s="14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tr">
        <f>IF(R110="food/food trucks","Food",IF(OR(R110=$R$3,R110=$R$15,R110=$R$52,R110=$R$85,R110=$R$75,R110=$R$135),"Music",IF(OR(R110=Sheet1!$H$4,R110=Sheet1!$H$5,R110=Sheet1!$H$6,R110=Sheet1!$H$7,R110=Sheet1!$H$8,R110=Sheet1!$H$9),"Film &amp; Video",IF(OR(R110=Sheet1!$H$26,R110=Sheet1!$H$25),"Technology",IF(R110=Sheet1!$H$13,"Journalism",IF(OR(R110=Sheet1!$H$20,R110=Sheet1!$H$21,R110=Sheet1!$H$22,R110=Sheet1!$H$23),"Publishing",IF(R110=Sheet1!$H$24,"Photography",IF(R110=Sheet1!$H$27,"Theater",IF(OR(R110=Sheet1!$H$10,R110=Sheet1!$H$11),"Games","TBD")))))))))</f>
        <v>Film &amp; Video</v>
      </c>
      <c r="T110" t="str">
        <f>IF(R110=Sheet1!$H$4,"Animation",IF(R110=Sheet1!$H$5,"Documentary",IF(R110=Sheet1!$H$6,"Drama",IF(R110=Sheet1!$H$7,"Science Fiction",IF(R110=Sheet1!$H$8,"Shorts",IF(R110=Sheet1!$H$9,"Television",IF(R110=Sheet1!$H$10,"Mobile games",IF(R110=Sheet1!$H$11,"Video games",IF(R110=Sheet1!$H$12,"Food trucks",IF(R110=Sheet1!$H$13,"Audio",IF(R110=Sheet1!$H$14,"Electric music",IF(R110=Sheet1!$H$15,"Indie rock",IF(R110=Sheet1!$H$16,"Jazz",IF(R110=Sheet1!$H$17,"Metal",IF(R110=Sheet1!$H$18,"Rock",IF(R110=Sheet1!$H$19,"World Music",IF(R110=Sheet1!$H$20,"Fiction",IF(R110=Sheet1!$H$21,"Nonfiction",IF(R110=Sheet1!$H$22,"Radio &amp; podcasts",IF(R110=Sheet1!$H$23,"Translations",IF(R110=Sheet1!$H$24,"Photography books",IF(R110=Sheet1!$H$25,"Web",IF(R110=Sheet1!$H$26,"Wearables",IF(R110=Sheet1!$H$27,"Plays","Other"))))))))))))))))))))))))</f>
        <v>Documentary</v>
      </c>
    </row>
    <row r="111" spans="1:20" ht="16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s="5">
        <f>(E111/D111)</f>
        <v>0.5921153846153846</v>
      </c>
      <c r="I111" s="8">
        <f>E111/G111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4">
        <f>(((L111/60)/60)/24)+DATE(1970,1,1)</f>
        <v>41651.25</v>
      </c>
      <c r="O111" s="14">
        <f>(((M111/60)/60)/24)+DATE(1970,1,1)</f>
        <v>41653.25</v>
      </c>
      <c r="P111" t="b">
        <v>0</v>
      </c>
      <c r="Q111" t="b">
        <v>0</v>
      </c>
      <c r="R111" t="s">
        <v>269</v>
      </c>
      <c r="S111" t="str">
        <f>IF(R111="food/food trucks","Food",IF(OR(R111=$R$3,R111=$R$15,R111=$R$52,R111=$R$85,R111=$R$75,R111=$R$135),"Music",IF(OR(R111=Sheet1!$H$4,R111=Sheet1!$H$5,R111=Sheet1!$H$6,R111=Sheet1!$H$7,R111=Sheet1!$H$8,R111=Sheet1!$H$9),"Film &amp; Video",IF(OR(R111=Sheet1!$H$26,R111=Sheet1!$H$25),"Technology",IF(R111=Sheet1!$H$13,"Journalism",IF(OR(R111=Sheet1!$H$20,R111=Sheet1!$H$21,R111=Sheet1!$H$22,R111=Sheet1!$H$23),"Publishing",IF(R111=Sheet1!$H$24,"Photography",IF(R111=Sheet1!$H$27,"Theater",IF(OR(R111=Sheet1!$H$10,R111=Sheet1!$H$11),"Games","TBD")))))))))</f>
        <v>Film &amp; Video</v>
      </c>
      <c r="T111" t="str">
        <f>IF(R111=Sheet1!$H$4,"Animation",IF(R111=Sheet1!$H$5,"Documentary",IF(R111=Sheet1!$H$6,"Drama",IF(R111=Sheet1!$H$7,"Science Fiction",IF(R111=Sheet1!$H$8,"Shorts",IF(R111=Sheet1!$H$9,"Television",IF(R111=Sheet1!$H$10,"Mobile games",IF(R111=Sheet1!$H$11,"Video games",IF(R111=Sheet1!$H$12,"Food trucks",IF(R111=Sheet1!$H$13,"Audio",IF(R111=Sheet1!$H$14,"Electric music",IF(R111=Sheet1!$H$15,"Indie rock",IF(R111=Sheet1!$H$16,"Jazz",IF(R111=Sheet1!$H$17,"Metal",IF(R111=Sheet1!$H$18,"Rock",IF(R111=Sheet1!$H$19,"World Music",IF(R111=Sheet1!$H$20,"Fiction",IF(R111=Sheet1!$H$21,"Nonfiction",IF(R111=Sheet1!$H$22,"Radio &amp; podcasts",IF(R111=Sheet1!$H$23,"Translations",IF(R111=Sheet1!$H$24,"Photography books",IF(R111=Sheet1!$H$25,"Web",IF(R111=Sheet1!$H$26,"Wearables",IF(R111=Sheet1!$H$27,"Plays","Other"))))))))))))))))))))))))</f>
        <v>Television</v>
      </c>
    </row>
    <row r="112" spans="1:20" ht="31.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s="5">
        <f>(E112/D112)</f>
        <v>0.14962780898876404</v>
      </c>
      <c r="I112" s="8">
        <f>E112/G112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4">
        <f>(((L112/60)/60)/24)+DATE(1970,1,1)</f>
        <v>43354.208333333328</v>
      </c>
      <c r="O112" s="14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>
        <f>IF(R112="food/food trucks","Food",IF(OR(R112=$R$3,R112=$R$15,R112=$R$52,R112=$R$85,R112=$R$75,R112=$R$135),"Music",IF(OR(R112=Sheet1!$H$4,R112=Sheet1!$H$5,R112=Sheet1!$H$6,R112=Sheet1!$H$7,R112=Sheet1!$H$8,R112=Sheet1!$H$9),"Film &amp; Video",IF(OR(R112=Sheet1!$H$26,R112=Sheet1!$H$25),"Technology",IF(R112=Sheet1!$H$13,"Journalism",IF(OR(R112=Sheet1!$H$20,R112=Sheet1!$H$21,R112=Sheet1!$H$22,R112=Sheet1!$H$23),"Publishing",IF(R112=Sheet1!$H$24,"Photography",IF(R112=Sheet1!$H$27,"Theater",IF(OR(R112=Sheet1!$H$10,R112=Sheet1!$H$11),"Games","TBD")))))))))</f>
        <v>Food</v>
      </c>
      <c r="T112" t="str">
        <f>IF(R112=Sheet1!$H$4,"Animation",IF(R112=Sheet1!$H$5,"Documentary",IF(R112=Sheet1!$H$6,"Drama",IF(R112=Sheet1!$H$7,"Science Fiction",IF(R112=Sheet1!$H$8,"Shorts",IF(R112=Sheet1!$H$9,"Television",IF(R112=Sheet1!$H$10,"Mobile games",IF(R112=Sheet1!$H$11,"Video games",IF(R112=Sheet1!$H$12,"Food trucks",IF(R112=Sheet1!$H$13,"Audio",IF(R112=Sheet1!$H$14,"Electric music",IF(R112=Sheet1!$H$15,"Indie rock",IF(R112=Sheet1!$H$16,"Jazz",IF(R112=Sheet1!$H$17,"Metal",IF(R112=Sheet1!$H$18,"Rock",IF(R112=Sheet1!$H$19,"World Music",IF(R112=Sheet1!$H$20,"Fiction",IF(R112=Sheet1!$H$21,"Nonfiction",IF(R112=Sheet1!$H$22,"Radio &amp; podcasts",IF(R112=Sheet1!$H$23,"Translations",IF(R112=Sheet1!$H$24,"Photography books",IF(R112=Sheet1!$H$25,"Web",IF(R112=Sheet1!$H$26,"Wearables",IF(R112=Sheet1!$H$27,"Plays","Other"))))))))))))))))))))))))</f>
        <v>Food trucks</v>
      </c>
    </row>
    <row r="113" spans="1:20" ht="16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s="5">
        <f>(E113/D113)</f>
        <v>1.1995602605863191</v>
      </c>
      <c r="I113" s="8">
        <f>E113/G113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4">
        <f>(((L113/60)/60)/24)+DATE(1970,1,1)</f>
        <v>41174.208333333336</v>
      </c>
      <c r="O113" s="14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tr">
        <f>IF(R113="food/food trucks","Food",IF(OR(R113=$R$3,R113=$R$15,R113=$R$52,R113=$R$85,R113=$R$75,R113=$R$135),"Music",IF(OR(R113=Sheet1!$H$4,R113=Sheet1!$H$5,R113=Sheet1!$H$6,R113=Sheet1!$H$7,R113=Sheet1!$H$8,R113=Sheet1!$H$9),"Film &amp; Video",IF(OR(R113=Sheet1!$H$26,R113=Sheet1!$H$25),"Technology",IF(R113=Sheet1!$H$13,"Journalism",IF(OR(R113=Sheet1!$H$20,R113=Sheet1!$H$21,R113=Sheet1!$H$22,R113=Sheet1!$H$23),"Publishing",IF(R113=Sheet1!$H$24,"Photography",IF(R113=Sheet1!$H$27,"Theater",IF(OR(R113=Sheet1!$H$10,R113=Sheet1!$H$11),"Games","TBD")))))))))</f>
        <v>Publishing</v>
      </c>
      <c r="T113" t="str">
        <f>IF(R113=Sheet1!$H$4,"Animation",IF(R113=Sheet1!$H$5,"Documentary",IF(R113=Sheet1!$H$6,"Drama",IF(R113=Sheet1!$H$7,"Science Fiction",IF(R113=Sheet1!$H$8,"Shorts",IF(R113=Sheet1!$H$9,"Television",IF(R113=Sheet1!$H$10,"Mobile games",IF(R113=Sheet1!$H$11,"Video games",IF(R113=Sheet1!$H$12,"Food trucks",IF(R113=Sheet1!$H$13,"Audio",IF(R113=Sheet1!$H$14,"Electric music",IF(R113=Sheet1!$H$15,"Indie rock",IF(R113=Sheet1!$H$16,"Jazz",IF(R113=Sheet1!$H$17,"Metal",IF(R113=Sheet1!$H$18,"Rock",IF(R113=Sheet1!$H$19,"World Music",IF(R113=Sheet1!$H$20,"Fiction",IF(R113=Sheet1!$H$21,"Nonfiction",IF(R113=Sheet1!$H$22,"Radio &amp; podcasts",IF(R113=Sheet1!$H$23,"Translations",IF(R113=Sheet1!$H$24,"Photography books",IF(R113=Sheet1!$H$25,"Web",IF(R113=Sheet1!$H$26,"Wearables",IF(R113=Sheet1!$H$27,"Plays","Other"))))))))))))))))))))))))</f>
        <v>Radio &amp; podcasts</v>
      </c>
    </row>
    <row r="114" spans="1:20" ht="16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s="5">
        <f>(E114/D114)</f>
        <v>2.6882978723404256</v>
      </c>
      <c r="I114" s="8">
        <f>E114/G114</f>
        <v>35</v>
      </c>
      <c r="J114" t="s">
        <v>26</v>
      </c>
      <c r="K114" t="s">
        <v>27</v>
      </c>
      <c r="L114">
        <v>1408856400</v>
      </c>
      <c r="M114">
        <v>1410152400</v>
      </c>
      <c r="N114" s="14">
        <f>(((L114/60)/60)/24)+DATE(1970,1,1)</f>
        <v>41875.208333333336</v>
      </c>
      <c r="O114" s="14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tr">
        <f>IF(R114="food/food trucks","Food",IF(OR(R114=$R$3,R114=$R$15,R114=$R$52,R114=$R$85,R114=$R$75,R114=$R$135),"Music",IF(OR(R114=Sheet1!$H$4,R114=Sheet1!$H$5,R114=Sheet1!$H$6,R114=Sheet1!$H$7,R114=Sheet1!$H$8,R114=Sheet1!$H$9),"Film &amp; Video",IF(OR(R114=Sheet1!$H$26,R114=Sheet1!$H$25),"Technology",IF(R114=Sheet1!$H$13,"Journalism",IF(OR(R114=Sheet1!$H$20,R114=Sheet1!$H$21,R114=Sheet1!$H$22,R114=Sheet1!$H$23),"Publishing",IF(R114=Sheet1!$H$24,"Photography",IF(R114=Sheet1!$H$27,"Theater",IF(OR(R114=Sheet1!$H$10,R114=Sheet1!$H$11),"Games","TBD")))))))))</f>
        <v>Technology</v>
      </c>
      <c r="T114" t="str">
        <f>IF(R114=Sheet1!$H$4,"Animation",IF(R114=Sheet1!$H$5,"Documentary",IF(R114=Sheet1!$H$6,"Drama",IF(R114=Sheet1!$H$7,"Science Fiction",IF(R114=Sheet1!$H$8,"Shorts",IF(R114=Sheet1!$H$9,"Television",IF(R114=Sheet1!$H$10,"Mobile games",IF(R114=Sheet1!$H$11,"Video games",IF(R114=Sheet1!$H$12,"Food trucks",IF(R114=Sheet1!$H$13,"Audio",IF(R114=Sheet1!$H$14,"Electric music",IF(R114=Sheet1!$H$15,"Indie rock",IF(R114=Sheet1!$H$16,"Jazz",IF(R114=Sheet1!$H$17,"Metal",IF(R114=Sheet1!$H$18,"Rock",IF(R114=Sheet1!$H$19,"World Music",IF(R114=Sheet1!$H$20,"Fiction",IF(R114=Sheet1!$H$21,"Nonfiction",IF(R114=Sheet1!$H$22,"Radio &amp; podcasts",IF(R114=Sheet1!$H$23,"Translations",IF(R114=Sheet1!$H$24,"Photography books",IF(R114=Sheet1!$H$25,"Web",IF(R114=Sheet1!$H$26,"Wearables",IF(R114=Sheet1!$H$27,"Plays","Other"))))))))))))))))))))))))</f>
        <v>Web</v>
      </c>
    </row>
    <row r="115" spans="1:20" ht="16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s="5">
        <f>(E115/D115)</f>
        <v>3.7687878787878786</v>
      </c>
      <c r="I115" s="8">
        <f>E115/G115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4">
        <f>(((L115/60)/60)/24)+DATE(1970,1,1)</f>
        <v>42990.208333333328</v>
      </c>
      <c r="O115" s="14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tr">
        <f>IF(R115="food/food trucks","Food",IF(OR(R115=$R$3,R115=$R$15,R115=$R$52,R115=$R$85,R115=$R$75,R115=$R$135),"Music",IF(OR(R115=Sheet1!$H$4,R115=Sheet1!$H$5,R115=Sheet1!$H$6,R115=Sheet1!$H$7,R115=Sheet1!$H$8,R115=Sheet1!$H$9),"Film &amp; Video",IF(OR(R115=Sheet1!$H$26,R115=Sheet1!$H$25),"Technology",IF(R115=Sheet1!$H$13,"Journalism",IF(OR(R115=Sheet1!$H$20,R115=Sheet1!$H$21,R115=Sheet1!$H$22,R115=Sheet1!$H$23),"Publishing",IF(R115=Sheet1!$H$24,"Photography",IF(R115=Sheet1!$H$27,"Theater",IF(OR(R115=Sheet1!$H$10,R115=Sheet1!$H$11),"Games","TBD")))))))))</f>
        <v>Food</v>
      </c>
      <c r="T115" t="str">
        <f>IF(R115=Sheet1!$H$4,"Animation",IF(R115=Sheet1!$H$5,"Documentary",IF(R115=Sheet1!$H$6,"Drama",IF(R115=Sheet1!$H$7,"Science Fiction",IF(R115=Sheet1!$H$8,"Shorts",IF(R115=Sheet1!$H$9,"Television",IF(R115=Sheet1!$H$10,"Mobile games",IF(R115=Sheet1!$H$11,"Video games",IF(R115=Sheet1!$H$12,"Food trucks",IF(R115=Sheet1!$H$13,"Audio",IF(R115=Sheet1!$H$14,"Electric music",IF(R115=Sheet1!$H$15,"Indie rock",IF(R115=Sheet1!$H$16,"Jazz",IF(R115=Sheet1!$H$17,"Metal",IF(R115=Sheet1!$H$18,"Rock",IF(R115=Sheet1!$H$19,"World Music",IF(R115=Sheet1!$H$20,"Fiction",IF(R115=Sheet1!$H$21,"Nonfiction",IF(R115=Sheet1!$H$22,"Radio &amp; podcasts",IF(R115=Sheet1!$H$23,"Translations",IF(R115=Sheet1!$H$24,"Photography books",IF(R115=Sheet1!$H$25,"Web",IF(R115=Sheet1!$H$26,"Wearables",IF(R115=Sheet1!$H$27,"Plays","Other"))))))))))))))))))))))))</f>
        <v>Food trucks</v>
      </c>
    </row>
    <row r="116" spans="1:20" ht="16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s="5">
        <f>(E116/D116)</f>
        <v>7.2715789473684209</v>
      </c>
      <c r="I116" s="8">
        <f>E116/G116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4">
        <f>(((L116/60)/60)/24)+DATE(1970,1,1)</f>
        <v>43564.208333333328</v>
      </c>
      <c r="O116" s="14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tr">
        <f>IF(R116="food/food trucks","Food",IF(OR(R116=$R$3,R116=$R$15,R116=$R$52,R116=$R$85,R116=$R$75,R116=$R$135),"Music",IF(OR(R116=Sheet1!$H$4,R116=Sheet1!$H$5,R116=Sheet1!$H$6,R116=Sheet1!$H$7,R116=Sheet1!$H$8,R116=Sheet1!$H$9),"Film &amp; Video",IF(OR(R116=Sheet1!$H$26,R116=Sheet1!$H$25),"Technology",IF(R116=Sheet1!$H$13,"Journalism",IF(OR(R116=Sheet1!$H$20,R116=Sheet1!$H$21,R116=Sheet1!$H$22,R116=Sheet1!$H$23),"Publishing",IF(R116=Sheet1!$H$24,"Photography",IF(R116=Sheet1!$H$27,"Theater",IF(OR(R116=Sheet1!$H$10,R116=Sheet1!$H$11),"Games","TBD")))))))))</f>
        <v>Technology</v>
      </c>
      <c r="T116" t="str">
        <f>IF(R116=Sheet1!$H$4,"Animation",IF(R116=Sheet1!$H$5,"Documentary",IF(R116=Sheet1!$H$6,"Drama",IF(R116=Sheet1!$H$7,"Science Fiction",IF(R116=Sheet1!$H$8,"Shorts",IF(R116=Sheet1!$H$9,"Television",IF(R116=Sheet1!$H$10,"Mobile games",IF(R116=Sheet1!$H$11,"Video games",IF(R116=Sheet1!$H$12,"Food trucks",IF(R116=Sheet1!$H$13,"Audio",IF(R116=Sheet1!$H$14,"Electric music",IF(R116=Sheet1!$H$15,"Indie rock",IF(R116=Sheet1!$H$16,"Jazz",IF(R116=Sheet1!$H$17,"Metal",IF(R116=Sheet1!$H$18,"Rock",IF(R116=Sheet1!$H$19,"World Music",IF(R116=Sheet1!$H$20,"Fiction",IF(R116=Sheet1!$H$21,"Nonfiction",IF(R116=Sheet1!$H$22,"Radio &amp; podcasts",IF(R116=Sheet1!$H$23,"Translations",IF(R116=Sheet1!$H$24,"Photography books",IF(R116=Sheet1!$H$25,"Web",IF(R116=Sheet1!$H$26,"Wearables",IF(R116=Sheet1!$H$27,"Plays","Other"))))))))))))))))))))))))</f>
        <v>Wearables</v>
      </c>
    </row>
    <row r="117" spans="1:20" ht="16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s="5">
        <f>(E117/D117)</f>
        <v>0.87211757648470301</v>
      </c>
      <c r="I117" s="8">
        <f>E117/G117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4">
        <f>(((L117/60)/60)/24)+DATE(1970,1,1)</f>
        <v>43056.25</v>
      </c>
      <c r="O117" s="14">
        <f>(((M117/60)/60)/24)+DATE(1970,1,1)</f>
        <v>43091.25</v>
      </c>
      <c r="P117" t="b">
        <v>0</v>
      </c>
      <c r="Q117" t="b">
        <v>0</v>
      </c>
      <c r="R117" t="s">
        <v>119</v>
      </c>
      <c r="S117" t="str">
        <f>IF(R117="food/food trucks","Food",IF(OR(R117=$R$3,R117=$R$15,R117=$R$52,R117=$R$85,R117=$R$75,R117=$R$135),"Music",IF(OR(R117=Sheet1!$H$4,R117=Sheet1!$H$5,R117=Sheet1!$H$6,R117=Sheet1!$H$7,R117=Sheet1!$H$8,R117=Sheet1!$H$9),"Film &amp; Video",IF(OR(R117=Sheet1!$H$26,R117=Sheet1!$H$25),"Technology",IF(R117=Sheet1!$H$13,"Journalism",IF(OR(R117=Sheet1!$H$20,R117=Sheet1!$H$21,R117=Sheet1!$H$22,R117=Sheet1!$H$23),"Publishing",IF(R117=Sheet1!$H$24,"Photography",IF(R117=Sheet1!$H$27,"Theater",IF(OR(R117=Sheet1!$H$10,R117=Sheet1!$H$11),"Games","TBD")))))))))</f>
        <v>Publishing</v>
      </c>
      <c r="T117" t="str">
        <f>IF(R117=Sheet1!$H$4,"Animation",IF(R117=Sheet1!$H$5,"Documentary",IF(R117=Sheet1!$H$6,"Drama",IF(R117=Sheet1!$H$7,"Science Fiction",IF(R117=Sheet1!$H$8,"Shorts",IF(R117=Sheet1!$H$9,"Television",IF(R117=Sheet1!$H$10,"Mobile games",IF(R117=Sheet1!$H$11,"Video games",IF(R117=Sheet1!$H$12,"Food trucks",IF(R117=Sheet1!$H$13,"Audio",IF(R117=Sheet1!$H$14,"Electric music",IF(R117=Sheet1!$H$15,"Indie rock",IF(R117=Sheet1!$H$16,"Jazz",IF(R117=Sheet1!$H$17,"Metal",IF(R117=Sheet1!$H$18,"Rock",IF(R117=Sheet1!$H$19,"World Music",IF(R117=Sheet1!$H$20,"Fiction",IF(R117=Sheet1!$H$21,"Nonfiction",IF(R117=Sheet1!$H$22,"Radio &amp; podcasts",IF(R117=Sheet1!$H$23,"Translations",IF(R117=Sheet1!$H$24,"Photography books",IF(R117=Sheet1!$H$25,"Web",IF(R117=Sheet1!$H$26,"Wearables",IF(R117=Sheet1!$H$27,"Plays","Other"))))))))))))))))))))))))</f>
        <v>Fiction</v>
      </c>
    </row>
    <row r="118" spans="1:20" ht="31.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s="5">
        <f>(E118/D118)</f>
        <v>0.88</v>
      </c>
      <c r="I118" s="8">
        <f>E118/G118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4">
        <f>(((L118/60)/60)/24)+DATE(1970,1,1)</f>
        <v>42265.208333333328</v>
      </c>
      <c r="O118" s="14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>
        <f>IF(R118="food/food trucks","Food",IF(OR(R118=$R$3,R118=$R$15,R118=$R$52,R118=$R$85,R118=$R$75,R118=$R$135),"Music",IF(OR(R118=Sheet1!$H$4,R118=Sheet1!$H$5,R118=Sheet1!$H$6,R118=Sheet1!$H$7,R118=Sheet1!$H$8,R118=Sheet1!$H$9),"Film &amp; Video",IF(OR(R118=Sheet1!$H$26,R118=Sheet1!$H$25),"Technology",IF(R118=Sheet1!$H$13,"Journalism",IF(OR(R118=Sheet1!$H$20,R118=Sheet1!$H$21,R118=Sheet1!$H$22,R118=Sheet1!$H$23),"Publishing",IF(R118=Sheet1!$H$24,"Photography",IF(R118=Sheet1!$H$27,"Theater",IF(OR(R118=Sheet1!$H$10,R118=Sheet1!$H$11),"Games","TBD")))))))))</f>
        <v>Theater</v>
      </c>
      <c r="T118" t="str">
        <f>IF(R118=Sheet1!$H$4,"Animation",IF(R118=Sheet1!$H$5,"Documentary",IF(R118=Sheet1!$H$6,"Drama",IF(R118=Sheet1!$H$7,"Science Fiction",IF(R118=Sheet1!$H$8,"Shorts",IF(R118=Sheet1!$H$9,"Television",IF(R118=Sheet1!$H$10,"Mobile games",IF(R118=Sheet1!$H$11,"Video games",IF(R118=Sheet1!$H$12,"Food trucks",IF(R118=Sheet1!$H$13,"Audio",IF(R118=Sheet1!$H$14,"Electric music",IF(R118=Sheet1!$H$15,"Indie rock",IF(R118=Sheet1!$H$16,"Jazz",IF(R118=Sheet1!$H$17,"Metal",IF(R118=Sheet1!$H$18,"Rock",IF(R118=Sheet1!$H$19,"World Music",IF(R118=Sheet1!$H$20,"Fiction",IF(R118=Sheet1!$H$21,"Nonfiction",IF(R118=Sheet1!$H$22,"Radio &amp; podcasts",IF(R118=Sheet1!$H$23,"Translations",IF(R118=Sheet1!$H$24,"Photography books",IF(R118=Sheet1!$H$25,"Web",IF(R118=Sheet1!$H$26,"Wearables",IF(R118=Sheet1!$H$27,"Plays","Other"))))))))))))))))))))))))</f>
        <v>Plays</v>
      </c>
    </row>
    <row r="119" spans="1:20" ht="16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s="5">
        <f>(E119/D119)</f>
        <v>1.7393877551020409</v>
      </c>
      <c r="I119" s="8">
        <f>E119/G119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4">
        <f>(((L119/60)/60)/24)+DATE(1970,1,1)</f>
        <v>40808.208333333336</v>
      </c>
      <c r="O119" s="14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tr">
        <f>IF(R119="food/food trucks","Food",IF(OR(R119=$R$3,R119=$R$15,R119=$R$52,R119=$R$85,R119=$R$75,R119=$R$135),"Music",IF(OR(R119=Sheet1!$H$4,R119=Sheet1!$H$5,R119=Sheet1!$H$6,R119=Sheet1!$H$7,R119=Sheet1!$H$8,R119=Sheet1!$H$9),"Film &amp; Video",IF(OR(R119=Sheet1!$H$26,R119=Sheet1!$H$25),"Technology",IF(R119=Sheet1!$H$13,"Journalism",IF(OR(R119=Sheet1!$H$20,R119=Sheet1!$H$21,R119=Sheet1!$H$22,R119=Sheet1!$H$23),"Publishing",IF(R119=Sheet1!$H$24,"Photography",IF(R119=Sheet1!$H$27,"Theater",IF(OR(R119=Sheet1!$H$10,R119=Sheet1!$H$11),"Games","TBD")))))))))</f>
        <v>Film &amp; Video</v>
      </c>
      <c r="T119" t="str">
        <f>IF(R119=Sheet1!$H$4,"Animation",IF(R119=Sheet1!$H$5,"Documentary",IF(R119=Sheet1!$H$6,"Drama",IF(R119=Sheet1!$H$7,"Science Fiction",IF(R119=Sheet1!$H$8,"Shorts",IF(R119=Sheet1!$H$9,"Television",IF(R119=Sheet1!$H$10,"Mobile games",IF(R119=Sheet1!$H$11,"Video games",IF(R119=Sheet1!$H$12,"Food trucks",IF(R119=Sheet1!$H$13,"Audio",IF(R119=Sheet1!$H$14,"Electric music",IF(R119=Sheet1!$H$15,"Indie rock",IF(R119=Sheet1!$H$16,"Jazz",IF(R119=Sheet1!$H$17,"Metal",IF(R119=Sheet1!$H$18,"Rock",IF(R119=Sheet1!$H$19,"World Music",IF(R119=Sheet1!$H$20,"Fiction",IF(R119=Sheet1!$H$21,"Nonfiction",IF(R119=Sheet1!$H$22,"Radio &amp; podcasts",IF(R119=Sheet1!$H$23,"Translations",IF(R119=Sheet1!$H$24,"Photography books",IF(R119=Sheet1!$H$25,"Web",IF(R119=Sheet1!$H$26,"Wearables",IF(R119=Sheet1!$H$27,"Plays","Other"))))))))))))))))))))))))</f>
        <v>Television</v>
      </c>
    </row>
    <row r="120" spans="1:20" ht="16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s="5">
        <f>(E120/D120)</f>
        <v>1.1761111111111111</v>
      </c>
      <c r="I120" s="8">
        <f>E120/G120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4">
        <f>(((L120/60)/60)/24)+DATE(1970,1,1)</f>
        <v>41665.25</v>
      </c>
      <c r="O120" s="14">
        <f>(((M120/60)/60)/24)+DATE(1970,1,1)</f>
        <v>41671.25</v>
      </c>
      <c r="P120" t="b">
        <v>0</v>
      </c>
      <c r="Q120" t="b">
        <v>0</v>
      </c>
      <c r="R120" t="s">
        <v>122</v>
      </c>
      <c r="S120" t="str">
        <f>IF(R120="food/food trucks","Food",IF(OR(R120=$R$3,R120=$R$15,R120=$R$52,R120=$R$85,R120=$R$75,R120=$R$135),"Music",IF(OR(R120=Sheet1!$H$4,R120=Sheet1!$H$5,R120=Sheet1!$H$6,R120=Sheet1!$H$7,R120=Sheet1!$H$8,R120=Sheet1!$H$9),"Film &amp; Video",IF(OR(R120=Sheet1!$H$26,R120=Sheet1!$H$25),"Technology",IF(R120=Sheet1!$H$13,"Journalism",IF(OR(R120=Sheet1!$H$20,R120=Sheet1!$H$21,R120=Sheet1!$H$22,R120=Sheet1!$H$23),"Publishing",IF(R120=Sheet1!$H$24,"Photography",IF(R120=Sheet1!$H$27,"Theater",IF(OR(R120=Sheet1!$H$10,R120=Sheet1!$H$11),"Games","TBD")))))))))</f>
        <v>Photography</v>
      </c>
      <c r="T120" t="str">
        <f>IF(R120=Sheet1!$H$4,"Animation",IF(R120=Sheet1!$H$5,"Documentary",IF(R120=Sheet1!$H$6,"Drama",IF(R120=Sheet1!$H$7,"Science Fiction",IF(R120=Sheet1!$H$8,"Shorts",IF(R120=Sheet1!$H$9,"Television",IF(R120=Sheet1!$H$10,"Mobile games",IF(R120=Sheet1!$H$11,"Video games",IF(R120=Sheet1!$H$12,"Food trucks",IF(R120=Sheet1!$H$13,"Audio",IF(R120=Sheet1!$H$14,"Electric music",IF(R120=Sheet1!$H$15,"Indie rock",IF(R120=Sheet1!$H$16,"Jazz",IF(R120=Sheet1!$H$17,"Metal",IF(R120=Sheet1!$H$18,"Rock",IF(R120=Sheet1!$H$19,"World Music",IF(R120=Sheet1!$H$20,"Fiction",IF(R120=Sheet1!$H$21,"Nonfiction",IF(R120=Sheet1!$H$22,"Radio &amp; podcasts",IF(R120=Sheet1!$H$23,"Translations",IF(R120=Sheet1!$H$24,"Photography books",IF(R120=Sheet1!$H$25,"Web",IF(R120=Sheet1!$H$26,"Wearables",IF(R120=Sheet1!$H$27,"Plays","Other"))))))))))))))))))))))))</f>
        <v>Photography books</v>
      </c>
    </row>
    <row r="121" spans="1:20" ht="31.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s="5">
        <f>(E121/D121)</f>
        <v>2.1496</v>
      </c>
      <c r="I121" s="8">
        <f>E121/G121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4">
        <f>(((L121/60)/60)/24)+DATE(1970,1,1)</f>
        <v>41806.208333333336</v>
      </c>
      <c r="O121" s="14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tr">
        <f>IF(R121="food/food trucks","Food",IF(OR(R121=$R$3,R121=$R$15,R121=$R$52,R121=$R$85,R121=$R$75,R121=$R$135),"Music",IF(OR(R121=Sheet1!$H$4,R121=Sheet1!$H$5,R121=Sheet1!$H$6,R121=Sheet1!$H$7,R121=Sheet1!$H$8,R121=Sheet1!$H$9),"Film &amp; Video",IF(OR(R121=Sheet1!$H$26,R121=Sheet1!$H$25),"Technology",IF(R121=Sheet1!$H$13,"Journalism",IF(OR(R121=Sheet1!$H$20,R121=Sheet1!$H$21,R121=Sheet1!$H$22,R121=Sheet1!$H$23),"Publishing",IF(R121=Sheet1!$H$24,"Photography",IF(R121=Sheet1!$H$27,"Theater",IF(OR(R121=Sheet1!$H$10,R121=Sheet1!$H$11),"Games","TBD")))))))))</f>
        <v>Film &amp; Video</v>
      </c>
      <c r="T121" t="str">
        <f>IF(R121=Sheet1!$H$4,"Animation",IF(R121=Sheet1!$H$5,"Documentary",IF(R121=Sheet1!$H$6,"Drama",IF(R121=Sheet1!$H$7,"Science Fiction",IF(R121=Sheet1!$H$8,"Shorts",IF(R121=Sheet1!$H$9,"Television",IF(R121=Sheet1!$H$10,"Mobile games",IF(R121=Sheet1!$H$11,"Video games",IF(R121=Sheet1!$H$12,"Food trucks",IF(R121=Sheet1!$H$13,"Audio",IF(R121=Sheet1!$H$14,"Electric music",IF(R121=Sheet1!$H$15,"Indie rock",IF(R121=Sheet1!$H$16,"Jazz",IF(R121=Sheet1!$H$17,"Metal",IF(R121=Sheet1!$H$18,"Rock",IF(R121=Sheet1!$H$19,"World Music",IF(R121=Sheet1!$H$20,"Fiction",IF(R121=Sheet1!$H$21,"Nonfiction",IF(R121=Sheet1!$H$22,"Radio &amp; podcasts",IF(R121=Sheet1!$H$23,"Translations",IF(R121=Sheet1!$H$24,"Photography books",IF(R121=Sheet1!$H$25,"Web",IF(R121=Sheet1!$H$26,"Wearables",IF(R121=Sheet1!$H$27,"Plays","Other"))))))))))))))))))))))))</f>
        <v>Documentary</v>
      </c>
    </row>
    <row r="122" spans="1:20" ht="16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s="5">
        <f>(E122/D122)</f>
        <v>1.4949667110519307</v>
      </c>
      <c r="I122" s="8">
        <f>E122/G122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4">
        <f>(((L122/60)/60)/24)+DATE(1970,1,1)</f>
        <v>42111.208333333328</v>
      </c>
      <c r="O122" s="14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tr">
        <f>IF(R122="food/food trucks","Food",IF(OR(R122=$R$3,R122=$R$15,R122=$R$52,R122=$R$85,R122=$R$75,R122=$R$135),"Music",IF(OR(R122=Sheet1!$H$4,R122=Sheet1!$H$5,R122=Sheet1!$H$6,R122=Sheet1!$H$7,R122=Sheet1!$H$8,R122=Sheet1!$H$9),"Film &amp; Video",IF(OR(R122=Sheet1!$H$26,R122=Sheet1!$H$25),"Technology",IF(R122=Sheet1!$H$13,"Journalism",IF(OR(R122=Sheet1!$H$20,R122=Sheet1!$H$21,R122=Sheet1!$H$22,R122=Sheet1!$H$23),"Publishing",IF(R122=Sheet1!$H$24,"Photography",IF(R122=Sheet1!$H$27,"Theater",IF(OR(R122=Sheet1!$H$10,R122=Sheet1!$H$11),"Games","TBD")))))))))</f>
        <v>Games</v>
      </c>
      <c r="T122" t="str">
        <f>IF(R122=Sheet1!$H$4,"Animation",IF(R122=Sheet1!$H$5,"Documentary",IF(R122=Sheet1!$H$6,"Drama",IF(R122=Sheet1!$H$7,"Science Fiction",IF(R122=Sheet1!$H$8,"Shorts",IF(R122=Sheet1!$H$9,"Television",IF(R122=Sheet1!$H$10,"Mobile games",IF(R122=Sheet1!$H$11,"Video games",IF(R122=Sheet1!$H$12,"Food trucks",IF(R122=Sheet1!$H$13,"Audio",IF(R122=Sheet1!$H$14,"Electric music",IF(R122=Sheet1!$H$15,"Indie rock",IF(R122=Sheet1!$H$16,"Jazz",IF(R122=Sheet1!$H$17,"Metal",IF(R122=Sheet1!$H$18,"Rock",IF(R122=Sheet1!$H$19,"World Music",IF(R122=Sheet1!$H$20,"Fiction",IF(R122=Sheet1!$H$21,"Nonfiction",IF(R122=Sheet1!$H$22,"Radio &amp; podcasts",IF(R122=Sheet1!$H$23,"Translations",IF(R122=Sheet1!$H$24,"Photography books",IF(R122=Sheet1!$H$25,"Web",IF(R122=Sheet1!$H$26,"Wearables",IF(R122=Sheet1!$H$27,"Plays","Other"))))))))))))))))))))))))</f>
        <v>Mobile games</v>
      </c>
    </row>
    <row r="123" spans="1:20" ht="16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s="5">
        <f>(E123/D123)</f>
        <v>2.1933995584988963</v>
      </c>
      <c r="I123" s="8">
        <f>E123/G123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4">
        <f>(((L123/60)/60)/24)+DATE(1970,1,1)</f>
        <v>41917.208333333336</v>
      </c>
      <c r="O123" s="14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tr">
        <f>IF(R123="food/food trucks","Food",IF(OR(R123=$R$3,R123=$R$15,R123=$R$52,R123=$R$85,R123=$R$75,R123=$R$135),"Music",IF(OR(R123=Sheet1!$H$4,R123=Sheet1!$H$5,R123=Sheet1!$H$6,R123=Sheet1!$H$7,R123=Sheet1!$H$8,R123=Sheet1!$H$9),"Film &amp; Video",IF(OR(R123=Sheet1!$H$26,R123=Sheet1!$H$25),"Technology",IF(R123=Sheet1!$H$13,"Journalism",IF(OR(R123=Sheet1!$H$20,R123=Sheet1!$H$21,R123=Sheet1!$H$22,R123=Sheet1!$H$23),"Publishing",IF(R123=Sheet1!$H$24,"Photography",IF(R123=Sheet1!$H$27,"Theater",IF(OR(R123=Sheet1!$H$10,R123=Sheet1!$H$11),"Games","TBD")))))))))</f>
        <v>Games</v>
      </c>
      <c r="T123" t="str">
        <f>IF(R123=Sheet1!$H$4,"Animation",IF(R123=Sheet1!$H$5,"Documentary",IF(R123=Sheet1!$H$6,"Drama",IF(R123=Sheet1!$H$7,"Science Fiction",IF(R123=Sheet1!$H$8,"Shorts",IF(R123=Sheet1!$H$9,"Television",IF(R123=Sheet1!$H$10,"Mobile games",IF(R123=Sheet1!$H$11,"Video games",IF(R123=Sheet1!$H$12,"Food trucks",IF(R123=Sheet1!$H$13,"Audio",IF(R123=Sheet1!$H$14,"Electric music",IF(R123=Sheet1!$H$15,"Indie rock",IF(R123=Sheet1!$H$16,"Jazz",IF(R123=Sheet1!$H$17,"Metal",IF(R123=Sheet1!$H$18,"Rock",IF(R123=Sheet1!$H$19,"World Music",IF(R123=Sheet1!$H$20,"Fiction",IF(R123=Sheet1!$H$21,"Nonfiction",IF(R123=Sheet1!$H$22,"Radio &amp; podcasts",IF(R123=Sheet1!$H$23,"Translations",IF(R123=Sheet1!$H$24,"Photography books",IF(R123=Sheet1!$H$25,"Web",IF(R123=Sheet1!$H$26,"Wearables",IF(R123=Sheet1!$H$27,"Plays","Other"))))))))))))))))))))))))</f>
        <v>Video games</v>
      </c>
    </row>
    <row r="124" spans="1:20" ht="16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s="5">
        <f>(E124/D124)</f>
        <v>0.64367690058479532</v>
      </c>
      <c r="I124" s="8">
        <f>E124/G124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4">
        <f>(((L124/60)/60)/24)+DATE(1970,1,1)</f>
        <v>41970.25</v>
      </c>
      <c r="O124" s="14">
        <f>(((M124/60)/60)/24)+DATE(1970,1,1)</f>
        <v>41997.25</v>
      </c>
      <c r="P124" t="b">
        <v>0</v>
      </c>
      <c r="Q124" t="b">
        <v>0</v>
      </c>
      <c r="R124" t="s">
        <v>119</v>
      </c>
      <c r="S124" t="str">
        <f>IF(R124="food/food trucks","Food",IF(OR(R124=$R$3,R124=$R$15,R124=$R$52,R124=$R$85,R124=$R$75,R124=$R$135),"Music",IF(OR(R124=Sheet1!$H$4,R124=Sheet1!$H$5,R124=Sheet1!$H$6,R124=Sheet1!$H$7,R124=Sheet1!$H$8,R124=Sheet1!$H$9),"Film &amp; Video",IF(OR(R124=Sheet1!$H$26,R124=Sheet1!$H$25),"Technology",IF(R124=Sheet1!$H$13,"Journalism",IF(OR(R124=Sheet1!$H$20,R124=Sheet1!$H$21,R124=Sheet1!$H$22,R124=Sheet1!$H$23),"Publishing",IF(R124=Sheet1!$H$24,"Photography",IF(R124=Sheet1!$H$27,"Theater",IF(OR(R124=Sheet1!$H$10,R124=Sheet1!$H$11),"Games","TBD")))))))))</f>
        <v>Publishing</v>
      </c>
      <c r="T124" t="str">
        <f>IF(R124=Sheet1!$H$4,"Animation",IF(R124=Sheet1!$H$5,"Documentary",IF(R124=Sheet1!$H$6,"Drama",IF(R124=Sheet1!$H$7,"Science Fiction",IF(R124=Sheet1!$H$8,"Shorts",IF(R124=Sheet1!$H$9,"Television",IF(R124=Sheet1!$H$10,"Mobile games",IF(R124=Sheet1!$H$11,"Video games",IF(R124=Sheet1!$H$12,"Food trucks",IF(R124=Sheet1!$H$13,"Audio",IF(R124=Sheet1!$H$14,"Electric music",IF(R124=Sheet1!$H$15,"Indie rock",IF(R124=Sheet1!$H$16,"Jazz",IF(R124=Sheet1!$H$17,"Metal",IF(R124=Sheet1!$H$18,"Rock",IF(R124=Sheet1!$H$19,"World Music",IF(R124=Sheet1!$H$20,"Fiction",IF(R124=Sheet1!$H$21,"Nonfiction",IF(R124=Sheet1!$H$22,"Radio &amp; podcasts",IF(R124=Sheet1!$H$23,"Translations",IF(R124=Sheet1!$H$24,"Photography books",IF(R124=Sheet1!$H$25,"Web",IF(R124=Sheet1!$H$26,"Wearables",IF(R124=Sheet1!$H$27,"Plays","Other"))))))))))))))))))))))))</f>
        <v>Fiction</v>
      </c>
    </row>
    <row r="125" spans="1:20" ht="16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s="5">
        <f>(E125/D125)</f>
        <v>0.18622397298818233</v>
      </c>
      <c r="I125" s="8">
        <f>E125/G125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4">
        <f>(((L125/60)/60)/24)+DATE(1970,1,1)</f>
        <v>42332.25</v>
      </c>
      <c r="O125" s="14">
        <f>(((M125/60)/60)/24)+DATE(1970,1,1)</f>
        <v>42335.25</v>
      </c>
      <c r="P125" t="b">
        <v>1</v>
      </c>
      <c r="Q125" t="b">
        <v>0</v>
      </c>
      <c r="R125" t="s">
        <v>33</v>
      </c>
      <c r="S125" t="str">
        <f>IF(R125="food/food trucks","Food",IF(OR(R125=$R$3,R125=$R$15,R125=$R$52,R125=$R$85,R125=$R$75,R125=$R$135),"Music",IF(OR(R125=Sheet1!$H$4,R125=Sheet1!$H$5,R125=Sheet1!$H$6,R125=Sheet1!$H$7,R125=Sheet1!$H$8,R125=Sheet1!$H$9),"Film &amp; Video",IF(OR(R125=Sheet1!$H$26,R125=Sheet1!$H$25),"Technology",IF(R125=Sheet1!$H$13,"Journalism",IF(OR(R125=Sheet1!$H$20,R125=Sheet1!$H$21,R125=Sheet1!$H$22,R125=Sheet1!$H$23),"Publishing",IF(R125=Sheet1!$H$24,"Photography",IF(R125=Sheet1!$H$27,"Theater",IF(OR(R125=Sheet1!$H$10,R125=Sheet1!$H$11),"Games","TBD")))))))))</f>
        <v>Theater</v>
      </c>
      <c r="T125" t="str">
        <f>IF(R125=Sheet1!$H$4,"Animation",IF(R125=Sheet1!$H$5,"Documentary",IF(R125=Sheet1!$H$6,"Drama",IF(R125=Sheet1!$H$7,"Science Fiction",IF(R125=Sheet1!$H$8,"Shorts",IF(R125=Sheet1!$H$9,"Television",IF(R125=Sheet1!$H$10,"Mobile games",IF(R125=Sheet1!$H$11,"Video games",IF(R125=Sheet1!$H$12,"Food trucks",IF(R125=Sheet1!$H$13,"Audio",IF(R125=Sheet1!$H$14,"Electric music",IF(R125=Sheet1!$H$15,"Indie rock",IF(R125=Sheet1!$H$16,"Jazz",IF(R125=Sheet1!$H$17,"Metal",IF(R125=Sheet1!$H$18,"Rock",IF(R125=Sheet1!$H$19,"World Music",IF(R125=Sheet1!$H$20,"Fiction",IF(R125=Sheet1!$H$21,"Nonfiction",IF(R125=Sheet1!$H$22,"Radio &amp; podcasts",IF(R125=Sheet1!$H$23,"Translations",IF(R125=Sheet1!$H$24,"Photography books",IF(R125=Sheet1!$H$25,"Web",IF(R125=Sheet1!$H$26,"Wearables",IF(R125=Sheet1!$H$27,"Plays","Other"))))))))))))))))))))))))</f>
        <v>Plays</v>
      </c>
    </row>
    <row r="126" spans="1:20" ht="16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s="5">
        <f>(E126/D126)</f>
        <v>3.6776923076923076</v>
      </c>
      <c r="I126" s="8">
        <f>E126/G126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4">
        <f>(((L126/60)/60)/24)+DATE(1970,1,1)</f>
        <v>43598.208333333328</v>
      </c>
      <c r="O126" s="14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tr">
        <f>IF(R126="food/food trucks","Food",IF(OR(R126=$R$3,R126=$R$15,R126=$R$52,R126=$R$85,R126=$R$75,R126=$R$135),"Music",IF(OR(R126=Sheet1!$H$4,R126=Sheet1!$H$5,R126=Sheet1!$H$6,R126=Sheet1!$H$7,R126=Sheet1!$H$8,R126=Sheet1!$H$9),"Film &amp; Video",IF(OR(R126=Sheet1!$H$26,R126=Sheet1!$H$25),"Technology",IF(R126=Sheet1!$H$13,"Journalism",IF(OR(R126=Sheet1!$H$20,R126=Sheet1!$H$21,R126=Sheet1!$H$22,R126=Sheet1!$H$23),"Publishing",IF(R126=Sheet1!$H$24,"Photography",IF(R126=Sheet1!$H$27,"Theater",IF(OR(R126=Sheet1!$H$10,R126=Sheet1!$H$11),"Games","TBD")))))))))</f>
        <v>Photography</v>
      </c>
      <c r="T126" t="str">
        <f>IF(R126=Sheet1!$H$4,"Animation",IF(R126=Sheet1!$H$5,"Documentary",IF(R126=Sheet1!$H$6,"Drama",IF(R126=Sheet1!$H$7,"Science Fiction",IF(R126=Sheet1!$H$8,"Shorts",IF(R126=Sheet1!$H$9,"Television",IF(R126=Sheet1!$H$10,"Mobile games",IF(R126=Sheet1!$H$11,"Video games",IF(R126=Sheet1!$H$12,"Food trucks",IF(R126=Sheet1!$H$13,"Audio",IF(R126=Sheet1!$H$14,"Electric music",IF(R126=Sheet1!$H$15,"Indie rock",IF(R126=Sheet1!$H$16,"Jazz",IF(R126=Sheet1!$H$17,"Metal",IF(R126=Sheet1!$H$18,"Rock",IF(R126=Sheet1!$H$19,"World Music",IF(R126=Sheet1!$H$20,"Fiction",IF(R126=Sheet1!$H$21,"Nonfiction",IF(R126=Sheet1!$H$22,"Radio &amp; podcasts",IF(R126=Sheet1!$H$23,"Translations",IF(R126=Sheet1!$H$24,"Photography books",IF(R126=Sheet1!$H$25,"Web",IF(R126=Sheet1!$H$26,"Wearables",IF(R126=Sheet1!$H$27,"Plays","Other"))))))))))))))))))))))))</f>
        <v>Photography books</v>
      </c>
    </row>
    <row r="127" spans="1:20" ht="16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s="5">
        <f>(E127/D127)</f>
        <v>1.5990566037735849</v>
      </c>
      <c r="I127" s="8">
        <f>E127/G127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4">
        <f>(((L127/60)/60)/24)+DATE(1970,1,1)</f>
        <v>43362.208333333328</v>
      </c>
      <c r="O127" s="14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tr">
        <f>IF(R127="food/food trucks","Food",IF(OR(R127=$R$3,R127=$R$15,R127=$R$52,R127=$R$85,R127=$R$75,R127=$R$135),"Music",IF(OR(R127=Sheet1!$H$4,R127=Sheet1!$H$5,R127=Sheet1!$H$6,R127=Sheet1!$H$7,R127=Sheet1!$H$8,R127=Sheet1!$H$9),"Film &amp; Video",IF(OR(R127=Sheet1!$H$26,R127=Sheet1!$H$25),"Technology",IF(R127=Sheet1!$H$13,"Journalism",IF(OR(R127=Sheet1!$H$20,R127=Sheet1!$H$21,R127=Sheet1!$H$22,R127=Sheet1!$H$23),"Publishing",IF(R127=Sheet1!$H$24,"Photography",IF(R127=Sheet1!$H$27,"Theater",IF(OR(R127=Sheet1!$H$10,R127=Sheet1!$H$11),"Games","TBD")))))))))</f>
        <v>Theater</v>
      </c>
      <c r="T127" t="str">
        <f>IF(R127=Sheet1!$H$4,"Animation",IF(R127=Sheet1!$H$5,"Documentary",IF(R127=Sheet1!$H$6,"Drama",IF(R127=Sheet1!$H$7,"Science Fiction",IF(R127=Sheet1!$H$8,"Shorts",IF(R127=Sheet1!$H$9,"Television",IF(R127=Sheet1!$H$10,"Mobile games",IF(R127=Sheet1!$H$11,"Video games",IF(R127=Sheet1!$H$12,"Food trucks",IF(R127=Sheet1!$H$13,"Audio",IF(R127=Sheet1!$H$14,"Electric music",IF(R127=Sheet1!$H$15,"Indie rock",IF(R127=Sheet1!$H$16,"Jazz",IF(R127=Sheet1!$H$17,"Metal",IF(R127=Sheet1!$H$18,"Rock",IF(R127=Sheet1!$H$19,"World Music",IF(R127=Sheet1!$H$20,"Fiction",IF(R127=Sheet1!$H$21,"Nonfiction",IF(R127=Sheet1!$H$22,"Radio &amp; podcasts",IF(R127=Sheet1!$H$23,"Translations",IF(R127=Sheet1!$H$24,"Photography books",IF(R127=Sheet1!$H$25,"Web",IF(R127=Sheet1!$H$26,"Wearables",IF(R127=Sheet1!$H$27,"Plays","Other"))))))))))))))))))))))))</f>
        <v>Plays</v>
      </c>
    </row>
    <row r="128" spans="1:20" ht="16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s="5">
        <f>(E128/D128)</f>
        <v>0.38633185349611543</v>
      </c>
      <c r="I128" s="8">
        <f>E128/G128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4">
        <f>(((L128/60)/60)/24)+DATE(1970,1,1)</f>
        <v>42596.208333333328</v>
      </c>
      <c r="O128" s="14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>
        <f>IF(R128="food/food trucks","Food",IF(OR(R128=$R$3,R128=$R$15,R128=$R$52,R128=$R$85,R128=$R$75,R128=$R$135),"Music",IF(OR(R128=Sheet1!$H$4,R128=Sheet1!$H$5,R128=Sheet1!$H$6,R128=Sheet1!$H$7,R128=Sheet1!$H$8,R128=Sheet1!$H$9),"Film &amp; Video",IF(OR(R128=Sheet1!$H$26,R128=Sheet1!$H$25),"Technology",IF(R128=Sheet1!$H$13,"Journalism",IF(OR(R128=Sheet1!$H$20,R128=Sheet1!$H$21,R128=Sheet1!$H$22,R128=Sheet1!$H$23),"Publishing",IF(R128=Sheet1!$H$24,"Photography",IF(R128=Sheet1!$H$27,"Theater",IF(OR(R128=Sheet1!$H$10,R128=Sheet1!$H$11),"Games","TBD")))))))))</f>
        <v>Theater</v>
      </c>
      <c r="T128" t="str">
        <f>IF(R128=Sheet1!$H$4,"Animation",IF(R128=Sheet1!$H$5,"Documentary",IF(R128=Sheet1!$H$6,"Drama",IF(R128=Sheet1!$H$7,"Science Fiction",IF(R128=Sheet1!$H$8,"Shorts",IF(R128=Sheet1!$H$9,"Television",IF(R128=Sheet1!$H$10,"Mobile games",IF(R128=Sheet1!$H$11,"Video games",IF(R128=Sheet1!$H$12,"Food trucks",IF(R128=Sheet1!$H$13,"Audio",IF(R128=Sheet1!$H$14,"Electric music",IF(R128=Sheet1!$H$15,"Indie rock",IF(R128=Sheet1!$H$16,"Jazz",IF(R128=Sheet1!$H$17,"Metal",IF(R128=Sheet1!$H$18,"Rock",IF(R128=Sheet1!$H$19,"World Music",IF(R128=Sheet1!$H$20,"Fiction",IF(R128=Sheet1!$H$21,"Nonfiction",IF(R128=Sheet1!$H$22,"Radio &amp; podcasts",IF(R128=Sheet1!$H$23,"Translations",IF(R128=Sheet1!$H$24,"Photography books",IF(R128=Sheet1!$H$25,"Web",IF(R128=Sheet1!$H$26,"Wearables",IF(R128=Sheet1!$H$27,"Plays","Other"))))))))))))))))))))))))</f>
        <v>Plays</v>
      </c>
    </row>
    <row r="129" spans="1:20" ht="16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s="5">
        <f>(E129/D129)</f>
        <v>0.51421511627906979</v>
      </c>
      <c r="I129" s="8">
        <f>E129/G129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14">
        <f>(((L129/60)/60)/24)+DATE(1970,1,1)</f>
        <v>40310.208333333336</v>
      </c>
      <c r="O129" s="14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>
        <f>IF(R129="food/food trucks","Food",IF(OR(R129=$R$3,R129=$R$15,R129=$R$52,R129=$R$85,R129=$R$75,R129=$R$135),"Music",IF(OR(R129=Sheet1!$H$4,R129=Sheet1!$H$5,R129=Sheet1!$H$6,R129=Sheet1!$H$7,R129=Sheet1!$H$8,R129=Sheet1!$H$9),"Film &amp; Video",IF(OR(R129=Sheet1!$H$26,R129=Sheet1!$H$25),"Technology",IF(R129=Sheet1!$H$13,"Journalism",IF(OR(R129=Sheet1!$H$20,R129=Sheet1!$H$21,R129=Sheet1!$H$22,R129=Sheet1!$H$23),"Publishing",IF(R129=Sheet1!$H$24,"Photography",IF(R129=Sheet1!$H$27,"Theater",IF(OR(R129=Sheet1!$H$10,R129=Sheet1!$H$11),"Games","TBD")))))))))</f>
        <v>Theater</v>
      </c>
      <c r="T129" t="str">
        <f>IF(R129=Sheet1!$H$4,"Animation",IF(R129=Sheet1!$H$5,"Documentary",IF(R129=Sheet1!$H$6,"Drama",IF(R129=Sheet1!$H$7,"Science Fiction",IF(R129=Sheet1!$H$8,"Shorts",IF(R129=Sheet1!$H$9,"Television",IF(R129=Sheet1!$H$10,"Mobile games",IF(R129=Sheet1!$H$11,"Video games",IF(R129=Sheet1!$H$12,"Food trucks",IF(R129=Sheet1!$H$13,"Audio",IF(R129=Sheet1!$H$14,"Electric music",IF(R129=Sheet1!$H$15,"Indie rock",IF(R129=Sheet1!$H$16,"Jazz",IF(R129=Sheet1!$H$17,"Metal",IF(R129=Sheet1!$H$18,"Rock",IF(R129=Sheet1!$H$19,"World Music",IF(R129=Sheet1!$H$20,"Fiction",IF(R129=Sheet1!$H$21,"Nonfiction",IF(R129=Sheet1!$H$22,"Radio &amp; podcasts",IF(R129=Sheet1!$H$23,"Translations",IF(R129=Sheet1!$H$24,"Photography books",IF(R129=Sheet1!$H$25,"Web",IF(R129=Sheet1!$H$26,"Wearables",IF(R129=Sheet1!$H$27,"Plays","Other"))))))))))))))))))))))))</f>
        <v>Plays</v>
      </c>
    </row>
    <row r="130" spans="1:20" ht="16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s="5">
        <f>(E130/D130)</f>
        <v>0.60334277620396604</v>
      </c>
      <c r="I130" s="8">
        <f>E130/G130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4">
        <f>(((L130/60)/60)/24)+DATE(1970,1,1)</f>
        <v>40417.208333333336</v>
      </c>
      <c r="O130" s="14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>
        <f>IF(R130="food/food trucks","Food",IF(OR(R130=$R$3,R130=$R$15,R130=$R$52,R130=$R$85,R130=$R$75,R130=$R$135),"Music",IF(OR(R130=Sheet1!$H$4,R130=Sheet1!$H$5,R130=Sheet1!$H$6,R130=Sheet1!$H$7,R130=Sheet1!$H$8,R130=Sheet1!$H$9),"Film &amp; Video",IF(OR(R130=Sheet1!$H$26,R130=Sheet1!$H$25),"Technology",IF(R130=Sheet1!$H$13,"Journalism",IF(OR(R130=Sheet1!$H$20,R130=Sheet1!$H$21,R130=Sheet1!$H$22,R130=Sheet1!$H$23),"Publishing",IF(R130=Sheet1!$H$24,"Photography",IF(R130=Sheet1!$H$27,"Theater",IF(OR(R130=Sheet1!$H$10,R130=Sheet1!$H$11),"Games","TBD")))))))))</f>
        <v>Music</v>
      </c>
      <c r="T130" t="str">
        <f>IF(R130=Sheet1!$H$4,"Animation",IF(R130=Sheet1!$H$5,"Documentary",IF(R130=Sheet1!$H$6,"Drama",IF(R130=Sheet1!$H$7,"Science Fiction",IF(R130=Sheet1!$H$8,"Shorts",IF(R130=Sheet1!$H$9,"Television",IF(R130=Sheet1!$H$10,"Mobile games",IF(R130=Sheet1!$H$11,"Video games",IF(R130=Sheet1!$H$12,"Food trucks",IF(R130=Sheet1!$H$13,"Audio",IF(R130=Sheet1!$H$14,"Electric music",IF(R130=Sheet1!$H$15,"Indie rock",IF(R130=Sheet1!$H$16,"Jazz",IF(R130=Sheet1!$H$17,"Metal",IF(R130=Sheet1!$H$18,"Rock",IF(R130=Sheet1!$H$19,"World Music",IF(R130=Sheet1!$H$20,"Fiction",IF(R130=Sheet1!$H$21,"Nonfiction",IF(R130=Sheet1!$H$22,"Radio &amp; podcasts",IF(R130=Sheet1!$H$23,"Translations",IF(R130=Sheet1!$H$24,"Photography books",IF(R130=Sheet1!$H$25,"Web",IF(R130=Sheet1!$H$26,"Wearables",IF(R130=Sheet1!$H$27,"Plays","Other"))))))))))))))))))))))))</f>
        <v>Rock</v>
      </c>
    </row>
    <row r="131" spans="1:20" ht="16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s="5">
        <f>(E131/D131)</f>
        <v>3.2026936026936029E-2</v>
      </c>
      <c r="I131" s="8">
        <f>E131/G131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4">
        <f>(((L131/60)/60)/24)+DATE(1970,1,1)</f>
        <v>42038.25</v>
      </c>
      <c r="O131" s="14">
        <f>(((M131/60)/60)/24)+DATE(1970,1,1)</f>
        <v>42063.25</v>
      </c>
      <c r="P131" t="b">
        <v>0</v>
      </c>
      <c r="Q131" t="b">
        <v>0</v>
      </c>
      <c r="R131" t="s">
        <v>17</v>
      </c>
      <c r="S131" t="str">
        <f>IF(R131="food/food trucks","Food",IF(OR(R131=$R$3,R131=$R$15,R131=$R$52,R131=$R$85,R131=$R$75,R131=$R$135),"Music",IF(OR(R131=Sheet1!$H$4,R131=Sheet1!$H$5,R131=Sheet1!$H$6,R131=Sheet1!$H$7,R131=Sheet1!$H$8,R131=Sheet1!$H$9),"Film &amp; Video",IF(OR(R131=Sheet1!$H$26,R131=Sheet1!$H$25),"Technology",IF(R131=Sheet1!$H$13,"Journalism",IF(OR(R131=Sheet1!$H$20,R131=Sheet1!$H$21,R131=Sheet1!$H$22,R131=Sheet1!$H$23),"Publishing",IF(R131=Sheet1!$H$24,"Photography",IF(R131=Sheet1!$H$27,"Theater",IF(OR(R131=Sheet1!$H$10,R131=Sheet1!$H$11),"Games","TBD")))))))))</f>
        <v>Food</v>
      </c>
      <c r="T131" t="str">
        <f>IF(R131=Sheet1!$H$4,"Animation",IF(R131=Sheet1!$H$5,"Documentary",IF(R131=Sheet1!$H$6,"Drama",IF(R131=Sheet1!$H$7,"Science Fiction",IF(R131=Sheet1!$H$8,"Shorts",IF(R131=Sheet1!$H$9,"Television",IF(R131=Sheet1!$H$10,"Mobile games",IF(R131=Sheet1!$H$11,"Video games",IF(R131=Sheet1!$H$12,"Food trucks",IF(R131=Sheet1!$H$13,"Audio",IF(R131=Sheet1!$H$14,"Electric music",IF(R131=Sheet1!$H$15,"Indie rock",IF(R131=Sheet1!$H$16,"Jazz",IF(R131=Sheet1!$H$17,"Metal",IF(R131=Sheet1!$H$18,"Rock",IF(R131=Sheet1!$H$19,"World Music",IF(R131=Sheet1!$H$20,"Fiction",IF(R131=Sheet1!$H$21,"Nonfiction",IF(R131=Sheet1!$H$22,"Radio &amp; podcasts",IF(R131=Sheet1!$H$23,"Translations",IF(R131=Sheet1!$H$24,"Photography books",IF(R131=Sheet1!$H$25,"Web",IF(R131=Sheet1!$H$26,"Wearables",IF(R131=Sheet1!$H$27,"Plays","Other"))))))))))))))))))))))))</f>
        <v>Food trucks</v>
      </c>
    </row>
    <row r="132" spans="1:20" ht="16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s="5">
        <f>(E132/D132)</f>
        <v>1.5546875</v>
      </c>
      <c r="I132" s="8">
        <f>E132/G132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4">
        <f>(((L132/60)/60)/24)+DATE(1970,1,1)</f>
        <v>40842.208333333336</v>
      </c>
      <c r="O132" s="14">
        <f>(((M132/60)/60)/24)+DATE(1970,1,1)</f>
        <v>40858.25</v>
      </c>
      <c r="P132" t="b">
        <v>0</v>
      </c>
      <c r="Q132" t="b">
        <v>0</v>
      </c>
      <c r="R132" t="s">
        <v>53</v>
      </c>
      <c r="S132" t="str">
        <f>IF(R132="food/food trucks","Food",IF(OR(R132=$R$3,R132=$R$15,R132=$R$52,R132=$R$85,R132=$R$75,R132=$R$135),"Music",IF(OR(R132=Sheet1!$H$4,R132=Sheet1!$H$5,R132=Sheet1!$H$6,R132=Sheet1!$H$7,R132=Sheet1!$H$8,R132=Sheet1!$H$9),"Film &amp; Video",IF(OR(R132=Sheet1!$H$26,R132=Sheet1!$H$25),"Technology",IF(R132=Sheet1!$H$13,"Journalism",IF(OR(R132=Sheet1!$H$20,R132=Sheet1!$H$21,R132=Sheet1!$H$22,R132=Sheet1!$H$23),"Publishing",IF(R132=Sheet1!$H$24,"Photography",IF(R132=Sheet1!$H$27,"Theater",IF(OR(R132=Sheet1!$H$10,R132=Sheet1!$H$11),"Games","TBD")))))))))</f>
        <v>Film &amp; Video</v>
      </c>
      <c r="T132" t="str">
        <f>IF(R132=Sheet1!$H$4,"Animation",IF(R132=Sheet1!$H$5,"Documentary",IF(R132=Sheet1!$H$6,"Drama",IF(R132=Sheet1!$H$7,"Science Fiction",IF(R132=Sheet1!$H$8,"Shorts",IF(R132=Sheet1!$H$9,"Television",IF(R132=Sheet1!$H$10,"Mobile games",IF(R132=Sheet1!$H$11,"Video games",IF(R132=Sheet1!$H$12,"Food trucks",IF(R132=Sheet1!$H$13,"Audio",IF(R132=Sheet1!$H$14,"Electric music",IF(R132=Sheet1!$H$15,"Indie rock",IF(R132=Sheet1!$H$16,"Jazz",IF(R132=Sheet1!$H$17,"Metal",IF(R132=Sheet1!$H$18,"Rock",IF(R132=Sheet1!$H$19,"World Music",IF(R132=Sheet1!$H$20,"Fiction",IF(R132=Sheet1!$H$21,"Nonfiction",IF(R132=Sheet1!$H$22,"Radio &amp; podcasts",IF(R132=Sheet1!$H$23,"Translations",IF(R132=Sheet1!$H$24,"Photography books",IF(R132=Sheet1!$H$25,"Web",IF(R132=Sheet1!$H$26,"Wearables",IF(R132=Sheet1!$H$27,"Plays","Other"))))))))))))))))))))))))</f>
        <v>Drama</v>
      </c>
    </row>
    <row r="133" spans="1:20" ht="31.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s="5">
        <f>(E133/D133)</f>
        <v>1.0085974499089254</v>
      </c>
      <c r="I133" s="8">
        <f>E133/G133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4">
        <f>(((L133/60)/60)/24)+DATE(1970,1,1)</f>
        <v>41607.25</v>
      </c>
      <c r="O133" s="14">
        <f>(((M133/60)/60)/24)+DATE(1970,1,1)</f>
        <v>41620.25</v>
      </c>
      <c r="P133" t="b">
        <v>0</v>
      </c>
      <c r="Q133" t="b">
        <v>0</v>
      </c>
      <c r="R133" t="s">
        <v>28</v>
      </c>
      <c r="S133" t="str">
        <f>IF(R133="food/food trucks","Food",IF(OR(R133=$R$3,R133=$R$15,R133=$R$52,R133=$R$85,R133=$R$75,R133=$R$135),"Music",IF(OR(R133=Sheet1!$H$4,R133=Sheet1!$H$5,R133=Sheet1!$H$6,R133=Sheet1!$H$7,R133=Sheet1!$H$8,R133=Sheet1!$H$9),"Film &amp; Video",IF(OR(R133=Sheet1!$H$26,R133=Sheet1!$H$25),"Technology",IF(R133=Sheet1!$H$13,"Journalism",IF(OR(R133=Sheet1!$H$20,R133=Sheet1!$H$21,R133=Sheet1!$H$22,R133=Sheet1!$H$23),"Publishing",IF(R133=Sheet1!$H$24,"Photography",IF(R133=Sheet1!$H$27,"Theater",IF(OR(R133=Sheet1!$H$10,R133=Sheet1!$H$11),"Games","TBD")))))))))</f>
        <v>Technology</v>
      </c>
      <c r="T133" t="str">
        <f>IF(R133=Sheet1!$H$4,"Animation",IF(R133=Sheet1!$H$5,"Documentary",IF(R133=Sheet1!$H$6,"Drama",IF(R133=Sheet1!$H$7,"Science Fiction",IF(R133=Sheet1!$H$8,"Shorts",IF(R133=Sheet1!$H$9,"Television",IF(R133=Sheet1!$H$10,"Mobile games",IF(R133=Sheet1!$H$11,"Video games",IF(R133=Sheet1!$H$12,"Food trucks",IF(R133=Sheet1!$H$13,"Audio",IF(R133=Sheet1!$H$14,"Electric music",IF(R133=Sheet1!$H$15,"Indie rock",IF(R133=Sheet1!$H$16,"Jazz",IF(R133=Sheet1!$H$17,"Metal",IF(R133=Sheet1!$H$18,"Rock",IF(R133=Sheet1!$H$19,"World Music",IF(R133=Sheet1!$H$20,"Fiction",IF(R133=Sheet1!$H$21,"Nonfiction",IF(R133=Sheet1!$H$22,"Radio &amp; podcasts",IF(R133=Sheet1!$H$23,"Translations",IF(R133=Sheet1!$H$24,"Photography books",IF(R133=Sheet1!$H$25,"Web",IF(R133=Sheet1!$H$26,"Wearables",IF(R133=Sheet1!$H$27,"Plays","Other"))))))))))))))))))))))))</f>
        <v>Web</v>
      </c>
    </row>
    <row r="134" spans="1:20" ht="16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s="5">
        <f>(E134/D134)</f>
        <v>1.1618181818181819</v>
      </c>
      <c r="I134" s="8">
        <f>E134/G134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4">
        <f>(((L134/60)/60)/24)+DATE(1970,1,1)</f>
        <v>43112.25</v>
      </c>
      <c r="O134" s="14">
        <f>(((M134/60)/60)/24)+DATE(1970,1,1)</f>
        <v>43128.25</v>
      </c>
      <c r="P134" t="b">
        <v>0</v>
      </c>
      <c r="Q134" t="b">
        <v>1</v>
      </c>
      <c r="R134" t="s">
        <v>33</v>
      </c>
      <c r="S134" t="str">
        <f>IF(R134="food/food trucks","Food",IF(OR(R134=$R$3,R134=$R$15,R134=$R$52,R134=$R$85,R134=$R$75,R134=$R$135),"Music",IF(OR(R134=Sheet1!$H$4,R134=Sheet1!$H$5,R134=Sheet1!$H$6,R134=Sheet1!$H$7,R134=Sheet1!$H$8,R134=Sheet1!$H$9),"Film &amp; Video",IF(OR(R134=Sheet1!$H$26,R134=Sheet1!$H$25),"Technology",IF(R134=Sheet1!$H$13,"Journalism",IF(OR(R134=Sheet1!$H$20,R134=Sheet1!$H$21,R134=Sheet1!$H$22,R134=Sheet1!$H$23),"Publishing",IF(R134=Sheet1!$H$24,"Photography",IF(R134=Sheet1!$H$27,"Theater",IF(OR(R134=Sheet1!$H$10,R134=Sheet1!$H$11),"Games","TBD")))))))))</f>
        <v>Theater</v>
      </c>
      <c r="T134" t="str">
        <f>IF(R134=Sheet1!$H$4,"Animation",IF(R134=Sheet1!$H$5,"Documentary",IF(R134=Sheet1!$H$6,"Drama",IF(R134=Sheet1!$H$7,"Science Fiction",IF(R134=Sheet1!$H$8,"Shorts",IF(R134=Sheet1!$H$9,"Television",IF(R134=Sheet1!$H$10,"Mobile games",IF(R134=Sheet1!$H$11,"Video games",IF(R134=Sheet1!$H$12,"Food trucks",IF(R134=Sheet1!$H$13,"Audio",IF(R134=Sheet1!$H$14,"Electric music",IF(R134=Sheet1!$H$15,"Indie rock",IF(R134=Sheet1!$H$16,"Jazz",IF(R134=Sheet1!$H$17,"Metal",IF(R134=Sheet1!$H$18,"Rock",IF(R134=Sheet1!$H$19,"World Music",IF(R134=Sheet1!$H$20,"Fiction",IF(R134=Sheet1!$H$21,"Nonfiction",IF(R134=Sheet1!$H$22,"Radio &amp; podcasts",IF(R134=Sheet1!$H$23,"Translations",IF(R134=Sheet1!$H$24,"Photography books",IF(R134=Sheet1!$H$25,"Web",IF(R134=Sheet1!$H$26,"Wearables",IF(R134=Sheet1!$H$27,"Plays","Other"))))))))))))))))))))))))</f>
        <v>Plays</v>
      </c>
    </row>
    <row r="135" spans="1:20" ht="16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s="5">
        <f>(E135/D135)</f>
        <v>3.1077777777777778</v>
      </c>
      <c r="I135" s="8">
        <f>E135/G135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4">
        <f>(((L135/60)/60)/24)+DATE(1970,1,1)</f>
        <v>40767.208333333336</v>
      </c>
      <c r="O135" s="14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tr">
        <f>IF(R135="food/food trucks","Food",IF(OR(R135=$R$3,R135=$R$15,R135=$R$52,R135=$R$85,R135=$R$75,R135=$R$135),"Music",IF(OR(R135=Sheet1!$H$4,R135=Sheet1!$H$5,R135=Sheet1!$H$6,R135=Sheet1!$H$7,R135=Sheet1!$H$8,R135=Sheet1!$H$9),"Film &amp; Video",IF(OR(R135=Sheet1!$H$26,R135=Sheet1!$H$25),"Technology",IF(R135=Sheet1!$H$13,"Journalism",IF(OR(R135=Sheet1!$H$20,R135=Sheet1!$H$21,R135=Sheet1!$H$22,R135=Sheet1!$H$23),"Publishing",IF(R135=Sheet1!$H$24,"Photography",IF(R135=Sheet1!$H$27,"Theater",IF(OR(R135=Sheet1!$H$10,R135=Sheet1!$H$11),"Games","TBD")))))))))</f>
        <v>Music</v>
      </c>
      <c r="T135" t="str">
        <f>IF(R135=Sheet1!$H$4,"Animation",IF(R135=Sheet1!$H$5,"Documentary",IF(R135=Sheet1!$H$6,"Drama",IF(R135=Sheet1!$H$7,"Science Fiction",IF(R135=Sheet1!$H$8,"Shorts",IF(R135=Sheet1!$H$9,"Television",IF(R135=Sheet1!$H$10,"Mobile games",IF(R135=Sheet1!$H$11,"Video games",IF(R135=Sheet1!$H$12,"Food trucks",IF(R135=Sheet1!$H$13,"Audio",IF(R135=Sheet1!$H$14,"Electric music",IF(R135=Sheet1!$H$15,"Indie rock",IF(R135=Sheet1!$H$16,"Jazz",IF(R135=Sheet1!$H$17,"Metal",IF(R135=Sheet1!$H$18,"Rock",IF(R135=Sheet1!$H$19,"World Music",IF(R135=Sheet1!$H$20,"Fiction",IF(R135=Sheet1!$H$21,"Nonfiction",IF(R135=Sheet1!$H$22,"Radio &amp; podcasts",IF(R135=Sheet1!$H$23,"Translations",IF(R135=Sheet1!$H$24,"Photography books",IF(R135=Sheet1!$H$25,"Web",IF(R135=Sheet1!$H$26,"Wearables",IF(R135=Sheet1!$H$27,"Plays","Other"))))))))))))))))))))))))</f>
        <v>World Music</v>
      </c>
    </row>
    <row r="136" spans="1:20" ht="16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s="5">
        <f>(E136/D136)</f>
        <v>0.89736683417085428</v>
      </c>
      <c r="I136" s="8">
        <f>E136/G136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4">
        <f>(((L136/60)/60)/24)+DATE(1970,1,1)</f>
        <v>40713.208333333336</v>
      </c>
      <c r="O136" s="14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>
        <f>IF(R136="food/food trucks","Food",IF(OR(R136=$R$3,R136=$R$15,R136=$R$52,R136=$R$85,R136=$R$75,R136=$R$135),"Music",IF(OR(R136=Sheet1!$H$4,R136=Sheet1!$H$5,R136=Sheet1!$H$6,R136=Sheet1!$H$7,R136=Sheet1!$H$8,R136=Sheet1!$H$9),"Film &amp; Video",IF(OR(R136=Sheet1!$H$26,R136=Sheet1!$H$25),"Technology",IF(R136=Sheet1!$H$13,"Journalism",IF(OR(R136=Sheet1!$H$20,R136=Sheet1!$H$21,R136=Sheet1!$H$22,R136=Sheet1!$H$23),"Publishing",IF(R136=Sheet1!$H$24,"Photography",IF(R136=Sheet1!$H$27,"Theater",IF(OR(R136=Sheet1!$H$10,R136=Sheet1!$H$11),"Games","TBD")))))))))</f>
        <v>Film &amp; Video</v>
      </c>
      <c r="T136" t="str">
        <f>IF(R136=Sheet1!$H$4,"Animation",IF(R136=Sheet1!$H$5,"Documentary",IF(R136=Sheet1!$H$6,"Drama",IF(R136=Sheet1!$H$7,"Science Fiction",IF(R136=Sheet1!$H$8,"Shorts",IF(R136=Sheet1!$H$9,"Television",IF(R136=Sheet1!$H$10,"Mobile games",IF(R136=Sheet1!$H$11,"Video games",IF(R136=Sheet1!$H$12,"Food trucks",IF(R136=Sheet1!$H$13,"Audio",IF(R136=Sheet1!$H$14,"Electric music",IF(R136=Sheet1!$H$15,"Indie rock",IF(R136=Sheet1!$H$16,"Jazz",IF(R136=Sheet1!$H$17,"Metal",IF(R136=Sheet1!$H$18,"Rock",IF(R136=Sheet1!$H$19,"World Music",IF(R136=Sheet1!$H$20,"Fiction",IF(R136=Sheet1!$H$21,"Nonfiction",IF(R136=Sheet1!$H$22,"Radio &amp; podcasts",IF(R136=Sheet1!$H$23,"Translations",IF(R136=Sheet1!$H$24,"Photography books",IF(R136=Sheet1!$H$25,"Web",IF(R136=Sheet1!$H$26,"Wearables",IF(R136=Sheet1!$H$27,"Plays","Other"))))))))))))))))))))))))</f>
        <v>Documentary</v>
      </c>
    </row>
    <row r="137" spans="1:20" ht="16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s="5">
        <f>(E137/D137)</f>
        <v>0.71272727272727276</v>
      </c>
      <c r="I137" s="8">
        <f>E137/G137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4">
        <f>(((L137/60)/60)/24)+DATE(1970,1,1)</f>
        <v>41340.25</v>
      </c>
      <c r="O137" s="14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>
        <f>IF(R137="food/food trucks","Food",IF(OR(R137=$R$3,R137=$R$15,R137=$R$52,R137=$R$85,R137=$R$75,R137=$R$135),"Music",IF(OR(R137=Sheet1!$H$4,R137=Sheet1!$H$5,R137=Sheet1!$H$6,R137=Sheet1!$H$7,R137=Sheet1!$H$8,R137=Sheet1!$H$9),"Film &amp; Video",IF(OR(R137=Sheet1!$H$26,R137=Sheet1!$H$25),"Technology",IF(R137=Sheet1!$H$13,"Journalism",IF(OR(R137=Sheet1!$H$20,R137=Sheet1!$H$21,R137=Sheet1!$H$22,R137=Sheet1!$H$23),"Publishing",IF(R137=Sheet1!$H$24,"Photography",IF(R137=Sheet1!$H$27,"Theater",IF(OR(R137=Sheet1!$H$10,R137=Sheet1!$H$11),"Games","TBD")))))))))</f>
        <v>Theater</v>
      </c>
      <c r="T137" t="str">
        <f>IF(R137=Sheet1!$H$4,"Animation",IF(R137=Sheet1!$H$5,"Documentary",IF(R137=Sheet1!$H$6,"Drama",IF(R137=Sheet1!$H$7,"Science Fiction",IF(R137=Sheet1!$H$8,"Shorts",IF(R137=Sheet1!$H$9,"Television",IF(R137=Sheet1!$H$10,"Mobile games",IF(R137=Sheet1!$H$11,"Video games",IF(R137=Sheet1!$H$12,"Food trucks",IF(R137=Sheet1!$H$13,"Audio",IF(R137=Sheet1!$H$14,"Electric music",IF(R137=Sheet1!$H$15,"Indie rock",IF(R137=Sheet1!$H$16,"Jazz",IF(R137=Sheet1!$H$17,"Metal",IF(R137=Sheet1!$H$18,"Rock",IF(R137=Sheet1!$H$19,"World Music",IF(R137=Sheet1!$H$20,"Fiction",IF(R137=Sheet1!$H$21,"Nonfiction",IF(R137=Sheet1!$H$22,"Radio &amp; podcasts",IF(R137=Sheet1!$H$23,"Translations",IF(R137=Sheet1!$H$24,"Photography books",IF(R137=Sheet1!$H$25,"Web",IF(R137=Sheet1!$H$26,"Wearables",IF(R137=Sheet1!$H$27,"Plays","Other"))))))))))))))))))))))))</f>
        <v>Plays</v>
      </c>
    </row>
    <row r="138" spans="1:20" ht="16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s="5">
        <f>(E138/D138)</f>
        <v>3.2862318840579711E-2</v>
      </c>
      <c r="I138" s="8">
        <f>E138/G138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4">
        <f>(((L138/60)/60)/24)+DATE(1970,1,1)</f>
        <v>41797.208333333336</v>
      </c>
      <c r="O138" s="14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>
        <f>IF(R138="food/food trucks","Food",IF(OR(R138=$R$3,R138=$R$15,R138=$R$52,R138=$R$85,R138=$R$75,R138=$R$135),"Music",IF(OR(R138=Sheet1!$H$4,R138=Sheet1!$H$5,R138=Sheet1!$H$6,R138=Sheet1!$H$7,R138=Sheet1!$H$8,R138=Sheet1!$H$9),"Film &amp; Video",IF(OR(R138=Sheet1!$H$26,R138=Sheet1!$H$25),"Technology",IF(R138=Sheet1!$H$13,"Journalism",IF(OR(R138=Sheet1!$H$20,R138=Sheet1!$H$21,R138=Sheet1!$H$22,R138=Sheet1!$H$23),"Publishing",IF(R138=Sheet1!$H$24,"Photography",IF(R138=Sheet1!$H$27,"Theater",IF(OR(R138=Sheet1!$H$10,R138=Sheet1!$H$11),"Games","TBD")))))))))</f>
        <v>Film &amp; Video</v>
      </c>
      <c r="T138" t="str">
        <f>IF(R138=Sheet1!$H$4,"Animation",IF(R138=Sheet1!$H$5,"Documentary",IF(R138=Sheet1!$H$6,"Drama",IF(R138=Sheet1!$H$7,"Science Fiction",IF(R138=Sheet1!$H$8,"Shorts",IF(R138=Sheet1!$H$9,"Television",IF(R138=Sheet1!$H$10,"Mobile games",IF(R138=Sheet1!$H$11,"Video games",IF(R138=Sheet1!$H$12,"Food trucks",IF(R138=Sheet1!$H$13,"Audio",IF(R138=Sheet1!$H$14,"Electric music",IF(R138=Sheet1!$H$15,"Indie rock",IF(R138=Sheet1!$H$16,"Jazz",IF(R138=Sheet1!$H$17,"Metal",IF(R138=Sheet1!$H$18,"Rock",IF(R138=Sheet1!$H$19,"World Music",IF(R138=Sheet1!$H$20,"Fiction",IF(R138=Sheet1!$H$21,"Nonfiction",IF(R138=Sheet1!$H$22,"Radio &amp; podcasts",IF(R138=Sheet1!$H$23,"Translations",IF(R138=Sheet1!$H$24,"Photography books",IF(R138=Sheet1!$H$25,"Web",IF(R138=Sheet1!$H$26,"Wearables",IF(R138=Sheet1!$H$27,"Plays","Other"))))))))))))))))))))))))</f>
        <v>Drama</v>
      </c>
    </row>
    <row r="139" spans="1:20" ht="16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s="5">
        <f>(E139/D139)</f>
        <v>2.617777777777778</v>
      </c>
      <c r="I139" s="8">
        <f>E139/G139</f>
        <v>94.24</v>
      </c>
      <c r="J139" t="s">
        <v>21</v>
      </c>
      <c r="K139" t="s">
        <v>22</v>
      </c>
      <c r="L139">
        <v>1286341200</v>
      </c>
      <c r="M139">
        <v>1286859600</v>
      </c>
      <c r="N139" s="14">
        <f>(((L139/60)/60)/24)+DATE(1970,1,1)</f>
        <v>40457.208333333336</v>
      </c>
      <c r="O139" s="14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tr">
        <f>IF(R139="food/food trucks","Food",IF(OR(R139=$R$3,R139=$R$15,R139=$R$52,R139=$R$85,R139=$R$75,R139=$R$135),"Music",IF(OR(R139=Sheet1!$H$4,R139=Sheet1!$H$5,R139=Sheet1!$H$6,R139=Sheet1!$H$7,R139=Sheet1!$H$8,R139=Sheet1!$H$9),"Film &amp; Video",IF(OR(R139=Sheet1!$H$26,R139=Sheet1!$H$25),"Technology",IF(R139=Sheet1!$H$13,"Journalism",IF(OR(R139=Sheet1!$H$20,R139=Sheet1!$H$21,R139=Sheet1!$H$22,R139=Sheet1!$H$23),"Publishing",IF(R139=Sheet1!$H$24,"Photography",IF(R139=Sheet1!$H$27,"Theater",IF(OR(R139=Sheet1!$H$10,R139=Sheet1!$H$11),"Games","TBD")))))))))</f>
        <v>Publishing</v>
      </c>
      <c r="T139" t="str">
        <f>IF(R139=Sheet1!$H$4,"Animation",IF(R139=Sheet1!$H$5,"Documentary",IF(R139=Sheet1!$H$6,"Drama",IF(R139=Sheet1!$H$7,"Science Fiction",IF(R139=Sheet1!$H$8,"Shorts",IF(R139=Sheet1!$H$9,"Television",IF(R139=Sheet1!$H$10,"Mobile games",IF(R139=Sheet1!$H$11,"Video games",IF(R139=Sheet1!$H$12,"Food trucks",IF(R139=Sheet1!$H$13,"Audio",IF(R139=Sheet1!$H$14,"Electric music",IF(R139=Sheet1!$H$15,"Indie rock",IF(R139=Sheet1!$H$16,"Jazz",IF(R139=Sheet1!$H$17,"Metal",IF(R139=Sheet1!$H$18,"Rock",IF(R139=Sheet1!$H$19,"World Music",IF(R139=Sheet1!$H$20,"Fiction",IF(R139=Sheet1!$H$21,"Nonfiction",IF(R139=Sheet1!$H$22,"Radio &amp; podcasts",IF(R139=Sheet1!$H$23,"Translations",IF(R139=Sheet1!$H$24,"Photography books",IF(R139=Sheet1!$H$25,"Web",IF(R139=Sheet1!$H$26,"Wearables",IF(R139=Sheet1!$H$27,"Plays","Other"))))))))))))))))))))))))</f>
        <v>Nonfiction</v>
      </c>
    </row>
    <row r="140" spans="1:20" ht="31.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s="5">
        <f>(E140/D140)</f>
        <v>0.96</v>
      </c>
      <c r="I140" s="8">
        <f>E140/G140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4">
        <f>(((L140/60)/60)/24)+DATE(1970,1,1)</f>
        <v>41180.208333333336</v>
      </c>
      <c r="O140" s="14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>
        <f>IF(R140="food/food trucks","Food",IF(OR(R140=$R$3,R140=$R$15,R140=$R$52,R140=$R$85,R140=$R$75,R140=$R$135),"Music",IF(OR(R140=Sheet1!$H$4,R140=Sheet1!$H$5,R140=Sheet1!$H$6,R140=Sheet1!$H$7,R140=Sheet1!$H$8,R140=Sheet1!$H$9),"Film &amp; Video",IF(OR(R140=Sheet1!$H$26,R140=Sheet1!$H$25),"Technology",IF(R140=Sheet1!$H$13,"Journalism",IF(OR(R140=Sheet1!$H$20,R140=Sheet1!$H$21,R140=Sheet1!$H$22,R140=Sheet1!$H$23),"Publishing",IF(R140=Sheet1!$H$24,"Photography",IF(R140=Sheet1!$H$27,"Theater",IF(OR(R140=Sheet1!$H$10,R140=Sheet1!$H$11),"Games","TBD")))))))))</f>
        <v>Games</v>
      </c>
      <c r="T140" t="str">
        <f>IF(R140=Sheet1!$H$4,"Animation",IF(R140=Sheet1!$H$5,"Documentary",IF(R140=Sheet1!$H$6,"Drama",IF(R140=Sheet1!$H$7,"Science Fiction",IF(R140=Sheet1!$H$8,"Shorts",IF(R140=Sheet1!$H$9,"Television",IF(R140=Sheet1!$H$10,"Mobile games",IF(R140=Sheet1!$H$11,"Video games",IF(R140=Sheet1!$H$12,"Food trucks",IF(R140=Sheet1!$H$13,"Audio",IF(R140=Sheet1!$H$14,"Electric music",IF(R140=Sheet1!$H$15,"Indie rock",IF(R140=Sheet1!$H$16,"Jazz",IF(R140=Sheet1!$H$17,"Metal",IF(R140=Sheet1!$H$18,"Rock",IF(R140=Sheet1!$H$19,"World Music",IF(R140=Sheet1!$H$20,"Fiction",IF(R140=Sheet1!$H$21,"Nonfiction",IF(R140=Sheet1!$H$22,"Radio &amp; podcasts",IF(R140=Sheet1!$H$23,"Translations",IF(R140=Sheet1!$H$24,"Photography books",IF(R140=Sheet1!$H$25,"Web",IF(R140=Sheet1!$H$26,"Wearables",IF(R140=Sheet1!$H$27,"Plays","Other"))))))))))))))))))))))))</f>
        <v>Mobile games</v>
      </c>
    </row>
    <row r="141" spans="1:20" ht="16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s="5">
        <f>(E141/D141)</f>
        <v>0.20896851248642778</v>
      </c>
      <c r="I141" s="8">
        <f>E141/G141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4">
        <f>(((L141/60)/60)/24)+DATE(1970,1,1)</f>
        <v>42115.208333333328</v>
      </c>
      <c r="O141" s="14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>
        <f>IF(R141="food/food trucks","Food",IF(OR(R141=$R$3,R141=$R$15,R141=$R$52,R141=$R$85,R141=$R$75,R141=$R$135),"Music",IF(OR(R141=Sheet1!$H$4,R141=Sheet1!$H$5,R141=Sheet1!$H$6,R141=Sheet1!$H$7,R141=Sheet1!$H$8,R141=Sheet1!$H$9),"Film &amp; Video",IF(OR(R141=Sheet1!$H$26,R141=Sheet1!$H$25),"Technology",IF(R141=Sheet1!$H$13,"Journalism",IF(OR(R141=Sheet1!$H$20,R141=Sheet1!$H$21,R141=Sheet1!$H$22,R141=Sheet1!$H$23),"Publishing",IF(R141=Sheet1!$H$24,"Photography",IF(R141=Sheet1!$H$27,"Theater",IF(OR(R141=Sheet1!$H$10,R141=Sheet1!$H$11),"Games","TBD")))))))))</f>
        <v>Technology</v>
      </c>
      <c r="T141" t="str">
        <f>IF(R141=Sheet1!$H$4,"Animation",IF(R141=Sheet1!$H$5,"Documentary",IF(R141=Sheet1!$H$6,"Drama",IF(R141=Sheet1!$H$7,"Science Fiction",IF(R141=Sheet1!$H$8,"Shorts",IF(R141=Sheet1!$H$9,"Television",IF(R141=Sheet1!$H$10,"Mobile games",IF(R141=Sheet1!$H$11,"Video games",IF(R141=Sheet1!$H$12,"Food trucks",IF(R141=Sheet1!$H$13,"Audio",IF(R141=Sheet1!$H$14,"Electric music",IF(R141=Sheet1!$H$15,"Indie rock",IF(R141=Sheet1!$H$16,"Jazz",IF(R141=Sheet1!$H$17,"Metal",IF(R141=Sheet1!$H$18,"Rock",IF(R141=Sheet1!$H$19,"World Music",IF(R141=Sheet1!$H$20,"Fiction",IF(R141=Sheet1!$H$21,"Nonfiction",IF(R141=Sheet1!$H$22,"Radio &amp; podcasts",IF(R141=Sheet1!$H$23,"Translations",IF(R141=Sheet1!$H$24,"Photography books",IF(R141=Sheet1!$H$25,"Web",IF(R141=Sheet1!$H$26,"Wearables",IF(R141=Sheet1!$H$27,"Plays","Other"))))))))))))))))))))))))</f>
        <v>Wearables</v>
      </c>
    </row>
    <row r="142" spans="1:20" ht="31.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s="5">
        <f>(E142/D142)</f>
        <v>2.2316363636363636</v>
      </c>
      <c r="I142" s="8">
        <f>E142/G142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4">
        <f>(((L142/60)/60)/24)+DATE(1970,1,1)</f>
        <v>43156.25</v>
      </c>
      <c r="O142" s="14">
        <f>(((M142/60)/60)/24)+DATE(1970,1,1)</f>
        <v>43161.25</v>
      </c>
      <c r="P142" t="b">
        <v>0</v>
      </c>
      <c r="Q142" t="b">
        <v>0</v>
      </c>
      <c r="R142" t="s">
        <v>42</v>
      </c>
      <c r="S142" t="str">
        <f>IF(R142="food/food trucks","Food",IF(OR(R142=$R$3,R142=$R$15,R142=$R$52,R142=$R$85,R142=$R$75,R142=$R$135),"Music",IF(OR(R142=Sheet1!$H$4,R142=Sheet1!$H$5,R142=Sheet1!$H$6,R142=Sheet1!$H$7,R142=Sheet1!$H$8,R142=Sheet1!$H$9),"Film &amp; Video",IF(OR(R142=Sheet1!$H$26,R142=Sheet1!$H$25),"Technology",IF(R142=Sheet1!$H$13,"Journalism",IF(OR(R142=Sheet1!$H$20,R142=Sheet1!$H$21,R142=Sheet1!$H$22,R142=Sheet1!$H$23),"Publishing",IF(R142=Sheet1!$H$24,"Photography",IF(R142=Sheet1!$H$27,"Theater",IF(OR(R142=Sheet1!$H$10,R142=Sheet1!$H$11),"Games","TBD")))))))))</f>
        <v>Film &amp; Video</v>
      </c>
      <c r="T142" t="str">
        <f>IF(R142=Sheet1!$H$4,"Animation",IF(R142=Sheet1!$H$5,"Documentary",IF(R142=Sheet1!$H$6,"Drama",IF(R142=Sheet1!$H$7,"Science Fiction",IF(R142=Sheet1!$H$8,"Shorts",IF(R142=Sheet1!$H$9,"Television",IF(R142=Sheet1!$H$10,"Mobile games",IF(R142=Sheet1!$H$11,"Video games",IF(R142=Sheet1!$H$12,"Food trucks",IF(R142=Sheet1!$H$13,"Audio",IF(R142=Sheet1!$H$14,"Electric music",IF(R142=Sheet1!$H$15,"Indie rock",IF(R142=Sheet1!$H$16,"Jazz",IF(R142=Sheet1!$H$17,"Metal",IF(R142=Sheet1!$H$18,"Rock",IF(R142=Sheet1!$H$19,"World Music",IF(R142=Sheet1!$H$20,"Fiction",IF(R142=Sheet1!$H$21,"Nonfiction",IF(R142=Sheet1!$H$22,"Radio &amp; podcasts",IF(R142=Sheet1!$H$23,"Translations",IF(R142=Sheet1!$H$24,"Photography books",IF(R142=Sheet1!$H$25,"Web",IF(R142=Sheet1!$H$26,"Wearables",IF(R142=Sheet1!$H$27,"Plays","Other"))))))))))))))))))))))))</f>
        <v>Documentary</v>
      </c>
    </row>
    <row r="143" spans="1:20" ht="16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s="5">
        <f>(E143/D143)</f>
        <v>1.0159097978227061</v>
      </c>
      <c r="I143" s="8">
        <f>E143/G143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4">
        <f>(((L143/60)/60)/24)+DATE(1970,1,1)</f>
        <v>42167.208333333328</v>
      </c>
      <c r="O143" s="14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tr">
        <f>IF(R143="food/food trucks","Food",IF(OR(R143=$R$3,R143=$R$15,R143=$R$52,R143=$R$85,R143=$R$75,R143=$R$135),"Music",IF(OR(R143=Sheet1!$H$4,R143=Sheet1!$H$5,R143=Sheet1!$H$6,R143=Sheet1!$H$7,R143=Sheet1!$H$8,R143=Sheet1!$H$9),"Film &amp; Video",IF(OR(R143=Sheet1!$H$26,R143=Sheet1!$H$25),"Technology",IF(R143=Sheet1!$H$13,"Journalism",IF(OR(R143=Sheet1!$H$20,R143=Sheet1!$H$21,R143=Sheet1!$H$22,R143=Sheet1!$H$23),"Publishing",IF(R143=Sheet1!$H$24,"Photography",IF(R143=Sheet1!$H$27,"Theater",IF(OR(R143=Sheet1!$H$10,R143=Sheet1!$H$11),"Games","TBD")))))))))</f>
        <v>Technology</v>
      </c>
      <c r="T143" t="str">
        <f>IF(R143=Sheet1!$H$4,"Animation",IF(R143=Sheet1!$H$5,"Documentary",IF(R143=Sheet1!$H$6,"Drama",IF(R143=Sheet1!$H$7,"Science Fiction",IF(R143=Sheet1!$H$8,"Shorts",IF(R143=Sheet1!$H$9,"Television",IF(R143=Sheet1!$H$10,"Mobile games",IF(R143=Sheet1!$H$11,"Video games",IF(R143=Sheet1!$H$12,"Food trucks",IF(R143=Sheet1!$H$13,"Audio",IF(R143=Sheet1!$H$14,"Electric music",IF(R143=Sheet1!$H$15,"Indie rock",IF(R143=Sheet1!$H$16,"Jazz",IF(R143=Sheet1!$H$17,"Metal",IF(R143=Sheet1!$H$18,"Rock",IF(R143=Sheet1!$H$19,"World Music",IF(R143=Sheet1!$H$20,"Fiction",IF(R143=Sheet1!$H$21,"Nonfiction",IF(R143=Sheet1!$H$22,"Radio &amp; podcasts",IF(R143=Sheet1!$H$23,"Translations",IF(R143=Sheet1!$H$24,"Photography books",IF(R143=Sheet1!$H$25,"Web",IF(R143=Sheet1!$H$26,"Wearables",IF(R143=Sheet1!$H$27,"Plays","Other"))))))))))))))))))))))))</f>
        <v>Web</v>
      </c>
    </row>
    <row r="144" spans="1:20" ht="31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s="5">
        <f>(E144/D144)</f>
        <v>2.3003999999999998</v>
      </c>
      <c r="I144" s="8">
        <f>E144/G144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4">
        <f>(((L144/60)/60)/24)+DATE(1970,1,1)</f>
        <v>41005.208333333336</v>
      </c>
      <c r="O144" s="14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tr">
        <f>IF(R144="food/food trucks","Food",IF(OR(R144=$R$3,R144=$R$15,R144=$R$52,R144=$R$85,R144=$R$75,R144=$R$135),"Music",IF(OR(R144=Sheet1!$H$4,R144=Sheet1!$H$5,R144=Sheet1!$H$6,R144=Sheet1!$H$7,R144=Sheet1!$H$8,R144=Sheet1!$H$9),"Film &amp; Video",IF(OR(R144=Sheet1!$H$26,R144=Sheet1!$H$25),"Technology",IF(R144=Sheet1!$H$13,"Journalism",IF(OR(R144=Sheet1!$H$20,R144=Sheet1!$H$21,R144=Sheet1!$H$22,R144=Sheet1!$H$23),"Publishing",IF(R144=Sheet1!$H$24,"Photography",IF(R144=Sheet1!$H$27,"Theater",IF(OR(R144=Sheet1!$H$10,R144=Sheet1!$H$11),"Games","TBD")))))))))</f>
        <v>Technology</v>
      </c>
      <c r="T144" t="str">
        <f>IF(R144=Sheet1!$H$4,"Animation",IF(R144=Sheet1!$H$5,"Documentary",IF(R144=Sheet1!$H$6,"Drama",IF(R144=Sheet1!$H$7,"Science Fiction",IF(R144=Sheet1!$H$8,"Shorts",IF(R144=Sheet1!$H$9,"Television",IF(R144=Sheet1!$H$10,"Mobile games",IF(R144=Sheet1!$H$11,"Video games",IF(R144=Sheet1!$H$12,"Food trucks",IF(R144=Sheet1!$H$13,"Audio",IF(R144=Sheet1!$H$14,"Electric music",IF(R144=Sheet1!$H$15,"Indie rock",IF(R144=Sheet1!$H$16,"Jazz",IF(R144=Sheet1!$H$17,"Metal",IF(R144=Sheet1!$H$18,"Rock",IF(R144=Sheet1!$H$19,"World Music",IF(R144=Sheet1!$H$20,"Fiction",IF(R144=Sheet1!$H$21,"Nonfiction",IF(R144=Sheet1!$H$22,"Radio &amp; podcasts",IF(R144=Sheet1!$H$23,"Translations",IF(R144=Sheet1!$H$24,"Photography books",IF(R144=Sheet1!$H$25,"Web",IF(R144=Sheet1!$H$26,"Wearables",IF(R144=Sheet1!$H$27,"Plays","Other"))))))))))))))))))))))))</f>
        <v>Web</v>
      </c>
    </row>
    <row r="145" spans="1:20" ht="16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s="5">
        <f>(E145/D145)</f>
        <v>1.355925925925926</v>
      </c>
      <c r="I145" s="8">
        <f>E145/G145</f>
        <v>104.6</v>
      </c>
      <c r="J145" t="s">
        <v>21</v>
      </c>
      <c r="K145" t="s">
        <v>22</v>
      </c>
      <c r="L145">
        <v>1277701200</v>
      </c>
      <c r="M145">
        <v>1279429200</v>
      </c>
      <c r="N145" s="14">
        <f>(((L145/60)/60)/24)+DATE(1970,1,1)</f>
        <v>40357.208333333336</v>
      </c>
      <c r="O145" s="14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tr">
        <f>IF(R145="food/food trucks","Food",IF(OR(R145=$R$3,R145=$R$15,R145=$R$52,R145=$R$85,R145=$R$75,R145=$R$135),"Music",IF(OR(R145=Sheet1!$H$4,R145=Sheet1!$H$5,R145=Sheet1!$H$6,R145=Sheet1!$H$7,R145=Sheet1!$H$8,R145=Sheet1!$H$9),"Film &amp; Video",IF(OR(R145=Sheet1!$H$26,R145=Sheet1!$H$25),"Technology",IF(R145=Sheet1!$H$13,"Journalism",IF(OR(R145=Sheet1!$H$20,R145=Sheet1!$H$21,R145=Sheet1!$H$22,R145=Sheet1!$H$23),"Publishing",IF(R145=Sheet1!$H$24,"Photography",IF(R145=Sheet1!$H$27,"Theater",IF(OR(R145=Sheet1!$H$10,R145=Sheet1!$H$11),"Games","TBD")))))))))</f>
        <v>Music</v>
      </c>
      <c r="T145" t="str">
        <f>IF(R145=Sheet1!$H$4,"Animation",IF(R145=Sheet1!$H$5,"Documentary",IF(R145=Sheet1!$H$6,"Drama",IF(R145=Sheet1!$H$7,"Science Fiction",IF(R145=Sheet1!$H$8,"Shorts",IF(R145=Sheet1!$H$9,"Television",IF(R145=Sheet1!$H$10,"Mobile games",IF(R145=Sheet1!$H$11,"Video games",IF(R145=Sheet1!$H$12,"Food trucks",IF(R145=Sheet1!$H$13,"Audio",IF(R145=Sheet1!$H$14,"Electric music",IF(R145=Sheet1!$H$15,"Indie rock",IF(R145=Sheet1!$H$16,"Jazz",IF(R145=Sheet1!$H$17,"Metal",IF(R145=Sheet1!$H$18,"Rock",IF(R145=Sheet1!$H$19,"World Music",IF(R145=Sheet1!$H$20,"Fiction",IF(R145=Sheet1!$H$21,"Nonfiction",IF(R145=Sheet1!$H$22,"Radio &amp; podcasts",IF(R145=Sheet1!$H$23,"Translations",IF(R145=Sheet1!$H$24,"Photography books",IF(R145=Sheet1!$H$25,"Web",IF(R145=Sheet1!$H$26,"Wearables",IF(R145=Sheet1!$H$27,"Plays","Other"))))))))))))))))))))))))</f>
        <v>Indie rock</v>
      </c>
    </row>
    <row r="146" spans="1:20" ht="16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s="5">
        <f>(E146/D146)</f>
        <v>1.2909999999999999</v>
      </c>
      <c r="I146" s="8">
        <f>E146/G146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4">
        <f>(((L146/60)/60)/24)+DATE(1970,1,1)</f>
        <v>43633.208333333328</v>
      </c>
      <c r="O146" s="14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tr">
        <f>IF(R146="food/food trucks","Food",IF(OR(R146=$R$3,R146=$R$15,R146=$R$52,R146=$R$85,R146=$R$75,R146=$R$135),"Music",IF(OR(R146=Sheet1!$H$4,R146=Sheet1!$H$5,R146=Sheet1!$H$6,R146=Sheet1!$H$7,R146=Sheet1!$H$8,R146=Sheet1!$H$9),"Film &amp; Video",IF(OR(R146=Sheet1!$H$26,R146=Sheet1!$H$25),"Technology",IF(R146=Sheet1!$H$13,"Journalism",IF(OR(R146=Sheet1!$H$20,R146=Sheet1!$H$21,R146=Sheet1!$H$22,R146=Sheet1!$H$23),"Publishing",IF(R146=Sheet1!$H$24,"Photography",IF(R146=Sheet1!$H$27,"Theater",IF(OR(R146=Sheet1!$H$10,R146=Sheet1!$H$11),"Games","TBD")))))))))</f>
        <v>Theater</v>
      </c>
      <c r="T146" t="str">
        <f>IF(R146=Sheet1!$H$4,"Animation",IF(R146=Sheet1!$H$5,"Documentary",IF(R146=Sheet1!$H$6,"Drama",IF(R146=Sheet1!$H$7,"Science Fiction",IF(R146=Sheet1!$H$8,"Shorts",IF(R146=Sheet1!$H$9,"Television",IF(R146=Sheet1!$H$10,"Mobile games",IF(R146=Sheet1!$H$11,"Video games",IF(R146=Sheet1!$H$12,"Food trucks",IF(R146=Sheet1!$H$13,"Audio",IF(R146=Sheet1!$H$14,"Electric music",IF(R146=Sheet1!$H$15,"Indie rock",IF(R146=Sheet1!$H$16,"Jazz",IF(R146=Sheet1!$H$17,"Metal",IF(R146=Sheet1!$H$18,"Rock",IF(R146=Sheet1!$H$19,"World Music",IF(R146=Sheet1!$H$20,"Fiction",IF(R146=Sheet1!$H$21,"Nonfiction",IF(R146=Sheet1!$H$22,"Radio &amp; podcasts",IF(R146=Sheet1!$H$23,"Translations",IF(R146=Sheet1!$H$24,"Photography books",IF(R146=Sheet1!$H$25,"Web",IF(R146=Sheet1!$H$26,"Wearables",IF(R146=Sheet1!$H$27,"Plays","Other"))))))))))))))))))))))))</f>
        <v>Plays</v>
      </c>
    </row>
    <row r="147" spans="1:20" ht="16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s="5">
        <f>(E147/D147)</f>
        <v>2.3651200000000001</v>
      </c>
      <c r="I147" s="8">
        <f>E147/G147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4">
        <f>(((L147/60)/60)/24)+DATE(1970,1,1)</f>
        <v>41889.208333333336</v>
      </c>
      <c r="O147" s="14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tr">
        <f>IF(R147="food/food trucks","Food",IF(OR(R147=$R$3,R147=$R$15,R147=$R$52,R147=$R$85,R147=$R$75,R147=$R$135),"Music",IF(OR(R147=Sheet1!$H$4,R147=Sheet1!$H$5,R147=Sheet1!$H$6,R147=Sheet1!$H$7,R147=Sheet1!$H$8,R147=Sheet1!$H$9),"Film &amp; Video",IF(OR(R147=Sheet1!$H$26,R147=Sheet1!$H$25),"Technology",IF(R147=Sheet1!$H$13,"Journalism",IF(OR(R147=Sheet1!$H$20,R147=Sheet1!$H$21,R147=Sheet1!$H$22,R147=Sheet1!$H$23),"Publishing",IF(R147=Sheet1!$H$24,"Photography",IF(R147=Sheet1!$H$27,"Theater",IF(OR(R147=Sheet1!$H$10,R147=Sheet1!$H$11),"Games","TBD")))))))))</f>
        <v>Technology</v>
      </c>
      <c r="T147" t="str">
        <f>IF(R147=Sheet1!$H$4,"Animation",IF(R147=Sheet1!$H$5,"Documentary",IF(R147=Sheet1!$H$6,"Drama",IF(R147=Sheet1!$H$7,"Science Fiction",IF(R147=Sheet1!$H$8,"Shorts",IF(R147=Sheet1!$H$9,"Television",IF(R147=Sheet1!$H$10,"Mobile games",IF(R147=Sheet1!$H$11,"Video games",IF(R147=Sheet1!$H$12,"Food trucks",IF(R147=Sheet1!$H$13,"Audio",IF(R147=Sheet1!$H$14,"Electric music",IF(R147=Sheet1!$H$15,"Indie rock",IF(R147=Sheet1!$H$16,"Jazz",IF(R147=Sheet1!$H$17,"Metal",IF(R147=Sheet1!$H$18,"Rock",IF(R147=Sheet1!$H$19,"World Music",IF(R147=Sheet1!$H$20,"Fiction",IF(R147=Sheet1!$H$21,"Nonfiction",IF(R147=Sheet1!$H$22,"Radio &amp; podcasts",IF(R147=Sheet1!$H$23,"Translations",IF(R147=Sheet1!$H$24,"Photography books",IF(R147=Sheet1!$H$25,"Web",IF(R147=Sheet1!$H$26,"Wearables",IF(R147=Sheet1!$H$27,"Plays","Other"))))))))))))))))))))))))</f>
        <v>Wearables</v>
      </c>
    </row>
    <row r="148" spans="1:20" ht="31.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s="5">
        <f>(E148/D148)</f>
        <v>0.17249999999999999</v>
      </c>
      <c r="I148" s="8">
        <f>E148/G148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4">
        <f>(((L148/60)/60)/24)+DATE(1970,1,1)</f>
        <v>40855.25</v>
      </c>
      <c r="O148" s="14">
        <f>(((M148/60)/60)/24)+DATE(1970,1,1)</f>
        <v>40875.25</v>
      </c>
      <c r="P148" t="b">
        <v>0</v>
      </c>
      <c r="Q148" t="b">
        <v>0</v>
      </c>
      <c r="R148" t="s">
        <v>33</v>
      </c>
      <c r="S148" t="str">
        <f>IF(R148="food/food trucks","Food",IF(OR(R148=$R$3,R148=$R$15,R148=$R$52,R148=$R$85,R148=$R$75,R148=$R$135),"Music",IF(OR(R148=Sheet1!$H$4,R148=Sheet1!$H$5,R148=Sheet1!$H$6,R148=Sheet1!$H$7,R148=Sheet1!$H$8,R148=Sheet1!$H$9),"Film &amp; Video",IF(OR(R148=Sheet1!$H$26,R148=Sheet1!$H$25),"Technology",IF(R148=Sheet1!$H$13,"Journalism",IF(OR(R148=Sheet1!$H$20,R148=Sheet1!$H$21,R148=Sheet1!$H$22,R148=Sheet1!$H$23),"Publishing",IF(R148=Sheet1!$H$24,"Photography",IF(R148=Sheet1!$H$27,"Theater",IF(OR(R148=Sheet1!$H$10,R148=Sheet1!$H$11),"Games","TBD")))))))))</f>
        <v>Theater</v>
      </c>
      <c r="T148" t="str">
        <f>IF(R148=Sheet1!$H$4,"Animation",IF(R148=Sheet1!$H$5,"Documentary",IF(R148=Sheet1!$H$6,"Drama",IF(R148=Sheet1!$H$7,"Science Fiction",IF(R148=Sheet1!$H$8,"Shorts",IF(R148=Sheet1!$H$9,"Television",IF(R148=Sheet1!$H$10,"Mobile games",IF(R148=Sheet1!$H$11,"Video games",IF(R148=Sheet1!$H$12,"Food trucks",IF(R148=Sheet1!$H$13,"Audio",IF(R148=Sheet1!$H$14,"Electric music",IF(R148=Sheet1!$H$15,"Indie rock",IF(R148=Sheet1!$H$16,"Jazz",IF(R148=Sheet1!$H$17,"Metal",IF(R148=Sheet1!$H$18,"Rock",IF(R148=Sheet1!$H$19,"World Music",IF(R148=Sheet1!$H$20,"Fiction",IF(R148=Sheet1!$H$21,"Nonfiction",IF(R148=Sheet1!$H$22,"Radio &amp; podcasts",IF(R148=Sheet1!$H$23,"Translations",IF(R148=Sheet1!$H$24,"Photography books",IF(R148=Sheet1!$H$25,"Web",IF(R148=Sheet1!$H$26,"Wearables",IF(R148=Sheet1!$H$27,"Plays","Other"))))))))))))))))))))))))</f>
        <v>Plays</v>
      </c>
    </row>
    <row r="149" spans="1:20" ht="31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s="5">
        <f>(E149/D149)</f>
        <v>1.1249397590361445</v>
      </c>
      <c r="I149" s="8">
        <f>E149/G149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4">
        <f>(((L149/60)/60)/24)+DATE(1970,1,1)</f>
        <v>42534.208333333328</v>
      </c>
      <c r="O149" s="14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tr">
        <f>IF(R149="food/food trucks","Food",IF(OR(R149=$R$3,R149=$R$15,R149=$R$52,R149=$R$85,R149=$R$75,R149=$R$135),"Music",IF(OR(R149=Sheet1!$H$4,R149=Sheet1!$H$5,R149=Sheet1!$H$6,R149=Sheet1!$H$7,R149=Sheet1!$H$8,R149=Sheet1!$H$9),"Film &amp; Video",IF(OR(R149=Sheet1!$H$26,R149=Sheet1!$H$25),"Technology",IF(R149=Sheet1!$H$13,"Journalism",IF(OR(R149=Sheet1!$H$20,R149=Sheet1!$H$21,R149=Sheet1!$H$22,R149=Sheet1!$H$23),"Publishing",IF(R149=Sheet1!$H$24,"Photography",IF(R149=Sheet1!$H$27,"Theater",IF(OR(R149=Sheet1!$H$10,R149=Sheet1!$H$11),"Games","TBD")))))))))</f>
        <v>Theater</v>
      </c>
      <c r="T149" t="str">
        <f>IF(R149=Sheet1!$H$4,"Animation",IF(R149=Sheet1!$H$5,"Documentary",IF(R149=Sheet1!$H$6,"Drama",IF(R149=Sheet1!$H$7,"Science Fiction",IF(R149=Sheet1!$H$8,"Shorts",IF(R149=Sheet1!$H$9,"Television",IF(R149=Sheet1!$H$10,"Mobile games",IF(R149=Sheet1!$H$11,"Video games",IF(R149=Sheet1!$H$12,"Food trucks",IF(R149=Sheet1!$H$13,"Audio",IF(R149=Sheet1!$H$14,"Electric music",IF(R149=Sheet1!$H$15,"Indie rock",IF(R149=Sheet1!$H$16,"Jazz",IF(R149=Sheet1!$H$17,"Metal",IF(R149=Sheet1!$H$18,"Rock",IF(R149=Sheet1!$H$19,"World Music",IF(R149=Sheet1!$H$20,"Fiction",IF(R149=Sheet1!$H$21,"Nonfiction",IF(R149=Sheet1!$H$22,"Radio &amp; podcasts",IF(R149=Sheet1!$H$23,"Translations",IF(R149=Sheet1!$H$24,"Photography books",IF(R149=Sheet1!$H$25,"Web",IF(R149=Sheet1!$H$26,"Wearables",IF(R149=Sheet1!$H$27,"Plays","Other"))))))))))))))))))))))))</f>
        <v>Plays</v>
      </c>
    </row>
    <row r="150" spans="1:20" ht="16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s="5">
        <f>(E150/D150)</f>
        <v>1.2102150537634409</v>
      </c>
      <c r="I150" s="8">
        <f>E150/G150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4">
        <f>(((L150/60)/60)/24)+DATE(1970,1,1)</f>
        <v>42941.208333333328</v>
      </c>
      <c r="O150" s="14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tr">
        <f>IF(R150="food/food trucks","Food",IF(OR(R150=$R$3,R150=$R$15,R150=$R$52,R150=$R$85,R150=$R$75,R150=$R$135),"Music",IF(OR(R150=Sheet1!$H$4,R150=Sheet1!$H$5,R150=Sheet1!$H$6,R150=Sheet1!$H$7,R150=Sheet1!$H$8,R150=Sheet1!$H$9),"Film &amp; Video",IF(OR(R150=Sheet1!$H$26,R150=Sheet1!$H$25),"Technology",IF(R150=Sheet1!$H$13,"Journalism",IF(OR(R150=Sheet1!$H$20,R150=Sheet1!$H$21,R150=Sheet1!$H$22,R150=Sheet1!$H$23),"Publishing",IF(R150=Sheet1!$H$24,"Photography",IF(R150=Sheet1!$H$27,"Theater",IF(OR(R150=Sheet1!$H$10,R150=Sheet1!$H$11),"Games","TBD")))))))))</f>
        <v>Technology</v>
      </c>
      <c r="T150" t="str">
        <f>IF(R150=Sheet1!$H$4,"Animation",IF(R150=Sheet1!$H$5,"Documentary",IF(R150=Sheet1!$H$6,"Drama",IF(R150=Sheet1!$H$7,"Science Fiction",IF(R150=Sheet1!$H$8,"Shorts",IF(R150=Sheet1!$H$9,"Television",IF(R150=Sheet1!$H$10,"Mobile games",IF(R150=Sheet1!$H$11,"Video games",IF(R150=Sheet1!$H$12,"Food trucks",IF(R150=Sheet1!$H$13,"Audio",IF(R150=Sheet1!$H$14,"Electric music",IF(R150=Sheet1!$H$15,"Indie rock",IF(R150=Sheet1!$H$16,"Jazz",IF(R150=Sheet1!$H$17,"Metal",IF(R150=Sheet1!$H$18,"Rock",IF(R150=Sheet1!$H$19,"World Music",IF(R150=Sheet1!$H$20,"Fiction",IF(R150=Sheet1!$H$21,"Nonfiction",IF(R150=Sheet1!$H$22,"Radio &amp; podcasts",IF(R150=Sheet1!$H$23,"Translations",IF(R150=Sheet1!$H$24,"Photography books",IF(R150=Sheet1!$H$25,"Web",IF(R150=Sheet1!$H$26,"Wearables",IF(R150=Sheet1!$H$27,"Plays","Other"))))))))))))))))))))))))</f>
        <v>Wearables</v>
      </c>
    </row>
    <row r="151" spans="1:20" ht="16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s="5">
        <f>(E151/D151)</f>
        <v>2.1987096774193549</v>
      </c>
      <c r="I151" s="8">
        <f>E151/G151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4">
        <f>(((L151/60)/60)/24)+DATE(1970,1,1)</f>
        <v>41275.25</v>
      </c>
      <c r="O151" s="14">
        <f>(((M151/60)/60)/24)+DATE(1970,1,1)</f>
        <v>41327.25</v>
      </c>
      <c r="P151" t="b">
        <v>0</v>
      </c>
      <c r="Q151" t="b">
        <v>0</v>
      </c>
      <c r="R151" t="s">
        <v>60</v>
      </c>
      <c r="S151" t="str">
        <f>IF(R151="food/food trucks","Food",IF(OR(R151=$R$3,R151=$R$15,R151=$R$52,R151=$R$85,R151=$R$75,R151=$R$135),"Music",IF(OR(R151=Sheet1!$H$4,R151=Sheet1!$H$5,R151=Sheet1!$H$6,R151=Sheet1!$H$7,R151=Sheet1!$H$8,R151=Sheet1!$H$9),"Film &amp; Video",IF(OR(R151=Sheet1!$H$26,R151=Sheet1!$H$25),"Technology",IF(R151=Sheet1!$H$13,"Journalism",IF(OR(R151=Sheet1!$H$20,R151=Sheet1!$H$21,R151=Sheet1!$H$22,R151=Sheet1!$H$23),"Publishing",IF(R151=Sheet1!$H$24,"Photography",IF(R151=Sheet1!$H$27,"Theater",IF(OR(R151=Sheet1!$H$10,R151=Sheet1!$H$11),"Games","TBD")))))))))</f>
        <v>Music</v>
      </c>
      <c r="T151" t="str">
        <f>IF(R151=Sheet1!$H$4,"Animation",IF(R151=Sheet1!$H$5,"Documentary",IF(R151=Sheet1!$H$6,"Drama",IF(R151=Sheet1!$H$7,"Science Fiction",IF(R151=Sheet1!$H$8,"Shorts",IF(R151=Sheet1!$H$9,"Television",IF(R151=Sheet1!$H$10,"Mobile games",IF(R151=Sheet1!$H$11,"Video games",IF(R151=Sheet1!$H$12,"Food trucks",IF(R151=Sheet1!$H$13,"Audio",IF(R151=Sheet1!$H$14,"Electric music",IF(R151=Sheet1!$H$15,"Indie rock",IF(R151=Sheet1!$H$16,"Jazz",IF(R151=Sheet1!$H$17,"Metal",IF(R151=Sheet1!$H$18,"Rock",IF(R151=Sheet1!$H$19,"World Music",IF(R151=Sheet1!$H$20,"Fiction",IF(R151=Sheet1!$H$21,"Nonfiction",IF(R151=Sheet1!$H$22,"Radio &amp; podcasts",IF(R151=Sheet1!$H$23,"Translations",IF(R151=Sheet1!$H$24,"Photography books",IF(R151=Sheet1!$H$25,"Web",IF(R151=Sheet1!$H$26,"Wearables",IF(R151=Sheet1!$H$27,"Plays","Other"))))))))))))))))))))))))</f>
        <v>Indie rock</v>
      </c>
    </row>
    <row r="152" spans="1:20" ht="16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s="5">
        <f>(E152/D152)</f>
        <v>0.01</v>
      </c>
      <c r="I152" s="8">
        <f>E152/G152</f>
        <v>1</v>
      </c>
      <c r="J152" t="s">
        <v>21</v>
      </c>
      <c r="K152" t="s">
        <v>22</v>
      </c>
      <c r="L152">
        <v>1544940000</v>
      </c>
      <c r="M152">
        <v>1545026400</v>
      </c>
      <c r="N152" s="14">
        <f>(((L152/60)/60)/24)+DATE(1970,1,1)</f>
        <v>43450.25</v>
      </c>
      <c r="O152" s="14">
        <f>(((M152/60)/60)/24)+DATE(1970,1,1)</f>
        <v>43451.25</v>
      </c>
      <c r="P152" t="b">
        <v>0</v>
      </c>
      <c r="Q152" t="b">
        <v>0</v>
      </c>
      <c r="R152" t="s">
        <v>23</v>
      </c>
      <c r="S152" t="str">
        <f>IF(R152="food/food trucks","Food",IF(OR(R152=$R$3,R152=$R$15,R152=$R$52,R152=$R$85,R152=$R$75,R152=$R$135),"Music",IF(OR(R152=Sheet1!$H$4,R152=Sheet1!$H$5,R152=Sheet1!$H$6,R152=Sheet1!$H$7,R152=Sheet1!$H$8,R152=Sheet1!$H$9),"Film &amp; Video",IF(OR(R152=Sheet1!$H$26,R152=Sheet1!$H$25),"Technology",IF(R152=Sheet1!$H$13,"Journalism",IF(OR(R152=Sheet1!$H$20,R152=Sheet1!$H$21,R152=Sheet1!$H$22,R152=Sheet1!$H$23),"Publishing",IF(R152=Sheet1!$H$24,"Photography",IF(R152=Sheet1!$H$27,"Theater",IF(OR(R152=Sheet1!$H$10,R152=Sheet1!$H$11),"Games","TBD")))))))))</f>
        <v>Music</v>
      </c>
      <c r="T152" t="str">
        <f>IF(R152=Sheet1!$H$4,"Animation",IF(R152=Sheet1!$H$5,"Documentary",IF(R152=Sheet1!$H$6,"Drama",IF(R152=Sheet1!$H$7,"Science Fiction",IF(R152=Sheet1!$H$8,"Shorts",IF(R152=Sheet1!$H$9,"Television",IF(R152=Sheet1!$H$10,"Mobile games",IF(R152=Sheet1!$H$11,"Video games",IF(R152=Sheet1!$H$12,"Food trucks",IF(R152=Sheet1!$H$13,"Audio",IF(R152=Sheet1!$H$14,"Electric music",IF(R152=Sheet1!$H$15,"Indie rock",IF(R152=Sheet1!$H$16,"Jazz",IF(R152=Sheet1!$H$17,"Metal",IF(R152=Sheet1!$H$18,"Rock",IF(R152=Sheet1!$H$19,"World Music",IF(R152=Sheet1!$H$20,"Fiction",IF(R152=Sheet1!$H$21,"Nonfiction",IF(R152=Sheet1!$H$22,"Radio &amp; podcasts",IF(R152=Sheet1!$H$23,"Translations",IF(R152=Sheet1!$H$24,"Photography books",IF(R152=Sheet1!$H$25,"Web",IF(R152=Sheet1!$H$26,"Wearables",IF(R152=Sheet1!$H$27,"Plays","Other"))))))))))))))))))))))))</f>
        <v>Rock</v>
      </c>
    </row>
    <row r="153" spans="1:20" ht="16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s="5">
        <f>(E153/D153)</f>
        <v>0.64166909620991253</v>
      </c>
      <c r="I153" s="8">
        <f>E153/G153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4">
        <f>(((L153/60)/60)/24)+DATE(1970,1,1)</f>
        <v>41799.208333333336</v>
      </c>
      <c r="O153" s="14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>
        <f>IF(R153="food/food trucks","Food",IF(OR(R153=$R$3,R153=$R$15,R153=$R$52,R153=$R$85,R153=$R$75,R153=$R$135),"Music",IF(OR(R153=Sheet1!$H$4,R153=Sheet1!$H$5,R153=Sheet1!$H$6,R153=Sheet1!$H$7,R153=Sheet1!$H$8,R153=Sheet1!$H$9),"Film &amp; Video",IF(OR(R153=Sheet1!$H$26,R153=Sheet1!$H$25),"Technology",IF(R153=Sheet1!$H$13,"Journalism",IF(OR(R153=Sheet1!$H$20,R153=Sheet1!$H$21,R153=Sheet1!$H$22,R153=Sheet1!$H$23),"Publishing",IF(R153=Sheet1!$H$24,"Photography",IF(R153=Sheet1!$H$27,"Theater",IF(OR(R153=Sheet1!$H$10,R153=Sheet1!$H$11),"Games","TBD")))))))))</f>
        <v>Music</v>
      </c>
      <c r="T153" t="str">
        <f>IF(R153=Sheet1!$H$4,"Animation",IF(R153=Sheet1!$H$5,"Documentary",IF(R153=Sheet1!$H$6,"Drama",IF(R153=Sheet1!$H$7,"Science Fiction",IF(R153=Sheet1!$H$8,"Shorts",IF(R153=Sheet1!$H$9,"Television",IF(R153=Sheet1!$H$10,"Mobile games",IF(R153=Sheet1!$H$11,"Video games",IF(R153=Sheet1!$H$12,"Food trucks",IF(R153=Sheet1!$H$13,"Audio",IF(R153=Sheet1!$H$14,"Electric music",IF(R153=Sheet1!$H$15,"Indie rock",IF(R153=Sheet1!$H$16,"Jazz",IF(R153=Sheet1!$H$17,"Metal",IF(R153=Sheet1!$H$18,"Rock",IF(R153=Sheet1!$H$19,"World Music",IF(R153=Sheet1!$H$20,"Fiction",IF(R153=Sheet1!$H$21,"Nonfiction",IF(R153=Sheet1!$H$22,"Radio &amp; podcasts",IF(R153=Sheet1!$H$23,"Translations",IF(R153=Sheet1!$H$24,"Photography books",IF(R153=Sheet1!$H$25,"Web",IF(R153=Sheet1!$H$26,"Wearables",IF(R153=Sheet1!$H$27,"Plays","Other"))))))))))))))))))))))))</f>
        <v>Electric music</v>
      </c>
    </row>
    <row r="154" spans="1:20" ht="16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s="5">
        <f>(E154/D154)</f>
        <v>4.2306746987951804</v>
      </c>
      <c r="I154" s="8">
        <f>E154/G154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4">
        <f>(((L154/60)/60)/24)+DATE(1970,1,1)</f>
        <v>42783.25</v>
      </c>
      <c r="O154" s="14">
        <f>(((M154/60)/60)/24)+DATE(1970,1,1)</f>
        <v>42790.25</v>
      </c>
      <c r="P154" t="b">
        <v>0</v>
      </c>
      <c r="Q154" t="b">
        <v>0</v>
      </c>
      <c r="R154" t="s">
        <v>60</v>
      </c>
      <c r="S154" t="str">
        <f>IF(R154="food/food trucks","Food",IF(OR(R154=$R$3,R154=$R$15,R154=$R$52,R154=$R$85,R154=$R$75,R154=$R$135),"Music",IF(OR(R154=Sheet1!$H$4,R154=Sheet1!$H$5,R154=Sheet1!$H$6,R154=Sheet1!$H$7,R154=Sheet1!$H$8,R154=Sheet1!$H$9),"Film &amp; Video",IF(OR(R154=Sheet1!$H$26,R154=Sheet1!$H$25),"Technology",IF(R154=Sheet1!$H$13,"Journalism",IF(OR(R154=Sheet1!$H$20,R154=Sheet1!$H$21,R154=Sheet1!$H$22,R154=Sheet1!$H$23),"Publishing",IF(R154=Sheet1!$H$24,"Photography",IF(R154=Sheet1!$H$27,"Theater",IF(OR(R154=Sheet1!$H$10,R154=Sheet1!$H$11),"Games","TBD")))))))))</f>
        <v>Music</v>
      </c>
      <c r="T154" t="str">
        <f>IF(R154=Sheet1!$H$4,"Animation",IF(R154=Sheet1!$H$5,"Documentary",IF(R154=Sheet1!$H$6,"Drama",IF(R154=Sheet1!$H$7,"Science Fiction",IF(R154=Sheet1!$H$8,"Shorts",IF(R154=Sheet1!$H$9,"Television",IF(R154=Sheet1!$H$10,"Mobile games",IF(R154=Sheet1!$H$11,"Video games",IF(R154=Sheet1!$H$12,"Food trucks",IF(R154=Sheet1!$H$13,"Audio",IF(R154=Sheet1!$H$14,"Electric music",IF(R154=Sheet1!$H$15,"Indie rock",IF(R154=Sheet1!$H$16,"Jazz",IF(R154=Sheet1!$H$17,"Metal",IF(R154=Sheet1!$H$18,"Rock",IF(R154=Sheet1!$H$19,"World Music",IF(R154=Sheet1!$H$20,"Fiction",IF(R154=Sheet1!$H$21,"Nonfiction",IF(R154=Sheet1!$H$22,"Radio &amp; podcasts",IF(R154=Sheet1!$H$23,"Translations",IF(R154=Sheet1!$H$24,"Photography books",IF(R154=Sheet1!$H$25,"Web",IF(R154=Sheet1!$H$26,"Wearables",IF(R154=Sheet1!$H$27,"Plays","Other"))))))))))))))))))))))))</f>
        <v>Indie rock</v>
      </c>
    </row>
    <row r="155" spans="1:20" ht="16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s="5">
        <f>(E155/D155)</f>
        <v>0.92984160506863778</v>
      </c>
      <c r="I155" s="8">
        <f>E155/G155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4">
        <f>(((L155/60)/60)/24)+DATE(1970,1,1)</f>
        <v>41201.208333333336</v>
      </c>
      <c r="O155" s="14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>
        <f>IF(R155="food/food trucks","Food",IF(OR(R155=$R$3,R155=$R$15,R155=$R$52,R155=$R$85,R155=$R$75,R155=$R$135),"Music",IF(OR(R155=Sheet1!$H$4,R155=Sheet1!$H$5,R155=Sheet1!$H$6,R155=Sheet1!$H$7,R155=Sheet1!$H$8,R155=Sheet1!$H$9),"Film &amp; Video",IF(OR(R155=Sheet1!$H$26,R155=Sheet1!$H$25),"Technology",IF(R155=Sheet1!$H$13,"Journalism",IF(OR(R155=Sheet1!$H$20,R155=Sheet1!$H$21,R155=Sheet1!$H$22,R155=Sheet1!$H$23),"Publishing",IF(R155=Sheet1!$H$24,"Photography",IF(R155=Sheet1!$H$27,"Theater",IF(OR(R155=Sheet1!$H$10,R155=Sheet1!$H$11),"Games","TBD")))))))))</f>
        <v>Theater</v>
      </c>
      <c r="T155" t="str">
        <f>IF(R155=Sheet1!$H$4,"Animation",IF(R155=Sheet1!$H$5,"Documentary",IF(R155=Sheet1!$H$6,"Drama",IF(R155=Sheet1!$H$7,"Science Fiction",IF(R155=Sheet1!$H$8,"Shorts",IF(R155=Sheet1!$H$9,"Television",IF(R155=Sheet1!$H$10,"Mobile games",IF(R155=Sheet1!$H$11,"Video games",IF(R155=Sheet1!$H$12,"Food trucks",IF(R155=Sheet1!$H$13,"Audio",IF(R155=Sheet1!$H$14,"Electric music",IF(R155=Sheet1!$H$15,"Indie rock",IF(R155=Sheet1!$H$16,"Jazz",IF(R155=Sheet1!$H$17,"Metal",IF(R155=Sheet1!$H$18,"Rock",IF(R155=Sheet1!$H$19,"World Music",IF(R155=Sheet1!$H$20,"Fiction",IF(R155=Sheet1!$H$21,"Nonfiction",IF(R155=Sheet1!$H$22,"Radio &amp; podcasts",IF(R155=Sheet1!$H$23,"Translations",IF(R155=Sheet1!$H$24,"Photography books",IF(R155=Sheet1!$H$25,"Web",IF(R155=Sheet1!$H$26,"Wearables",IF(R155=Sheet1!$H$27,"Plays","Other"))))))))))))))))))))))))</f>
        <v>Plays</v>
      </c>
    </row>
    <row r="156" spans="1:20" ht="16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s="5">
        <f>(E156/D156)</f>
        <v>0.58756567425569173</v>
      </c>
      <c r="I156" s="8">
        <f>E156/G156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4">
        <f>(((L156/60)/60)/24)+DATE(1970,1,1)</f>
        <v>42502.208333333328</v>
      </c>
      <c r="O156" s="14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>
        <f>IF(R156="food/food trucks","Food",IF(OR(R156=$R$3,R156=$R$15,R156=$R$52,R156=$R$85,R156=$R$75,R156=$R$135),"Music",IF(OR(R156=Sheet1!$H$4,R156=Sheet1!$H$5,R156=Sheet1!$H$6,R156=Sheet1!$H$7,R156=Sheet1!$H$8,R156=Sheet1!$H$9),"Film &amp; Video",IF(OR(R156=Sheet1!$H$26,R156=Sheet1!$H$25),"Technology",IF(R156=Sheet1!$H$13,"Journalism",IF(OR(R156=Sheet1!$H$20,R156=Sheet1!$H$21,R156=Sheet1!$H$22,R156=Sheet1!$H$23),"Publishing",IF(R156=Sheet1!$H$24,"Photography",IF(R156=Sheet1!$H$27,"Theater",IF(OR(R156=Sheet1!$H$10,R156=Sheet1!$H$11),"Games","TBD")))))))))</f>
        <v>Music</v>
      </c>
      <c r="T156" t="str">
        <f>IF(R156=Sheet1!$H$4,"Animation",IF(R156=Sheet1!$H$5,"Documentary",IF(R156=Sheet1!$H$6,"Drama",IF(R156=Sheet1!$H$7,"Science Fiction",IF(R156=Sheet1!$H$8,"Shorts",IF(R156=Sheet1!$H$9,"Television",IF(R156=Sheet1!$H$10,"Mobile games",IF(R156=Sheet1!$H$11,"Video games",IF(R156=Sheet1!$H$12,"Food trucks",IF(R156=Sheet1!$H$13,"Audio",IF(R156=Sheet1!$H$14,"Electric music",IF(R156=Sheet1!$H$15,"Indie rock",IF(R156=Sheet1!$H$16,"Jazz",IF(R156=Sheet1!$H$17,"Metal",IF(R156=Sheet1!$H$18,"Rock",IF(R156=Sheet1!$H$19,"World Music",IF(R156=Sheet1!$H$20,"Fiction",IF(R156=Sheet1!$H$21,"Nonfiction",IF(R156=Sheet1!$H$22,"Radio &amp; podcasts",IF(R156=Sheet1!$H$23,"Translations",IF(R156=Sheet1!$H$24,"Photography books",IF(R156=Sheet1!$H$25,"Web",IF(R156=Sheet1!$H$26,"Wearables",IF(R156=Sheet1!$H$27,"Plays","Other"))))))))))))))))))))))))</f>
        <v>Indie rock</v>
      </c>
    </row>
    <row r="157" spans="1:20" ht="16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s="5">
        <f>(E157/D157)</f>
        <v>0.65022222222222226</v>
      </c>
      <c r="I157" s="8">
        <f>E157/G157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4">
        <f>(((L157/60)/60)/24)+DATE(1970,1,1)</f>
        <v>40262.208333333336</v>
      </c>
      <c r="O157" s="14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>
        <f>IF(R157="food/food trucks","Food",IF(OR(R157=$R$3,R157=$R$15,R157=$R$52,R157=$R$85,R157=$R$75,R157=$R$135),"Music",IF(OR(R157=Sheet1!$H$4,R157=Sheet1!$H$5,R157=Sheet1!$H$6,R157=Sheet1!$H$7,R157=Sheet1!$H$8,R157=Sheet1!$H$9),"Film &amp; Video",IF(OR(R157=Sheet1!$H$26,R157=Sheet1!$H$25),"Technology",IF(R157=Sheet1!$H$13,"Journalism",IF(OR(R157=Sheet1!$H$20,R157=Sheet1!$H$21,R157=Sheet1!$H$22,R157=Sheet1!$H$23),"Publishing",IF(R157=Sheet1!$H$24,"Photography",IF(R157=Sheet1!$H$27,"Theater",IF(OR(R157=Sheet1!$H$10,R157=Sheet1!$H$11),"Games","TBD")))))))))</f>
        <v>Theater</v>
      </c>
      <c r="T157" t="str">
        <f>IF(R157=Sheet1!$H$4,"Animation",IF(R157=Sheet1!$H$5,"Documentary",IF(R157=Sheet1!$H$6,"Drama",IF(R157=Sheet1!$H$7,"Science Fiction",IF(R157=Sheet1!$H$8,"Shorts",IF(R157=Sheet1!$H$9,"Television",IF(R157=Sheet1!$H$10,"Mobile games",IF(R157=Sheet1!$H$11,"Video games",IF(R157=Sheet1!$H$12,"Food trucks",IF(R157=Sheet1!$H$13,"Audio",IF(R157=Sheet1!$H$14,"Electric music",IF(R157=Sheet1!$H$15,"Indie rock",IF(R157=Sheet1!$H$16,"Jazz",IF(R157=Sheet1!$H$17,"Metal",IF(R157=Sheet1!$H$18,"Rock",IF(R157=Sheet1!$H$19,"World Music",IF(R157=Sheet1!$H$20,"Fiction",IF(R157=Sheet1!$H$21,"Nonfiction",IF(R157=Sheet1!$H$22,"Radio &amp; podcasts",IF(R157=Sheet1!$H$23,"Translations",IF(R157=Sheet1!$H$24,"Photography books",IF(R157=Sheet1!$H$25,"Web",IF(R157=Sheet1!$H$26,"Wearables",IF(R157=Sheet1!$H$27,"Plays","Other"))))))))))))))))))))))))</f>
        <v>Plays</v>
      </c>
    </row>
    <row r="158" spans="1:20" ht="16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s="5">
        <f>(E158/D158)</f>
        <v>0.73939560439560437</v>
      </c>
      <c r="I158" s="8">
        <f>E158/G158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4">
        <f>(((L158/60)/60)/24)+DATE(1970,1,1)</f>
        <v>43743.208333333328</v>
      </c>
      <c r="O158" s="14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>
        <f>IF(R158="food/food trucks","Food",IF(OR(R158=$R$3,R158=$R$15,R158=$R$52,R158=$R$85,R158=$R$75,R158=$R$135),"Music",IF(OR(R158=Sheet1!$H$4,R158=Sheet1!$H$5,R158=Sheet1!$H$6,R158=Sheet1!$H$7,R158=Sheet1!$H$8,R158=Sheet1!$H$9),"Film &amp; Video",IF(OR(R158=Sheet1!$H$26,R158=Sheet1!$H$25),"Technology",IF(R158=Sheet1!$H$13,"Journalism",IF(OR(R158=Sheet1!$H$20,R158=Sheet1!$H$21,R158=Sheet1!$H$22,R158=Sheet1!$H$23),"Publishing",IF(R158=Sheet1!$H$24,"Photography",IF(R158=Sheet1!$H$27,"Theater",IF(OR(R158=Sheet1!$H$10,R158=Sheet1!$H$11),"Games","TBD")))))))))</f>
        <v>Music</v>
      </c>
      <c r="T158" t="str">
        <f>IF(R158=Sheet1!$H$4,"Animation",IF(R158=Sheet1!$H$5,"Documentary",IF(R158=Sheet1!$H$6,"Drama",IF(R158=Sheet1!$H$7,"Science Fiction",IF(R158=Sheet1!$H$8,"Shorts",IF(R158=Sheet1!$H$9,"Television",IF(R158=Sheet1!$H$10,"Mobile games",IF(R158=Sheet1!$H$11,"Video games",IF(R158=Sheet1!$H$12,"Food trucks",IF(R158=Sheet1!$H$13,"Audio",IF(R158=Sheet1!$H$14,"Electric music",IF(R158=Sheet1!$H$15,"Indie rock",IF(R158=Sheet1!$H$16,"Jazz",IF(R158=Sheet1!$H$17,"Metal",IF(R158=Sheet1!$H$18,"Rock",IF(R158=Sheet1!$H$19,"World Music",IF(R158=Sheet1!$H$20,"Fiction",IF(R158=Sheet1!$H$21,"Nonfiction",IF(R158=Sheet1!$H$22,"Radio &amp; podcasts",IF(R158=Sheet1!$H$23,"Translations",IF(R158=Sheet1!$H$24,"Photography books",IF(R158=Sheet1!$H$25,"Web",IF(R158=Sheet1!$H$26,"Wearables",IF(R158=Sheet1!$H$27,"Plays","Other"))))))))))))))))))))))))</f>
        <v>Rock</v>
      </c>
    </row>
    <row r="159" spans="1:20" ht="16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s="5">
        <f>(E159/D159)</f>
        <v>0.52666666666666662</v>
      </c>
      <c r="I159" s="8">
        <f>E159/G159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4">
        <f>(((L159/60)/60)/24)+DATE(1970,1,1)</f>
        <v>41638.25</v>
      </c>
      <c r="O159" s="14">
        <f>(((M159/60)/60)/24)+DATE(1970,1,1)</f>
        <v>41650.25</v>
      </c>
      <c r="P159" t="b">
        <v>0</v>
      </c>
      <c r="Q159" t="b">
        <v>0</v>
      </c>
      <c r="R159" t="s">
        <v>122</v>
      </c>
      <c r="S159" t="str">
        <f>IF(R159="food/food trucks","Food",IF(OR(R159=$R$3,R159=$R$15,R159=$R$52,R159=$R$85,R159=$R$75,R159=$R$135),"Music",IF(OR(R159=Sheet1!$H$4,R159=Sheet1!$H$5,R159=Sheet1!$H$6,R159=Sheet1!$H$7,R159=Sheet1!$H$8,R159=Sheet1!$H$9),"Film &amp; Video",IF(OR(R159=Sheet1!$H$26,R159=Sheet1!$H$25),"Technology",IF(R159=Sheet1!$H$13,"Journalism",IF(OR(R159=Sheet1!$H$20,R159=Sheet1!$H$21,R159=Sheet1!$H$22,R159=Sheet1!$H$23),"Publishing",IF(R159=Sheet1!$H$24,"Photography",IF(R159=Sheet1!$H$27,"Theater",IF(OR(R159=Sheet1!$H$10,R159=Sheet1!$H$11),"Games","TBD")))))))))</f>
        <v>Photography</v>
      </c>
      <c r="T159" t="str">
        <f>IF(R159=Sheet1!$H$4,"Animation",IF(R159=Sheet1!$H$5,"Documentary",IF(R159=Sheet1!$H$6,"Drama",IF(R159=Sheet1!$H$7,"Science Fiction",IF(R159=Sheet1!$H$8,"Shorts",IF(R159=Sheet1!$H$9,"Television",IF(R159=Sheet1!$H$10,"Mobile games",IF(R159=Sheet1!$H$11,"Video games",IF(R159=Sheet1!$H$12,"Food trucks",IF(R159=Sheet1!$H$13,"Audio",IF(R159=Sheet1!$H$14,"Electric music",IF(R159=Sheet1!$H$15,"Indie rock",IF(R159=Sheet1!$H$16,"Jazz",IF(R159=Sheet1!$H$17,"Metal",IF(R159=Sheet1!$H$18,"Rock",IF(R159=Sheet1!$H$19,"World Music",IF(R159=Sheet1!$H$20,"Fiction",IF(R159=Sheet1!$H$21,"Nonfiction",IF(R159=Sheet1!$H$22,"Radio &amp; podcasts",IF(R159=Sheet1!$H$23,"Translations",IF(R159=Sheet1!$H$24,"Photography books",IF(R159=Sheet1!$H$25,"Web",IF(R159=Sheet1!$H$26,"Wearables",IF(R159=Sheet1!$H$27,"Plays","Other"))))))))))))))))))))))))</f>
        <v>Photography books</v>
      </c>
    </row>
    <row r="160" spans="1:20" ht="16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s="5">
        <f>(E160/D160)</f>
        <v>2.2095238095238097</v>
      </c>
      <c r="I160" s="8">
        <f>E160/G160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4">
        <f>(((L160/60)/60)/24)+DATE(1970,1,1)</f>
        <v>42346.25</v>
      </c>
      <c r="O160" s="14">
        <f>(((M160/60)/60)/24)+DATE(1970,1,1)</f>
        <v>42347.25</v>
      </c>
      <c r="P160" t="b">
        <v>0</v>
      </c>
      <c r="Q160" t="b">
        <v>0</v>
      </c>
      <c r="R160" t="s">
        <v>23</v>
      </c>
      <c r="S160" t="str">
        <f>IF(R160="food/food trucks","Food",IF(OR(R160=$R$3,R160=$R$15,R160=$R$52,R160=$R$85,R160=$R$75,R160=$R$135),"Music",IF(OR(R160=Sheet1!$H$4,R160=Sheet1!$H$5,R160=Sheet1!$H$6,R160=Sheet1!$H$7,R160=Sheet1!$H$8,R160=Sheet1!$H$9),"Film &amp; Video",IF(OR(R160=Sheet1!$H$26,R160=Sheet1!$H$25),"Technology",IF(R160=Sheet1!$H$13,"Journalism",IF(OR(R160=Sheet1!$H$20,R160=Sheet1!$H$21,R160=Sheet1!$H$22,R160=Sheet1!$H$23),"Publishing",IF(R160=Sheet1!$H$24,"Photography",IF(R160=Sheet1!$H$27,"Theater",IF(OR(R160=Sheet1!$H$10,R160=Sheet1!$H$11),"Games","TBD")))))))))</f>
        <v>Music</v>
      </c>
      <c r="T160" t="str">
        <f>IF(R160=Sheet1!$H$4,"Animation",IF(R160=Sheet1!$H$5,"Documentary",IF(R160=Sheet1!$H$6,"Drama",IF(R160=Sheet1!$H$7,"Science Fiction",IF(R160=Sheet1!$H$8,"Shorts",IF(R160=Sheet1!$H$9,"Television",IF(R160=Sheet1!$H$10,"Mobile games",IF(R160=Sheet1!$H$11,"Video games",IF(R160=Sheet1!$H$12,"Food trucks",IF(R160=Sheet1!$H$13,"Audio",IF(R160=Sheet1!$H$14,"Electric music",IF(R160=Sheet1!$H$15,"Indie rock",IF(R160=Sheet1!$H$16,"Jazz",IF(R160=Sheet1!$H$17,"Metal",IF(R160=Sheet1!$H$18,"Rock",IF(R160=Sheet1!$H$19,"World Music",IF(R160=Sheet1!$H$20,"Fiction",IF(R160=Sheet1!$H$21,"Nonfiction",IF(R160=Sheet1!$H$22,"Radio &amp; podcasts",IF(R160=Sheet1!$H$23,"Translations",IF(R160=Sheet1!$H$24,"Photography books",IF(R160=Sheet1!$H$25,"Web",IF(R160=Sheet1!$H$26,"Wearables",IF(R160=Sheet1!$H$27,"Plays","Other"))))))))))))))))))))))))</f>
        <v>Rock</v>
      </c>
    </row>
    <row r="161" spans="1:20" ht="16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s="5">
        <f>(E161/D161)</f>
        <v>1.0001150627615063</v>
      </c>
      <c r="I161" s="8">
        <f>E161/G161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4">
        <f>(((L161/60)/60)/24)+DATE(1970,1,1)</f>
        <v>43551.208333333328</v>
      </c>
      <c r="O161" s="14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tr">
        <f>IF(R161="food/food trucks","Food",IF(OR(R161=$R$3,R161=$R$15,R161=$R$52,R161=$R$85,R161=$R$75,R161=$R$135),"Music",IF(OR(R161=Sheet1!$H$4,R161=Sheet1!$H$5,R161=Sheet1!$H$6,R161=Sheet1!$H$7,R161=Sheet1!$H$8,R161=Sheet1!$H$9),"Film &amp; Video",IF(OR(R161=Sheet1!$H$26,R161=Sheet1!$H$25),"Technology",IF(R161=Sheet1!$H$13,"Journalism",IF(OR(R161=Sheet1!$H$20,R161=Sheet1!$H$21,R161=Sheet1!$H$22,R161=Sheet1!$H$23),"Publishing",IF(R161=Sheet1!$H$24,"Photography",IF(R161=Sheet1!$H$27,"Theater",IF(OR(R161=Sheet1!$H$10,R161=Sheet1!$H$11),"Games","TBD")))))))))</f>
        <v>Theater</v>
      </c>
      <c r="T161" t="str">
        <f>IF(R161=Sheet1!$H$4,"Animation",IF(R161=Sheet1!$H$5,"Documentary",IF(R161=Sheet1!$H$6,"Drama",IF(R161=Sheet1!$H$7,"Science Fiction",IF(R161=Sheet1!$H$8,"Shorts",IF(R161=Sheet1!$H$9,"Television",IF(R161=Sheet1!$H$10,"Mobile games",IF(R161=Sheet1!$H$11,"Video games",IF(R161=Sheet1!$H$12,"Food trucks",IF(R161=Sheet1!$H$13,"Audio",IF(R161=Sheet1!$H$14,"Electric music",IF(R161=Sheet1!$H$15,"Indie rock",IF(R161=Sheet1!$H$16,"Jazz",IF(R161=Sheet1!$H$17,"Metal",IF(R161=Sheet1!$H$18,"Rock",IF(R161=Sheet1!$H$19,"World Music",IF(R161=Sheet1!$H$20,"Fiction",IF(R161=Sheet1!$H$21,"Nonfiction",IF(R161=Sheet1!$H$22,"Radio &amp; podcasts",IF(R161=Sheet1!$H$23,"Translations",IF(R161=Sheet1!$H$24,"Photography books",IF(R161=Sheet1!$H$25,"Web",IF(R161=Sheet1!$H$26,"Wearables",IF(R161=Sheet1!$H$27,"Plays","Other"))))))))))))))))))))))))</f>
        <v>Plays</v>
      </c>
    </row>
    <row r="162" spans="1:20" ht="16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s="5">
        <f>(E162/D162)</f>
        <v>1.6231249999999999</v>
      </c>
      <c r="I162" s="8">
        <f>E162/G162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4">
        <f>(((L162/60)/60)/24)+DATE(1970,1,1)</f>
        <v>43582.208333333328</v>
      </c>
      <c r="O162" s="14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tr">
        <f>IF(R162="food/food trucks","Food",IF(OR(R162=$R$3,R162=$R$15,R162=$R$52,R162=$R$85,R162=$R$75,R162=$R$135),"Music",IF(OR(R162=Sheet1!$H$4,R162=Sheet1!$H$5,R162=Sheet1!$H$6,R162=Sheet1!$H$7,R162=Sheet1!$H$8,R162=Sheet1!$H$9),"Film &amp; Video",IF(OR(R162=Sheet1!$H$26,R162=Sheet1!$H$25),"Technology",IF(R162=Sheet1!$H$13,"Journalism",IF(OR(R162=Sheet1!$H$20,R162=Sheet1!$H$21,R162=Sheet1!$H$22,R162=Sheet1!$H$23),"Publishing",IF(R162=Sheet1!$H$24,"Photography",IF(R162=Sheet1!$H$27,"Theater",IF(OR(R162=Sheet1!$H$10,R162=Sheet1!$H$11),"Games","TBD")))))))))</f>
        <v>Technology</v>
      </c>
      <c r="T162" t="str">
        <f>IF(R162=Sheet1!$H$4,"Animation",IF(R162=Sheet1!$H$5,"Documentary",IF(R162=Sheet1!$H$6,"Drama",IF(R162=Sheet1!$H$7,"Science Fiction",IF(R162=Sheet1!$H$8,"Shorts",IF(R162=Sheet1!$H$9,"Television",IF(R162=Sheet1!$H$10,"Mobile games",IF(R162=Sheet1!$H$11,"Video games",IF(R162=Sheet1!$H$12,"Food trucks",IF(R162=Sheet1!$H$13,"Audio",IF(R162=Sheet1!$H$14,"Electric music",IF(R162=Sheet1!$H$15,"Indie rock",IF(R162=Sheet1!$H$16,"Jazz",IF(R162=Sheet1!$H$17,"Metal",IF(R162=Sheet1!$H$18,"Rock",IF(R162=Sheet1!$H$19,"World Music",IF(R162=Sheet1!$H$20,"Fiction",IF(R162=Sheet1!$H$21,"Nonfiction",IF(R162=Sheet1!$H$22,"Radio &amp; podcasts",IF(R162=Sheet1!$H$23,"Translations",IF(R162=Sheet1!$H$24,"Photography books",IF(R162=Sheet1!$H$25,"Web",IF(R162=Sheet1!$H$26,"Wearables",IF(R162=Sheet1!$H$27,"Plays","Other"))))))))))))))))))))))))</f>
        <v>Wearables</v>
      </c>
    </row>
    <row r="163" spans="1:20" ht="31.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s="5">
        <f>(E163/D163)</f>
        <v>0.78181818181818186</v>
      </c>
      <c r="I163" s="8">
        <f>E163/G163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4">
        <f>(((L163/60)/60)/24)+DATE(1970,1,1)</f>
        <v>42270.208333333328</v>
      </c>
      <c r="O163" s="14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>
        <f>IF(R163="food/food trucks","Food",IF(OR(R163=$R$3,R163=$R$15,R163=$R$52,R163=$R$85,R163=$R$75,R163=$R$135),"Music",IF(OR(R163=Sheet1!$H$4,R163=Sheet1!$H$5,R163=Sheet1!$H$6,R163=Sheet1!$H$7,R163=Sheet1!$H$8,R163=Sheet1!$H$9),"Film &amp; Video",IF(OR(R163=Sheet1!$H$26,R163=Sheet1!$H$25),"Technology",IF(R163=Sheet1!$H$13,"Journalism",IF(OR(R163=Sheet1!$H$20,R163=Sheet1!$H$21,R163=Sheet1!$H$22,R163=Sheet1!$H$23),"Publishing",IF(R163=Sheet1!$H$24,"Photography",IF(R163=Sheet1!$H$27,"Theater",IF(OR(R163=Sheet1!$H$10,R163=Sheet1!$H$11),"Games","TBD")))))))))</f>
        <v>Technology</v>
      </c>
      <c r="T163" t="str">
        <f>IF(R163=Sheet1!$H$4,"Animation",IF(R163=Sheet1!$H$5,"Documentary",IF(R163=Sheet1!$H$6,"Drama",IF(R163=Sheet1!$H$7,"Science Fiction",IF(R163=Sheet1!$H$8,"Shorts",IF(R163=Sheet1!$H$9,"Television",IF(R163=Sheet1!$H$10,"Mobile games",IF(R163=Sheet1!$H$11,"Video games",IF(R163=Sheet1!$H$12,"Food trucks",IF(R163=Sheet1!$H$13,"Audio",IF(R163=Sheet1!$H$14,"Electric music",IF(R163=Sheet1!$H$15,"Indie rock",IF(R163=Sheet1!$H$16,"Jazz",IF(R163=Sheet1!$H$17,"Metal",IF(R163=Sheet1!$H$18,"Rock",IF(R163=Sheet1!$H$19,"World Music",IF(R163=Sheet1!$H$20,"Fiction",IF(R163=Sheet1!$H$21,"Nonfiction",IF(R163=Sheet1!$H$22,"Radio &amp; podcasts",IF(R163=Sheet1!$H$23,"Translations",IF(R163=Sheet1!$H$24,"Photography books",IF(R163=Sheet1!$H$25,"Web",IF(R163=Sheet1!$H$26,"Wearables",IF(R163=Sheet1!$H$27,"Plays","Other"))))))))))))))))))))))))</f>
        <v>Web</v>
      </c>
    </row>
    <row r="164" spans="1:20" ht="31.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s="5">
        <f>(E164/D164)</f>
        <v>1.4973770491803278</v>
      </c>
      <c r="I164" s="8">
        <f>E164/G164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4">
        <f>(((L164/60)/60)/24)+DATE(1970,1,1)</f>
        <v>43442.25</v>
      </c>
      <c r="O164" s="14">
        <f>(((M164/60)/60)/24)+DATE(1970,1,1)</f>
        <v>43472.25</v>
      </c>
      <c r="P164" t="b">
        <v>0</v>
      </c>
      <c r="Q164" t="b">
        <v>0</v>
      </c>
      <c r="R164" t="s">
        <v>23</v>
      </c>
      <c r="S164" t="str">
        <f>IF(R164="food/food trucks","Food",IF(OR(R164=$R$3,R164=$R$15,R164=$R$52,R164=$R$85,R164=$R$75,R164=$R$135),"Music",IF(OR(R164=Sheet1!$H$4,R164=Sheet1!$H$5,R164=Sheet1!$H$6,R164=Sheet1!$H$7,R164=Sheet1!$H$8,R164=Sheet1!$H$9),"Film &amp; Video",IF(OR(R164=Sheet1!$H$26,R164=Sheet1!$H$25),"Technology",IF(R164=Sheet1!$H$13,"Journalism",IF(OR(R164=Sheet1!$H$20,R164=Sheet1!$H$21,R164=Sheet1!$H$22,R164=Sheet1!$H$23),"Publishing",IF(R164=Sheet1!$H$24,"Photography",IF(R164=Sheet1!$H$27,"Theater",IF(OR(R164=Sheet1!$H$10,R164=Sheet1!$H$11),"Games","TBD")))))))))</f>
        <v>Music</v>
      </c>
      <c r="T164" t="str">
        <f>IF(R164=Sheet1!$H$4,"Animation",IF(R164=Sheet1!$H$5,"Documentary",IF(R164=Sheet1!$H$6,"Drama",IF(R164=Sheet1!$H$7,"Science Fiction",IF(R164=Sheet1!$H$8,"Shorts",IF(R164=Sheet1!$H$9,"Television",IF(R164=Sheet1!$H$10,"Mobile games",IF(R164=Sheet1!$H$11,"Video games",IF(R164=Sheet1!$H$12,"Food trucks",IF(R164=Sheet1!$H$13,"Audio",IF(R164=Sheet1!$H$14,"Electric music",IF(R164=Sheet1!$H$15,"Indie rock",IF(R164=Sheet1!$H$16,"Jazz",IF(R164=Sheet1!$H$17,"Metal",IF(R164=Sheet1!$H$18,"Rock",IF(R164=Sheet1!$H$19,"World Music",IF(R164=Sheet1!$H$20,"Fiction",IF(R164=Sheet1!$H$21,"Nonfiction",IF(R164=Sheet1!$H$22,"Radio &amp; podcasts",IF(R164=Sheet1!$H$23,"Translations",IF(R164=Sheet1!$H$24,"Photography books",IF(R164=Sheet1!$H$25,"Web",IF(R164=Sheet1!$H$26,"Wearables",IF(R164=Sheet1!$H$27,"Plays","Other"))))))))))))))))))))))))</f>
        <v>Rock</v>
      </c>
    </row>
    <row r="165" spans="1:20" ht="16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s="5">
        <f>(E165/D165)</f>
        <v>2.5325714285714285</v>
      </c>
      <c r="I165" s="8">
        <f>E165/G165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4">
        <f>(((L165/60)/60)/24)+DATE(1970,1,1)</f>
        <v>43028.208333333328</v>
      </c>
      <c r="O165" s="14">
        <f>(((M165/60)/60)/24)+DATE(1970,1,1)</f>
        <v>43077.25</v>
      </c>
      <c r="P165" t="b">
        <v>0</v>
      </c>
      <c r="Q165" t="b">
        <v>1</v>
      </c>
      <c r="R165" t="s">
        <v>122</v>
      </c>
      <c r="S165" t="str">
        <f>IF(R165="food/food trucks","Food",IF(OR(R165=$R$3,R165=$R$15,R165=$R$52,R165=$R$85,R165=$R$75,R165=$R$135),"Music",IF(OR(R165=Sheet1!$H$4,R165=Sheet1!$H$5,R165=Sheet1!$H$6,R165=Sheet1!$H$7,R165=Sheet1!$H$8,R165=Sheet1!$H$9),"Film &amp; Video",IF(OR(R165=Sheet1!$H$26,R165=Sheet1!$H$25),"Technology",IF(R165=Sheet1!$H$13,"Journalism",IF(OR(R165=Sheet1!$H$20,R165=Sheet1!$H$21,R165=Sheet1!$H$22,R165=Sheet1!$H$23),"Publishing",IF(R165=Sheet1!$H$24,"Photography",IF(R165=Sheet1!$H$27,"Theater",IF(OR(R165=Sheet1!$H$10,R165=Sheet1!$H$11),"Games","TBD")))))))))</f>
        <v>Photography</v>
      </c>
      <c r="T165" t="str">
        <f>IF(R165=Sheet1!$H$4,"Animation",IF(R165=Sheet1!$H$5,"Documentary",IF(R165=Sheet1!$H$6,"Drama",IF(R165=Sheet1!$H$7,"Science Fiction",IF(R165=Sheet1!$H$8,"Shorts",IF(R165=Sheet1!$H$9,"Television",IF(R165=Sheet1!$H$10,"Mobile games",IF(R165=Sheet1!$H$11,"Video games",IF(R165=Sheet1!$H$12,"Food trucks",IF(R165=Sheet1!$H$13,"Audio",IF(R165=Sheet1!$H$14,"Electric music",IF(R165=Sheet1!$H$15,"Indie rock",IF(R165=Sheet1!$H$16,"Jazz",IF(R165=Sheet1!$H$17,"Metal",IF(R165=Sheet1!$H$18,"Rock",IF(R165=Sheet1!$H$19,"World Music",IF(R165=Sheet1!$H$20,"Fiction",IF(R165=Sheet1!$H$21,"Nonfiction",IF(R165=Sheet1!$H$22,"Radio &amp; podcasts",IF(R165=Sheet1!$H$23,"Translations",IF(R165=Sheet1!$H$24,"Photography books",IF(R165=Sheet1!$H$25,"Web",IF(R165=Sheet1!$H$26,"Wearables",IF(R165=Sheet1!$H$27,"Plays","Other"))))))))))))))))))))))))</f>
        <v>Photography books</v>
      </c>
    </row>
    <row r="166" spans="1:20" ht="16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s="5">
        <f>(E166/D166)</f>
        <v>1.0016943521594683</v>
      </c>
      <c r="I166" s="8">
        <f>E166/G166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4">
        <f>(((L166/60)/60)/24)+DATE(1970,1,1)</f>
        <v>43016.208333333328</v>
      </c>
      <c r="O166" s="14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tr">
        <f>IF(R166="food/food trucks","Food",IF(OR(R166=$R$3,R166=$R$15,R166=$R$52,R166=$R$85,R166=$R$75,R166=$R$135),"Music",IF(OR(R166=Sheet1!$H$4,R166=Sheet1!$H$5,R166=Sheet1!$H$6,R166=Sheet1!$H$7,R166=Sheet1!$H$8,R166=Sheet1!$H$9),"Film &amp; Video",IF(OR(R166=Sheet1!$H$26,R166=Sheet1!$H$25),"Technology",IF(R166=Sheet1!$H$13,"Journalism",IF(OR(R166=Sheet1!$H$20,R166=Sheet1!$H$21,R166=Sheet1!$H$22,R166=Sheet1!$H$23),"Publishing",IF(R166=Sheet1!$H$24,"Photography",IF(R166=Sheet1!$H$27,"Theater",IF(OR(R166=Sheet1!$H$10,R166=Sheet1!$H$11),"Games","TBD")))))))))</f>
        <v>Theater</v>
      </c>
      <c r="T166" t="str">
        <f>IF(R166=Sheet1!$H$4,"Animation",IF(R166=Sheet1!$H$5,"Documentary",IF(R166=Sheet1!$H$6,"Drama",IF(R166=Sheet1!$H$7,"Science Fiction",IF(R166=Sheet1!$H$8,"Shorts",IF(R166=Sheet1!$H$9,"Television",IF(R166=Sheet1!$H$10,"Mobile games",IF(R166=Sheet1!$H$11,"Video games",IF(R166=Sheet1!$H$12,"Food trucks",IF(R166=Sheet1!$H$13,"Audio",IF(R166=Sheet1!$H$14,"Electric music",IF(R166=Sheet1!$H$15,"Indie rock",IF(R166=Sheet1!$H$16,"Jazz",IF(R166=Sheet1!$H$17,"Metal",IF(R166=Sheet1!$H$18,"Rock",IF(R166=Sheet1!$H$19,"World Music",IF(R166=Sheet1!$H$20,"Fiction",IF(R166=Sheet1!$H$21,"Nonfiction",IF(R166=Sheet1!$H$22,"Radio &amp; podcasts",IF(R166=Sheet1!$H$23,"Translations",IF(R166=Sheet1!$H$24,"Photography books",IF(R166=Sheet1!$H$25,"Web",IF(R166=Sheet1!$H$26,"Wearables",IF(R166=Sheet1!$H$27,"Plays","Other"))))))))))))))))))))))))</f>
        <v>Plays</v>
      </c>
    </row>
    <row r="167" spans="1:20" ht="16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s="5">
        <f>(E167/D167)</f>
        <v>1.2199004424778761</v>
      </c>
      <c r="I167" s="8">
        <f>E167/G167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4">
        <f>(((L167/60)/60)/24)+DATE(1970,1,1)</f>
        <v>42948.208333333328</v>
      </c>
      <c r="O167" s="14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tr">
        <f>IF(R167="food/food trucks","Food",IF(OR(R167=$R$3,R167=$R$15,R167=$R$52,R167=$R$85,R167=$R$75,R167=$R$135),"Music",IF(OR(R167=Sheet1!$H$4,R167=Sheet1!$H$5,R167=Sheet1!$H$6,R167=Sheet1!$H$7,R167=Sheet1!$H$8,R167=Sheet1!$H$9),"Film &amp; Video",IF(OR(R167=Sheet1!$H$26,R167=Sheet1!$H$25),"Technology",IF(R167=Sheet1!$H$13,"Journalism",IF(OR(R167=Sheet1!$H$20,R167=Sheet1!$H$21,R167=Sheet1!$H$22,R167=Sheet1!$H$23),"Publishing",IF(R167=Sheet1!$H$24,"Photography",IF(R167=Sheet1!$H$27,"Theater",IF(OR(R167=Sheet1!$H$10,R167=Sheet1!$H$11),"Games","TBD")))))))))</f>
        <v>Technology</v>
      </c>
      <c r="T167" t="str">
        <f>IF(R167=Sheet1!$H$4,"Animation",IF(R167=Sheet1!$H$5,"Documentary",IF(R167=Sheet1!$H$6,"Drama",IF(R167=Sheet1!$H$7,"Science Fiction",IF(R167=Sheet1!$H$8,"Shorts",IF(R167=Sheet1!$H$9,"Television",IF(R167=Sheet1!$H$10,"Mobile games",IF(R167=Sheet1!$H$11,"Video games",IF(R167=Sheet1!$H$12,"Food trucks",IF(R167=Sheet1!$H$13,"Audio",IF(R167=Sheet1!$H$14,"Electric music",IF(R167=Sheet1!$H$15,"Indie rock",IF(R167=Sheet1!$H$16,"Jazz",IF(R167=Sheet1!$H$17,"Metal",IF(R167=Sheet1!$H$18,"Rock",IF(R167=Sheet1!$H$19,"World Music",IF(R167=Sheet1!$H$20,"Fiction",IF(R167=Sheet1!$H$21,"Nonfiction",IF(R167=Sheet1!$H$22,"Radio &amp; podcasts",IF(R167=Sheet1!$H$23,"Translations",IF(R167=Sheet1!$H$24,"Photography books",IF(R167=Sheet1!$H$25,"Web",IF(R167=Sheet1!$H$26,"Wearables",IF(R167=Sheet1!$H$27,"Plays","Other"))))))))))))))))))))))))</f>
        <v>Web</v>
      </c>
    </row>
    <row r="168" spans="1:20" ht="16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s="5">
        <f>(E168/D168)</f>
        <v>1.3713265306122449</v>
      </c>
      <c r="I168" s="8">
        <f>E168/G168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4">
        <f>(((L168/60)/60)/24)+DATE(1970,1,1)</f>
        <v>40534.25</v>
      </c>
      <c r="O168" s="14">
        <f>(((M168/60)/60)/24)+DATE(1970,1,1)</f>
        <v>40538.25</v>
      </c>
      <c r="P168" t="b">
        <v>0</v>
      </c>
      <c r="Q168" t="b">
        <v>0</v>
      </c>
      <c r="R168" t="s">
        <v>122</v>
      </c>
      <c r="S168" t="str">
        <f>IF(R168="food/food trucks","Food",IF(OR(R168=$R$3,R168=$R$15,R168=$R$52,R168=$R$85,R168=$R$75,R168=$R$135),"Music",IF(OR(R168=Sheet1!$H$4,R168=Sheet1!$H$5,R168=Sheet1!$H$6,R168=Sheet1!$H$7,R168=Sheet1!$H$8,R168=Sheet1!$H$9),"Film &amp; Video",IF(OR(R168=Sheet1!$H$26,R168=Sheet1!$H$25),"Technology",IF(R168=Sheet1!$H$13,"Journalism",IF(OR(R168=Sheet1!$H$20,R168=Sheet1!$H$21,R168=Sheet1!$H$22,R168=Sheet1!$H$23),"Publishing",IF(R168=Sheet1!$H$24,"Photography",IF(R168=Sheet1!$H$27,"Theater",IF(OR(R168=Sheet1!$H$10,R168=Sheet1!$H$11),"Games","TBD")))))))))</f>
        <v>Photography</v>
      </c>
      <c r="T168" t="str">
        <f>IF(R168=Sheet1!$H$4,"Animation",IF(R168=Sheet1!$H$5,"Documentary",IF(R168=Sheet1!$H$6,"Drama",IF(R168=Sheet1!$H$7,"Science Fiction",IF(R168=Sheet1!$H$8,"Shorts",IF(R168=Sheet1!$H$9,"Television",IF(R168=Sheet1!$H$10,"Mobile games",IF(R168=Sheet1!$H$11,"Video games",IF(R168=Sheet1!$H$12,"Food trucks",IF(R168=Sheet1!$H$13,"Audio",IF(R168=Sheet1!$H$14,"Electric music",IF(R168=Sheet1!$H$15,"Indie rock",IF(R168=Sheet1!$H$16,"Jazz",IF(R168=Sheet1!$H$17,"Metal",IF(R168=Sheet1!$H$18,"Rock",IF(R168=Sheet1!$H$19,"World Music",IF(R168=Sheet1!$H$20,"Fiction",IF(R168=Sheet1!$H$21,"Nonfiction",IF(R168=Sheet1!$H$22,"Radio &amp; podcasts",IF(R168=Sheet1!$H$23,"Translations",IF(R168=Sheet1!$H$24,"Photography books",IF(R168=Sheet1!$H$25,"Web",IF(R168=Sheet1!$H$26,"Wearables",IF(R168=Sheet1!$H$27,"Plays","Other"))))))))))))))))))))))))</f>
        <v>Photography books</v>
      </c>
    </row>
    <row r="169" spans="1:20" ht="16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s="5">
        <f>(E169/D169)</f>
        <v>4.155384615384615</v>
      </c>
      <c r="I169" s="8">
        <f>E169/G169</f>
        <v>74</v>
      </c>
      <c r="J169" t="s">
        <v>26</v>
      </c>
      <c r="K169" t="s">
        <v>27</v>
      </c>
      <c r="L169">
        <v>1370840400</v>
      </c>
      <c r="M169">
        <v>1371704400</v>
      </c>
      <c r="N169" s="14">
        <f>(((L169/60)/60)/24)+DATE(1970,1,1)</f>
        <v>41435.208333333336</v>
      </c>
      <c r="O169" s="14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tr">
        <f>IF(R169="food/food trucks","Food",IF(OR(R169=$R$3,R169=$R$15,R169=$R$52,R169=$R$85,R169=$R$75,R169=$R$135),"Music",IF(OR(R169=Sheet1!$H$4,R169=Sheet1!$H$5,R169=Sheet1!$H$6,R169=Sheet1!$H$7,R169=Sheet1!$H$8,R169=Sheet1!$H$9),"Film &amp; Video",IF(OR(R169=Sheet1!$H$26,R169=Sheet1!$H$25),"Technology",IF(R169=Sheet1!$H$13,"Journalism",IF(OR(R169=Sheet1!$H$20,R169=Sheet1!$H$21,R169=Sheet1!$H$22,R169=Sheet1!$H$23),"Publishing",IF(R169=Sheet1!$H$24,"Photography",IF(R169=Sheet1!$H$27,"Theater",IF(OR(R169=Sheet1!$H$10,R169=Sheet1!$H$11),"Games","TBD")))))))))</f>
        <v>Theater</v>
      </c>
      <c r="T169" t="str">
        <f>IF(R169=Sheet1!$H$4,"Animation",IF(R169=Sheet1!$H$5,"Documentary",IF(R169=Sheet1!$H$6,"Drama",IF(R169=Sheet1!$H$7,"Science Fiction",IF(R169=Sheet1!$H$8,"Shorts",IF(R169=Sheet1!$H$9,"Television",IF(R169=Sheet1!$H$10,"Mobile games",IF(R169=Sheet1!$H$11,"Video games",IF(R169=Sheet1!$H$12,"Food trucks",IF(R169=Sheet1!$H$13,"Audio",IF(R169=Sheet1!$H$14,"Electric music",IF(R169=Sheet1!$H$15,"Indie rock",IF(R169=Sheet1!$H$16,"Jazz",IF(R169=Sheet1!$H$17,"Metal",IF(R169=Sheet1!$H$18,"Rock",IF(R169=Sheet1!$H$19,"World Music",IF(R169=Sheet1!$H$20,"Fiction",IF(R169=Sheet1!$H$21,"Nonfiction",IF(R169=Sheet1!$H$22,"Radio &amp; podcasts",IF(R169=Sheet1!$H$23,"Translations",IF(R169=Sheet1!$H$24,"Photography books",IF(R169=Sheet1!$H$25,"Web",IF(R169=Sheet1!$H$26,"Wearables",IF(R169=Sheet1!$H$27,"Plays","Other"))))))))))))))))))))))))</f>
        <v>Plays</v>
      </c>
    </row>
    <row r="170" spans="1:20" ht="16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s="5">
        <f>(E170/D170)</f>
        <v>0.3130913348946136</v>
      </c>
      <c r="I170" s="8">
        <f>E170/G170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4">
        <f>(((L170/60)/60)/24)+DATE(1970,1,1)</f>
        <v>43518.25</v>
      </c>
      <c r="O170" s="14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>
        <f>IF(R170="food/food trucks","Food",IF(OR(R170=$R$3,R170=$R$15,R170=$R$52,R170=$R$85,R170=$R$75,R170=$R$135),"Music",IF(OR(R170=Sheet1!$H$4,R170=Sheet1!$H$5,R170=Sheet1!$H$6,R170=Sheet1!$H$7,R170=Sheet1!$H$8,R170=Sheet1!$H$9),"Film &amp; Video",IF(OR(R170=Sheet1!$H$26,R170=Sheet1!$H$25),"Technology",IF(R170=Sheet1!$H$13,"Journalism",IF(OR(R170=Sheet1!$H$20,R170=Sheet1!$H$21,R170=Sheet1!$H$22,R170=Sheet1!$H$23),"Publishing",IF(R170=Sheet1!$H$24,"Photography",IF(R170=Sheet1!$H$27,"Theater",IF(OR(R170=Sheet1!$H$10,R170=Sheet1!$H$11),"Games","TBD")))))))))</f>
        <v>Music</v>
      </c>
      <c r="T170" t="str">
        <f>IF(R170=Sheet1!$H$4,"Animation",IF(R170=Sheet1!$H$5,"Documentary",IF(R170=Sheet1!$H$6,"Drama",IF(R170=Sheet1!$H$7,"Science Fiction",IF(R170=Sheet1!$H$8,"Shorts",IF(R170=Sheet1!$H$9,"Television",IF(R170=Sheet1!$H$10,"Mobile games",IF(R170=Sheet1!$H$11,"Video games",IF(R170=Sheet1!$H$12,"Food trucks",IF(R170=Sheet1!$H$13,"Audio",IF(R170=Sheet1!$H$14,"Electric music",IF(R170=Sheet1!$H$15,"Indie rock",IF(R170=Sheet1!$H$16,"Jazz",IF(R170=Sheet1!$H$17,"Metal",IF(R170=Sheet1!$H$18,"Rock",IF(R170=Sheet1!$H$19,"World Music",IF(R170=Sheet1!$H$20,"Fiction",IF(R170=Sheet1!$H$21,"Nonfiction",IF(R170=Sheet1!$H$22,"Radio &amp; podcasts",IF(R170=Sheet1!$H$23,"Translations",IF(R170=Sheet1!$H$24,"Photography books",IF(R170=Sheet1!$H$25,"Web",IF(R170=Sheet1!$H$26,"Wearables",IF(R170=Sheet1!$H$27,"Plays","Other"))))))))))))))))))))))))</f>
        <v>Indie rock</v>
      </c>
    </row>
    <row r="171" spans="1:20" ht="16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s="5">
        <f>(E171/D171)</f>
        <v>4.240815450643777</v>
      </c>
      <c r="I171" s="8">
        <f>E171/G171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4">
        <f>(((L171/60)/60)/24)+DATE(1970,1,1)</f>
        <v>41077.208333333336</v>
      </c>
      <c r="O171" s="14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tr">
        <f>IF(R171="food/food trucks","Food",IF(OR(R171=$R$3,R171=$R$15,R171=$R$52,R171=$R$85,R171=$R$75,R171=$R$135),"Music",IF(OR(R171=Sheet1!$H$4,R171=Sheet1!$H$5,R171=Sheet1!$H$6,R171=Sheet1!$H$7,R171=Sheet1!$H$8,R171=Sheet1!$H$9),"Film &amp; Video",IF(OR(R171=Sheet1!$H$26,R171=Sheet1!$H$25),"Technology",IF(R171=Sheet1!$H$13,"Journalism",IF(OR(R171=Sheet1!$H$20,R171=Sheet1!$H$21,R171=Sheet1!$H$22,R171=Sheet1!$H$23),"Publishing",IF(R171=Sheet1!$H$24,"Photography",IF(R171=Sheet1!$H$27,"Theater",IF(OR(R171=Sheet1!$H$10,R171=Sheet1!$H$11),"Games","TBD")))))))))</f>
        <v>Film &amp; Video</v>
      </c>
      <c r="T171" t="str">
        <f>IF(R171=Sheet1!$H$4,"Animation",IF(R171=Sheet1!$H$5,"Documentary",IF(R171=Sheet1!$H$6,"Drama",IF(R171=Sheet1!$H$7,"Science Fiction",IF(R171=Sheet1!$H$8,"Shorts",IF(R171=Sheet1!$H$9,"Television",IF(R171=Sheet1!$H$10,"Mobile games",IF(R171=Sheet1!$H$11,"Video games",IF(R171=Sheet1!$H$12,"Food trucks",IF(R171=Sheet1!$H$13,"Audio",IF(R171=Sheet1!$H$14,"Electric music",IF(R171=Sheet1!$H$15,"Indie rock",IF(R171=Sheet1!$H$16,"Jazz",IF(R171=Sheet1!$H$17,"Metal",IF(R171=Sheet1!$H$18,"Rock",IF(R171=Sheet1!$H$19,"World Music",IF(R171=Sheet1!$H$20,"Fiction",IF(R171=Sheet1!$H$21,"Nonfiction",IF(R171=Sheet1!$H$22,"Radio &amp; podcasts",IF(R171=Sheet1!$H$23,"Translations",IF(R171=Sheet1!$H$24,"Photography books",IF(R171=Sheet1!$H$25,"Web",IF(R171=Sheet1!$H$26,"Wearables",IF(R171=Sheet1!$H$27,"Plays","Other"))))))))))))))))))))))))</f>
        <v>Shorts</v>
      </c>
    </row>
    <row r="172" spans="1:20" ht="16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s="5">
        <f>(E172/D172)</f>
        <v>2.9388623072833599E-2</v>
      </c>
      <c r="I172" s="8">
        <f>E172/G172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4">
        <f>(((L172/60)/60)/24)+DATE(1970,1,1)</f>
        <v>42950.208333333328</v>
      </c>
      <c r="O172" s="14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>
        <f>IF(R172="food/food trucks","Food",IF(OR(R172=$R$3,R172=$R$15,R172=$R$52,R172=$R$85,R172=$R$75,R172=$R$135),"Music",IF(OR(R172=Sheet1!$H$4,R172=Sheet1!$H$5,R172=Sheet1!$H$6,R172=Sheet1!$H$7,R172=Sheet1!$H$8,R172=Sheet1!$H$9),"Film &amp; Video",IF(OR(R172=Sheet1!$H$26,R172=Sheet1!$H$25),"Technology",IF(R172=Sheet1!$H$13,"Journalism",IF(OR(R172=Sheet1!$H$20,R172=Sheet1!$H$21,R172=Sheet1!$H$22,R172=Sheet1!$H$23),"Publishing",IF(R172=Sheet1!$H$24,"Photography",IF(R172=Sheet1!$H$27,"Theater",IF(OR(R172=Sheet1!$H$10,R172=Sheet1!$H$11),"Games","TBD")))))))))</f>
        <v>Music</v>
      </c>
      <c r="T172" t="str">
        <f>IF(R172=Sheet1!$H$4,"Animation",IF(R172=Sheet1!$H$5,"Documentary",IF(R172=Sheet1!$H$6,"Drama",IF(R172=Sheet1!$H$7,"Science Fiction",IF(R172=Sheet1!$H$8,"Shorts",IF(R172=Sheet1!$H$9,"Television",IF(R172=Sheet1!$H$10,"Mobile games",IF(R172=Sheet1!$H$11,"Video games",IF(R172=Sheet1!$H$12,"Food trucks",IF(R172=Sheet1!$H$13,"Audio",IF(R172=Sheet1!$H$14,"Electric music",IF(R172=Sheet1!$H$15,"Indie rock",IF(R172=Sheet1!$H$16,"Jazz",IF(R172=Sheet1!$H$17,"Metal",IF(R172=Sheet1!$H$18,"Rock",IF(R172=Sheet1!$H$19,"World Music",IF(R172=Sheet1!$H$20,"Fiction",IF(R172=Sheet1!$H$21,"Nonfiction",IF(R172=Sheet1!$H$22,"Radio &amp; podcasts",IF(R172=Sheet1!$H$23,"Translations",IF(R172=Sheet1!$H$24,"Photography books",IF(R172=Sheet1!$H$25,"Web",IF(R172=Sheet1!$H$26,"Wearables",IF(R172=Sheet1!$H$27,"Plays","Other"))))))))))))))))))))))))</f>
        <v>Indie rock</v>
      </c>
    </row>
    <row r="173" spans="1:20" ht="31.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s="5">
        <f>(E173/D173)</f>
        <v>0.1063265306122449</v>
      </c>
      <c r="I173" s="8">
        <f>E173/G173</f>
        <v>104.2</v>
      </c>
      <c r="J173" t="s">
        <v>21</v>
      </c>
      <c r="K173" t="s">
        <v>22</v>
      </c>
      <c r="L173">
        <v>1395291600</v>
      </c>
      <c r="M173">
        <v>1397192400</v>
      </c>
      <c r="N173" s="14">
        <f>(((L173/60)/60)/24)+DATE(1970,1,1)</f>
        <v>41718.208333333336</v>
      </c>
      <c r="O173" s="14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>
        <f>IF(R173="food/food trucks","Food",IF(OR(R173=$R$3,R173=$R$15,R173=$R$52,R173=$R$85,R173=$R$75,R173=$R$135),"Music",IF(OR(R173=Sheet1!$H$4,R173=Sheet1!$H$5,R173=Sheet1!$H$6,R173=Sheet1!$H$7,R173=Sheet1!$H$8,R173=Sheet1!$H$9),"Film &amp; Video",IF(OR(R173=Sheet1!$H$26,R173=Sheet1!$H$25),"Technology",IF(R173=Sheet1!$H$13,"Journalism",IF(OR(R173=Sheet1!$H$20,R173=Sheet1!$H$21,R173=Sheet1!$H$22,R173=Sheet1!$H$23),"Publishing",IF(R173=Sheet1!$H$24,"Photography",IF(R173=Sheet1!$H$27,"Theater",IF(OR(R173=Sheet1!$H$10,R173=Sheet1!$H$11),"Games","TBD")))))))))</f>
        <v>Publishing</v>
      </c>
      <c r="T173" t="str">
        <f>IF(R173=Sheet1!$H$4,"Animation",IF(R173=Sheet1!$H$5,"Documentary",IF(R173=Sheet1!$H$6,"Drama",IF(R173=Sheet1!$H$7,"Science Fiction",IF(R173=Sheet1!$H$8,"Shorts",IF(R173=Sheet1!$H$9,"Television",IF(R173=Sheet1!$H$10,"Mobile games",IF(R173=Sheet1!$H$11,"Video games",IF(R173=Sheet1!$H$12,"Food trucks",IF(R173=Sheet1!$H$13,"Audio",IF(R173=Sheet1!$H$14,"Electric music",IF(R173=Sheet1!$H$15,"Indie rock",IF(R173=Sheet1!$H$16,"Jazz",IF(R173=Sheet1!$H$17,"Metal",IF(R173=Sheet1!$H$18,"Rock",IF(R173=Sheet1!$H$19,"World Music",IF(R173=Sheet1!$H$20,"Fiction",IF(R173=Sheet1!$H$21,"Nonfiction",IF(R173=Sheet1!$H$22,"Radio &amp; podcasts",IF(R173=Sheet1!$H$23,"Translations",IF(R173=Sheet1!$H$24,"Photography books",IF(R173=Sheet1!$H$25,"Web",IF(R173=Sheet1!$H$26,"Wearables",IF(R173=Sheet1!$H$27,"Plays","Other"))))))))))))))))))))))))</f>
        <v>Translations</v>
      </c>
    </row>
    <row r="174" spans="1:20" ht="16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s="5">
        <f>(E174/D174)</f>
        <v>0.82874999999999999</v>
      </c>
      <c r="I174" s="8">
        <f>E174/G174</f>
        <v>25.5</v>
      </c>
      <c r="J174" t="s">
        <v>21</v>
      </c>
      <c r="K174" t="s">
        <v>22</v>
      </c>
      <c r="L174">
        <v>1405746000</v>
      </c>
      <c r="M174">
        <v>1407042000</v>
      </c>
      <c r="N174" s="14">
        <f>(((L174/60)/60)/24)+DATE(1970,1,1)</f>
        <v>41839.208333333336</v>
      </c>
      <c r="O174" s="14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>
        <f>IF(R174="food/food trucks","Food",IF(OR(R174=$R$3,R174=$R$15,R174=$R$52,R174=$R$85,R174=$R$75,R174=$R$135),"Music",IF(OR(R174=Sheet1!$H$4,R174=Sheet1!$H$5,R174=Sheet1!$H$6,R174=Sheet1!$H$7,R174=Sheet1!$H$8,R174=Sheet1!$H$9),"Film &amp; Video",IF(OR(R174=Sheet1!$H$26,R174=Sheet1!$H$25),"Technology",IF(R174=Sheet1!$H$13,"Journalism",IF(OR(R174=Sheet1!$H$20,R174=Sheet1!$H$21,R174=Sheet1!$H$22,R174=Sheet1!$H$23),"Publishing",IF(R174=Sheet1!$H$24,"Photography",IF(R174=Sheet1!$H$27,"Theater",IF(OR(R174=Sheet1!$H$10,R174=Sheet1!$H$11),"Games","TBD")))))))))</f>
        <v>Film &amp; Video</v>
      </c>
      <c r="T174" t="str">
        <f>IF(R174=Sheet1!$H$4,"Animation",IF(R174=Sheet1!$H$5,"Documentary",IF(R174=Sheet1!$H$6,"Drama",IF(R174=Sheet1!$H$7,"Science Fiction",IF(R174=Sheet1!$H$8,"Shorts",IF(R174=Sheet1!$H$9,"Television",IF(R174=Sheet1!$H$10,"Mobile games",IF(R174=Sheet1!$H$11,"Video games",IF(R174=Sheet1!$H$12,"Food trucks",IF(R174=Sheet1!$H$13,"Audio",IF(R174=Sheet1!$H$14,"Electric music",IF(R174=Sheet1!$H$15,"Indie rock",IF(R174=Sheet1!$H$16,"Jazz",IF(R174=Sheet1!$H$17,"Metal",IF(R174=Sheet1!$H$18,"Rock",IF(R174=Sheet1!$H$19,"World Music",IF(R174=Sheet1!$H$20,"Fiction",IF(R174=Sheet1!$H$21,"Nonfiction",IF(R174=Sheet1!$H$22,"Radio &amp; podcasts",IF(R174=Sheet1!$H$23,"Translations",IF(R174=Sheet1!$H$24,"Photography books",IF(R174=Sheet1!$H$25,"Web",IF(R174=Sheet1!$H$26,"Wearables",IF(R174=Sheet1!$H$27,"Plays","Other"))))))))))))))))))))))))</f>
        <v>Documentary</v>
      </c>
    </row>
    <row r="175" spans="1:20" ht="16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s="5">
        <f>(E175/D175)</f>
        <v>1.6301447776628748</v>
      </c>
      <c r="I175" s="8">
        <f>E175/G175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4">
        <f>(((L175/60)/60)/24)+DATE(1970,1,1)</f>
        <v>41412.208333333336</v>
      </c>
      <c r="O175" s="14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tr">
        <f>IF(R175="food/food trucks","Food",IF(OR(R175=$R$3,R175=$R$15,R175=$R$52,R175=$R$85,R175=$R$75,R175=$R$135),"Music",IF(OR(R175=Sheet1!$H$4,R175=Sheet1!$H$5,R175=Sheet1!$H$6,R175=Sheet1!$H$7,R175=Sheet1!$H$8,R175=Sheet1!$H$9),"Film &amp; Video",IF(OR(R175=Sheet1!$H$26,R175=Sheet1!$H$25),"Technology",IF(R175=Sheet1!$H$13,"Journalism",IF(OR(R175=Sheet1!$H$20,R175=Sheet1!$H$21,R175=Sheet1!$H$22,R175=Sheet1!$H$23),"Publishing",IF(R175=Sheet1!$H$24,"Photography",IF(R175=Sheet1!$H$27,"Theater",IF(OR(R175=Sheet1!$H$10,R175=Sheet1!$H$11),"Games","TBD")))))))))</f>
        <v>Theater</v>
      </c>
      <c r="T175" t="str">
        <f>IF(R175=Sheet1!$H$4,"Animation",IF(R175=Sheet1!$H$5,"Documentary",IF(R175=Sheet1!$H$6,"Drama",IF(R175=Sheet1!$H$7,"Science Fiction",IF(R175=Sheet1!$H$8,"Shorts",IF(R175=Sheet1!$H$9,"Television",IF(R175=Sheet1!$H$10,"Mobile games",IF(R175=Sheet1!$H$11,"Video games",IF(R175=Sheet1!$H$12,"Food trucks",IF(R175=Sheet1!$H$13,"Audio",IF(R175=Sheet1!$H$14,"Electric music",IF(R175=Sheet1!$H$15,"Indie rock",IF(R175=Sheet1!$H$16,"Jazz",IF(R175=Sheet1!$H$17,"Metal",IF(R175=Sheet1!$H$18,"Rock",IF(R175=Sheet1!$H$19,"World Music",IF(R175=Sheet1!$H$20,"Fiction",IF(R175=Sheet1!$H$21,"Nonfiction",IF(R175=Sheet1!$H$22,"Radio &amp; podcasts",IF(R175=Sheet1!$H$23,"Translations",IF(R175=Sheet1!$H$24,"Photography books",IF(R175=Sheet1!$H$25,"Web",IF(R175=Sheet1!$H$26,"Wearables",IF(R175=Sheet1!$H$27,"Plays","Other"))))))))))))))))))))))))</f>
        <v>Plays</v>
      </c>
    </row>
    <row r="176" spans="1:20" ht="16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s="5">
        <f>(E176/D176)</f>
        <v>8.9466666666666672</v>
      </c>
      <c r="I176" s="8">
        <f>E176/G176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4">
        <f>(((L176/60)/60)/24)+DATE(1970,1,1)</f>
        <v>42282.208333333328</v>
      </c>
      <c r="O176" s="14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tr">
        <f>IF(R176="food/food trucks","Food",IF(OR(R176=$R$3,R176=$R$15,R176=$R$52,R176=$R$85,R176=$R$75,R176=$R$135),"Music",IF(OR(R176=Sheet1!$H$4,R176=Sheet1!$H$5,R176=Sheet1!$H$6,R176=Sheet1!$H$7,R176=Sheet1!$H$8,R176=Sheet1!$H$9),"Film &amp; Video",IF(OR(R176=Sheet1!$H$26,R176=Sheet1!$H$25),"Technology",IF(R176=Sheet1!$H$13,"Journalism",IF(OR(R176=Sheet1!$H$20,R176=Sheet1!$H$21,R176=Sheet1!$H$22,R176=Sheet1!$H$23),"Publishing",IF(R176=Sheet1!$H$24,"Photography",IF(R176=Sheet1!$H$27,"Theater",IF(OR(R176=Sheet1!$H$10,R176=Sheet1!$H$11),"Games","TBD")))))))))</f>
        <v>Technology</v>
      </c>
      <c r="T176" t="str">
        <f>IF(R176=Sheet1!$H$4,"Animation",IF(R176=Sheet1!$H$5,"Documentary",IF(R176=Sheet1!$H$6,"Drama",IF(R176=Sheet1!$H$7,"Science Fiction",IF(R176=Sheet1!$H$8,"Shorts",IF(R176=Sheet1!$H$9,"Television",IF(R176=Sheet1!$H$10,"Mobile games",IF(R176=Sheet1!$H$11,"Video games",IF(R176=Sheet1!$H$12,"Food trucks",IF(R176=Sheet1!$H$13,"Audio",IF(R176=Sheet1!$H$14,"Electric music",IF(R176=Sheet1!$H$15,"Indie rock",IF(R176=Sheet1!$H$16,"Jazz",IF(R176=Sheet1!$H$17,"Metal",IF(R176=Sheet1!$H$18,"Rock",IF(R176=Sheet1!$H$19,"World Music",IF(R176=Sheet1!$H$20,"Fiction",IF(R176=Sheet1!$H$21,"Nonfiction",IF(R176=Sheet1!$H$22,"Radio &amp; podcasts",IF(R176=Sheet1!$H$23,"Translations",IF(R176=Sheet1!$H$24,"Photography books",IF(R176=Sheet1!$H$25,"Web",IF(R176=Sheet1!$H$26,"Wearables",IF(R176=Sheet1!$H$27,"Plays","Other"))))))))))))))))))))))))</f>
        <v>Wearables</v>
      </c>
    </row>
    <row r="177" spans="1:20" ht="16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s="5">
        <f>(E177/D177)</f>
        <v>0.26191501103752757</v>
      </c>
      <c r="I177" s="8">
        <f>E177/G177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4">
        <f>(((L177/60)/60)/24)+DATE(1970,1,1)</f>
        <v>42613.208333333328</v>
      </c>
      <c r="O177" s="14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>
        <f>IF(R177="food/food trucks","Food",IF(OR(R177=$R$3,R177=$R$15,R177=$R$52,R177=$R$85,R177=$R$75,R177=$R$135),"Music",IF(OR(R177=Sheet1!$H$4,R177=Sheet1!$H$5,R177=Sheet1!$H$6,R177=Sheet1!$H$7,R177=Sheet1!$H$8,R177=Sheet1!$H$9),"Film &amp; Video",IF(OR(R177=Sheet1!$H$26,R177=Sheet1!$H$25),"Technology",IF(R177=Sheet1!$H$13,"Journalism",IF(OR(R177=Sheet1!$H$20,R177=Sheet1!$H$21,R177=Sheet1!$H$22,R177=Sheet1!$H$23),"Publishing",IF(R177=Sheet1!$H$24,"Photography",IF(R177=Sheet1!$H$27,"Theater",IF(OR(R177=Sheet1!$H$10,R177=Sheet1!$H$11),"Games","TBD")))))))))</f>
        <v>Theater</v>
      </c>
      <c r="T177" t="str">
        <f>IF(R177=Sheet1!$H$4,"Animation",IF(R177=Sheet1!$H$5,"Documentary",IF(R177=Sheet1!$H$6,"Drama",IF(R177=Sheet1!$H$7,"Science Fiction",IF(R177=Sheet1!$H$8,"Shorts",IF(R177=Sheet1!$H$9,"Television",IF(R177=Sheet1!$H$10,"Mobile games",IF(R177=Sheet1!$H$11,"Video games",IF(R177=Sheet1!$H$12,"Food trucks",IF(R177=Sheet1!$H$13,"Audio",IF(R177=Sheet1!$H$14,"Electric music",IF(R177=Sheet1!$H$15,"Indie rock",IF(R177=Sheet1!$H$16,"Jazz",IF(R177=Sheet1!$H$17,"Metal",IF(R177=Sheet1!$H$18,"Rock",IF(R177=Sheet1!$H$19,"World Music",IF(R177=Sheet1!$H$20,"Fiction",IF(R177=Sheet1!$H$21,"Nonfiction",IF(R177=Sheet1!$H$22,"Radio &amp; podcasts",IF(R177=Sheet1!$H$23,"Translations",IF(R177=Sheet1!$H$24,"Photography books",IF(R177=Sheet1!$H$25,"Web",IF(R177=Sheet1!$H$26,"Wearables",IF(R177=Sheet1!$H$27,"Plays","Other"))))))))))))))))))))))))</f>
        <v>Plays</v>
      </c>
    </row>
    <row r="178" spans="1:20" ht="31.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s="5">
        <f>(E178/D178)</f>
        <v>0.74834782608695649</v>
      </c>
      <c r="I178" s="8">
        <f>E178/G178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4">
        <f>(((L178/60)/60)/24)+DATE(1970,1,1)</f>
        <v>42616.208333333328</v>
      </c>
      <c r="O178" s="14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>
        <f>IF(R178="food/food trucks","Food",IF(OR(R178=$R$3,R178=$R$15,R178=$R$52,R178=$R$85,R178=$R$75,R178=$R$135),"Music",IF(OR(R178=Sheet1!$H$4,R178=Sheet1!$H$5,R178=Sheet1!$H$6,R178=Sheet1!$H$7,R178=Sheet1!$H$8,R178=Sheet1!$H$9),"Film &amp; Video",IF(OR(R178=Sheet1!$H$26,R178=Sheet1!$H$25),"Technology",IF(R178=Sheet1!$H$13,"Journalism",IF(OR(R178=Sheet1!$H$20,R178=Sheet1!$H$21,R178=Sheet1!$H$22,R178=Sheet1!$H$23),"Publishing",IF(R178=Sheet1!$H$24,"Photography",IF(R178=Sheet1!$H$27,"Theater",IF(OR(R178=Sheet1!$H$10,R178=Sheet1!$H$11),"Games","TBD")))))))))</f>
        <v>Theater</v>
      </c>
      <c r="T178" t="str">
        <f>IF(R178=Sheet1!$H$4,"Animation",IF(R178=Sheet1!$H$5,"Documentary",IF(R178=Sheet1!$H$6,"Drama",IF(R178=Sheet1!$H$7,"Science Fiction",IF(R178=Sheet1!$H$8,"Shorts",IF(R178=Sheet1!$H$9,"Television",IF(R178=Sheet1!$H$10,"Mobile games",IF(R178=Sheet1!$H$11,"Video games",IF(R178=Sheet1!$H$12,"Food trucks",IF(R178=Sheet1!$H$13,"Audio",IF(R178=Sheet1!$H$14,"Electric music",IF(R178=Sheet1!$H$15,"Indie rock",IF(R178=Sheet1!$H$16,"Jazz",IF(R178=Sheet1!$H$17,"Metal",IF(R178=Sheet1!$H$18,"Rock",IF(R178=Sheet1!$H$19,"World Music",IF(R178=Sheet1!$H$20,"Fiction",IF(R178=Sheet1!$H$21,"Nonfiction",IF(R178=Sheet1!$H$22,"Radio &amp; podcasts",IF(R178=Sheet1!$H$23,"Translations",IF(R178=Sheet1!$H$24,"Photography books",IF(R178=Sheet1!$H$25,"Web",IF(R178=Sheet1!$H$26,"Wearables",IF(R178=Sheet1!$H$27,"Plays","Other"))))))))))))))))))))))))</f>
        <v>Plays</v>
      </c>
    </row>
    <row r="179" spans="1:20" ht="16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s="5">
        <f>(E179/D179)</f>
        <v>4.1647680412371137</v>
      </c>
      <c r="I179" s="8">
        <f>E179/G179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4">
        <f>(((L179/60)/60)/24)+DATE(1970,1,1)</f>
        <v>40497.25</v>
      </c>
      <c r="O179" s="14">
        <f>(((M179/60)/60)/24)+DATE(1970,1,1)</f>
        <v>40522.25</v>
      </c>
      <c r="P179" t="b">
        <v>0</v>
      </c>
      <c r="Q179" t="b">
        <v>0</v>
      </c>
      <c r="R179" t="s">
        <v>33</v>
      </c>
      <c r="S179" t="str">
        <f>IF(R179="food/food trucks","Food",IF(OR(R179=$R$3,R179=$R$15,R179=$R$52,R179=$R$85,R179=$R$75,R179=$R$135),"Music",IF(OR(R179=Sheet1!$H$4,R179=Sheet1!$H$5,R179=Sheet1!$H$6,R179=Sheet1!$H$7,R179=Sheet1!$H$8,R179=Sheet1!$H$9),"Film &amp; Video",IF(OR(R179=Sheet1!$H$26,R179=Sheet1!$H$25),"Technology",IF(R179=Sheet1!$H$13,"Journalism",IF(OR(R179=Sheet1!$H$20,R179=Sheet1!$H$21,R179=Sheet1!$H$22,R179=Sheet1!$H$23),"Publishing",IF(R179=Sheet1!$H$24,"Photography",IF(R179=Sheet1!$H$27,"Theater",IF(OR(R179=Sheet1!$H$10,R179=Sheet1!$H$11),"Games","TBD")))))))))</f>
        <v>Theater</v>
      </c>
      <c r="T179" t="str">
        <f>IF(R179=Sheet1!$H$4,"Animation",IF(R179=Sheet1!$H$5,"Documentary",IF(R179=Sheet1!$H$6,"Drama",IF(R179=Sheet1!$H$7,"Science Fiction",IF(R179=Sheet1!$H$8,"Shorts",IF(R179=Sheet1!$H$9,"Television",IF(R179=Sheet1!$H$10,"Mobile games",IF(R179=Sheet1!$H$11,"Video games",IF(R179=Sheet1!$H$12,"Food trucks",IF(R179=Sheet1!$H$13,"Audio",IF(R179=Sheet1!$H$14,"Electric music",IF(R179=Sheet1!$H$15,"Indie rock",IF(R179=Sheet1!$H$16,"Jazz",IF(R179=Sheet1!$H$17,"Metal",IF(R179=Sheet1!$H$18,"Rock",IF(R179=Sheet1!$H$19,"World Music",IF(R179=Sheet1!$H$20,"Fiction",IF(R179=Sheet1!$H$21,"Nonfiction",IF(R179=Sheet1!$H$22,"Radio &amp; podcasts",IF(R179=Sheet1!$H$23,"Translations",IF(R179=Sheet1!$H$24,"Photography books",IF(R179=Sheet1!$H$25,"Web",IF(R179=Sheet1!$H$26,"Wearables",IF(R179=Sheet1!$H$27,"Plays","Other"))))))))))))))))))))))))</f>
        <v>Plays</v>
      </c>
    </row>
    <row r="180" spans="1:20" ht="16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s="5">
        <f>(E180/D180)</f>
        <v>0.96208333333333329</v>
      </c>
      <c r="I180" s="8">
        <f>E180/G180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4">
        <f>(((L180/60)/60)/24)+DATE(1970,1,1)</f>
        <v>42999.208333333328</v>
      </c>
      <c r="O180" s="14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>
        <f>IF(R180="food/food trucks","Food",IF(OR(R180=$R$3,R180=$R$15,R180=$R$52,R180=$R$85,R180=$R$75,R180=$R$135),"Music",IF(OR(R180=Sheet1!$H$4,R180=Sheet1!$H$5,R180=Sheet1!$H$6,R180=Sheet1!$H$7,R180=Sheet1!$H$8,R180=Sheet1!$H$9),"Film &amp; Video",IF(OR(R180=Sheet1!$H$26,R180=Sheet1!$H$25),"Technology",IF(R180=Sheet1!$H$13,"Journalism",IF(OR(R180=Sheet1!$H$20,R180=Sheet1!$H$21,R180=Sheet1!$H$22,R180=Sheet1!$H$23),"Publishing",IF(R180=Sheet1!$H$24,"Photography",IF(R180=Sheet1!$H$27,"Theater",IF(OR(R180=Sheet1!$H$10,R180=Sheet1!$H$11),"Games","TBD")))))))))</f>
        <v>Food</v>
      </c>
      <c r="T180" t="str">
        <f>IF(R180=Sheet1!$H$4,"Animation",IF(R180=Sheet1!$H$5,"Documentary",IF(R180=Sheet1!$H$6,"Drama",IF(R180=Sheet1!$H$7,"Science Fiction",IF(R180=Sheet1!$H$8,"Shorts",IF(R180=Sheet1!$H$9,"Television",IF(R180=Sheet1!$H$10,"Mobile games",IF(R180=Sheet1!$H$11,"Video games",IF(R180=Sheet1!$H$12,"Food trucks",IF(R180=Sheet1!$H$13,"Audio",IF(R180=Sheet1!$H$14,"Electric music",IF(R180=Sheet1!$H$15,"Indie rock",IF(R180=Sheet1!$H$16,"Jazz",IF(R180=Sheet1!$H$17,"Metal",IF(R180=Sheet1!$H$18,"Rock",IF(R180=Sheet1!$H$19,"World Music",IF(R180=Sheet1!$H$20,"Fiction",IF(R180=Sheet1!$H$21,"Nonfiction",IF(R180=Sheet1!$H$22,"Radio &amp; podcasts",IF(R180=Sheet1!$H$23,"Translations",IF(R180=Sheet1!$H$24,"Photography books",IF(R180=Sheet1!$H$25,"Web",IF(R180=Sheet1!$H$26,"Wearables",IF(R180=Sheet1!$H$27,"Plays","Other"))))))))))))))))))))))))</f>
        <v>Food trucks</v>
      </c>
    </row>
    <row r="181" spans="1:20" ht="31.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s="5">
        <f>(E181/D181)</f>
        <v>3.5771910112359548</v>
      </c>
      <c r="I181" s="8">
        <f>E181/G181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4">
        <f>(((L181/60)/60)/24)+DATE(1970,1,1)</f>
        <v>41350.208333333336</v>
      </c>
      <c r="O181" s="14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tr">
        <f>IF(R181="food/food trucks","Food",IF(OR(R181=$R$3,R181=$R$15,R181=$R$52,R181=$R$85,R181=$R$75,R181=$R$135),"Music",IF(OR(R181=Sheet1!$H$4,R181=Sheet1!$H$5,R181=Sheet1!$H$6,R181=Sheet1!$H$7,R181=Sheet1!$H$8,R181=Sheet1!$H$9),"Film &amp; Video",IF(OR(R181=Sheet1!$H$26,R181=Sheet1!$H$25),"Technology",IF(R181=Sheet1!$H$13,"Journalism",IF(OR(R181=Sheet1!$H$20,R181=Sheet1!$H$21,R181=Sheet1!$H$22,R181=Sheet1!$H$23),"Publishing",IF(R181=Sheet1!$H$24,"Photography",IF(R181=Sheet1!$H$27,"Theater",IF(OR(R181=Sheet1!$H$10,R181=Sheet1!$H$11),"Games","TBD")))))))))</f>
        <v>Theater</v>
      </c>
      <c r="T181" t="str">
        <f>IF(R181=Sheet1!$H$4,"Animation",IF(R181=Sheet1!$H$5,"Documentary",IF(R181=Sheet1!$H$6,"Drama",IF(R181=Sheet1!$H$7,"Science Fiction",IF(R181=Sheet1!$H$8,"Shorts",IF(R181=Sheet1!$H$9,"Television",IF(R181=Sheet1!$H$10,"Mobile games",IF(R181=Sheet1!$H$11,"Video games",IF(R181=Sheet1!$H$12,"Food trucks",IF(R181=Sheet1!$H$13,"Audio",IF(R181=Sheet1!$H$14,"Electric music",IF(R181=Sheet1!$H$15,"Indie rock",IF(R181=Sheet1!$H$16,"Jazz",IF(R181=Sheet1!$H$17,"Metal",IF(R181=Sheet1!$H$18,"Rock",IF(R181=Sheet1!$H$19,"World Music",IF(R181=Sheet1!$H$20,"Fiction",IF(R181=Sheet1!$H$21,"Nonfiction",IF(R181=Sheet1!$H$22,"Radio &amp; podcasts",IF(R181=Sheet1!$H$23,"Translations",IF(R181=Sheet1!$H$24,"Photography books",IF(R181=Sheet1!$H$25,"Web",IF(R181=Sheet1!$H$26,"Wearables",IF(R181=Sheet1!$H$27,"Plays","Other"))))))))))))))))))))))))</f>
        <v>Plays</v>
      </c>
    </row>
    <row r="182" spans="1:20" ht="16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s="5">
        <f>(E182/D182)</f>
        <v>3.0845714285714285</v>
      </c>
      <c r="I182" s="8">
        <f>E182/G182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4">
        <f>(((L182/60)/60)/24)+DATE(1970,1,1)</f>
        <v>40259.208333333336</v>
      </c>
      <c r="O182" s="14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tr">
        <f>IF(R182="food/food trucks","Food",IF(OR(R182=$R$3,R182=$R$15,R182=$R$52,R182=$R$85,R182=$R$75,R182=$R$135),"Music",IF(OR(R182=Sheet1!$H$4,R182=Sheet1!$H$5,R182=Sheet1!$H$6,R182=Sheet1!$H$7,R182=Sheet1!$H$8,R182=Sheet1!$H$9),"Film &amp; Video",IF(OR(R182=Sheet1!$H$26,R182=Sheet1!$H$25),"Technology",IF(R182=Sheet1!$H$13,"Journalism",IF(OR(R182=Sheet1!$H$20,R182=Sheet1!$H$21,R182=Sheet1!$H$22,R182=Sheet1!$H$23),"Publishing",IF(R182=Sheet1!$H$24,"Photography",IF(R182=Sheet1!$H$27,"Theater",IF(OR(R182=Sheet1!$H$10,R182=Sheet1!$H$11),"Games","TBD")))))))))</f>
        <v>Technology</v>
      </c>
      <c r="T182" t="str">
        <f>IF(R182=Sheet1!$H$4,"Animation",IF(R182=Sheet1!$H$5,"Documentary",IF(R182=Sheet1!$H$6,"Drama",IF(R182=Sheet1!$H$7,"Science Fiction",IF(R182=Sheet1!$H$8,"Shorts",IF(R182=Sheet1!$H$9,"Television",IF(R182=Sheet1!$H$10,"Mobile games",IF(R182=Sheet1!$H$11,"Video games",IF(R182=Sheet1!$H$12,"Food trucks",IF(R182=Sheet1!$H$13,"Audio",IF(R182=Sheet1!$H$14,"Electric music",IF(R182=Sheet1!$H$15,"Indie rock",IF(R182=Sheet1!$H$16,"Jazz",IF(R182=Sheet1!$H$17,"Metal",IF(R182=Sheet1!$H$18,"Rock",IF(R182=Sheet1!$H$19,"World Music",IF(R182=Sheet1!$H$20,"Fiction",IF(R182=Sheet1!$H$21,"Nonfiction",IF(R182=Sheet1!$H$22,"Radio &amp; podcasts",IF(R182=Sheet1!$H$23,"Translations",IF(R182=Sheet1!$H$24,"Photography books",IF(R182=Sheet1!$H$25,"Web",IF(R182=Sheet1!$H$26,"Wearables",IF(R182=Sheet1!$H$27,"Plays","Other"))))))))))))))))))))))))</f>
        <v>Wearables</v>
      </c>
    </row>
    <row r="183" spans="1:20" ht="16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s="5">
        <f>(E183/D183)</f>
        <v>0.61802325581395345</v>
      </c>
      <c r="I183" s="8">
        <f>E183/G183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4">
        <f>(((L183/60)/60)/24)+DATE(1970,1,1)</f>
        <v>43012.208333333328</v>
      </c>
      <c r="O183" s="14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>
        <f>IF(R183="food/food trucks","Food",IF(OR(R183=$R$3,R183=$R$15,R183=$R$52,R183=$R$85,R183=$R$75,R183=$R$135),"Music",IF(OR(R183=Sheet1!$H$4,R183=Sheet1!$H$5,R183=Sheet1!$H$6,R183=Sheet1!$H$7,R183=Sheet1!$H$8,R183=Sheet1!$H$9),"Film &amp; Video",IF(OR(R183=Sheet1!$H$26,R183=Sheet1!$H$25),"Technology",IF(R183=Sheet1!$H$13,"Journalism",IF(OR(R183=Sheet1!$H$20,R183=Sheet1!$H$21,R183=Sheet1!$H$22,R183=Sheet1!$H$23),"Publishing",IF(R183=Sheet1!$H$24,"Photography",IF(R183=Sheet1!$H$27,"Theater",IF(OR(R183=Sheet1!$H$10,R183=Sheet1!$H$11),"Games","TBD")))))))))</f>
        <v>Technology</v>
      </c>
      <c r="T183" t="str">
        <f>IF(R183=Sheet1!$H$4,"Animation",IF(R183=Sheet1!$H$5,"Documentary",IF(R183=Sheet1!$H$6,"Drama",IF(R183=Sheet1!$H$7,"Science Fiction",IF(R183=Sheet1!$H$8,"Shorts",IF(R183=Sheet1!$H$9,"Television",IF(R183=Sheet1!$H$10,"Mobile games",IF(R183=Sheet1!$H$11,"Video games",IF(R183=Sheet1!$H$12,"Food trucks",IF(R183=Sheet1!$H$13,"Audio",IF(R183=Sheet1!$H$14,"Electric music",IF(R183=Sheet1!$H$15,"Indie rock",IF(R183=Sheet1!$H$16,"Jazz",IF(R183=Sheet1!$H$17,"Metal",IF(R183=Sheet1!$H$18,"Rock",IF(R183=Sheet1!$H$19,"World Music",IF(R183=Sheet1!$H$20,"Fiction",IF(R183=Sheet1!$H$21,"Nonfiction",IF(R183=Sheet1!$H$22,"Radio &amp; podcasts",IF(R183=Sheet1!$H$23,"Translations",IF(R183=Sheet1!$H$24,"Photography books",IF(R183=Sheet1!$H$25,"Web",IF(R183=Sheet1!$H$26,"Wearables",IF(R183=Sheet1!$H$27,"Plays","Other"))))))))))))))))))))))))</f>
        <v>Web</v>
      </c>
    </row>
    <row r="184" spans="1:20" ht="31.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s="5">
        <f>(E184/D184)</f>
        <v>7.2232472324723247</v>
      </c>
      <c r="I184" s="8">
        <f>E184/G184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4">
        <f>(((L184/60)/60)/24)+DATE(1970,1,1)</f>
        <v>43631.208333333328</v>
      </c>
      <c r="O184" s="14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tr">
        <f>IF(R184="food/food trucks","Food",IF(OR(R184=$R$3,R184=$R$15,R184=$R$52,R184=$R$85,R184=$R$75,R184=$R$135),"Music",IF(OR(R184=Sheet1!$H$4,R184=Sheet1!$H$5,R184=Sheet1!$H$6,R184=Sheet1!$H$7,R184=Sheet1!$H$8,R184=Sheet1!$H$9),"Film &amp; Video",IF(OR(R184=Sheet1!$H$26,R184=Sheet1!$H$25),"Technology",IF(R184=Sheet1!$H$13,"Journalism",IF(OR(R184=Sheet1!$H$20,R184=Sheet1!$H$21,R184=Sheet1!$H$22,R184=Sheet1!$H$23),"Publishing",IF(R184=Sheet1!$H$24,"Photography",IF(R184=Sheet1!$H$27,"Theater",IF(OR(R184=Sheet1!$H$10,R184=Sheet1!$H$11),"Games","TBD")))))))))</f>
        <v>Theater</v>
      </c>
      <c r="T184" t="str">
        <f>IF(R184=Sheet1!$H$4,"Animation",IF(R184=Sheet1!$H$5,"Documentary",IF(R184=Sheet1!$H$6,"Drama",IF(R184=Sheet1!$H$7,"Science Fiction",IF(R184=Sheet1!$H$8,"Shorts",IF(R184=Sheet1!$H$9,"Television",IF(R184=Sheet1!$H$10,"Mobile games",IF(R184=Sheet1!$H$11,"Video games",IF(R184=Sheet1!$H$12,"Food trucks",IF(R184=Sheet1!$H$13,"Audio",IF(R184=Sheet1!$H$14,"Electric music",IF(R184=Sheet1!$H$15,"Indie rock",IF(R184=Sheet1!$H$16,"Jazz",IF(R184=Sheet1!$H$17,"Metal",IF(R184=Sheet1!$H$18,"Rock",IF(R184=Sheet1!$H$19,"World Music",IF(R184=Sheet1!$H$20,"Fiction",IF(R184=Sheet1!$H$21,"Nonfiction",IF(R184=Sheet1!$H$22,"Radio &amp; podcasts",IF(R184=Sheet1!$H$23,"Translations",IF(R184=Sheet1!$H$24,"Photography books",IF(R184=Sheet1!$H$25,"Web",IF(R184=Sheet1!$H$26,"Wearables",IF(R184=Sheet1!$H$27,"Plays","Other"))))))))))))))))))))))))</f>
        <v>Plays</v>
      </c>
    </row>
    <row r="185" spans="1:20" ht="31.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s="5">
        <f>(E185/D185)</f>
        <v>0.69117647058823528</v>
      </c>
      <c r="I185" s="8">
        <f>E185/G185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4">
        <f>(((L185/60)/60)/24)+DATE(1970,1,1)</f>
        <v>40430.208333333336</v>
      </c>
      <c r="O185" s="14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>
        <f>IF(R185="food/food trucks","Food",IF(OR(R185=$R$3,R185=$R$15,R185=$R$52,R185=$R$85,R185=$R$75,R185=$R$135),"Music",IF(OR(R185=Sheet1!$H$4,R185=Sheet1!$H$5,R185=Sheet1!$H$6,R185=Sheet1!$H$7,R185=Sheet1!$H$8,R185=Sheet1!$H$9),"Film &amp; Video",IF(OR(R185=Sheet1!$H$26,R185=Sheet1!$H$25),"Technology",IF(R185=Sheet1!$H$13,"Journalism",IF(OR(R185=Sheet1!$H$20,R185=Sheet1!$H$21,R185=Sheet1!$H$22,R185=Sheet1!$H$23),"Publishing",IF(R185=Sheet1!$H$24,"Photography",IF(R185=Sheet1!$H$27,"Theater",IF(OR(R185=Sheet1!$H$10,R185=Sheet1!$H$11),"Games","TBD")))))))))</f>
        <v>Music</v>
      </c>
      <c r="T185" t="str">
        <f>IF(R185=Sheet1!$H$4,"Animation",IF(R185=Sheet1!$H$5,"Documentary",IF(R185=Sheet1!$H$6,"Drama",IF(R185=Sheet1!$H$7,"Science Fiction",IF(R185=Sheet1!$H$8,"Shorts",IF(R185=Sheet1!$H$9,"Television",IF(R185=Sheet1!$H$10,"Mobile games",IF(R185=Sheet1!$H$11,"Video games",IF(R185=Sheet1!$H$12,"Food trucks",IF(R185=Sheet1!$H$13,"Audio",IF(R185=Sheet1!$H$14,"Electric music",IF(R185=Sheet1!$H$15,"Indie rock",IF(R185=Sheet1!$H$16,"Jazz",IF(R185=Sheet1!$H$17,"Metal",IF(R185=Sheet1!$H$18,"Rock",IF(R185=Sheet1!$H$19,"World Music",IF(R185=Sheet1!$H$20,"Fiction",IF(R185=Sheet1!$H$21,"Nonfiction",IF(R185=Sheet1!$H$22,"Radio &amp; podcasts",IF(R185=Sheet1!$H$23,"Translations",IF(R185=Sheet1!$H$24,"Photography books",IF(R185=Sheet1!$H$25,"Web",IF(R185=Sheet1!$H$26,"Wearables",IF(R185=Sheet1!$H$27,"Plays","Other"))))))))))))))))))))))))</f>
        <v>Rock</v>
      </c>
    </row>
    <row r="186" spans="1:20" ht="16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s="5">
        <f>(E186/D186)</f>
        <v>2.9305555555555554</v>
      </c>
      <c r="I186" s="8">
        <f>E186/G186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4">
        <f>(((L186/60)/60)/24)+DATE(1970,1,1)</f>
        <v>43588.208333333328</v>
      </c>
      <c r="O186" s="14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tr">
        <f>IF(R186="food/food trucks","Food",IF(OR(R186=$R$3,R186=$R$15,R186=$R$52,R186=$R$85,R186=$R$75,R186=$R$135),"Music",IF(OR(R186=Sheet1!$H$4,R186=Sheet1!$H$5,R186=Sheet1!$H$6,R186=Sheet1!$H$7,R186=Sheet1!$H$8,R186=Sheet1!$H$9),"Film &amp; Video",IF(OR(R186=Sheet1!$H$26,R186=Sheet1!$H$25),"Technology",IF(R186=Sheet1!$H$13,"Journalism",IF(OR(R186=Sheet1!$H$20,R186=Sheet1!$H$21,R186=Sheet1!$H$22,R186=Sheet1!$H$23),"Publishing",IF(R186=Sheet1!$H$24,"Photography",IF(R186=Sheet1!$H$27,"Theater",IF(OR(R186=Sheet1!$H$10,R186=Sheet1!$H$11),"Games","TBD")))))))))</f>
        <v>Theater</v>
      </c>
      <c r="T186" t="str">
        <f>IF(R186=Sheet1!$H$4,"Animation",IF(R186=Sheet1!$H$5,"Documentary",IF(R186=Sheet1!$H$6,"Drama",IF(R186=Sheet1!$H$7,"Science Fiction",IF(R186=Sheet1!$H$8,"Shorts",IF(R186=Sheet1!$H$9,"Television",IF(R186=Sheet1!$H$10,"Mobile games",IF(R186=Sheet1!$H$11,"Video games",IF(R186=Sheet1!$H$12,"Food trucks",IF(R186=Sheet1!$H$13,"Audio",IF(R186=Sheet1!$H$14,"Electric music",IF(R186=Sheet1!$H$15,"Indie rock",IF(R186=Sheet1!$H$16,"Jazz",IF(R186=Sheet1!$H$17,"Metal",IF(R186=Sheet1!$H$18,"Rock",IF(R186=Sheet1!$H$19,"World Music",IF(R186=Sheet1!$H$20,"Fiction",IF(R186=Sheet1!$H$21,"Nonfiction",IF(R186=Sheet1!$H$22,"Radio &amp; podcasts",IF(R186=Sheet1!$H$23,"Translations",IF(R186=Sheet1!$H$24,"Photography books",IF(R186=Sheet1!$H$25,"Web",IF(R186=Sheet1!$H$26,"Wearables",IF(R186=Sheet1!$H$27,"Plays","Other"))))))))))))))))))))))))</f>
        <v>Plays</v>
      </c>
    </row>
    <row r="187" spans="1:20" ht="16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s="5">
        <f>(E187/D187)</f>
        <v>0.71799999999999997</v>
      </c>
      <c r="I187" s="8">
        <f>E187/G187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4">
        <f>(((L187/60)/60)/24)+DATE(1970,1,1)</f>
        <v>43233.208333333328</v>
      </c>
      <c r="O187" s="14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>
        <f>IF(R187="food/food trucks","Food",IF(OR(R187=$R$3,R187=$R$15,R187=$R$52,R187=$R$85,R187=$R$75,R187=$R$135),"Music",IF(OR(R187=Sheet1!$H$4,R187=Sheet1!$H$5,R187=Sheet1!$H$6,R187=Sheet1!$H$7,R187=Sheet1!$H$8,R187=Sheet1!$H$9),"Film &amp; Video",IF(OR(R187=Sheet1!$H$26,R187=Sheet1!$H$25),"Technology",IF(R187=Sheet1!$H$13,"Journalism",IF(OR(R187=Sheet1!$H$20,R187=Sheet1!$H$21,R187=Sheet1!$H$22,R187=Sheet1!$H$23),"Publishing",IF(R187=Sheet1!$H$24,"Photography",IF(R187=Sheet1!$H$27,"Theater",IF(OR(R187=Sheet1!$H$10,R187=Sheet1!$H$11),"Games","TBD")))))))))</f>
        <v>Film &amp; Video</v>
      </c>
      <c r="T187" t="str">
        <f>IF(R187=Sheet1!$H$4,"Animation",IF(R187=Sheet1!$H$5,"Documentary",IF(R187=Sheet1!$H$6,"Drama",IF(R187=Sheet1!$H$7,"Science Fiction",IF(R187=Sheet1!$H$8,"Shorts",IF(R187=Sheet1!$H$9,"Television",IF(R187=Sheet1!$H$10,"Mobile games",IF(R187=Sheet1!$H$11,"Video games",IF(R187=Sheet1!$H$12,"Food trucks",IF(R187=Sheet1!$H$13,"Audio",IF(R187=Sheet1!$H$14,"Electric music",IF(R187=Sheet1!$H$15,"Indie rock",IF(R187=Sheet1!$H$16,"Jazz",IF(R187=Sheet1!$H$17,"Metal",IF(R187=Sheet1!$H$18,"Rock",IF(R187=Sheet1!$H$19,"World Music",IF(R187=Sheet1!$H$20,"Fiction",IF(R187=Sheet1!$H$21,"Nonfiction",IF(R187=Sheet1!$H$22,"Radio &amp; podcasts",IF(R187=Sheet1!$H$23,"Translations",IF(R187=Sheet1!$H$24,"Photography books",IF(R187=Sheet1!$H$25,"Web",IF(R187=Sheet1!$H$26,"Wearables",IF(R187=Sheet1!$H$27,"Plays","Other"))))))))))))))))))))))))</f>
        <v>Television</v>
      </c>
    </row>
    <row r="188" spans="1:20" ht="16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s="5">
        <f>(E188/D188)</f>
        <v>0.31934684684684683</v>
      </c>
      <c r="I188" s="8">
        <f>E188/G188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4">
        <f>(((L188/60)/60)/24)+DATE(1970,1,1)</f>
        <v>41782.208333333336</v>
      </c>
      <c r="O188" s="14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>
        <f>IF(R188="food/food trucks","Food",IF(OR(R188=$R$3,R188=$R$15,R188=$R$52,R188=$R$85,R188=$R$75,R188=$R$135),"Music",IF(OR(R188=Sheet1!$H$4,R188=Sheet1!$H$5,R188=Sheet1!$H$6,R188=Sheet1!$H$7,R188=Sheet1!$H$8,R188=Sheet1!$H$9),"Film &amp; Video",IF(OR(R188=Sheet1!$H$26,R188=Sheet1!$H$25),"Technology",IF(R188=Sheet1!$H$13,"Journalism",IF(OR(R188=Sheet1!$H$20,R188=Sheet1!$H$21,R188=Sheet1!$H$22,R188=Sheet1!$H$23),"Publishing",IF(R188=Sheet1!$H$24,"Photography",IF(R188=Sheet1!$H$27,"Theater",IF(OR(R188=Sheet1!$H$10,R188=Sheet1!$H$11),"Games","TBD")))))))))</f>
        <v>Theater</v>
      </c>
      <c r="T188" t="str">
        <f>IF(R188=Sheet1!$H$4,"Animation",IF(R188=Sheet1!$H$5,"Documentary",IF(R188=Sheet1!$H$6,"Drama",IF(R188=Sheet1!$H$7,"Science Fiction",IF(R188=Sheet1!$H$8,"Shorts",IF(R188=Sheet1!$H$9,"Television",IF(R188=Sheet1!$H$10,"Mobile games",IF(R188=Sheet1!$H$11,"Video games",IF(R188=Sheet1!$H$12,"Food trucks",IF(R188=Sheet1!$H$13,"Audio",IF(R188=Sheet1!$H$14,"Electric music",IF(R188=Sheet1!$H$15,"Indie rock",IF(R188=Sheet1!$H$16,"Jazz",IF(R188=Sheet1!$H$17,"Metal",IF(R188=Sheet1!$H$18,"Rock",IF(R188=Sheet1!$H$19,"World Music",IF(R188=Sheet1!$H$20,"Fiction",IF(R188=Sheet1!$H$21,"Nonfiction",IF(R188=Sheet1!$H$22,"Radio &amp; podcasts",IF(R188=Sheet1!$H$23,"Translations",IF(R188=Sheet1!$H$24,"Photography books",IF(R188=Sheet1!$H$25,"Web",IF(R188=Sheet1!$H$26,"Wearables",IF(R188=Sheet1!$H$27,"Plays","Other"))))))))))))))))))))))))</f>
        <v>Plays</v>
      </c>
    </row>
    <row r="189" spans="1:20" ht="16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s="5">
        <f>(E189/D189)</f>
        <v>2.2987375415282392</v>
      </c>
      <c r="I189" s="8">
        <f>E189/G189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4">
        <f>(((L189/60)/60)/24)+DATE(1970,1,1)</f>
        <v>41328.25</v>
      </c>
      <c r="O189" s="14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tr">
        <f>IF(R189="food/food trucks","Food",IF(OR(R189=$R$3,R189=$R$15,R189=$R$52,R189=$R$85,R189=$R$75,R189=$R$135),"Music",IF(OR(R189=Sheet1!$H$4,R189=Sheet1!$H$5,R189=Sheet1!$H$6,R189=Sheet1!$H$7,R189=Sheet1!$H$8,R189=Sheet1!$H$9),"Film &amp; Video",IF(OR(R189=Sheet1!$H$26,R189=Sheet1!$H$25),"Technology",IF(R189=Sheet1!$H$13,"Journalism",IF(OR(R189=Sheet1!$H$20,R189=Sheet1!$H$21,R189=Sheet1!$H$22,R189=Sheet1!$H$23),"Publishing",IF(R189=Sheet1!$H$24,"Photography",IF(R189=Sheet1!$H$27,"Theater",IF(OR(R189=Sheet1!$H$10,R189=Sheet1!$H$11),"Games","TBD")))))))))</f>
        <v>Film &amp; Video</v>
      </c>
      <c r="T189" t="str">
        <f>IF(R189=Sheet1!$H$4,"Animation",IF(R189=Sheet1!$H$5,"Documentary",IF(R189=Sheet1!$H$6,"Drama",IF(R189=Sheet1!$H$7,"Science Fiction",IF(R189=Sheet1!$H$8,"Shorts",IF(R189=Sheet1!$H$9,"Television",IF(R189=Sheet1!$H$10,"Mobile games",IF(R189=Sheet1!$H$11,"Video games",IF(R189=Sheet1!$H$12,"Food trucks",IF(R189=Sheet1!$H$13,"Audio",IF(R189=Sheet1!$H$14,"Electric music",IF(R189=Sheet1!$H$15,"Indie rock",IF(R189=Sheet1!$H$16,"Jazz",IF(R189=Sheet1!$H$17,"Metal",IF(R189=Sheet1!$H$18,"Rock",IF(R189=Sheet1!$H$19,"World Music",IF(R189=Sheet1!$H$20,"Fiction",IF(R189=Sheet1!$H$21,"Nonfiction",IF(R189=Sheet1!$H$22,"Radio &amp; podcasts",IF(R189=Sheet1!$H$23,"Translations",IF(R189=Sheet1!$H$24,"Photography books",IF(R189=Sheet1!$H$25,"Web",IF(R189=Sheet1!$H$26,"Wearables",IF(R189=Sheet1!$H$27,"Plays","Other"))))))))))))))))))))))))</f>
        <v>Shorts</v>
      </c>
    </row>
    <row r="190" spans="1:20" ht="16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s="5">
        <f>(E190/D190)</f>
        <v>0.3201219512195122</v>
      </c>
      <c r="I190" s="8">
        <f>E190/G190</f>
        <v>75</v>
      </c>
      <c r="J190" t="s">
        <v>107</v>
      </c>
      <c r="K190" t="s">
        <v>108</v>
      </c>
      <c r="L190">
        <v>1417500000</v>
      </c>
      <c r="M190">
        <v>1417586400</v>
      </c>
      <c r="N190" s="14">
        <f>(((L190/60)/60)/24)+DATE(1970,1,1)</f>
        <v>41975.25</v>
      </c>
      <c r="O190" s="14">
        <f>(((M190/60)/60)/24)+DATE(1970,1,1)</f>
        <v>41976.25</v>
      </c>
      <c r="P190" t="b">
        <v>0</v>
      </c>
      <c r="Q190" t="b">
        <v>0</v>
      </c>
      <c r="R190" t="s">
        <v>33</v>
      </c>
      <c r="S190" t="str">
        <f>IF(R190="food/food trucks","Food",IF(OR(R190=$R$3,R190=$R$15,R190=$R$52,R190=$R$85,R190=$R$75,R190=$R$135),"Music",IF(OR(R190=Sheet1!$H$4,R190=Sheet1!$H$5,R190=Sheet1!$H$6,R190=Sheet1!$H$7,R190=Sheet1!$H$8,R190=Sheet1!$H$9),"Film &amp; Video",IF(OR(R190=Sheet1!$H$26,R190=Sheet1!$H$25),"Technology",IF(R190=Sheet1!$H$13,"Journalism",IF(OR(R190=Sheet1!$H$20,R190=Sheet1!$H$21,R190=Sheet1!$H$22,R190=Sheet1!$H$23),"Publishing",IF(R190=Sheet1!$H$24,"Photography",IF(R190=Sheet1!$H$27,"Theater",IF(OR(R190=Sheet1!$H$10,R190=Sheet1!$H$11),"Games","TBD")))))))))</f>
        <v>Theater</v>
      </c>
      <c r="T190" t="str">
        <f>IF(R190=Sheet1!$H$4,"Animation",IF(R190=Sheet1!$H$5,"Documentary",IF(R190=Sheet1!$H$6,"Drama",IF(R190=Sheet1!$H$7,"Science Fiction",IF(R190=Sheet1!$H$8,"Shorts",IF(R190=Sheet1!$H$9,"Television",IF(R190=Sheet1!$H$10,"Mobile games",IF(R190=Sheet1!$H$11,"Video games",IF(R190=Sheet1!$H$12,"Food trucks",IF(R190=Sheet1!$H$13,"Audio",IF(R190=Sheet1!$H$14,"Electric music",IF(R190=Sheet1!$H$15,"Indie rock",IF(R190=Sheet1!$H$16,"Jazz",IF(R190=Sheet1!$H$17,"Metal",IF(R190=Sheet1!$H$18,"Rock",IF(R190=Sheet1!$H$19,"World Music",IF(R190=Sheet1!$H$20,"Fiction",IF(R190=Sheet1!$H$21,"Nonfiction",IF(R190=Sheet1!$H$22,"Radio &amp; podcasts",IF(R190=Sheet1!$H$23,"Translations",IF(R190=Sheet1!$H$24,"Photography books",IF(R190=Sheet1!$H$25,"Web",IF(R190=Sheet1!$H$26,"Wearables",IF(R190=Sheet1!$H$27,"Plays","Other"))))))))))))))))))))))))</f>
        <v>Plays</v>
      </c>
    </row>
    <row r="191" spans="1:20" ht="16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s="5">
        <f>(E191/D191)</f>
        <v>0.23525352848928385</v>
      </c>
      <c r="I191" s="8">
        <f>E191/G191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4">
        <f>(((L191/60)/60)/24)+DATE(1970,1,1)</f>
        <v>42433.25</v>
      </c>
      <c r="O191" s="14">
        <f>(((M191/60)/60)/24)+DATE(1970,1,1)</f>
        <v>42433.25</v>
      </c>
      <c r="P191" t="b">
        <v>0</v>
      </c>
      <c r="Q191" t="b">
        <v>0</v>
      </c>
      <c r="R191" t="s">
        <v>33</v>
      </c>
      <c r="S191" t="str">
        <f>IF(R191="food/food trucks","Food",IF(OR(R191=$R$3,R191=$R$15,R191=$R$52,R191=$R$85,R191=$R$75,R191=$R$135),"Music",IF(OR(R191=Sheet1!$H$4,R191=Sheet1!$H$5,R191=Sheet1!$H$6,R191=Sheet1!$H$7,R191=Sheet1!$H$8,R191=Sheet1!$H$9),"Film &amp; Video",IF(OR(R191=Sheet1!$H$26,R191=Sheet1!$H$25),"Technology",IF(R191=Sheet1!$H$13,"Journalism",IF(OR(R191=Sheet1!$H$20,R191=Sheet1!$H$21,R191=Sheet1!$H$22,R191=Sheet1!$H$23),"Publishing",IF(R191=Sheet1!$H$24,"Photography",IF(R191=Sheet1!$H$27,"Theater",IF(OR(R191=Sheet1!$H$10,R191=Sheet1!$H$11),"Games","TBD")))))))))</f>
        <v>Theater</v>
      </c>
      <c r="T191" t="str">
        <f>IF(R191=Sheet1!$H$4,"Animation",IF(R191=Sheet1!$H$5,"Documentary",IF(R191=Sheet1!$H$6,"Drama",IF(R191=Sheet1!$H$7,"Science Fiction",IF(R191=Sheet1!$H$8,"Shorts",IF(R191=Sheet1!$H$9,"Television",IF(R191=Sheet1!$H$10,"Mobile games",IF(R191=Sheet1!$H$11,"Video games",IF(R191=Sheet1!$H$12,"Food trucks",IF(R191=Sheet1!$H$13,"Audio",IF(R191=Sheet1!$H$14,"Electric music",IF(R191=Sheet1!$H$15,"Indie rock",IF(R191=Sheet1!$H$16,"Jazz",IF(R191=Sheet1!$H$17,"Metal",IF(R191=Sheet1!$H$18,"Rock",IF(R191=Sheet1!$H$19,"World Music",IF(R191=Sheet1!$H$20,"Fiction",IF(R191=Sheet1!$H$21,"Nonfiction",IF(R191=Sheet1!$H$22,"Radio &amp; podcasts",IF(R191=Sheet1!$H$23,"Translations",IF(R191=Sheet1!$H$24,"Photography books",IF(R191=Sheet1!$H$25,"Web",IF(R191=Sheet1!$H$26,"Wearables",IF(R191=Sheet1!$H$27,"Plays","Other"))))))))))))))))))))))))</f>
        <v>Plays</v>
      </c>
    </row>
    <row r="192" spans="1:20" ht="16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s="5">
        <f>(E192/D192)</f>
        <v>0.68594594594594593</v>
      </c>
      <c r="I192" s="8">
        <f>E192/G192</f>
        <v>105.75</v>
      </c>
      <c r="J192" t="s">
        <v>21</v>
      </c>
      <c r="K192" t="s">
        <v>22</v>
      </c>
      <c r="L192">
        <v>1370322000</v>
      </c>
      <c r="M192">
        <v>1370408400</v>
      </c>
      <c r="N192" s="14">
        <f>(((L192/60)/60)/24)+DATE(1970,1,1)</f>
        <v>41429.208333333336</v>
      </c>
      <c r="O192" s="14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>
        <f>IF(R192="food/food trucks","Food",IF(OR(R192=$R$3,R192=$R$15,R192=$R$52,R192=$R$85,R192=$R$75,R192=$R$135),"Music",IF(OR(R192=Sheet1!$H$4,R192=Sheet1!$H$5,R192=Sheet1!$H$6,R192=Sheet1!$H$7,R192=Sheet1!$H$8,R192=Sheet1!$H$9),"Film &amp; Video",IF(OR(R192=Sheet1!$H$26,R192=Sheet1!$H$25),"Technology",IF(R192=Sheet1!$H$13,"Journalism",IF(OR(R192=Sheet1!$H$20,R192=Sheet1!$H$21,R192=Sheet1!$H$22,R192=Sheet1!$H$23),"Publishing",IF(R192=Sheet1!$H$24,"Photography",IF(R192=Sheet1!$H$27,"Theater",IF(OR(R192=Sheet1!$H$10,R192=Sheet1!$H$11),"Games","TBD")))))))))</f>
        <v>Theater</v>
      </c>
      <c r="T192" t="str">
        <f>IF(R192=Sheet1!$H$4,"Animation",IF(R192=Sheet1!$H$5,"Documentary",IF(R192=Sheet1!$H$6,"Drama",IF(R192=Sheet1!$H$7,"Science Fiction",IF(R192=Sheet1!$H$8,"Shorts",IF(R192=Sheet1!$H$9,"Television",IF(R192=Sheet1!$H$10,"Mobile games",IF(R192=Sheet1!$H$11,"Video games",IF(R192=Sheet1!$H$12,"Food trucks",IF(R192=Sheet1!$H$13,"Audio",IF(R192=Sheet1!$H$14,"Electric music",IF(R192=Sheet1!$H$15,"Indie rock",IF(R192=Sheet1!$H$16,"Jazz",IF(R192=Sheet1!$H$17,"Metal",IF(R192=Sheet1!$H$18,"Rock",IF(R192=Sheet1!$H$19,"World Music",IF(R192=Sheet1!$H$20,"Fiction",IF(R192=Sheet1!$H$21,"Nonfiction",IF(R192=Sheet1!$H$22,"Radio &amp; podcasts",IF(R192=Sheet1!$H$23,"Translations",IF(R192=Sheet1!$H$24,"Photography books",IF(R192=Sheet1!$H$25,"Web",IF(R192=Sheet1!$H$26,"Wearables",IF(R192=Sheet1!$H$27,"Plays","Other"))))))))))))))))))))))))</f>
        <v>Plays</v>
      </c>
    </row>
    <row r="193" spans="1:20" ht="16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s="5">
        <f>(E193/D193)</f>
        <v>0.37952380952380954</v>
      </c>
      <c r="I193" s="8">
        <f>E193/G193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4">
        <f>(((L193/60)/60)/24)+DATE(1970,1,1)</f>
        <v>43536.208333333328</v>
      </c>
      <c r="O193" s="14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>
        <f>IF(R193="food/food trucks","Food",IF(OR(R193=$R$3,R193=$R$15,R193=$R$52,R193=$R$85,R193=$R$75,R193=$R$135),"Music",IF(OR(R193=Sheet1!$H$4,R193=Sheet1!$H$5,R193=Sheet1!$H$6,R193=Sheet1!$H$7,R193=Sheet1!$H$8,R193=Sheet1!$H$9),"Film &amp; Video",IF(OR(R193=Sheet1!$H$26,R193=Sheet1!$H$25),"Technology",IF(R193=Sheet1!$H$13,"Journalism",IF(OR(R193=Sheet1!$H$20,R193=Sheet1!$H$21,R193=Sheet1!$H$22,R193=Sheet1!$H$23),"Publishing",IF(R193=Sheet1!$H$24,"Photography",IF(R193=Sheet1!$H$27,"Theater",IF(OR(R193=Sheet1!$H$10,R193=Sheet1!$H$11),"Games","TBD")))))))))</f>
        <v>Theater</v>
      </c>
      <c r="T193" t="str">
        <f>IF(R193=Sheet1!$H$4,"Animation",IF(R193=Sheet1!$H$5,"Documentary",IF(R193=Sheet1!$H$6,"Drama",IF(R193=Sheet1!$H$7,"Science Fiction",IF(R193=Sheet1!$H$8,"Shorts",IF(R193=Sheet1!$H$9,"Television",IF(R193=Sheet1!$H$10,"Mobile games",IF(R193=Sheet1!$H$11,"Video games",IF(R193=Sheet1!$H$12,"Food trucks",IF(R193=Sheet1!$H$13,"Audio",IF(R193=Sheet1!$H$14,"Electric music",IF(R193=Sheet1!$H$15,"Indie rock",IF(R193=Sheet1!$H$16,"Jazz",IF(R193=Sheet1!$H$17,"Metal",IF(R193=Sheet1!$H$18,"Rock",IF(R193=Sheet1!$H$19,"World Music",IF(R193=Sheet1!$H$20,"Fiction",IF(R193=Sheet1!$H$21,"Nonfiction",IF(R193=Sheet1!$H$22,"Radio &amp; podcasts",IF(R193=Sheet1!$H$23,"Translations",IF(R193=Sheet1!$H$24,"Photography books",IF(R193=Sheet1!$H$25,"Web",IF(R193=Sheet1!$H$26,"Wearables",IF(R193=Sheet1!$H$27,"Plays","Other"))))))))))))))))))))))))</f>
        <v>Plays</v>
      </c>
    </row>
    <row r="194" spans="1:20" ht="16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s="5">
        <f>(E194/D194)</f>
        <v>0.19992957746478873</v>
      </c>
      <c r="I194" s="8">
        <f>E194/G194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4">
        <f>(((L194/60)/60)/24)+DATE(1970,1,1)</f>
        <v>41817.208333333336</v>
      </c>
      <c r="O194" s="14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>
        <f>IF(R194="food/food trucks","Food",IF(OR(R194=$R$3,R194=$R$15,R194=$R$52,R194=$R$85,R194=$R$75,R194=$R$135),"Music",IF(OR(R194=Sheet1!$H$4,R194=Sheet1!$H$5,R194=Sheet1!$H$6,R194=Sheet1!$H$7,R194=Sheet1!$H$8,R194=Sheet1!$H$9),"Film &amp; Video",IF(OR(R194=Sheet1!$H$26,R194=Sheet1!$H$25),"Technology",IF(R194=Sheet1!$H$13,"Journalism",IF(OR(R194=Sheet1!$H$20,R194=Sheet1!$H$21,R194=Sheet1!$H$22,R194=Sheet1!$H$23),"Publishing",IF(R194=Sheet1!$H$24,"Photography",IF(R194=Sheet1!$H$27,"Theater",IF(OR(R194=Sheet1!$H$10,R194=Sheet1!$H$11),"Games","TBD")))))))))</f>
        <v>Music</v>
      </c>
      <c r="T194" t="str">
        <f>IF(R194=Sheet1!$H$4,"Animation",IF(R194=Sheet1!$H$5,"Documentary",IF(R194=Sheet1!$H$6,"Drama",IF(R194=Sheet1!$H$7,"Science Fiction",IF(R194=Sheet1!$H$8,"Shorts",IF(R194=Sheet1!$H$9,"Television",IF(R194=Sheet1!$H$10,"Mobile games",IF(R194=Sheet1!$H$11,"Video games",IF(R194=Sheet1!$H$12,"Food trucks",IF(R194=Sheet1!$H$13,"Audio",IF(R194=Sheet1!$H$14,"Electric music",IF(R194=Sheet1!$H$15,"Indie rock",IF(R194=Sheet1!$H$16,"Jazz",IF(R194=Sheet1!$H$17,"Metal",IF(R194=Sheet1!$H$18,"Rock",IF(R194=Sheet1!$H$19,"World Music",IF(R194=Sheet1!$H$20,"Fiction",IF(R194=Sheet1!$H$21,"Nonfiction",IF(R194=Sheet1!$H$22,"Radio &amp; podcasts",IF(R194=Sheet1!$H$23,"Translations",IF(R194=Sheet1!$H$24,"Photography books",IF(R194=Sheet1!$H$25,"Web",IF(R194=Sheet1!$H$26,"Wearables",IF(R194=Sheet1!$H$27,"Plays","Other"))))))))))))))))))))))))</f>
        <v>Rock</v>
      </c>
    </row>
    <row r="195" spans="1:20" ht="16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s="5">
        <f>(E195/D195)</f>
        <v>0.45636363636363636</v>
      </c>
      <c r="I195" s="8">
        <f>E195/G195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4">
        <f>(((L195/60)/60)/24)+DATE(1970,1,1)</f>
        <v>43198.208333333328</v>
      </c>
      <c r="O195" s="14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>IF(R195="food/food trucks","Food",IF(OR(R195=$R$3,R195=$R$15,R195=$R$52,R195=$R$85,R195=$R$75,R195=$R$135),"Music",IF(OR(R195=Sheet1!$H$4,R195=Sheet1!$H$5,R195=Sheet1!$H$6,R195=Sheet1!$H$7,R195=Sheet1!$H$8,R195=Sheet1!$H$9),"Film &amp; Video",IF(OR(R195=Sheet1!$H$26,R195=Sheet1!$H$25),"Technology",IF(R195=Sheet1!$H$13,"Journalism",IF(OR(R195=Sheet1!$H$20,R195=Sheet1!$H$21,R195=Sheet1!$H$22,R195=Sheet1!$H$23),"Publishing",IF(R195=Sheet1!$H$24,"Photography",IF(R195=Sheet1!$H$27,"Theater",IF(OR(R195=Sheet1!$H$10,R195=Sheet1!$H$11),"Games","TBD")))))))))</f>
        <v>Music</v>
      </c>
      <c r="T195" t="str">
        <f>IF(R195=Sheet1!$H$4,"Animation",IF(R195=Sheet1!$H$5,"Documentary",IF(R195=Sheet1!$H$6,"Drama",IF(R195=Sheet1!$H$7,"Science Fiction",IF(R195=Sheet1!$H$8,"Shorts",IF(R195=Sheet1!$H$9,"Television",IF(R195=Sheet1!$H$10,"Mobile games",IF(R195=Sheet1!$H$11,"Video games",IF(R195=Sheet1!$H$12,"Food trucks",IF(R195=Sheet1!$H$13,"Audio",IF(R195=Sheet1!$H$14,"Electric music",IF(R195=Sheet1!$H$15,"Indie rock",IF(R195=Sheet1!$H$16,"Jazz",IF(R195=Sheet1!$H$17,"Metal",IF(R195=Sheet1!$H$18,"Rock",IF(R195=Sheet1!$H$19,"World Music",IF(R195=Sheet1!$H$20,"Fiction",IF(R195=Sheet1!$H$21,"Nonfiction",IF(R195=Sheet1!$H$22,"Radio &amp; podcasts",IF(R195=Sheet1!$H$23,"Translations",IF(R195=Sheet1!$H$24,"Photography books",IF(R195=Sheet1!$H$25,"Web",IF(R195=Sheet1!$H$26,"Wearables",IF(R195=Sheet1!$H$27,"Plays","Other"))))))))))))))))))))))))</f>
        <v>Indie rock</v>
      </c>
    </row>
    <row r="196" spans="1:20" ht="16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s="5">
        <f>(E196/D196)</f>
        <v>1.227605633802817</v>
      </c>
      <c r="I196" s="8">
        <f>E196/G196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4">
        <f>(((L196/60)/60)/24)+DATE(1970,1,1)</f>
        <v>42261.208333333328</v>
      </c>
      <c r="O196" s="14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tr">
        <f>IF(R196="food/food trucks","Food",IF(OR(R196=$R$3,R196=$R$15,R196=$R$52,R196=$R$85,R196=$R$75,R196=$R$135),"Music",IF(OR(R196=Sheet1!$H$4,R196=Sheet1!$H$5,R196=Sheet1!$H$6,R196=Sheet1!$H$7,R196=Sheet1!$H$8,R196=Sheet1!$H$9),"Film &amp; Video",IF(OR(R196=Sheet1!$H$26,R196=Sheet1!$H$25),"Technology",IF(R196=Sheet1!$H$13,"Journalism",IF(OR(R196=Sheet1!$H$20,R196=Sheet1!$H$21,R196=Sheet1!$H$22,R196=Sheet1!$H$23),"Publishing",IF(R196=Sheet1!$H$24,"Photography",IF(R196=Sheet1!$H$27,"Theater",IF(OR(R196=Sheet1!$H$10,R196=Sheet1!$H$11),"Games","TBD")))))))))</f>
        <v>Music</v>
      </c>
      <c r="T196" t="str">
        <f>IF(R196=Sheet1!$H$4,"Animation",IF(R196=Sheet1!$H$5,"Documentary",IF(R196=Sheet1!$H$6,"Drama",IF(R196=Sheet1!$H$7,"Science Fiction",IF(R196=Sheet1!$H$8,"Shorts",IF(R196=Sheet1!$H$9,"Television",IF(R196=Sheet1!$H$10,"Mobile games",IF(R196=Sheet1!$H$11,"Video games",IF(R196=Sheet1!$H$12,"Food trucks",IF(R196=Sheet1!$H$13,"Audio",IF(R196=Sheet1!$H$14,"Electric music",IF(R196=Sheet1!$H$15,"Indie rock",IF(R196=Sheet1!$H$16,"Jazz",IF(R196=Sheet1!$H$17,"Metal",IF(R196=Sheet1!$H$18,"Rock",IF(R196=Sheet1!$H$19,"World Music",IF(R196=Sheet1!$H$20,"Fiction",IF(R196=Sheet1!$H$21,"Nonfiction",IF(R196=Sheet1!$H$22,"Radio &amp; podcasts",IF(R196=Sheet1!$H$23,"Translations",IF(R196=Sheet1!$H$24,"Photography books",IF(R196=Sheet1!$H$25,"Web",IF(R196=Sheet1!$H$26,"Wearables",IF(R196=Sheet1!$H$27,"Plays","Other"))))))))))))))))))))))))</f>
        <v>Metal</v>
      </c>
    </row>
    <row r="197" spans="1:20" ht="16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s="5">
        <f>(E197/D197)</f>
        <v>3.61753164556962</v>
      </c>
      <c r="I197" s="8">
        <f>E197/G197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4">
        <f>(((L197/60)/60)/24)+DATE(1970,1,1)</f>
        <v>43310.208333333328</v>
      </c>
      <c r="O197" s="14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tr">
        <f>IF(R197="food/food trucks","Food",IF(OR(R197=$R$3,R197=$R$15,R197=$R$52,R197=$R$85,R197=$R$75,R197=$R$135),"Music",IF(OR(R197=Sheet1!$H$4,R197=Sheet1!$H$5,R197=Sheet1!$H$6,R197=Sheet1!$H$7,R197=Sheet1!$H$8,R197=Sheet1!$H$9),"Film &amp; Video",IF(OR(R197=Sheet1!$H$26,R197=Sheet1!$H$25),"Technology",IF(R197=Sheet1!$H$13,"Journalism",IF(OR(R197=Sheet1!$H$20,R197=Sheet1!$H$21,R197=Sheet1!$H$22,R197=Sheet1!$H$23),"Publishing",IF(R197=Sheet1!$H$24,"Photography",IF(R197=Sheet1!$H$27,"Theater",IF(OR(R197=Sheet1!$H$10,R197=Sheet1!$H$11),"Games","TBD")))))))))</f>
        <v>Music</v>
      </c>
      <c r="T197" t="str">
        <f>IF(R197=Sheet1!$H$4,"Animation",IF(R197=Sheet1!$H$5,"Documentary",IF(R197=Sheet1!$H$6,"Drama",IF(R197=Sheet1!$H$7,"Science Fiction",IF(R197=Sheet1!$H$8,"Shorts",IF(R197=Sheet1!$H$9,"Television",IF(R197=Sheet1!$H$10,"Mobile games",IF(R197=Sheet1!$H$11,"Video games",IF(R197=Sheet1!$H$12,"Food trucks",IF(R197=Sheet1!$H$13,"Audio",IF(R197=Sheet1!$H$14,"Electric music",IF(R197=Sheet1!$H$15,"Indie rock",IF(R197=Sheet1!$H$16,"Jazz",IF(R197=Sheet1!$H$17,"Metal",IF(R197=Sheet1!$H$18,"Rock",IF(R197=Sheet1!$H$19,"World Music",IF(R197=Sheet1!$H$20,"Fiction",IF(R197=Sheet1!$H$21,"Nonfiction",IF(R197=Sheet1!$H$22,"Radio &amp; podcasts",IF(R197=Sheet1!$H$23,"Translations",IF(R197=Sheet1!$H$24,"Photography books",IF(R197=Sheet1!$H$25,"Web",IF(R197=Sheet1!$H$26,"Wearables",IF(R197=Sheet1!$H$27,"Plays","Other"))))))))))))))))))))))))</f>
        <v>Electric music</v>
      </c>
    </row>
    <row r="198" spans="1:20" ht="16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s="5">
        <f>(E198/D198)</f>
        <v>0.63146341463414635</v>
      </c>
      <c r="I198" s="8">
        <f>E198/G198</f>
        <v>51.78</v>
      </c>
      <c r="J198" t="s">
        <v>36</v>
      </c>
      <c r="K198" t="s">
        <v>37</v>
      </c>
      <c r="L198">
        <v>1472878800</v>
      </c>
      <c r="M198">
        <v>1474520400</v>
      </c>
      <c r="N198" s="14">
        <f>(((L198/60)/60)/24)+DATE(1970,1,1)</f>
        <v>42616.208333333328</v>
      </c>
      <c r="O198" s="14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>
        <f>IF(R198="food/food trucks","Food",IF(OR(R198=$R$3,R198=$R$15,R198=$R$52,R198=$R$85,R198=$R$75,R198=$R$135),"Music",IF(OR(R198=Sheet1!$H$4,R198=Sheet1!$H$5,R198=Sheet1!$H$6,R198=Sheet1!$H$7,R198=Sheet1!$H$8,R198=Sheet1!$H$9),"Film &amp; Video",IF(OR(R198=Sheet1!$H$26,R198=Sheet1!$H$25),"Technology",IF(R198=Sheet1!$H$13,"Journalism",IF(OR(R198=Sheet1!$H$20,R198=Sheet1!$H$21,R198=Sheet1!$H$22,R198=Sheet1!$H$23),"Publishing",IF(R198=Sheet1!$H$24,"Photography",IF(R198=Sheet1!$H$27,"Theater",IF(OR(R198=Sheet1!$H$10,R198=Sheet1!$H$11),"Games","TBD")))))))))</f>
        <v>Technology</v>
      </c>
      <c r="T198" t="str">
        <f>IF(R198=Sheet1!$H$4,"Animation",IF(R198=Sheet1!$H$5,"Documentary",IF(R198=Sheet1!$H$6,"Drama",IF(R198=Sheet1!$H$7,"Science Fiction",IF(R198=Sheet1!$H$8,"Shorts",IF(R198=Sheet1!$H$9,"Television",IF(R198=Sheet1!$H$10,"Mobile games",IF(R198=Sheet1!$H$11,"Video games",IF(R198=Sheet1!$H$12,"Food trucks",IF(R198=Sheet1!$H$13,"Audio",IF(R198=Sheet1!$H$14,"Electric music",IF(R198=Sheet1!$H$15,"Indie rock",IF(R198=Sheet1!$H$16,"Jazz",IF(R198=Sheet1!$H$17,"Metal",IF(R198=Sheet1!$H$18,"Rock",IF(R198=Sheet1!$H$19,"World Music",IF(R198=Sheet1!$H$20,"Fiction",IF(R198=Sheet1!$H$21,"Nonfiction",IF(R198=Sheet1!$H$22,"Radio &amp; podcasts",IF(R198=Sheet1!$H$23,"Translations",IF(R198=Sheet1!$H$24,"Photography books",IF(R198=Sheet1!$H$25,"Web",IF(R198=Sheet1!$H$26,"Wearables",IF(R198=Sheet1!$H$27,"Plays","Other"))))))))))))))))))))))))</f>
        <v>Wearables</v>
      </c>
    </row>
    <row r="199" spans="1:20" ht="16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s="5">
        <f>(E199/D199)</f>
        <v>2.9820475319926874</v>
      </c>
      <c r="I199" s="8">
        <f>E199/G199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4">
        <f>(((L199/60)/60)/24)+DATE(1970,1,1)</f>
        <v>42909.208333333328</v>
      </c>
      <c r="O199" s="14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tr">
        <f>IF(R199="food/food trucks","Food",IF(OR(R199=$R$3,R199=$R$15,R199=$R$52,R199=$R$85,R199=$R$75,R199=$R$135),"Music",IF(OR(R199=Sheet1!$H$4,R199=Sheet1!$H$5,R199=Sheet1!$H$6,R199=Sheet1!$H$7,R199=Sheet1!$H$8,R199=Sheet1!$H$9),"Film &amp; Video",IF(OR(R199=Sheet1!$H$26,R199=Sheet1!$H$25),"Technology",IF(R199=Sheet1!$H$13,"Journalism",IF(OR(R199=Sheet1!$H$20,R199=Sheet1!$H$21,R199=Sheet1!$H$22,R199=Sheet1!$H$23),"Publishing",IF(R199=Sheet1!$H$24,"Photography",IF(R199=Sheet1!$H$27,"Theater",IF(OR(R199=Sheet1!$H$10,R199=Sheet1!$H$11),"Games","TBD")))))))))</f>
        <v>Film &amp; Video</v>
      </c>
      <c r="T199" t="str">
        <f>IF(R199=Sheet1!$H$4,"Animation",IF(R199=Sheet1!$H$5,"Documentary",IF(R199=Sheet1!$H$6,"Drama",IF(R199=Sheet1!$H$7,"Science Fiction",IF(R199=Sheet1!$H$8,"Shorts",IF(R199=Sheet1!$H$9,"Television",IF(R199=Sheet1!$H$10,"Mobile games",IF(R199=Sheet1!$H$11,"Video games",IF(R199=Sheet1!$H$12,"Food trucks",IF(R199=Sheet1!$H$13,"Audio",IF(R199=Sheet1!$H$14,"Electric music",IF(R199=Sheet1!$H$15,"Indie rock",IF(R199=Sheet1!$H$16,"Jazz",IF(R199=Sheet1!$H$17,"Metal",IF(R199=Sheet1!$H$18,"Rock",IF(R199=Sheet1!$H$19,"World Music",IF(R199=Sheet1!$H$20,"Fiction",IF(R199=Sheet1!$H$21,"Nonfiction",IF(R199=Sheet1!$H$22,"Radio &amp; podcasts",IF(R199=Sheet1!$H$23,"Translations",IF(R199=Sheet1!$H$24,"Photography books",IF(R199=Sheet1!$H$25,"Web",IF(R199=Sheet1!$H$26,"Wearables",IF(R199=Sheet1!$H$27,"Plays","Other"))))))))))))))))))))))))</f>
        <v>Drama</v>
      </c>
    </row>
    <row r="200" spans="1:20" ht="16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s="5">
        <f>(E200/D200)</f>
        <v>9.5585443037974685E-2</v>
      </c>
      <c r="I200" s="8">
        <f>E200/G200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4">
        <f>(((L200/60)/60)/24)+DATE(1970,1,1)</f>
        <v>40396.208333333336</v>
      </c>
      <c r="O200" s="14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>
        <f>IF(R200="food/food trucks","Food",IF(OR(R200=$R$3,R200=$R$15,R200=$R$52,R200=$R$85,R200=$R$75,R200=$R$135),"Music",IF(OR(R200=Sheet1!$H$4,R200=Sheet1!$H$5,R200=Sheet1!$H$6,R200=Sheet1!$H$7,R200=Sheet1!$H$8,R200=Sheet1!$H$9),"Film &amp; Video",IF(OR(R200=Sheet1!$H$26,R200=Sheet1!$H$25),"Technology",IF(R200=Sheet1!$H$13,"Journalism",IF(OR(R200=Sheet1!$H$20,R200=Sheet1!$H$21,R200=Sheet1!$H$22,R200=Sheet1!$H$23),"Publishing",IF(R200=Sheet1!$H$24,"Photography",IF(R200=Sheet1!$H$27,"Theater",IF(OR(R200=Sheet1!$H$10,R200=Sheet1!$H$11),"Games","TBD")))))))))</f>
        <v>Music</v>
      </c>
      <c r="T200" t="str">
        <f>IF(R200=Sheet1!$H$4,"Animation",IF(R200=Sheet1!$H$5,"Documentary",IF(R200=Sheet1!$H$6,"Drama",IF(R200=Sheet1!$H$7,"Science Fiction",IF(R200=Sheet1!$H$8,"Shorts",IF(R200=Sheet1!$H$9,"Television",IF(R200=Sheet1!$H$10,"Mobile games",IF(R200=Sheet1!$H$11,"Video games",IF(R200=Sheet1!$H$12,"Food trucks",IF(R200=Sheet1!$H$13,"Audio",IF(R200=Sheet1!$H$14,"Electric music",IF(R200=Sheet1!$H$15,"Indie rock",IF(R200=Sheet1!$H$16,"Jazz",IF(R200=Sheet1!$H$17,"Metal",IF(R200=Sheet1!$H$18,"Rock",IF(R200=Sheet1!$H$19,"World Music",IF(R200=Sheet1!$H$20,"Fiction",IF(R200=Sheet1!$H$21,"Nonfiction",IF(R200=Sheet1!$H$22,"Radio &amp; podcasts",IF(R200=Sheet1!$H$23,"Translations",IF(R200=Sheet1!$H$24,"Photography books",IF(R200=Sheet1!$H$25,"Web",IF(R200=Sheet1!$H$26,"Wearables",IF(R200=Sheet1!$H$27,"Plays","Other"))))))))))))))))))))))))</f>
        <v>Electric music</v>
      </c>
    </row>
    <row r="201" spans="1:20" ht="16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s="5">
        <f>(E201/D201)</f>
        <v>0.5377777777777778</v>
      </c>
      <c r="I201" s="8">
        <f>E201/G201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4">
        <f>(((L201/60)/60)/24)+DATE(1970,1,1)</f>
        <v>42192.208333333328</v>
      </c>
      <c r="O201" s="14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>
        <f>IF(R201="food/food trucks","Food",IF(OR(R201=$R$3,R201=$R$15,R201=$R$52,R201=$R$85,R201=$R$75,R201=$R$135),"Music",IF(OR(R201=Sheet1!$H$4,R201=Sheet1!$H$5,R201=Sheet1!$H$6,R201=Sheet1!$H$7,R201=Sheet1!$H$8,R201=Sheet1!$H$9),"Film &amp; Video",IF(OR(R201=Sheet1!$H$26,R201=Sheet1!$H$25),"Technology",IF(R201=Sheet1!$H$13,"Journalism",IF(OR(R201=Sheet1!$H$20,R201=Sheet1!$H$21,R201=Sheet1!$H$22,R201=Sheet1!$H$23),"Publishing",IF(R201=Sheet1!$H$24,"Photography",IF(R201=Sheet1!$H$27,"Theater",IF(OR(R201=Sheet1!$H$10,R201=Sheet1!$H$11),"Games","TBD")))))))))</f>
        <v>Music</v>
      </c>
      <c r="T201" t="str">
        <f>IF(R201=Sheet1!$H$4,"Animation",IF(R201=Sheet1!$H$5,"Documentary",IF(R201=Sheet1!$H$6,"Drama",IF(R201=Sheet1!$H$7,"Science Fiction",IF(R201=Sheet1!$H$8,"Shorts",IF(R201=Sheet1!$H$9,"Television",IF(R201=Sheet1!$H$10,"Mobile games",IF(R201=Sheet1!$H$11,"Video games",IF(R201=Sheet1!$H$12,"Food trucks",IF(R201=Sheet1!$H$13,"Audio",IF(R201=Sheet1!$H$14,"Electric music",IF(R201=Sheet1!$H$15,"Indie rock",IF(R201=Sheet1!$H$16,"Jazz",IF(R201=Sheet1!$H$17,"Metal",IF(R201=Sheet1!$H$18,"Rock",IF(R201=Sheet1!$H$19,"World Music",IF(R201=Sheet1!$H$20,"Fiction",IF(R201=Sheet1!$H$21,"Nonfiction",IF(R201=Sheet1!$H$22,"Radio &amp; podcasts",IF(R201=Sheet1!$H$23,"Translations",IF(R201=Sheet1!$H$24,"Photography books",IF(R201=Sheet1!$H$25,"Web",IF(R201=Sheet1!$H$26,"Wearables",IF(R201=Sheet1!$H$27,"Plays","Other"))))))))))))))))))))))))</f>
        <v>Rock</v>
      </c>
    </row>
    <row r="202" spans="1:20" ht="16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s="5">
        <f>(E202/D202)</f>
        <v>0.02</v>
      </c>
      <c r="I202" s="8">
        <f>E202/G202</f>
        <v>2</v>
      </c>
      <c r="J202" t="s">
        <v>15</v>
      </c>
      <c r="K202" t="s">
        <v>16</v>
      </c>
      <c r="L202">
        <v>1269493200</v>
      </c>
      <c r="M202">
        <v>1270443600</v>
      </c>
      <c r="N202" s="14">
        <f>(((L202/60)/60)/24)+DATE(1970,1,1)</f>
        <v>40262.208333333336</v>
      </c>
      <c r="O202" s="14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>
        <f>IF(R202="food/food trucks","Food",IF(OR(R202=$R$3,R202=$R$15,R202=$R$52,R202=$R$85,R202=$R$75,R202=$R$135),"Music",IF(OR(R202=Sheet1!$H$4,R202=Sheet1!$H$5,R202=Sheet1!$H$6,R202=Sheet1!$H$7,R202=Sheet1!$H$8,R202=Sheet1!$H$9),"Film &amp; Video",IF(OR(R202=Sheet1!$H$26,R202=Sheet1!$H$25),"Technology",IF(R202=Sheet1!$H$13,"Journalism",IF(OR(R202=Sheet1!$H$20,R202=Sheet1!$H$21,R202=Sheet1!$H$22,R202=Sheet1!$H$23),"Publishing",IF(R202=Sheet1!$H$24,"Photography",IF(R202=Sheet1!$H$27,"Theater",IF(OR(R202=Sheet1!$H$10,R202=Sheet1!$H$11),"Games","TBD")))))))))</f>
        <v>Theater</v>
      </c>
      <c r="T202" t="str">
        <f>IF(R202=Sheet1!$H$4,"Animation",IF(R202=Sheet1!$H$5,"Documentary",IF(R202=Sheet1!$H$6,"Drama",IF(R202=Sheet1!$H$7,"Science Fiction",IF(R202=Sheet1!$H$8,"Shorts",IF(R202=Sheet1!$H$9,"Television",IF(R202=Sheet1!$H$10,"Mobile games",IF(R202=Sheet1!$H$11,"Video games",IF(R202=Sheet1!$H$12,"Food trucks",IF(R202=Sheet1!$H$13,"Audio",IF(R202=Sheet1!$H$14,"Electric music",IF(R202=Sheet1!$H$15,"Indie rock",IF(R202=Sheet1!$H$16,"Jazz",IF(R202=Sheet1!$H$17,"Metal",IF(R202=Sheet1!$H$18,"Rock",IF(R202=Sheet1!$H$19,"World Music",IF(R202=Sheet1!$H$20,"Fiction",IF(R202=Sheet1!$H$21,"Nonfiction",IF(R202=Sheet1!$H$22,"Radio &amp; podcasts",IF(R202=Sheet1!$H$23,"Translations",IF(R202=Sheet1!$H$24,"Photography books",IF(R202=Sheet1!$H$25,"Web",IF(R202=Sheet1!$H$26,"Wearables",IF(R202=Sheet1!$H$27,"Plays","Other"))))))))))))))))))))))))</f>
        <v>Plays</v>
      </c>
    </row>
    <row r="203" spans="1:20" ht="16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s="5">
        <f>(E203/D203)</f>
        <v>6.8119047619047617</v>
      </c>
      <c r="I203" s="8">
        <f>E203/G203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4">
        <f>(((L203/60)/60)/24)+DATE(1970,1,1)</f>
        <v>41845.208333333336</v>
      </c>
      <c r="O203" s="14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tr">
        <f>IF(R203="food/food trucks","Food",IF(OR(R203=$R$3,R203=$R$15,R203=$R$52,R203=$R$85,R203=$R$75,R203=$R$135),"Music",IF(OR(R203=Sheet1!$H$4,R203=Sheet1!$H$5,R203=Sheet1!$H$6,R203=Sheet1!$H$7,R203=Sheet1!$H$8,R203=Sheet1!$H$9),"Film &amp; Video",IF(OR(R203=Sheet1!$H$26,R203=Sheet1!$H$25),"Technology",IF(R203=Sheet1!$H$13,"Journalism",IF(OR(R203=Sheet1!$H$20,R203=Sheet1!$H$21,R203=Sheet1!$H$22,R203=Sheet1!$H$23),"Publishing",IF(R203=Sheet1!$H$24,"Photography",IF(R203=Sheet1!$H$27,"Theater",IF(OR(R203=Sheet1!$H$10,R203=Sheet1!$H$11),"Games","TBD")))))))))</f>
        <v>Technology</v>
      </c>
      <c r="T203" t="str">
        <f>IF(R203=Sheet1!$H$4,"Animation",IF(R203=Sheet1!$H$5,"Documentary",IF(R203=Sheet1!$H$6,"Drama",IF(R203=Sheet1!$H$7,"Science Fiction",IF(R203=Sheet1!$H$8,"Shorts",IF(R203=Sheet1!$H$9,"Television",IF(R203=Sheet1!$H$10,"Mobile games",IF(R203=Sheet1!$H$11,"Video games",IF(R203=Sheet1!$H$12,"Food trucks",IF(R203=Sheet1!$H$13,"Audio",IF(R203=Sheet1!$H$14,"Electric music",IF(R203=Sheet1!$H$15,"Indie rock",IF(R203=Sheet1!$H$16,"Jazz",IF(R203=Sheet1!$H$17,"Metal",IF(R203=Sheet1!$H$18,"Rock",IF(R203=Sheet1!$H$19,"World Music",IF(R203=Sheet1!$H$20,"Fiction",IF(R203=Sheet1!$H$21,"Nonfiction",IF(R203=Sheet1!$H$22,"Radio &amp; podcasts",IF(R203=Sheet1!$H$23,"Translations",IF(R203=Sheet1!$H$24,"Photography books",IF(R203=Sheet1!$H$25,"Web",IF(R203=Sheet1!$H$26,"Wearables",IF(R203=Sheet1!$H$27,"Plays","Other"))))))))))))))))))))))))</f>
        <v>Web</v>
      </c>
    </row>
    <row r="204" spans="1:20" ht="16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s="5">
        <f>(E204/D204)</f>
        <v>0.78831325301204824</v>
      </c>
      <c r="I204" s="8">
        <f>E204/G204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4">
        <f>(((L204/60)/60)/24)+DATE(1970,1,1)</f>
        <v>40818.208333333336</v>
      </c>
      <c r="O204" s="14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>
        <f>IF(R204="food/food trucks","Food",IF(OR(R204=$R$3,R204=$R$15,R204=$R$52,R204=$R$85,R204=$R$75,R204=$R$135),"Music",IF(OR(R204=Sheet1!$H$4,R204=Sheet1!$H$5,R204=Sheet1!$H$6,R204=Sheet1!$H$7,R204=Sheet1!$H$8,R204=Sheet1!$H$9),"Film &amp; Video",IF(OR(R204=Sheet1!$H$26,R204=Sheet1!$H$25),"Technology",IF(R204=Sheet1!$H$13,"Journalism",IF(OR(R204=Sheet1!$H$20,R204=Sheet1!$H$21,R204=Sheet1!$H$22,R204=Sheet1!$H$23),"Publishing",IF(R204=Sheet1!$H$24,"Photography",IF(R204=Sheet1!$H$27,"Theater",IF(OR(R204=Sheet1!$H$10,R204=Sheet1!$H$11),"Games","TBD")))))))))</f>
        <v>Food</v>
      </c>
      <c r="T204" t="str">
        <f>IF(R204=Sheet1!$H$4,"Animation",IF(R204=Sheet1!$H$5,"Documentary",IF(R204=Sheet1!$H$6,"Drama",IF(R204=Sheet1!$H$7,"Science Fiction",IF(R204=Sheet1!$H$8,"Shorts",IF(R204=Sheet1!$H$9,"Television",IF(R204=Sheet1!$H$10,"Mobile games",IF(R204=Sheet1!$H$11,"Video games",IF(R204=Sheet1!$H$12,"Food trucks",IF(R204=Sheet1!$H$13,"Audio",IF(R204=Sheet1!$H$14,"Electric music",IF(R204=Sheet1!$H$15,"Indie rock",IF(R204=Sheet1!$H$16,"Jazz",IF(R204=Sheet1!$H$17,"Metal",IF(R204=Sheet1!$H$18,"Rock",IF(R204=Sheet1!$H$19,"World Music",IF(R204=Sheet1!$H$20,"Fiction",IF(R204=Sheet1!$H$21,"Nonfiction",IF(R204=Sheet1!$H$22,"Radio &amp; podcasts",IF(R204=Sheet1!$H$23,"Translations",IF(R204=Sheet1!$H$24,"Photography books",IF(R204=Sheet1!$H$25,"Web",IF(R204=Sheet1!$H$26,"Wearables",IF(R204=Sheet1!$H$27,"Plays","Other"))))))))))))))))))))))))</f>
        <v>Food trucks</v>
      </c>
    </row>
    <row r="205" spans="1:20" ht="31.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s="5">
        <f>(E205/D205)</f>
        <v>1.3440792216817234</v>
      </c>
      <c r="I205" s="8">
        <f>E205/G205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4">
        <f>(((L205/60)/60)/24)+DATE(1970,1,1)</f>
        <v>42752.25</v>
      </c>
      <c r="O205" s="14">
        <f>(((M205/60)/60)/24)+DATE(1970,1,1)</f>
        <v>42754.25</v>
      </c>
      <c r="P205" t="b">
        <v>0</v>
      </c>
      <c r="Q205" t="b">
        <v>0</v>
      </c>
      <c r="R205" t="s">
        <v>33</v>
      </c>
      <c r="S205" t="str">
        <f>IF(R205="food/food trucks","Food",IF(OR(R205=$R$3,R205=$R$15,R205=$R$52,R205=$R$85,R205=$R$75,R205=$R$135),"Music",IF(OR(R205=Sheet1!$H$4,R205=Sheet1!$H$5,R205=Sheet1!$H$6,R205=Sheet1!$H$7,R205=Sheet1!$H$8,R205=Sheet1!$H$9),"Film &amp; Video",IF(OR(R205=Sheet1!$H$26,R205=Sheet1!$H$25),"Technology",IF(R205=Sheet1!$H$13,"Journalism",IF(OR(R205=Sheet1!$H$20,R205=Sheet1!$H$21,R205=Sheet1!$H$22,R205=Sheet1!$H$23),"Publishing",IF(R205=Sheet1!$H$24,"Photography",IF(R205=Sheet1!$H$27,"Theater",IF(OR(R205=Sheet1!$H$10,R205=Sheet1!$H$11),"Games","TBD")))))))))</f>
        <v>Theater</v>
      </c>
      <c r="T205" t="str">
        <f>IF(R205=Sheet1!$H$4,"Animation",IF(R205=Sheet1!$H$5,"Documentary",IF(R205=Sheet1!$H$6,"Drama",IF(R205=Sheet1!$H$7,"Science Fiction",IF(R205=Sheet1!$H$8,"Shorts",IF(R205=Sheet1!$H$9,"Television",IF(R205=Sheet1!$H$10,"Mobile games",IF(R205=Sheet1!$H$11,"Video games",IF(R205=Sheet1!$H$12,"Food trucks",IF(R205=Sheet1!$H$13,"Audio",IF(R205=Sheet1!$H$14,"Electric music",IF(R205=Sheet1!$H$15,"Indie rock",IF(R205=Sheet1!$H$16,"Jazz",IF(R205=Sheet1!$H$17,"Metal",IF(R205=Sheet1!$H$18,"Rock",IF(R205=Sheet1!$H$19,"World Music",IF(R205=Sheet1!$H$20,"Fiction",IF(R205=Sheet1!$H$21,"Nonfiction",IF(R205=Sheet1!$H$22,"Radio &amp; podcasts",IF(R205=Sheet1!$H$23,"Translations",IF(R205=Sheet1!$H$24,"Photography books",IF(R205=Sheet1!$H$25,"Web",IF(R205=Sheet1!$H$26,"Wearables",IF(R205=Sheet1!$H$27,"Plays","Other"))))))))))))))))))))))))</f>
        <v>Plays</v>
      </c>
    </row>
    <row r="206" spans="1:20" ht="16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s="5">
        <f>(E206/D206)</f>
        <v>3.372E-2</v>
      </c>
      <c r="I206" s="8">
        <f>E206/G206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4">
        <f>(((L206/60)/60)/24)+DATE(1970,1,1)</f>
        <v>40636.208333333336</v>
      </c>
      <c r="O206" s="14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>
        <f>IF(R206="food/food trucks","Food",IF(OR(R206=$R$3,R206=$R$15,R206=$R$52,R206=$R$85,R206=$R$75,R206=$R$135),"Music",IF(OR(R206=Sheet1!$H$4,R206=Sheet1!$H$5,R206=Sheet1!$H$6,R206=Sheet1!$H$7,R206=Sheet1!$H$8,R206=Sheet1!$H$9),"Film &amp; Video",IF(OR(R206=Sheet1!$H$26,R206=Sheet1!$H$25),"Technology",IF(R206=Sheet1!$H$13,"Journalism",IF(OR(R206=Sheet1!$H$20,R206=Sheet1!$H$21,R206=Sheet1!$H$22,R206=Sheet1!$H$23),"Publishing",IF(R206=Sheet1!$H$24,"Photography",IF(R206=Sheet1!$H$27,"Theater",IF(OR(R206=Sheet1!$H$10,R206=Sheet1!$H$11),"Games","TBD")))))))))</f>
        <v>Music</v>
      </c>
      <c r="T206" t="str">
        <f>IF(R206=Sheet1!$H$4,"Animation",IF(R206=Sheet1!$H$5,"Documentary",IF(R206=Sheet1!$H$6,"Drama",IF(R206=Sheet1!$H$7,"Science Fiction",IF(R206=Sheet1!$H$8,"Shorts",IF(R206=Sheet1!$H$9,"Television",IF(R206=Sheet1!$H$10,"Mobile games",IF(R206=Sheet1!$H$11,"Video games",IF(R206=Sheet1!$H$12,"Food trucks",IF(R206=Sheet1!$H$13,"Audio",IF(R206=Sheet1!$H$14,"Electric music",IF(R206=Sheet1!$H$15,"Indie rock",IF(R206=Sheet1!$H$16,"Jazz",IF(R206=Sheet1!$H$17,"Metal",IF(R206=Sheet1!$H$18,"Rock",IF(R206=Sheet1!$H$19,"World Music",IF(R206=Sheet1!$H$20,"Fiction",IF(R206=Sheet1!$H$21,"Nonfiction",IF(R206=Sheet1!$H$22,"Radio &amp; podcasts",IF(R206=Sheet1!$H$23,"Translations",IF(R206=Sheet1!$H$24,"Photography books",IF(R206=Sheet1!$H$25,"Web",IF(R206=Sheet1!$H$26,"Wearables",IF(R206=Sheet1!$H$27,"Plays","Other"))))))))))))))))))))))))</f>
        <v>Jazz</v>
      </c>
    </row>
    <row r="207" spans="1:20" ht="16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s="5">
        <f>(E207/D207)</f>
        <v>4.3184615384615386</v>
      </c>
      <c r="I207" s="8">
        <f>E207/G207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4">
        <f>(((L207/60)/60)/24)+DATE(1970,1,1)</f>
        <v>43390.208333333328</v>
      </c>
      <c r="O207" s="14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tr">
        <f>IF(R207="food/food trucks","Food",IF(OR(R207=$R$3,R207=$R$15,R207=$R$52,R207=$R$85,R207=$R$75,R207=$R$135),"Music",IF(OR(R207=Sheet1!$H$4,R207=Sheet1!$H$5,R207=Sheet1!$H$6,R207=Sheet1!$H$7,R207=Sheet1!$H$8,R207=Sheet1!$H$9),"Film &amp; Video",IF(OR(R207=Sheet1!$H$26,R207=Sheet1!$H$25),"Technology",IF(R207=Sheet1!$H$13,"Journalism",IF(OR(R207=Sheet1!$H$20,R207=Sheet1!$H$21,R207=Sheet1!$H$22,R207=Sheet1!$H$23),"Publishing",IF(R207=Sheet1!$H$24,"Photography",IF(R207=Sheet1!$H$27,"Theater",IF(OR(R207=Sheet1!$H$10,R207=Sheet1!$H$11),"Games","TBD")))))))))</f>
        <v>Theater</v>
      </c>
      <c r="T207" t="str">
        <f>IF(R207=Sheet1!$H$4,"Animation",IF(R207=Sheet1!$H$5,"Documentary",IF(R207=Sheet1!$H$6,"Drama",IF(R207=Sheet1!$H$7,"Science Fiction",IF(R207=Sheet1!$H$8,"Shorts",IF(R207=Sheet1!$H$9,"Television",IF(R207=Sheet1!$H$10,"Mobile games",IF(R207=Sheet1!$H$11,"Video games",IF(R207=Sheet1!$H$12,"Food trucks",IF(R207=Sheet1!$H$13,"Audio",IF(R207=Sheet1!$H$14,"Electric music",IF(R207=Sheet1!$H$15,"Indie rock",IF(R207=Sheet1!$H$16,"Jazz",IF(R207=Sheet1!$H$17,"Metal",IF(R207=Sheet1!$H$18,"Rock",IF(R207=Sheet1!$H$19,"World Music",IF(R207=Sheet1!$H$20,"Fiction",IF(R207=Sheet1!$H$21,"Nonfiction",IF(R207=Sheet1!$H$22,"Radio &amp; podcasts",IF(R207=Sheet1!$H$23,"Translations",IF(R207=Sheet1!$H$24,"Photography books",IF(R207=Sheet1!$H$25,"Web",IF(R207=Sheet1!$H$26,"Wearables",IF(R207=Sheet1!$H$27,"Plays","Other"))))))))))))))))))))))))</f>
        <v>Plays</v>
      </c>
    </row>
    <row r="208" spans="1:20" ht="16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s="5">
        <f>(E208/D208)</f>
        <v>0.38844444444444443</v>
      </c>
      <c r="I208" s="8">
        <f>E208/G208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4">
        <f>(((L208/60)/60)/24)+DATE(1970,1,1)</f>
        <v>40236.25</v>
      </c>
      <c r="O208" s="14">
        <f>(((M208/60)/60)/24)+DATE(1970,1,1)</f>
        <v>40245.25</v>
      </c>
      <c r="P208" t="b">
        <v>0</v>
      </c>
      <c r="Q208" t="b">
        <v>0</v>
      </c>
      <c r="R208" t="s">
        <v>119</v>
      </c>
      <c r="S208" t="str">
        <f>IF(R208="food/food trucks","Food",IF(OR(R208=$R$3,R208=$R$15,R208=$R$52,R208=$R$85,R208=$R$75,R208=$R$135),"Music",IF(OR(R208=Sheet1!$H$4,R208=Sheet1!$H$5,R208=Sheet1!$H$6,R208=Sheet1!$H$7,R208=Sheet1!$H$8,R208=Sheet1!$H$9),"Film &amp; Video",IF(OR(R208=Sheet1!$H$26,R208=Sheet1!$H$25),"Technology",IF(R208=Sheet1!$H$13,"Journalism",IF(OR(R208=Sheet1!$H$20,R208=Sheet1!$H$21,R208=Sheet1!$H$22,R208=Sheet1!$H$23),"Publishing",IF(R208=Sheet1!$H$24,"Photography",IF(R208=Sheet1!$H$27,"Theater",IF(OR(R208=Sheet1!$H$10,R208=Sheet1!$H$11),"Games","TBD")))))))))</f>
        <v>Publishing</v>
      </c>
      <c r="T208" t="str">
        <f>IF(R208=Sheet1!$H$4,"Animation",IF(R208=Sheet1!$H$5,"Documentary",IF(R208=Sheet1!$H$6,"Drama",IF(R208=Sheet1!$H$7,"Science Fiction",IF(R208=Sheet1!$H$8,"Shorts",IF(R208=Sheet1!$H$9,"Television",IF(R208=Sheet1!$H$10,"Mobile games",IF(R208=Sheet1!$H$11,"Video games",IF(R208=Sheet1!$H$12,"Food trucks",IF(R208=Sheet1!$H$13,"Audio",IF(R208=Sheet1!$H$14,"Electric music",IF(R208=Sheet1!$H$15,"Indie rock",IF(R208=Sheet1!$H$16,"Jazz",IF(R208=Sheet1!$H$17,"Metal",IF(R208=Sheet1!$H$18,"Rock",IF(R208=Sheet1!$H$19,"World Music",IF(R208=Sheet1!$H$20,"Fiction",IF(R208=Sheet1!$H$21,"Nonfiction",IF(R208=Sheet1!$H$22,"Radio &amp; podcasts",IF(R208=Sheet1!$H$23,"Translations",IF(R208=Sheet1!$H$24,"Photography books",IF(R208=Sheet1!$H$25,"Web",IF(R208=Sheet1!$H$26,"Wearables",IF(R208=Sheet1!$H$27,"Plays","Other"))))))))))))))))))))))))</f>
        <v>Fiction</v>
      </c>
    </row>
    <row r="209" spans="1:20" ht="31.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s="5">
        <f>(E209/D209)</f>
        <v>4.2569999999999997</v>
      </c>
      <c r="I209" s="8">
        <f>E209/G209</f>
        <v>99</v>
      </c>
      <c r="J209" t="s">
        <v>21</v>
      </c>
      <c r="K209" t="s">
        <v>22</v>
      </c>
      <c r="L209">
        <v>1535432400</v>
      </c>
      <c r="M209">
        <v>1537160400</v>
      </c>
      <c r="N209" s="14">
        <f>(((L209/60)/60)/24)+DATE(1970,1,1)</f>
        <v>43340.208333333328</v>
      </c>
      <c r="O209" s="14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tr">
        <f>IF(R209="food/food trucks","Food",IF(OR(R209=$R$3,R209=$R$15,R209=$R$52,R209=$R$85,R209=$R$75,R209=$R$135),"Music",IF(OR(R209=Sheet1!$H$4,R209=Sheet1!$H$5,R209=Sheet1!$H$6,R209=Sheet1!$H$7,R209=Sheet1!$H$8,R209=Sheet1!$H$9),"Film &amp; Video",IF(OR(R209=Sheet1!$H$26,R209=Sheet1!$H$25),"Technology",IF(R209=Sheet1!$H$13,"Journalism",IF(OR(R209=Sheet1!$H$20,R209=Sheet1!$H$21,R209=Sheet1!$H$22,R209=Sheet1!$H$23),"Publishing",IF(R209=Sheet1!$H$24,"Photography",IF(R209=Sheet1!$H$27,"Theater",IF(OR(R209=Sheet1!$H$10,R209=Sheet1!$H$11),"Games","TBD")))))))))</f>
        <v>Music</v>
      </c>
      <c r="T209" t="str">
        <f>IF(R209=Sheet1!$H$4,"Animation",IF(R209=Sheet1!$H$5,"Documentary",IF(R209=Sheet1!$H$6,"Drama",IF(R209=Sheet1!$H$7,"Science Fiction",IF(R209=Sheet1!$H$8,"Shorts",IF(R209=Sheet1!$H$9,"Television",IF(R209=Sheet1!$H$10,"Mobile games",IF(R209=Sheet1!$H$11,"Video games",IF(R209=Sheet1!$H$12,"Food trucks",IF(R209=Sheet1!$H$13,"Audio",IF(R209=Sheet1!$H$14,"Electric music",IF(R209=Sheet1!$H$15,"Indie rock",IF(R209=Sheet1!$H$16,"Jazz",IF(R209=Sheet1!$H$17,"Metal",IF(R209=Sheet1!$H$18,"Rock",IF(R209=Sheet1!$H$19,"World Music",IF(R209=Sheet1!$H$20,"Fiction",IF(R209=Sheet1!$H$21,"Nonfiction",IF(R209=Sheet1!$H$22,"Radio &amp; podcasts",IF(R209=Sheet1!$H$23,"Translations",IF(R209=Sheet1!$H$24,"Photography books",IF(R209=Sheet1!$H$25,"Web",IF(R209=Sheet1!$H$26,"Wearables",IF(R209=Sheet1!$H$27,"Plays","Other"))))))))))))))))))))))))</f>
        <v>Rock</v>
      </c>
    </row>
    <row r="210" spans="1:20" ht="16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s="5">
        <f>(E210/D210)</f>
        <v>1.0112239715591671</v>
      </c>
      <c r="I210" s="8">
        <f>E210/G210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4">
        <f>(((L210/60)/60)/24)+DATE(1970,1,1)</f>
        <v>43048.25</v>
      </c>
      <c r="O210" s="14">
        <f>(((M210/60)/60)/24)+DATE(1970,1,1)</f>
        <v>43072.25</v>
      </c>
      <c r="P210" t="b">
        <v>0</v>
      </c>
      <c r="Q210" t="b">
        <v>0</v>
      </c>
      <c r="R210" t="s">
        <v>42</v>
      </c>
      <c r="S210" t="str">
        <f>IF(R210="food/food trucks","Food",IF(OR(R210=$R$3,R210=$R$15,R210=$R$52,R210=$R$85,R210=$R$75,R210=$R$135),"Music",IF(OR(R210=Sheet1!$H$4,R210=Sheet1!$H$5,R210=Sheet1!$H$6,R210=Sheet1!$H$7,R210=Sheet1!$H$8,R210=Sheet1!$H$9),"Film &amp; Video",IF(OR(R210=Sheet1!$H$26,R210=Sheet1!$H$25),"Technology",IF(R210=Sheet1!$H$13,"Journalism",IF(OR(R210=Sheet1!$H$20,R210=Sheet1!$H$21,R210=Sheet1!$H$22,R210=Sheet1!$H$23),"Publishing",IF(R210=Sheet1!$H$24,"Photography",IF(R210=Sheet1!$H$27,"Theater",IF(OR(R210=Sheet1!$H$10,R210=Sheet1!$H$11),"Games","TBD")))))))))</f>
        <v>Film &amp; Video</v>
      </c>
      <c r="T210" t="str">
        <f>IF(R210=Sheet1!$H$4,"Animation",IF(R210=Sheet1!$H$5,"Documentary",IF(R210=Sheet1!$H$6,"Drama",IF(R210=Sheet1!$H$7,"Science Fiction",IF(R210=Sheet1!$H$8,"Shorts",IF(R210=Sheet1!$H$9,"Television",IF(R210=Sheet1!$H$10,"Mobile games",IF(R210=Sheet1!$H$11,"Video games",IF(R210=Sheet1!$H$12,"Food trucks",IF(R210=Sheet1!$H$13,"Audio",IF(R210=Sheet1!$H$14,"Electric music",IF(R210=Sheet1!$H$15,"Indie rock",IF(R210=Sheet1!$H$16,"Jazz",IF(R210=Sheet1!$H$17,"Metal",IF(R210=Sheet1!$H$18,"Rock",IF(R210=Sheet1!$H$19,"World Music",IF(R210=Sheet1!$H$20,"Fiction",IF(R210=Sheet1!$H$21,"Nonfiction",IF(R210=Sheet1!$H$22,"Radio &amp; podcasts",IF(R210=Sheet1!$H$23,"Translations",IF(R210=Sheet1!$H$24,"Photography books",IF(R210=Sheet1!$H$25,"Web",IF(R210=Sheet1!$H$26,"Wearables",IF(R210=Sheet1!$H$27,"Plays","Other"))))))))))))))))))))))))</f>
        <v>Documentary</v>
      </c>
    </row>
    <row r="211" spans="1:20" ht="16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s="5">
        <f>(E211/D211)</f>
        <v>0.21188688946015424</v>
      </c>
      <c r="I211" s="8">
        <f>E211/G211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4">
        <f>(((L211/60)/60)/24)+DATE(1970,1,1)</f>
        <v>42496.208333333328</v>
      </c>
      <c r="O211" s="14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>
        <f>IF(R211="food/food trucks","Food",IF(OR(R211=$R$3,R211=$R$15,R211=$R$52,R211=$R$85,R211=$R$75,R211=$R$135),"Music",IF(OR(R211=Sheet1!$H$4,R211=Sheet1!$H$5,R211=Sheet1!$H$6,R211=Sheet1!$H$7,R211=Sheet1!$H$8,R211=Sheet1!$H$9),"Film &amp; Video",IF(OR(R211=Sheet1!$H$26,R211=Sheet1!$H$25),"Technology",IF(R211=Sheet1!$H$13,"Journalism",IF(OR(R211=Sheet1!$H$20,R211=Sheet1!$H$21,R211=Sheet1!$H$22,R211=Sheet1!$H$23),"Publishing",IF(R211=Sheet1!$H$24,"Photography",IF(R211=Sheet1!$H$27,"Theater",IF(OR(R211=Sheet1!$H$10,R211=Sheet1!$H$11),"Games","TBD")))))))))</f>
        <v>Film &amp; Video</v>
      </c>
      <c r="T211" t="str">
        <f>IF(R211=Sheet1!$H$4,"Animation",IF(R211=Sheet1!$H$5,"Documentary",IF(R211=Sheet1!$H$6,"Drama",IF(R211=Sheet1!$H$7,"Science Fiction",IF(R211=Sheet1!$H$8,"Shorts",IF(R211=Sheet1!$H$9,"Television",IF(R211=Sheet1!$H$10,"Mobile games",IF(R211=Sheet1!$H$11,"Video games",IF(R211=Sheet1!$H$12,"Food trucks",IF(R211=Sheet1!$H$13,"Audio",IF(R211=Sheet1!$H$14,"Electric music",IF(R211=Sheet1!$H$15,"Indie rock",IF(R211=Sheet1!$H$16,"Jazz",IF(R211=Sheet1!$H$17,"Metal",IF(R211=Sheet1!$H$18,"Rock",IF(R211=Sheet1!$H$19,"World Music",IF(R211=Sheet1!$H$20,"Fiction",IF(R211=Sheet1!$H$21,"Nonfiction",IF(R211=Sheet1!$H$22,"Radio &amp; podcasts",IF(R211=Sheet1!$H$23,"Translations",IF(R211=Sheet1!$H$24,"Photography books",IF(R211=Sheet1!$H$25,"Web",IF(R211=Sheet1!$H$26,"Wearables",IF(R211=Sheet1!$H$27,"Plays","Other"))))))))))))))))))))))))</f>
        <v>Documentary</v>
      </c>
    </row>
    <row r="212" spans="1:20" ht="16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s="5">
        <f>(E212/D212)</f>
        <v>0.67425531914893622</v>
      </c>
      <c r="I212" s="8">
        <f>E212/G212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4">
        <f>(((L212/60)/60)/24)+DATE(1970,1,1)</f>
        <v>42797.25</v>
      </c>
      <c r="O212" s="14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>
        <f>IF(R212="food/food trucks","Food",IF(OR(R212=$R$3,R212=$R$15,R212=$R$52,R212=$R$85,R212=$R$75,R212=$R$135),"Music",IF(OR(R212=Sheet1!$H$4,R212=Sheet1!$H$5,R212=Sheet1!$H$6,R212=Sheet1!$H$7,R212=Sheet1!$H$8,R212=Sheet1!$H$9),"Film &amp; Video",IF(OR(R212=Sheet1!$H$26,R212=Sheet1!$H$25),"Technology",IF(R212=Sheet1!$H$13,"Journalism",IF(OR(R212=Sheet1!$H$20,R212=Sheet1!$H$21,R212=Sheet1!$H$22,R212=Sheet1!$H$23),"Publishing",IF(R212=Sheet1!$H$24,"Photography",IF(R212=Sheet1!$H$27,"Theater",IF(OR(R212=Sheet1!$H$10,R212=Sheet1!$H$11),"Games","TBD")))))))))</f>
        <v>Film &amp; Video</v>
      </c>
      <c r="T212" t="str">
        <f>IF(R212=Sheet1!$H$4,"Animation",IF(R212=Sheet1!$H$5,"Documentary",IF(R212=Sheet1!$H$6,"Drama",IF(R212=Sheet1!$H$7,"Science Fiction",IF(R212=Sheet1!$H$8,"Shorts",IF(R212=Sheet1!$H$9,"Television",IF(R212=Sheet1!$H$10,"Mobile games",IF(R212=Sheet1!$H$11,"Video games",IF(R212=Sheet1!$H$12,"Food trucks",IF(R212=Sheet1!$H$13,"Audio",IF(R212=Sheet1!$H$14,"Electric music",IF(R212=Sheet1!$H$15,"Indie rock",IF(R212=Sheet1!$H$16,"Jazz",IF(R212=Sheet1!$H$17,"Metal",IF(R212=Sheet1!$H$18,"Rock",IF(R212=Sheet1!$H$19,"World Music",IF(R212=Sheet1!$H$20,"Fiction",IF(R212=Sheet1!$H$21,"Nonfiction",IF(R212=Sheet1!$H$22,"Radio &amp; podcasts",IF(R212=Sheet1!$H$23,"Translations",IF(R212=Sheet1!$H$24,"Photography books",IF(R212=Sheet1!$H$25,"Web",IF(R212=Sheet1!$H$26,"Wearables",IF(R212=Sheet1!$H$27,"Plays","Other"))))))))))))))))))))))))</f>
        <v>Science Fiction</v>
      </c>
    </row>
    <row r="213" spans="1:20" ht="31.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s="5">
        <f>(E213/D213)</f>
        <v>0.9492337164750958</v>
      </c>
      <c r="I213" s="8">
        <f>E213/G213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4">
        <f>(((L213/60)/60)/24)+DATE(1970,1,1)</f>
        <v>41513.208333333336</v>
      </c>
      <c r="O213" s="14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>
        <f>IF(R213="food/food trucks","Food",IF(OR(R213=$R$3,R213=$R$15,R213=$R$52,R213=$R$85,R213=$R$75,R213=$R$135),"Music",IF(OR(R213=Sheet1!$H$4,R213=Sheet1!$H$5,R213=Sheet1!$H$6,R213=Sheet1!$H$7,R213=Sheet1!$H$8,R213=Sheet1!$H$9),"Film &amp; Video",IF(OR(R213=Sheet1!$H$26,R213=Sheet1!$H$25),"Technology",IF(R213=Sheet1!$H$13,"Journalism",IF(OR(R213=Sheet1!$H$20,R213=Sheet1!$H$21,R213=Sheet1!$H$22,R213=Sheet1!$H$23),"Publishing",IF(R213=Sheet1!$H$24,"Photography",IF(R213=Sheet1!$H$27,"Theater",IF(OR(R213=Sheet1!$H$10,R213=Sheet1!$H$11),"Games","TBD")))))))))</f>
        <v>Theater</v>
      </c>
      <c r="T213" t="str">
        <f>IF(R213=Sheet1!$H$4,"Animation",IF(R213=Sheet1!$H$5,"Documentary",IF(R213=Sheet1!$H$6,"Drama",IF(R213=Sheet1!$H$7,"Science Fiction",IF(R213=Sheet1!$H$8,"Shorts",IF(R213=Sheet1!$H$9,"Television",IF(R213=Sheet1!$H$10,"Mobile games",IF(R213=Sheet1!$H$11,"Video games",IF(R213=Sheet1!$H$12,"Food trucks",IF(R213=Sheet1!$H$13,"Audio",IF(R213=Sheet1!$H$14,"Electric music",IF(R213=Sheet1!$H$15,"Indie rock",IF(R213=Sheet1!$H$16,"Jazz",IF(R213=Sheet1!$H$17,"Metal",IF(R213=Sheet1!$H$18,"Rock",IF(R213=Sheet1!$H$19,"World Music",IF(R213=Sheet1!$H$20,"Fiction",IF(R213=Sheet1!$H$21,"Nonfiction",IF(R213=Sheet1!$H$22,"Radio &amp; podcasts",IF(R213=Sheet1!$H$23,"Translations",IF(R213=Sheet1!$H$24,"Photography books",IF(R213=Sheet1!$H$25,"Web",IF(R213=Sheet1!$H$26,"Wearables",IF(R213=Sheet1!$H$27,"Plays","Other"))))))))))))))))))))))))</f>
        <v>Plays</v>
      </c>
    </row>
    <row r="214" spans="1:20" ht="31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s="5">
        <f>(E214/D214)</f>
        <v>1.5185185185185186</v>
      </c>
      <c r="I214" s="8">
        <f>E214/G214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4">
        <f>(((L214/60)/60)/24)+DATE(1970,1,1)</f>
        <v>43814.25</v>
      </c>
      <c r="O214" s="14">
        <f>(((M214/60)/60)/24)+DATE(1970,1,1)</f>
        <v>43860.25</v>
      </c>
      <c r="P214" t="b">
        <v>0</v>
      </c>
      <c r="Q214" t="b">
        <v>0</v>
      </c>
      <c r="R214" t="s">
        <v>33</v>
      </c>
      <c r="S214" t="str">
        <f>IF(R214="food/food trucks","Food",IF(OR(R214=$R$3,R214=$R$15,R214=$R$52,R214=$R$85,R214=$R$75,R214=$R$135),"Music",IF(OR(R214=Sheet1!$H$4,R214=Sheet1!$H$5,R214=Sheet1!$H$6,R214=Sheet1!$H$7,R214=Sheet1!$H$8,R214=Sheet1!$H$9),"Film &amp; Video",IF(OR(R214=Sheet1!$H$26,R214=Sheet1!$H$25),"Technology",IF(R214=Sheet1!$H$13,"Journalism",IF(OR(R214=Sheet1!$H$20,R214=Sheet1!$H$21,R214=Sheet1!$H$22,R214=Sheet1!$H$23),"Publishing",IF(R214=Sheet1!$H$24,"Photography",IF(R214=Sheet1!$H$27,"Theater",IF(OR(R214=Sheet1!$H$10,R214=Sheet1!$H$11),"Games","TBD")))))))))</f>
        <v>Theater</v>
      </c>
      <c r="T214" t="str">
        <f>IF(R214=Sheet1!$H$4,"Animation",IF(R214=Sheet1!$H$5,"Documentary",IF(R214=Sheet1!$H$6,"Drama",IF(R214=Sheet1!$H$7,"Science Fiction",IF(R214=Sheet1!$H$8,"Shorts",IF(R214=Sheet1!$H$9,"Television",IF(R214=Sheet1!$H$10,"Mobile games",IF(R214=Sheet1!$H$11,"Video games",IF(R214=Sheet1!$H$12,"Food trucks",IF(R214=Sheet1!$H$13,"Audio",IF(R214=Sheet1!$H$14,"Electric music",IF(R214=Sheet1!$H$15,"Indie rock",IF(R214=Sheet1!$H$16,"Jazz",IF(R214=Sheet1!$H$17,"Metal",IF(R214=Sheet1!$H$18,"Rock",IF(R214=Sheet1!$H$19,"World Music",IF(R214=Sheet1!$H$20,"Fiction",IF(R214=Sheet1!$H$21,"Nonfiction",IF(R214=Sheet1!$H$22,"Radio &amp; podcasts",IF(R214=Sheet1!$H$23,"Translations",IF(R214=Sheet1!$H$24,"Photography books",IF(R214=Sheet1!$H$25,"Web",IF(R214=Sheet1!$H$26,"Wearables",IF(R214=Sheet1!$H$27,"Plays","Other"))))))))))))))))))))))))</f>
        <v>Plays</v>
      </c>
    </row>
    <row r="215" spans="1:20" ht="31.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s="5">
        <f>(E215/D215)</f>
        <v>1.9516382252559727</v>
      </c>
      <c r="I215" s="8">
        <f>E215/G215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4">
        <f>(((L215/60)/60)/24)+DATE(1970,1,1)</f>
        <v>40488.208333333336</v>
      </c>
      <c r="O215" s="14">
        <f>(((M215/60)/60)/24)+DATE(1970,1,1)</f>
        <v>40496.25</v>
      </c>
      <c r="P215" t="b">
        <v>0</v>
      </c>
      <c r="Q215" t="b">
        <v>1</v>
      </c>
      <c r="R215" t="s">
        <v>60</v>
      </c>
      <c r="S215" t="str">
        <f>IF(R215="food/food trucks","Food",IF(OR(R215=$R$3,R215=$R$15,R215=$R$52,R215=$R$85,R215=$R$75,R215=$R$135),"Music",IF(OR(R215=Sheet1!$H$4,R215=Sheet1!$H$5,R215=Sheet1!$H$6,R215=Sheet1!$H$7,R215=Sheet1!$H$8,R215=Sheet1!$H$9),"Film &amp; Video",IF(OR(R215=Sheet1!$H$26,R215=Sheet1!$H$25),"Technology",IF(R215=Sheet1!$H$13,"Journalism",IF(OR(R215=Sheet1!$H$20,R215=Sheet1!$H$21,R215=Sheet1!$H$22,R215=Sheet1!$H$23),"Publishing",IF(R215=Sheet1!$H$24,"Photography",IF(R215=Sheet1!$H$27,"Theater",IF(OR(R215=Sheet1!$H$10,R215=Sheet1!$H$11),"Games","TBD")))))))))</f>
        <v>Music</v>
      </c>
      <c r="T215" t="str">
        <f>IF(R215=Sheet1!$H$4,"Animation",IF(R215=Sheet1!$H$5,"Documentary",IF(R215=Sheet1!$H$6,"Drama",IF(R215=Sheet1!$H$7,"Science Fiction",IF(R215=Sheet1!$H$8,"Shorts",IF(R215=Sheet1!$H$9,"Television",IF(R215=Sheet1!$H$10,"Mobile games",IF(R215=Sheet1!$H$11,"Video games",IF(R215=Sheet1!$H$12,"Food trucks",IF(R215=Sheet1!$H$13,"Audio",IF(R215=Sheet1!$H$14,"Electric music",IF(R215=Sheet1!$H$15,"Indie rock",IF(R215=Sheet1!$H$16,"Jazz",IF(R215=Sheet1!$H$17,"Metal",IF(R215=Sheet1!$H$18,"Rock",IF(R215=Sheet1!$H$19,"World Music",IF(R215=Sheet1!$H$20,"Fiction",IF(R215=Sheet1!$H$21,"Nonfiction",IF(R215=Sheet1!$H$22,"Radio &amp; podcasts",IF(R215=Sheet1!$H$23,"Translations",IF(R215=Sheet1!$H$24,"Photography books",IF(R215=Sheet1!$H$25,"Web",IF(R215=Sheet1!$H$26,"Wearables",IF(R215=Sheet1!$H$27,"Plays","Other"))))))))))))))))))))))))</f>
        <v>Indie rock</v>
      </c>
    </row>
    <row r="216" spans="1:20" ht="16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s="5">
        <f>(E216/D216)</f>
        <v>10.231428571428571</v>
      </c>
      <c r="I216" s="8">
        <f>E216/G216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4">
        <f>(((L216/60)/60)/24)+DATE(1970,1,1)</f>
        <v>40409.208333333336</v>
      </c>
      <c r="O216" s="14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tr">
        <f>IF(R216="food/food trucks","Food",IF(OR(R216=$R$3,R216=$R$15,R216=$R$52,R216=$R$85,R216=$R$75,R216=$R$135),"Music",IF(OR(R216=Sheet1!$H$4,R216=Sheet1!$H$5,R216=Sheet1!$H$6,R216=Sheet1!$H$7,R216=Sheet1!$H$8,R216=Sheet1!$H$9),"Film &amp; Video",IF(OR(R216=Sheet1!$H$26,R216=Sheet1!$H$25),"Technology",IF(R216=Sheet1!$H$13,"Journalism",IF(OR(R216=Sheet1!$H$20,R216=Sheet1!$H$21,R216=Sheet1!$H$22,R216=Sheet1!$H$23),"Publishing",IF(R216=Sheet1!$H$24,"Photography",IF(R216=Sheet1!$H$27,"Theater",IF(OR(R216=Sheet1!$H$10,R216=Sheet1!$H$11),"Games","TBD")))))))))</f>
        <v>Music</v>
      </c>
      <c r="T216" t="str">
        <f>IF(R216=Sheet1!$H$4,"Animation",IF(R216=Sheet1!$H$5,"Documentary",IF(R216=Sheet1!$H$6,"Drama",IF(R216=Sheet1!$H$7,"Science Fiction",IF(R216=Sheet1!$H$8,"Shorts",IF(R216=Sheet1!$H$9,"Television",IF(R216=Sheet1!$H$10,"Mobile games",IF(R216=Sheet1!$H$11,"Video games",IF(R216=Sheet1!$H$12,"Food trucks",IF(R216=Sheet1!$H$13,"Audio",IF(R216=Sheet1!$H$14,"Electric music",IF(R216=Sheet1!$H$15,"Indie rock",IF(R216=Sheet1!$H$16,"Jazz",IF(R216=Sheet1!$H$17,"Metal",IF(R216=Sheet1!$H$18,"Rock",IF(R216=Sheet1!$H$19,"World Music",IF(R216=Sheet1!$H$20,"Fiction",IF(R216=Sheet1!$H$21,"Nonfiction",IF(R216=Sheet1!$H$22,"Radio &amp; podcasts",IF(R216=Sheet1!$H$23,"Translations",IF(R216=Sheet1!$H$24,"Photography books",IF(R216=Sheet1!$H$25,"Web",IF(R216=Sheet1!$H$26,"Wearables",IF(R216=Sheet1!$H$27,"Plays","Other"))))))))))))))))))))))))</f>
        <v>Rock</v>
      </c>
    </row>
    <row r="217" spans="1:20" ht="16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s="5">
        <f>(E217/D217)</f>
        <v>3.8418367346938778E-2</v>
      </c>
      <c r="I217" s="8">
        <f>E217/G217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4">
        <f>(((L217/60)/60)/24)+DATE(1970,1,1)</f>
        <v>43509.25</v>
      </c>
      <c r="O217" s="14">
        <f>(((M217/60)/60)/24)+DATE(1970,1,1)</f>
        <v>43511.25</v>
      </c>
      <c r="P217" t="b">
        <v>0</v>
      </c>
      <c r="Q217" t="b">
        <v>0</v>
      </c>
      <c r="R217" t="s">
        <v>33</v>
      </c>
      <c r="S217" t="str">
        <f>IF(R217="food/food trucks","Food",IF(OR(R217=$R$3,R217=$R$15,R217=$R$52,R217=$R$85,R217=$R$75,R217=$R$135),"Music",IF(OR(R217=Sheet1!$H$4,R217=Sheet1!$H$5,R217=Sheet1!$H$6,R217=Sheet1!$H$7,R217=Sheet1!$H$8,R217=Sheet1!$H$9),"Film &amp; Video",IF(OR(R217=Sheet1!$H$26,R217=Sheet1!$H$25),"Technology",IF(R217=Sheet1!$H$13,"Journalism",IF(OR(R217=Sheet1!$H$20,R217=Sheet1!$H$21,R217=Sheet1!$H$22,R217=Sheet1!$H$23),"Publishing",IF(R217=Sheet1!$H$24,"Photography",IF(R217=Sheet1!$H$27,"Theater",IF(OR(R217=Sheet1!$H$10,R217=Sheet1!$H$11),"Games","TBD")))))))))</f>
        <v>Theater</v>
      </c>
      <c r="T217" t="str">
        <f>IF(R217=Sheet1!$H$4,"Animation",IF(R217=Sheet1!$H$5,"Documentary",IF(R217=Sheet1!$H$6,"Drama",IF(R217=Sheet1!$H$7,"Science Fiction",IF(R217=Sheet1!$H$8,"Shorts",IF(R217=Sheet1!$H$9,"Television",IF(R217=Sheet1!$H$10,"Mobile games",IF(R217=Sheet1!$H$11,"Video games",IF(R217=Sheet1!$H$12,"Food trucks",IF(R217=Sheet1!$H$13,"Audio",IF(R217=Sheet1!$H$14,"Electric music",IF(R217=Sheet1!$H$15,"Indie rock",IF(R217=Sheet1!$H$16,"Jazz",IF(R217=Sheet1!$H$17,"Metal",IF(R217=Sheet1!$H$18,"Rock",IF(R217=Sheet1!$H$19,"World Music",IF(R217=Sheet1!$H$20,"Fiction",IF(R217=Sheet1!$H$21,"Nonfiction",IF(R217=Sheet1!$H$22,"Radio &amp; podcasts",IF(R217=Sheet1!$H$23,"Translations",IF(R217=Sheet1!$H$24,"Photography books",IF(R217=Sheet1!$H$25,"Web",IF(R217=Sheet1!$H$26,"Wearables",IF(R217=Sheet1!$H$27,"Plays","Other"))))))))))))))))))))))))</f>
        <v>Plays</v>
      </c>
    </row>
    <row r="218" spans="1:20" ht="16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s="5">
        <f>(E218/D218)</f>
        <v>1.5507066557107643</v>
      </c>
      <c r="I218" s="8">
        <f>E218/G218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4">
        <f>(((L218/60)/60)/24)+DATE(1970,1,1)</f>
        <v>40869.25</v>
      </c>
      <c r="O218" s="14">
        <f>(((M218/60)/60)/24)+DATE(1970,1,1)</f>
        <v>40871.25</v>
      </c>
      <c r="P218" t="b">
        <v>0</v>
      </c>
      <c r="Q218" t="b">
        <v>0</v>
      </c>
      <c r="R218" t="s">
        <v>33</v>
      </c>
      <c r="S218" t="str">
        <f>IF(R218="food/food trucks","Food",IF(OR(R218=$R$3,R218=$R$15,R218=$R$52,R218=$R$85,R218=$R$75,R218=$R$135),"Music",IF(OR(R218=Sheet1!$H$4,R218=Sheet1!$H$5,R218=Sheet1!$H$6,R218=Sheet1!$H$7,R218=Sheet1!$H$8,R218=Sheet1!$H$9),"Film &amp; Video",IF(OR(R218=Sheet1!$H$26,R218=Sheet1!$H$25),"Technology",IF(R218=Sheet1!$H$13,"Journalism",IF(OR(R218=Sheet1!$H$20,R218=Sheet1!$H$21,R218=Sheet1!$H$22,R218=Sheet1!$H$23),"Publishing",IF(R218=Sheet1!$H$24,"Photography",IF(R218=Sheet1!$H$27,"Theater",IF(OR(R218=Sheet1!$H$10,R218=Sheet1!$H$11),"Games","TBD")))))))))</f>
        <v>Theater</v>
      </c>
      <c r="T218" t="str">
        <f>IF(R218=Sheet1!$H$4,"Animation",IF(R218=Sheet1!$H$5,"Documentary",IF(R218=Sheet1!$H$6,"Drama",IF(R218=Sheet1!$H$7,"Science Fiction",IF(R218=Sheet1!$H$8,"Shorts",IF(R218=Sheet1!$H$9,"Television",IF(R218=Sheet1!$H$10,"Mobile games",IF(R218=Sheet1!$H$11,"Video games",IF(R218=Sheet1!$H$12,"Food trucks",IF(R218=Sheet1!$H$13,"Audio",IF(R218=Sheet1!$H$14,"Electric music",IF(R218=Sheet1!$H$15,"Indie rock",IF(R218=Sheet1!$H$16,"Jazz",IF(R218=Sheet1!$H$17,"Metal",IF(R218=Sheet1!$H$18,"Rock",IF(R218=Sheet1!$H$19,"World Music",IF(R218=Sheet1!$H$20,"Fiction",IF(R218=Sheet1!$H$21,"Nonfiction",IF(R218=Sheet1!$H$22,"Radio &amp; podcasts",IF(R218=Sheet1!$H$23,"Translations",IF(R218=Sheet1!$H$24,"Photography books",IF(R218=Sheet1!$H$25,"Web",IF(R218=Sheet1!$H$26,"Wearables",IF(R218=Sheet1!$H$27,"Plays","Other"))))))))))))))))))))))))</f>
        <v>Plays</v>
      </c>
    </row>
    <row r="219" spans="1:20" ht="16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s="5">
        <f>(E219/D219)</f>
        <v>0.44753477588871715</v>
      </c>
      <c r="I219" s="8">
        <f>E219/G219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4">
        <f>(((L219/60)/60)/24)+DATE(1970,1,1)</f>
        <v>43583.208333333328</v>
      </c>
      <c r="O219" s="14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>
        <f>IF(R219="food/food trucks","Food",IF(OR(R219=$R$3,R219=$R$15,R219=$R$52,R219=$R$85,R219=$R$75,R219=$R$135),"Music",IF(OR(R219=Sheet1!$H$4,R219=Sheet1!$H$5,R219=Sheet1!$H$6,R219=Sheet1!$H$7,R219=Sheet1!$H$8,R219=Sheet1!$H$9),"Film &amp; Video",IF(OR(R219=Sheet1!$H$26,R219=Sheet1!$H$25),"Technology",IF(R219=Sheet1!$H$13,"Journalism",IF(OR(R219=Sheet1!$H$20,R219=Sheet1!$H$21,R219=Sheet1!$H$22,R219=Sheet1!$H$23),"Publishing",IF(R219=Sheet1!$H$24,"Photography",IF(R219=Sheet1!$H$27,"Theater",IF(OR(R219=Sheet1!$H$10,R219=Sheet1!$H$11),"Games","TBD")))))))))</f>
        <v>Film &amp; Video</v>
      </c>
      <c r="T219" t="str">
        <f>IF(R219=Sheet1!$H$4,"Animation",IF(R219=Sheet1!$H$5,"Documentary",IF(R219=Sheet1!$H$6,"Drama",IF(R219=Sheet1!$H$7,"Science Fiction",IF(R219=Sheet1!$H$8,"Shorts",IF(R219=Sheet1!$H$9,"Television",IF(R219=Sheet1!$H$10,"Mobile games",IF(R219=Sheet1!$H$11,"Video games",IF(R219=Sheet1!$H$12,"Food trucks",IF(R219=Sheet1!$H$13,"Audio",IF(R219=Sheet1!$H$14,"Electric music",IF(R219=Sheet1!$H$15,"Indie rock",IF(R219=Sheet1!$H$16,"Jazz",IF(R219=Sheet1!$H$17,"Metal",IF(R219=Sheet1!$H$18,"Rock",IF(R219=Sheet1!$H$19,"World Music",IF(R219=Sheet1!$H$20,"Fiction",IF(R219=Sheet1!$H$21,"Nonfiction",IF(R219=Sheet1!$H$22,"Radio &amp; podcasts",IF(R219=Sheet1!$H$23,"Translations",IF(R219=Sheet1!$H$24,"Photography books",IF(R219=Sheet1!$H$25,"Web",IF(R219=Sheet1!$H$26,"Wearables",IF(R219=Sheet1!$H$27,"Plays","Other"))))))))))))))))))))))))</f>
        <v>Science Fiction</v>
      </c>
    </row>
    <row r="220" spans="1:20" ht="16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s="5">
        <f>(E220/D220)</f>
        <v>2.1594736842105262</v>
      </c>
      <c r="I220" s="8">
        <f>E220/G220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4">
        <f>(((L220/60)/60)/24)+DATE(1970,1,1)</f>
        <v>40858.25</v>
      </c>
      <c r="O220" s="14">
        <f>(((M220/60)/60)/24)+DATE(1970,1,1)</f>
        <v>40892.25</v>
      </c>
      <c r="P220" t="b">
        <v>0</v>
      </c>
      <c r="Q220" t="b">
        <v>1</v>
      </c>
      <c r="R220" t="s">
        <v>100</v>
      </c>
      <c r="S220" t="str">
        <f>IF(R220="food/food trucks","Food",IF(OR(R220=$R$3,R220=$R$15,R220=$R$52,R220=$R$85,R220=$R$75,R220=$R$135),"Music",IF(OR(R220=Sheet1!$H$4,R220=Sheet1!$H$5,R220=Sheet1!$H$6,R220=Sheet1!$H$7,R220=Sheet1!$H$8,R220=Sheet1!$H$9),"Film &amp; Video",IF(OR(R220=Sheet1!$H$26,R220=Sheet1!$H$25),"Technology",IF(R220=Sheet1!$H$13,"Journalism",IF(OR(R220=Sheet1!$H$20,R220=Sheet1!$H$21,R220=Sheet1!$H$22,R220=Sheet1!$H$23),"Publishing",IF(R220=Sheet1!$H$24,"Photography",IF(R220=Sheet1!$H$27,"Theater",IF(OR(R220=Sheet1!$H$10,R220=Sheet1!$H$11),"Games","TBD")))))))))</f>
        <v>Film &amp; Video</v>
      </c>
      <c r="T220" t="str">
        <f>IF(R220=Sheet1!$H$4,"Animation",IF(R220=Sheet1!$H$5,"Documentary",IF(R220=Sheet1!$H$6,"Drama",IF(R220=Sheet1!$H$7,"Science Fiction",IF(R220=Sheet1!$H$8,"Shorts",IF(R220=Sheet1!$H$9,"Television",IF(R220=Sheet1!$H$10,"Mobile games",IF(R220=Sheet1!$H$11,"Video games",IF(R220=Sheet1!$H$12,"Food trucks",IF(R220=Sheet1!$H$13,"Audio",IF(R220=Sheet1!$H$14,"Electric music",IF(R220=Sheet1!$H$15,"Indie rock",IF(R220=Sheet1!$H$16,"Jazz",IF(R220=Sheet1!$H$17,"Metal",IF(R220=Sheet1!$H$18,"Rock",IF(R220=Sheet1!$H$19,"World Music",IF(R220=Sheet1!$H$20,"Fiction",IF(R220=Sheet1!$H$21,"Nonfiction",IF(R220=Sheet1!$H$22,"Radio &amp; podcasts",IF(R220=Sheet1!$H$23,"Translations",IF(R220=Sheet1!$H$24,"Photography books",IF(R220=Sheet1!$H$25,"Web",IF(R220=Sheet1!$H$26,"Wearables",IF(R220=Sheet1!$H$27,"Plays","Other"))))))))))))))))))))))))</f>
        <v>Shorts</v>
      </c>
    </row>
    <row r="221" spans="1:20" ht="16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s="5">
        <f>(E221/D221)</f>
        <v>3.3212709832134291</v>
      </c>
      <c r="I221" s="8">
        <f>E221/G221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4">
        <f>(((L221/60)/60)/24)+DATE(1970,1,1)</f>
        <v>41137.208333333336</v>
      </c>
      <c r="O221" s="14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tr">
        <f>IF(R221="food/food trucks","Food",IF(OR(R221=$R$3,R221=$R$15,R221=$R$52,R221=$R$85,R221=$R$75,R221=$R$135),"Music",IF(OR(R221=Sheet1!$H$4,R221=Sheet1!$H$5,R221=Sheet1!$H$6,R221=Sheet1!$H$7,R221=Sheet1!$H$8,R221=Sheet1!$H$9),"Film &amp; Video",IF(OR(R221=Sheet1!$H$26,R221=Sheet1!$H$25),"Technology",IF(R221=Sheet1!$H$13,"Journalism",IF(OR(R221=Sheet1!$H$20,R221=Sheet1!$H$21,R221=Sheet1!$H$22,R221=Sheet1!$H$23),"Publishing",IF(R221=Sheet1!$H$24,"Photography",IF(R221=Sheet1!$H$27,"Theater",IF(OR(R221=Sheet1!$H$10,R221=Sheet1!$H$11),"Games","TBD")))))))))</f>
        <v>Film &amp; Video</v>
      </c>
      <c r="T221" t="str">
        <f>IF(R221=Sheet1!$H$4,"Animation",IF(R221=Sheet1!$H$5,"Documentary",IF(R221=Sheet1!$H$6,"Drama",IF(R221=Sheet1!$H$7,"Science Fiction",IF(R221=Sheet1!$H$8,"Shorts",IF(R221=Sheet1!$H$9,"Television",IF(R221=Sheet1!$H$10,"Mobile games",IF(R221=Sheet1!$H$11,"Video games",IF(R221=Sheet1!$H$12,"Food trucks",IF(R221=Sheet1!$H$13,"Audio",IF(R221=Sheet1!$H$14,"Electric music",IF(R221=Sheet1!$H$15,"Indie rock",IF(R221=Sheet1!$H$16,"Jazz",IF(R221=Sheet1!$H$17,"Metal",IF(R221=Sheet1!$H$18,"Rock",IF(R221=Sheet1!$H$19,"World Music",IF(R221=Sheet1!$H$20,"Fiction",IF(R221=Sheet1!$H$21,"Nonfiction",IF(R221=Sheet1!$H$22,"Radio &amp; podcasts",IF(R221=Sheet1!$H$23,"Translations",IF(R221=Sheet1!$H$24,"Photography books",IF(R221=Sheet1!$H$25,"Web",IF(R221=Sheet1!$H$26,"Wearables",IF(R221=Sheet1!$H$27,"Plays","Other"))))))))))))))))))))))))</f>
        <v>Animation</v>
      </c>
    </row>
    <row r="222" spans="1:20" ht="16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s="5">
        <f>(E222/D222)</f>
        <v>8.4430379746835441E-2</v>
      </c>
      <c r="I222" s="8">
        <f>E222/G222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4">
        <f>(((L222/60)/60)/24)+DATE(1970,1,1)</f>
        <v>40725.208333333336</v>
      </c>
      <c r="O222" s="14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>
        <f>IF(R222="food/food trucks","Food",IF(OR(R222=$R$3,R222=$R$15,R222=$R$52,R222=$R$85,R222=$R$75,R222=$R$135),"Music",IF(OR(R222=Sheet1!$H$4,R222=Sheet1!$H$5,R222=Sheet1!$H$6,R222=Sheet1!$H$7,R222=Sheet1!$H$8,R222=Sheet1!$H$9),"Film &amp; Video",IF(OR(R222=Sheet1!$H$26,R222=Sheet1!$H$25),"Technology",IF(R222=Sheet1!$H$13,"Journalism",IF(OR(R222=Sheet1!$H$20,R222=Sheet1!$H$21,R222=Sheet1!$H$22,R222=Sheet1!$H$23),"Publishing",IF(R222=Sheet1!$H$24,"Photography",IF(R222=Sheet1!$H$27,"Theater",IF(OR(R222=Sheet1!$H$10,R222=Sheet1!$H$11),"Games","TBD")))))))))</f>
        <v>Theater</v>
      </c>
      <c r="T222" t="str">
        <f>IF(R222=Sheet1!$H$4,"Animation",IF(R222=Sheet1!$H$5,"Documentary",IF(R222=Sheet1!$H$6,"Drama",IF(R222=Sheet1!$H$7,"Science Fiction",IF(R222=Sheet1!$H$8,"Shorts",IF(R222=Sheet1!$H$9,"Television",IF(R222=Sheet1!$H$10,"Mobile games",IF(R222=Sheet1!$H$11,"Video games",IF(R222=Sheet1!$H$12,"Food trucks",IF(R222=Sheet1!$H$13,"Audio",IF(R222=Sheet1!$H$14,"Electric music",IF(R222=Sheet1!$H$15,"Indie rock",IF(R222=Sheet1!$H$16,"Jazz",IF(R222=Sheet1!$H$17,"Metal",IF(R222=Sheet1!$H$18,"Rock",IF(R222=Sheet1!$H$19,"World Music",IF(R222=Sheet1!$H$20,"Fiction",IF(R222=Sheet1!$H$21,"Nonfiction",IF(R222=Sheet1!$H$22,"Radio &amp; podcasts",IF(R222=Sheet1!$H$23,"Translations",IF(R222=Sheet1!$H$24,"Photography books",IF(R222=Sheet1!$H$25,"Web",IF(R222=Sheet1!$H$26,"Wearables",IF(R222=Sheet1!$H$27,"Plays","Other"))))))))))))))))))))))))</f>
        <v>Plays</v>
      </c>
    </row>
    <row r="223" spans="1:20" ht="31.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s="5">
        <f>(E223/D223)</f>
        <v>0.9862551440329218</v>
      </c>
      <c r="I223" s="8">
        <f>E223/G223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4">
        <f>(((L223/60)/60)/24)+DATE(1970,1,1)</f>
        <v>41081.208333333336</v>
      </c>
      <c r="O223" s="14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>
        <f>IF(R223="food/food trucks","Food",IF(OR(R223=$R$3,R223=$R$15,R223=$R$52,R223=$R$85,R223=$R$75,R223=$R$135),"Music",IF(OR(R223=Sheet1!$H$4,R223=Sheet1!$H$5,R223=Sheet1!$H$6,R223=Sheet1!$H$7,R223=Sheet1!$H$8,R223=Sheet1!$H$9),"Film &amp; Video",IF(OR(R223=Sheet1!$H$26,R223=Sheet1!$H$25),"Technology",IF(R223=Sheet1!$H$13,"Journalism",IF(OR(R223=Sheet1!$H$20,R223=Sheet1!$H$21,R223=Sheet1!$H$22,R223=Sheet1!$H$23),"Publishing",IF(R223=Sheet1!$H$24,"Photography",IF(R223=Sheet1!$H$27,"Theater",IF(OR(R223=Sheet1!$H$10,R223=Sheet1!$H$11),"Games","TBD")))))))))</f>
        <v>Food</v>
      </c>
      <c r="T223" t="str">
        <f>IF(R223=Sheet1!$H$4,"Animation",IF(R223=Sheet1!$H$5,"Documentary",IF(R223=Sheet1!$H$6,"Drama",IF(R223=Sheet1!$H$7,"Science Fiction",IF(R223=Sheet1!$H$8,"Shorts",IF(R223=Sheet1!$H$9,"Television",IF(R223=Sheet1!$H$10,"Mobile games",IF(R223=Sheet1!$H$11,"Video games",IF(R223=Sheet1!$H$12,"Food trucks",IF(R223=Sheet1!$H$13,"Audio",IF(R223=Sheet1!$H$14,"Electric music",IF(R223=Sheet1!$H$15,"Indie rock",IF(R223=Sheet1!$H$16,"Jazz",IF(R223=Sheet1!$H$17,"Metal",IF(R223=Sheet1!$H$18,"Rock",IF(R223=Sheet1!$H$19,"World Music",IF(R223=Sheet1!$H$20,"Fiction",IF(R223=Sheet1!$H$21,"Nonfiction",IF(R223=Sheet1!$H$22,"Radio &amp; podcasts",IF(R223=Sheet1!$H$23,"Translations",IF(R223=Sheet1!$H$24,"Photography books",IF(R223=Sheet1!$H$25,"Web",IF(R223=Sheet1!$H$26,"Wearables",IF(R223=Sheet1!$H$27,"Plays","Other"))))))))))))))))))))))))</f>
        <v>Food trucks</v>
      </c>
    </row>
    <row r="224" spans="1:20" ht="16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s="5">
        <f>(E224/D224)</f>
        <v>1.3797916666666667</v>
      </c>
      <c r="I224" s="8">
        <f>E224/G224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4">
        <f>(((L224/60)/60)/24)+DATE(1970,1,1)</f>
        <v>41914.208333333336</v>
      </c>
      <c r="O224" s="14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tr">
        <f>IF(R224="food/food trucks","Food",IF(OR(R224=$R$3,R224=$R$15,R224=$R$52,R224=$R$85,R224=$R$75,R224=$R$135),"Music",IF(OR(R224=Sheet1!$H$4,R224=Sheet1!$H$5,R224=Sheet1!$H$6,R224=Sheet1!$H$7,R224=Sheet1!$H$8,R224=Sheet1!$H$9),"Film &amp; Video",IF(OR(R224=Sheet1!$H$26,R224=Sheet1!$H$25),"Technology",IF(R224=Sheet1!$H$13,"Journalism",IF(OR(R224=Sheet1!$H$20,R224=Sheet1!$H$21,R224=Sheet1!$H$22,R224=Sheet1!$H$23),"Publishing",IF(R224=Sheet1!$H$24,"Photography",IF(R224=Sheet1!$H$27,"Theater",IF(OR(R224=Sheet1!$H$10,R224=Sheet1!$H$11),"Games","TBD")))))))))</f>
        <v>Photography</v>
      </c>
      <c r="T224" t="str">
        <f>IF(R224=Sheet1!$H$4,"Animation",IF(R224=Sheet1!$H$5,"Documentary",IF(R224=Sheet1!$H$6,"Drama",IF(R224=Sheet1!$H$7,"Science Fiction",IF(R224=Sheet1!$H$8,"Shorts",IF(R224=Sheet1!$H$9,"Television",IF(R224=Sheet1!$H$10,"Mobile games",IF(R224=Sheet1!$H$11,"Video games",IF(R224=Sheet1!$H$12,"Food trucks",IF(R224=Sheet1!$H$13,"Audio",IF(R224=Sheet1!$H$14,"Electric music",IF(R224=Sheet1!$H$15,"Indie rock",IF(R224=Sheet1!$H$16,"Jazz",IF(R224=Sheet1!$H$17,"Metal",IF(R224=Sheet1!$H$18,"Rock",IF(R224=Sheet1!$H$19,"World Music",IF(R224=Sheet1!$H$20,"Fiction",IF(R224=Sheet1!$H$21,"Nonfiction",IF(R224=Sheet1!$H$22,"Radio &amp; podcasts",IF(R224=Sheet1!$H$23,"Translations",IF(R224=Sheet1!$H$24,"Photography books",IF(R224=Sheet1!$H$25,"Web",IF(R224=Sheet1!$H$26,"Wearables",IF(R224=Sheet1!$H$27,"Plays","Other"))))))))))))))))))))))))</f>
        <v>Photography books</v>
      </c>
    </row>
    <row r="225" spans="1:20" ht="16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s="5">
        <f>(E225/D225)</f>
        <v>0.93810996563573879</v>
      </c>
      <c r="I225" s="8">
        <f>E225/G225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4">
        <f>(((L225/60)/60)/24)+DATE(1970,1,1)</f>
        <v>42445.208333333328</v>
      </c>
      <c r="O225" s="14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>
        <f>IF(R225="food/food trucks","Food",IF(OR(R225=$R$3,R225=$R$15,R225=$R$52,R225=$R$85,R225=$R$75,R225=$R$135),"Music",IF(OR(R225=Sheet1!$H$4,R225=Sheet1!$H$5,R225=Sheet1!$H$6,R225=Sheet1!$H$7,R225=Sheet1!$H$8,R225=Sheet1!$H$9),"Film &amp; Video",IF(OR(R225=Sheet1!$H$26,R225=Sheet1!$H$25),"Technology",IF(R225=Sheet1!$H$13,"Journalism",IF(OR(R225=Sheet1!$H$20,R225=Sheet1!$H$21,R225=Sheet1!$H$22,R225=Sheet1!$H$23),"Publishing",IF(R225=Sheet1!$H$24,"Photography",IF(R225=Sheet1!$H$27,"Theater",IF(OR(R225=Sheet1!$H$10,R225=Sheet1!$H$11),"Games","TBD")))))))))</f>
        <v>Theater</v>
      </c>
      <c r="T225" t="str">
        <f>IF(R225=Sheet1!$H$4,"Animation",IF(R225=Sheet1!$H$5,"Documentary",IF(R225=Sheet1!$H$6,"Drama",IF(R225=Sheet1!$H$7,"Science Fiction",IF(R225=Sheet1!$H$8,"Shorts",IF(R225=Sheet1!$H$9,"Television",IF(R225=Sheet1!$H$10,"Mobile games",IF(R225=Sheet1!$H$11,"Video games",IF(R225=Sheet1!$H$12,"Food trucks",IF(R225=Sheet1!$H$13,"Audio",IF(R225=Sheet1!$H$14,"Electric music",IF(R225=Sheet1!$H$15,"Indie rock",IF(R225=Sheet1!$H$16,"Jazz",IF(R225=Sheet1!$H$17,"Metal",IF(R225=Sheet1!$H$18,"Rock",IF(R225=Sheet1!$H$19,"World Music",IF(R225=Sheet1!$H$20,"Fiction",IF(R225=Sheet1!$H$21,"Nonfiction",IF(R225=Sheet1!$H$22,"Radio &amp; podcasts",IF(R225=Sheet1!$H$23,"Translations",IF(R225=Sheet1!$H$24,"Photography books",IF(R225=Sheet1!$H$25,"Web",IF(R225=Sheet1!$H$26,"Wearables",IF(R225=Sheet1!$H$27,"Plays","Other"))))))))))))))))))))))))</f>
        <v>Plays</v>
      </c>
    </row>
    <row r="226" spans="1:20" ht="16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s="5">
        <f>(E226/D226)</f>
        <v>4.0363930885529156</v>
      </c>
      <c r="I226" s="8">
        <f>E226/G226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4">
        <f>(((L226/60)/60)/24)+DATE(1970,1,1)</f>
        <v>41906.208333333336</v>
      </c>
      <c r="O226" s="14">
        <f>(((M226/60)/60)/24)+DATE(1970,1,1)</f>
        <v>41951.25</v>
      </c>
      <c r="P226" t="b">
        <v>0</v>
      </c>
      <c r="Q226" t="b">
        <v>0</v>
      </c>
      <c r="R226" t="s">
        <v>474</v>
      </c>
      <c r="S226" t="str">
        <f>IF(R226="food/food trucks","Food",IF(OR(R226=$R$3,R226=$R$15,R226=$R$52,R226=$R$85,R226=$R$75,R226=$R$135),"Music",IF(OR(R226=Sheet1!$H$4,R226=Sheet1!$H$5,R226=Sheet1!$H$6,R226=Sheet1!$H$7,R226=Sheet1!$H$8,R226=Sheet1!$H$9),"Film &amp; Video",IF(OR(R226=Sheet1!$H$26,R226=Sheet1!$H$25),"Technology",IF(R226=Sheet1!$H$13,"Journalism",IF(OR(R226=Sheet1!$H$20,R226=Sheet1!$H$21,R226=Sheet1!$H$22,R226=Sheet1!$H$23),"Publishing",IF(R226=Sheet1!$H$24,"Photography",IF(R226=Sheet1!$H$27,"Theater",IF(OR(R226=Sheet1!$H$10,R226=Sheet1!$H$11),"Games","TBD")))))))))</f>
        <v>Film &amp; Video</v>
      </c>
      <c r="T226" t="str">
        <f>IF(R226=Sheet1!$H$4,"Animation",IF(R226=Sheet1!$H$5,"Documentary",IF(R226=Sheet1!$H$6,"Drama",IF(R226=Sheet1!$H$7,"Science Fiction",IF(R226=Sheet1!$H$8,"Shorts",IF(R226=Sheet1!$H$9,"Television",IF(R226=Sheet1!$H$10,"Mobile games",IF(R226=Sheet1!$H$11,"Video games",IF(R226=Sheet1!$H$12,"Food trucks",IF(R226=Sheet1!$H$13,"Audio",IF(R226=Sheet1!$H$14,"Electric music",IF(R226=Sheet1!$H$15,"Indie rock",IF(R226=Sheet1!$H$16,"Jazz",IF(R226=Sheet1!$H$17,"Metal",IF(R226=Sheet1!$H$18,"Rock",IF(R226=Sheet1!$H$19,"World Music",IF(R226=Sheet1!$H$20,"Fiction",IF(R226=Sheet1!$H$21,"Nonfiction",IF(R226=Sheet1!$H$22,"Radio &amp; podcasts",IF(R226=Sheet1!$H$23,"Translations",IF(R226=Sheet1!$H$24,"Photography books",IF(R226=Sheet1!$H$25,"Web",IF(R226=Sheet1!$H$26,"Wearables",IF(R226=Sheet1!$H$27,"Plays","Other"))))))))))))))))))))))))</f>
        <v>Science Fiction</v>
      </c>
    </row>
    <row r="227" spans="1:20" ht="16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s="5">
        <f>(E227/D227)</f>
        <v>2.6017404129793511</v>
      </c>
      <c r="I227" s="8">
        <f>E227/G227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4">
        <f>(((L227/60)/60)/24)+DATE(1970,1,1)</f>
        <v>41762.208333333336</v>
      </c>
      <c r="O227" s="14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tr">
        <f>IF(R227="food/food trucks","Food",IF(OR(R227=$R$3,R227=$R$15,R227=$R$52,R227=$R$85,R227=$R$75,R227=$R$135),"Music",IF(OR(R227=Sheet1!$H$4,R227=Sheet1!$H$5,R227=Sheet1!$H$6,R227=Sheet1!$H$7,R227=Sheet1!$H$8,R227=Sheet1!$H$9),"Film &amp; Video",IF(OR(R227=Sheet1!$H$26,R227=Sheet1!$H$25),"Technology",IF(R227=Sheet1!$H$13,"Journalism",IF(OR(R227=Sheet1!$H$20,R227=Sheet1!$H$21,R227=Sheet1!$H$22,R227=Sheet1!$H$23),"Publishing",IF(R227=Sheet1!$H$24,"Photography",IF(R227=Sheet1!$H$27,"Theater",IF(OR(R227=Sheet1!$H$10,R227=Sheet1!$H$11),"Games","TBD")))))))))</f>
        <v>Music</v>
      </c>
      <c r="T227" t="str">
        <f>IF(R227=Sheet1!$H$4,"Animation",IF(R227=Sheet1!$H$5,"Documentary",IF(R227=Sheet1!$H$6,"Drama",IF(R227=Sheet1!$H$7,"Science Fiction",IF(R227=Sheet1!$H$8,"Shorts",IF(R227=Sheet1!$H$9,"Television",IF(R227=Sheet1!$H$10,"Mobile games",IF(R227=Sheet1!$H$11,"Video games",IF(R227=Sheet1!$H$12,"Food trucks",IF(R227=Sheet1!$H$13,"Audio",IF(R227=Sheet1!$H$14,"Electric music",IF(R227=Sheet1!$H$15,"Indie rock",IF(R227=Sheet1!$H$16,"Jazz",IF(R227=Sheet1!$H$17,"Metal",IF(R227=Sheet1!$H$18,"Rock",IF(R227=Sheet1!$H$19,"World Music",IF(R227=Sheet1!$H$20,"Fiction",IF(R227=Sheet1!$H$21,"Nonfiction",IF(R227=Sheet1!$H$22,"Radio &amp; podcasts",IF(R227=Sheet1!$H$23,"Translations",IF(R227=Sheet1!$H$24,"Photography books",IF(R227=Sheet1!$H$25,"Web",IF(R227=Sheet1!$H$26,"Wearables",IF(R227=Sheet1!$H$27,"Plays","Other"))))))))))))))))))))))))</f>
        <v>Rock</v>
      </c>
    </row>
    <row r="228" spans="1:20" ht="16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s="5">
        <f>(E228/D228)</f>
        <v>3.6663333333333332</v>
      </c>
      <c r="I228" s="8">
        <f>E228/G228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4">
        <f>(((L228/60)/60)/24)+DATE(1970,1,1)</f>
        <v>40276.208333333336</v>
      </c>
      <c r="O228" s="14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tr">
        <f>IF(R228="food/food trucks","Food",IF(OR(R228=$R$3,R228=$R$15,R228=$R$52,R228=$R$85,R228=$R$75,R228=$R$135),"Music",IF(OR(R228=Sheet1!$H$4,R228=Sheet1!$H$5,R228=Sheet1!$H$6,R228=Sheet1!$H$7,R228=Sheet1!$H$8,R228=Sheet1!$H$9),"Film &amp; Video",IF(OR(R228=Sheet1!$H$26,R228=Sheet1!$H$25),"Technology",IF(R228=Sheet1!$H$13,"Journalism",IF(OR(R228=Sheet1!$H$20,R228=Sheet1!$H$21,R228=Sheet1!$H$22,R228=Sheet1!$H$23),"Publishing",IF(R228=Sheet1!$H$24,"Photography",IF(R228=Sheet1!$H$27,"Theater",IF(OR(R228=Sheet1!$H$10,R228=Sheet1!$H$11),"Games","TBD")))))))))</f>
        <v>Photography</v>
      </c>
      <c r="T228" t="str">
        <f>IF(R228=Sheet1!$H$4,"Animation",IF(R228=Sheet1!$H$5,"Documentary",IF(R228=Sheet1!$H$6,"Drama",IF(R228=Sheet1!$H$7,"Science Fiction",IF(R228=Sheet1!$H$8,"Shorts",IF(R228=Sheet1!$H$9,"Television",IF(R228=Sheet1!$H$10,"Mobile games",IF(R228=Sheet1!$H$11,"Video games",IF(R228=Sheet1!$H$12,"Food trucks",IF(R228=Sheet1!$H$13,"Audio",IF(R228=Sheet1!$H$14,"Electric music",IF(R228=Sheet1!$H$15,"Indie rock",IF(R228=Sheet1!$H$16,"Jazz",IF(R228=Sheet1!$H$17,"Metal",IF(R228=Sheet1!$H$18,"Rock",IF(R228=Sheet1!$H$19,"World Music",IF(R228=Sheet1!$H$20,"Fiction",IF(R228=Sheet1!$H$21,"Nonfiction",IF(R228=Sheet1!$H$22,"Radio &amp; podcasts",IF(R228=Sheet1!$H$23,"Translations",IF(R228=Sheet1!$H$24,"Photography books",IF(R228=Sheet1!$H$25,"Web",IF(R228=Sheet1!$H$26,"Wearables",IF(R228=Sheet1!$H$27,"Plays","Other"))))))))))))))))))))))))</f>
        <v>Photography books</v>
      </c>
    </row>
    <row r="229" spans="1:20" ht="16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s="5">
        <f>(E229/D229)</f>
        <v>1.687208538587849</v>
      </c>
      <c r="I229" s="8">
        <f>E229/G229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4">
        <f>(((L229/60)/60)/24)+DATE(1970,1,1)</f>
        <v>42139.208333333328</v>
      </c>
      <c r="O229" s="14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tr">
        <f>IF(R229="food/food trucks","Food",IF(OR(R229=$R$3,R229=$R$15,R229=$R$52,R229=$R$85,R229=$R$75,R229=$R$135),"Music",IF(OR(R229=Sheet1!$H$4,R229=Sheet1!$H$5,R229=Sheet1!$H$6,R229=Sheet1!$H$7,R229=Sheet1!$H$8,R229=Sheet1!$H$9),"Film &amp; Video",IF(OR(R229=Sheet1!$H$26,R229=Sheet1!$H$25),"Technology",IF(R229=Sheet1!$H$13,"Journalism",IF(OR(R229=Sheet1!$H$20,R229=Sheet1!$H$21,R229=Sheet1!$H$22,R229=Sheet1!$H$23),"Publishing",IF(R229=Sheet1!$H$24,"Photography",IF(R229=Sheet1!$H$27,"Theater",IF(OR(R229=Sheet1!$H$10,R229=Sheet1!$H$11),"Games","TBD")))))))))</f>
        <v>Games</v>
      </c>
      <c r="T229" t="str">
        <f>IF(R229=Sheet1!$H$4,"Animation",IF(R229=Sheet1!$H$5,"Documentary",IF(R229=Sheet1!$H$6,"Drama",IF(R229=Sheet1!$H$7,"Science Fiction",IF(R229=Sheet1!$H$8,"Shorts",IF(R229=Sheet1!$H$9,"Television",IF(R229=Sheet1!$H$10,"Mobile games",IF(R229=Sheet1!$H$11,"Video games",IF(R229=Sheet1!$H$12,"Food trucks",IF(R229=Sheet1!$H$13,"Audio",IF(R229=Sheet1!$H$14,"Electric music",IF(R229=Sheet1!$H$15,"Indie rock",IF(R229=Sheet1!$H$16,"Jazz",IF(R229=Sheet1!$H$17,"Metal",IF(R229=Sheet1!$H$18,"Rock",IF(R229=Sheet1!$H$19,"World Music",IF(R229=Sheet1!$H$20,"Fiction",IF(R229=Sheet1!$H$21,"Nonfiction",IF(R229=Sheet1!$H$22,"Radio &amp; podcasts",IF(R229=Sheet1!$H$23,"Translations",IF(R229=Sheet1!$H$24,"Photography books",IF(R229=Sheet1!$H$25,"Web",IF(R229=Sheet1!$H$26,"Wearables",IF(R229=Sheet1!$H$27,"Plays","Other"))))))))))))))))))))))))</f>
        <v>Mobile games</v>
      </c>
    </row>
    <row r="230" spans="1:20" ht="16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s="5">
        <f>(E230/D230)</f>
        <v>1.1990717911530093</v>
      </c>
      <c r="I230" s="8">
        <f>E230/G230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4">
        <f>(((L230/60)/60)/24)+DATE(1970,1,1)</f>
        <v>42613.208333333328</v>
      </c>
      <c r="O230" s="14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tr">
        <f>IF(R230="food/food trucks","Food",IF(OR(R230=$R$3,R230=$R$15,R230=$R$52,R230=$R$85,R230=$R$75,R230=$R$135),"Music",IF(OR(R230=Sheet1!$H$4,R230=Sheet1!$H$5,R230=Sheet1!$H$6,R230=Sheet1!$H$7,R230=Sheet1!$H$8,R230=Sheet1!$H$9),"Film &amp; Video",IF(OR(R230=Sheet1!$H$26,R230=Sheet1!$H$25),"Technology",IF(R230=Sheet1!$H$13,"Journalism",IF(OR(R230=Sheet1!$H$20,R230=Sheet1!$H$21,R230=Sheet1!$H$22,R230=Sheet1!$H$23),"Publishing",IF(R230=Sheet1!$H$24,"Photography",IF(R230=Sheet1!$H$27,"Theater",IF(OR(R230=Sheet1!$H$10,R230=Sheet1!$H$11),"Games","TBD")))))))))</f>
        <v>Film &amp; Video</v>
      </c>
      <c r="T230" t="str">
        <f>IF(R230=Sheet1!$H$4,"Animation",IF(R230=Sheet1!$H$5,"Documentary",IF(R230=Sheet1!$H$6,"Drama",IF(R230=Sheet1!$H$7,"Science Fiction",IF(R230=Sheet1!$H$8,"Shorts",IF(R230=Sheet1!$H$9,"Television",IF(R230=Sheet1!$H$10,"Mobile games",IF(R230=Sheet1!$H$11,"Video games",IF(R230=Sheet1!$H$12,"Food trucks",IF(R230=Sheet1!$H$13,"Audio",IF(R230=Sheet1!$H$14,"Electric music",IF(R230=Sheet1!$H$15,"Indie rock",IF(R230=Sheet1!$H$16,"Jazz",IF(R230=Sheet1!$H$17,"Metal",IF(R230=Sheet1!$H$18,"Rock",IF(R230=Sheet1!$H$19,"World Music",IF(R230=Sheet1!$H$20,"Fiction",IF(R230=Sheet1!$H$21,"Nonfiction",IF(R230=Sheet1!$H$22,"Radio &amp; podcasts",IF(R230=Sheet1!$H$23,"Translations",IF(R230=Sheet1!$H$24,"Photography books",IF(R230=Sheet1!$H$25,"Web",IF(R230=Sheet1!$H$26,"Wearables",IF(R230=Sheet1!$H$27,"Plays","Other"))))))))))))))))))))))))</f>
        <v>Animation</v>
      </c>
    </row>
    <row r="231" spans="1:20" ht="16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s="5">
        <f>(E231/D231)</f>
        <v>1.936892523364486</v>
      </c>
      <c r="I231" s="8">
        <f>E231/G231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4">
        <f>(((L231/60)/60)/24)+DATE(1970,1,1)</f>
        <v>42887.208333333328</v>
      </c>
      <c r="O231" s="14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tr">
        <f>IF(R231="food/food trucks","Food",IF(OR(R231=$R$3,R231=$R$15,R231=$R$52,R231=$R$85,R231=$R$75,R231=$R$135),"Music",IF(OR(R231=Sheet1!$H$4,R231=Sheet1!$H$5,R231=Sheet1!$H$6,R231=Sheet1!$H$7,R231=Sheet1!$H$8,R231=Sheet1!$H$9),"Film &amp; Video",IF(OR(R231=Sheet1!$H$26,R231=Sheet1!$H$25),"Technology",IF(R231=Sheet1!$H$13,"Journalism",IF(OR(R231=Sheet1!$H$20,R231=Sheet1!$H$21,R231=Sheet1!$H$22,R231=Sheet1!$H$23),"Publishing",IF(R231=Sheet1!$H$24,"Photography",IF(R231=Sheet1!$H$27,"Theater",IF(OR(R231=Sheet1!$H$10,R231=Sheet1!$H$11),"Games","TBD")))))))))</f>
        <v>Games</v>
      </c>
      <c r="T231" t="str">
        <f>IF(R231=Sheet1!$H$4,"Animation",IF(R231=Sheet1!$H$5,"Documentary",IF(R231=Sheet1!$H$6,"Drama",IF(R231=Sheet1!$H$7,"Science Fiction",IF(R231=Sheet1!$H$8,"Shorts",IF(R231=Sheet1!$H$9,"Television",IF(R231=Sheet1!$H$10,"Mobile games",IF(R231=Sheet1!$H$11,"Video games",IF(R231=Sheet1!$H$12,"Food trucks",IF(R231=Sheet1!$H$13,"Audio",IF(R231=Sheet1!$H$14,"Electric music",IF(R231=Sheet1!$H$15,"Indie rock",IF(R231=Sheet1!$H$16,"Jazz",IF(R231=Sheet1!$H$17,"Metal",IF(R231=Sheet1!$H$18,"Rock",IF(R231=Sheet1!$H$19,"World Music",IF(R231=Sheet1!$H$20,"Fiction",IF(R231=Sheet1!$H$21,"Nonfiction",IF(R231=Sheet1!$H$22,"Radio &amp; podcasts",IF(R231=Sheet1!$H$23,"Translations",IF(R231=Sheet1!$H$24,"Photography books",IF(R231=Sheet1!$H$25,"Web",IF(R231=Sheet1!$H$26,"Wearables",IF(R231=Sheet1!$H$27,"Plays","Other"))))))))))))))))))))))))</f>
        <v>Mobile games</v>
      </c>
    </row>
    <row r="232" spans="1:20" ht="16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s="5">
        <f>(E232/D232)</f>
        <v>4.2016666666666671</v>
      </c>
      <c r="I232" s="8">
        <f>E232/G232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4">
        <f>(((L232/60)/60)/24)+DATE(1970,1,1)</f>
        <v>43805.25</v>
      </c>
      <c r="O232" s="14">
        <f>(((M232/60)/60)/24)+DATE(1970,1,1)</f>
        <v>43805.25</v>
      </c>
      <c r="P232" t="b">
        <v>0</v>
      </c>
      <c r="Q232" t="b">
        <v>0</v>
      </c>
      <c r="R232" t="s">
        <v>89</v>
      </c>
      <c r="S232" t="str">
        <f>IF(R232="food/food trucks","Food",IF(OR(R232=$R$3,R232=$R$15,R232=$R$52,R232=$R$85,R232=$R$75,R232=$R$135),"Music",IF(OR(R232=Sheet1!$H$4,R232=Sheet1!$H$5,R232=Sheet1!$H$6,R232=Sheet1!$H$7,R232=Sheet1!$H$8,R232=Sheet1!$H$9),"Film &amp; Video",IF(OR(R232=Sheet1!$H$26,R232=Sheet1!$H$25),"Technology",IF(R232=Sheet1!$H$13,"Journalism",IF(OR(R232=Sheet1!$H$20,R232=Sheet1!$H$21,R232=Sheet1!$H$22,R232=Sheet1!$H$23),"Publishing",IF(R232=Sheet1!$H$24,"Photography",IF(R232=Sheet1!$H$27,"Theater",IF(OR(R232=Sheet1!$H$10,R232=Sheet1!$H$11),"Games","TBD")))))))))</f>
        <v>Games</v>
      </c>
      <c r="T232" t="str">
        <f>IF(R232=Sheet1!$H$4,"Animation",IF(R232=Sheet1!$H$5,"Documentary",IF(R232=Sheet1!$H$6,"Drama",IF(R232=Sheet1!$H$7,"Science Fiction",IF(R232=Sheet1!$H$8,"Shorts",IF(R232=Sheet1!$H$9,"Television",IF(R232=Sheet1!$H$10,"Mobile games",IF(R232=Sheet1!$H$11,"Video games",IF(R232=Sheet1!$H$12,"Food trucks",IF(R232=Sheet1!$H$13,"Audio",IF(R232=Sheet1!$H$14,"Electric music",IF(R232=Sheet1!$H$15,"Indie rock",IF(R232=Sheet1!$H$16,"Jazz",IF(R232=Sheet1!$H$17,"Metal",IF(R232=Sheet1!$H$18,"Rock",IF(R232=Sheet1!$H$19,"World Music",IF(R232=Sheet1!$H$20,"Fiction",IF(R232=Sheet1!$H$21,"Nonfiction",IF(R232=Sheet1!$H$22,"Radio &amp; podcasts",IF(R232=Sheet1!$H$23,"Translations",IF(R232=Sheet1!$H$24,"Photography books",IF(R232=Sheet1!$H$25,"Web",IF(R232=Sheet1!$H$26,"Wearables",IF(R232=Sheet1!$H$27,"Plays","Other"))))))))))))))))))))))))</f>
        <v>Video games</v>
      </c>
    </row>
    <row r="233" spans="1:20" ht="16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s="5">
        <f>(E233/D233)</f>
        <v>0.76708333333333334</v>
      </c>
      <c r="I233" s="8">
        <f>E233/G233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4">
        <f>(((L233/60)/60)/24)+DATE(1970,1,1)</f>
        <v>41415.208333333336</v>
      </c>
      <c r="O233" s="14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>
        <f>IF(R233="food/food trucks","Food",IF(OR(R233=$R$3,R233=$R$15,R233=$R$52,R233=$R$85,R233=$R$75,R233=$R$135),"Music",IF(OR(R233=Sheet1!$H$4,R233=Sheet1!$H$5,R233=Sheet1!$H$6,R233=Sheet1!$H$7,R233=Sheet1!$H$8,R233=Sheet1!$H$9),"Film &amp; Video",IF(OR(R233=Sheet1!$H$26,R233=Sheet1!$H$25),"Technology",IF(R233=Sheet1!$H$13,"Journalism",IF(OR(R233=Sheet1!$H$20,R233=Sheet1!$H$21,R233=Sheet1!$H$22,R233=Sheet1!$H$23),"Publishing",IF(R233=Sheet1!$H$24,"Photography",IF(R233=Sheet1!$H$27,"Theater",IF(OR(R233=Sheet1!$H$10,R233=Sheet1!$H$11),"Games","TBD")))))))))</f>
        <v>Theater</v>
      </c>
      <c r="T233" t="str">
        <f>IF(R233=Sheet1!$H$4,"Animation",IF(R233=Sheet1!$H$5,"Documentary",IF(R233=Sheet1!$H$6,"Drama",IF(R233=Sheet1!$H$7,"Science Fiction",IF(R233=Sheet1!$H$8,"Shorts",IF(R233=Sheet1!$H$9,"Television",IF(R233=Sheet1!$H$10,"Mobile games",IF(R233=Sheet1!$H$11,"Video games",IF(R233=Sheet1!$H$12,"Food trucks",IF(R233=Sheet1!$H$13,"Audio",IF(R233=Sheet1!$H$14,"Electric music",IF(R233=Sheet1!$H$15,"Indie rock",IF(R233=Sheet1!$H$16,"Jazz",IF(R233=Sheet1!$H$17,"Metal",IF(R233=Sheet1!$H$18,"Rock",IF(R233=Sheet1!$H$19,"World Music",IF(R233=Sheet1!$H$20,"Fiction",IF(R233=Sheet1!$H$21,"Nonfiction",IF(R233=Sheet1!$H$22,"Radio &amp; podcasts",IF(R233=Sheet1!$H$23,"Translations",IF(R233=Sheet1!$H$24,"Photography books",IF(R233=Sheet1!$H$25,"Web",IF(R233=Sheet1!$H$26,"Wearables",IF(R233=Sheet1!$H$27,"Plays","Other"))))))))))))))))))))))))</f>
        <v>Plays</v>
      </c>
    </row>
    <row r="234" spans="1:20" ht="16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s="5">
        <f>(E234/D234)</f>
        <v>1.7126470588235294</v>
      </c>
      <c r="I234" s="8">
        <f>E234/G234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4">
        <f>(((L234/60)/60)/24)+DATE(1970,1,1)</f>
        <v>42576.208333333328</v>
      </c>
      <c r="O234" s="14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tr">
        <f>IF(R234="food/food trucks","Food",IF(OR(R234=$R$3,R234=$R$15,R234=$R$52,R234=$R$85,R234=$R$75,R234=$R$135),"Music",IF(OR(R234=Sheet1!$H$4,R234=Sheet1!$H$5,R234=Sheet1!$H$6,R234=Sheet1!$H$7,R234=Sheet1!$H$8,R234=Sheet1!$H$9),"Film &amp; Video",IF(OR(R234=Sheet1!$H$26,R234=Sheet1!$H$25),"Technology",IF(R234=Sheet1!$H$13,"Journalism",IF(OR(R234=Sheet1!$H$20,R234=Sheet1!$H$21,R234=Sheet1!$H$22,R234=Sheet1!$H$23),"Publishing",IF(R234=Sheet1!$H$24,"Photography",IF(R234=Sheet1!$H$27,"Theater",IF(OR(R234=Sheet1!$H$10,R234=Sheet1!$H$11),"Games","TBD")))))))))</f>
        <v>Theater</v>
      </c>
      <c r="T234" t="str">
        <f>IF(R234=Sheet1!$H$4,"Animation",IF(R234=Sheet1!$H$5,"Documentary",IF(R234=Sheet1!$H$6,"Drama",IF(R234=Sheet1!$H$7,"Science Fiction",IF(R234=Sheet1!$H$8,"Shorts",IF(R234=Sheet1!$H$9,"Television",IF(R234=Sheet1!$H$10,"Mobile games",IF(R234=Sheet1!$H$11,"Video games",IF(R234=Sheet1!$H$12,"Food trucks",IF(R234=Sheet1!$H$13,"Audio",IF(R234=Sheet1!$H$14,"Electric music",IF(R234=Sheet1!$H$15,"Indie rock",IF(R234=Sheet1!$H$16,"Jazz",IF(R234=Sheet1!$H$17,"Metal",IF(R234=Sheet1!$H$18,"Rock",IF(R234=Sheet1!$H$19,"World Music",IF(R234=Sheet1!$H$20,"Fiction",IF(R234=Sheet1!$H$21,"Nonfiction",IF(R234=Sheet1!$H$22,"Radio &amp; podcasts",IF(R234=Sheet1!$H$23,"Translations",IF(R234=Sheet1!$H$24,"Photography books",IF(R234=Sheet1!$H$25,"Web",IF(R234=Sheet1!$H$26,"Wearables",IF(R234=Sheet1!$H$27,"Plays","Other"))))))))))))))))))))))))</f>
        <v>Plays</v>
      </c>
    </row>
    <row r="235" spans="1:20" ht="16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s="5">
        <f>(E235/D235)</f>
        <v>1.5789473684210527</v>
      </c>
      <c r="I235" s="8">
        <f>E235/G235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4">
        <f>(((L235/60)/60)/24)+DATE(1970,1,1)</f>
        <v>40706.208333333336</v>
      </c>
      <c r="O235" s="14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tr">
        <f>IF(R235="food/food trucks","Food",IF(OR(R235=$R$3,R235=$R$15,R235=$R$52,R235=$R$85,R235=$R$75,R235=$R$135),"Music",IF(OR(R235=Sheet1!$H$4,R235=Sheet1!$H$5,R235=Sheet1!$H$6,R235=Sheet1!$H$7,R235=Sheet1!$H$8,R235=Sheet1!$H$9),"Film &amp; Video",IF(OR(R235=Sheet1!$H$26,R235=Sheet1!$H$25),"Technology",IF(R235=Sheet1!$H$13,"Journalism",IF(OR(R235=Sheet1!$H$20,R235=Sheet1!$H$21,R235=Sheet1!$H$22,R235=Sheet1!$H$23),"Publishing",IF(R235=Sheet1!$H$24,"Photography",IF(R235=Sheet1!$H$27,"Theater",IF(OR(R235=Sheet1!$H$10,R235=Sheet1!$H$11),"Games","TBD")))))))))</f>
        <v>Film &amp; Video</v>
      </c>
      <c r="T235" t="str">
        <f>IF(R235=Sheet1!$H$4,"Animation",IF(R235=Sheet1!$H$5,"Documentary",IF(R235=Sheet1!$H$6,"Drama",IF(R235=Sheet1!$H$7,"Science Fiction",IF(R235=Sheet1!$H$8,"Shorts",IF(R235=Sheet1!$H$9,"Television",IF(R235=Sheet1!$H$10,"Mobile games",IF(R235=Sheet1!$H$11,"Video games",IF(R235=Sheet1!$H$12,"Food trucks",IF(R235=Sheet1!$H$13,"Audio",IF(R235=Sheet1!$H$14,"Electric music",IF(R235=Sheet1!$H$15,"Indie rock",IF(R235=Sheet1!$H$16,"Jazz",IF(R235=Sheet1!$H$17,"Metal",IF(R235=Sheet1!$H$18,"Rock",IF(R235=Sheet1!$H$19,"World Music",IF(R235=Sheet1!$H$20,"Fiction",IF(R235=Sheet1!$H$21,"Nonfiction",IF(R235=Sheet1!$H$22,"Radio &amp; podcasts",IF(R235=Sheet1!$H$23,"Translations",IF(R235=Sheet1!$H$24,"Photography books",IF(R235=Sheet1!$H$25,"Web",IF(R235=Sheet1!$H$26,"Wearables",IF(R235=Sheet1!$H$27,"Plays","Other"))))))))))))))))))))))))</f>
        <v>Animation</v>
      </c>
    </row>
    <row r="236" spans="1:20" ht="16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s="5">
        <f>(E236/D236)</f>
        <v>1.0908</v>
      </c>
      <c r="I236" s="8">
        <f>E236/G236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4">
        <f>(((L236/60)/60)/24)+DATE(1970,1,1)</f>
        <v>42969.208333333328</v>
      </c>
      <c r="O236" s="14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tr">
        <f>IF(R236="food/food trucks","Food",IF(OR(R236=$R$3,R236=$R$15,R236=$R$52,R236=$R$85,R236=$R$75,R236=$R$135),"Music",IF(OR(R236=Sheet1!$H$4,R236=Sheet1!$H$5,R236=Sheet1!$H$6,R236=Sheet1!$H$7,R236=Sheet1!$H$8,R236=Sheet1!$H$9),"Film &amp; Video",IF(OR(R236=Sheet1!$H$26,R236=Sheet1!$H$25),"Technology",IF(R236=Sheet1!$H$13,"Journalism",IF(OR(R236=Sheet1!$H$20,R236=Sheet1!$H$21,R236=Sheet1!$H$22,R236=Sheet1!$H$23),"Publishing",IF(R236=Sheet1!$H$24,"Photography",IF(R236=Sheet1!$H$27,"Theater",IF(OR(R236=Sheet1!$H$10,R236=Sheet1!$H$11),"Games","TBD")))))))))</f>
        <v>Games</v>
      </c>
      <c r="T236" t="str">
        <f>IF(R236=Sheet1!$H$4,"Animation",IF(R236=Sheet1!$H$5,"Documentary",IF(R236=Sheet1!$H$6,"Drama",IF(R236=Sheet1!$H$7,"Science Fiction",IF(R236=Sheet1!$H$8,"Shorts",IF(R236=Sheet1!$H$9,"Television",IF(R236=Sheet1!$H$10,"Mobile games",IF(R236=Sheet1!$H$11,"Video games",IF(R236=Sheet1!$H$12,"Food trucks",IF(R236=Sheet1!$H$13,"Audio",IF(R236=Sheet1!$H$14,"Electric music",IF(R236=Sheet1!$H$15,"Indie rock",IF(R236=Sheet1!$H$16,"Jazz",IF(R236=Sheet1!$H$17,"Metal",IF(R236=Sheet1!$H$18,"Rock",IF(R236=Sheet1!$H$19,"World Music",IF(R236=Sheet1!$H$20,"Fiction",IF(R236=Sheet1!$H$21,"Nonfiction",IF(R236=Sheet1!$H$22,"Radio &amp; podcasts",IF(R236=Sheet1!$H$23,"Translations",IF(R236=Sheet1!$H$24,"Photography books",IF(R236=Sheet1!$H$25,"Web",IF(R236=Sheet1!$H$26,"Wearables",IF(R236=Sheet1!$H$27,"Plays","Other"))))))))))))))))))))))))</f>
        <v>Video games</v>
      </c>
    </row>
    <row r="237" spans="1:20" ht="31.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s="5">
        <f>(E237/D237)</f>
        <v>0.41732558139534881</v>
      </c>
      <c r="I237" s="8">
        <f>E237/G237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4">
        <f>(((L237/60)/60)/24)+DATE(1970,1,1)</f>
        <v>42779.25</v>
      </c>
      <c r="O237" s="14">
        <f>(((M237/60)/60)/24)+DATE(1970,1,1)</f>
        <v>42784.25</v>
      </c>
      <c r="P237" t="b">
        <v>0</v>
      </c>
      <c r="Q237" t="b">
        <v>0</v>
      </c>
      <c r="R237" t="s">
        <v>71</v>
      </c>
      <c r="S237" t="str">
        <f>IF(R237="food/food trucks","Food",IF(OR(R237=$R$3,R237=$R$15,R237=$R$52,R237=$R$85,R237=$R$75,R237=$R$135),"Music",IF(OR(R237=Sheet1!$H$4,R237=Sheet1!$H$5,R237=Sheet1!$H$6,R237=Sheet1!$H$7,R237=Sheet1!$H$8,R237=Sheet1!$H$9),"Film &amp; Video",IF(OR(R237=Sheet1!$H$26,R237=Sheet1!$H$25),"Technology",IF(R237=Sheet1!$H$13,"Journalism",IF(OR(R237=Sheet1!$H$20,R237=Sheet1!$H$21,R237=Sheet1!$H$22,R237=Sheet1!$H$23),"Publishing",IF(R237=Sheet1!$H$24,"Photography",IF(R237=Sheet1!$H$27,"Theater",IF(OR(R237=Sheet1!$H$10,R237=Sheet1!$H$11),"Games","TBD")))))))))</f>
        <v>Film &amp; Video</v>
      </c>
      <c r="T237" t="str">
        <f>IF(R237=Sheet1!$H$4,"Animation",IF(R237=Sheet1!$H$5,"Documentary",IF(R237=Sheet1!$H$6,"Drama",IF(R237=Sheet1!$H$7,"Science Fiction",IF(R237=Sheet1!$H$8,"Shorts",IF(R237=Sheet1!$H$9,"Television",IF(R237=Sheet1!$H$10,"Mobile games",IF(R237=Sheet1!$H$11,"Video games",IF(R237=Sheet1!$H$12,"Food trucks",IF(R237=Sheet1!$H$13,"Audio",IF(R237=Sheet1!$H$14,"Electric music",IF(R237=Sheet1!$H$15,"Indie rock",IF(R237=Sheet1!$H$16,"Jazz",IF(R237=Sheet1!$H$17,"Metal",IF(R237=Sheet1!$H$18,"Rock",IF(R237=Sheet1!$H$19,"World Music",IF(R237=Sheet1!$H$20,"Fiction",IF(R237=Sheet1!$H$21,"Nonfiction",IF(R237=Sheet1!$H$22,"Radio &amp; podcasts",IF(R237=Sheet1!$H$23,"Translations",IF(R237=Sheet1!$H$24,"Photography books",IF(R237=Sheet1!$H$25,"Web",IF(R237=Sheet1!$H$26,"Wearables",IF(R237=Sheet1!$H$27,"Plays","Other"))))))))))))))))))))))))</f>
        <v>Animation</v>
      </c>
    </row>
    <row r="238" spans="1:20" ht="16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s="5">
        <f>(E238/D238)</f>
        <v>0.10944303797468355</v>
      </c>
      <c r="I238" s="8">
        <f>E238/G238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4">
        <f>(((L238/60)/60)/24)+DATE(1970,1,1)</f>
        <v>43641.208333333328</v>
      </c>
      <c r="O238" s="14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>
        <f>IF(R238="food/food trucks","Food",IF(OR(R238=$R$3,R238=$R$15,R238=$R$52,R238=$R$85,R238=$R$75,R238=$R$135),"Music",IF(OR(R238=Sheet1!$H$4,R238=Sheet1!$H$5,R238=Sheet1!$H$6,R238=Sheet1!$H$7,R238=Sheet1!$H$8,R238=Sheet1!$H$9),"Film &amp; Video",IF(OR(R238=Sheet1!$H$26,R238=Sheet1!$H$25),"Technology",IF(R238=Sheet1!$H$13,"Journalism",IF(OR(R238=Sheet1!$H$20,R238=Sheet1!$H$21,R238=Sheet1!$H$22,R238=Sheet1!$H$23),"Publishing",IF(R238=Sheet1!$H$24,"Photography",IF(R238=Sheet1!$H$27,"Theater",IF(OR(R238=Sheet1!$H$10,R238=Sheet1!$H$11),"Games","TBD")))))))))</f>
        <v>Music</v>
      </c>
      <c r="T238" t="str">
        <f>IF(R238=Sheet1!$H$4,"Animation",IF(R238=Sheet1!$H$5,"Documentary",IF(R238=Sheet1!$H$6,"Drama",IF(R238=Sheet1!$H$7,"Science Fiction",IF(R238=Sheet1!$H$8,"Shorts",IF(R238=Sheet1!$H$9,"Television",IF(R238=Sheet1!$H$10,"Mobile games",IF(R238=Sheet1!$H$11,"Video games",IF(R238=Sheet1!$H$12,"Food trucks",IF(R238=Sheet1!$H$13,"Audio",IF(R238=Sheet1!$H$14,"Electric music",IF(R238=Sheet1!$H$15,"Indie rock",IF(R238=Sheet1!$H$16,"Jazz",IF(R238=Sheet1!$H$17,"Metal",IF(R238=Sheet1!$H$18,"Rock",IF(R238=Sheet1!$H$19,"World Music",IF(R238=Sheet1!$H$20,"Fiction",IF(R238=Sheet1!$H$21,"Nonfiction",IF(R238=Sheet1!$H$22,"Radio &amp; podcasts",IF(R238=Sheet1!$H$23,"Translations",IF(R238=Sheet1!$H$24,"Photography books",IF(R238=Sheet1!$H$25,"Web",IF(R238=Sheet1!$H$26,"Wearables",IF(R238=Sheet1!$H$27,"Plays","Other"))))))))))))))))))))))))</f>
        <v>Rock</v>
      </c>
    </row>
    <row r="239" spans="1:20" ht="31.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s="5">
        <f>(E239/D239)</f>
        <v>1.593763440860215</v>
      </c>
      <c r="I239" s="8">
        <f>E239/G239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4">
        <f>(((L239/60)/60)/24)+DATE(1970,1,1)</f>
        <v>41754.208333333336</v>
      </c>
      <c r="O239" s="14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tr">
        <f>IF(R239="food/food trucks","Food",IF(OR(R239=$R$3,R239=$R$15,R239=$R$52,R239=$R$85,R239=$R$75,R239=$R$135),"Music",IF(OR(R239=Sheet1!$H$4,R239=Sheet1!$H$5,R239=Sheet1!$H$6,R239=Sheet1!$H$7,R239=Sheet1!$H$8,R239=Sheet1!$H$9),"Film &amp; Video",IF(OR(R239=Sheet1!$H$26,R239=Sheet1!$H$25),"Technology",IF(R239=Sheet1!$H$13,"Journalism",IF(OR(R239=Sheet1!$H$20,R239=Sheet1!$H$21,R239=Sheet1!$H$22,R239=Sheet1!$H$23),"Publishing",IF(R239=Sheet1!$H$24,"Photography",IF(R239=Sheet1!$H$27,"Theater",IF(OR(R239=Sheet1!$H$10,R239=Sheet1!$H$11),"Games","TBD")))))))))</f>
        <v>Film &amp; Video</v>
      </c>
      <c r="T239" t="str">
        <f>IF(R239=Sheet1!$H$4,"Animation",IF(R239=Sheet1!$H$5,"Documentary",IF(R239=Sheet1!$H$6,"Drama",IF(R239=Sheet1!$H$7,"Science Fiction",IF(R239=Sheet1!$H$8,"Shorts",IF(R239=Sheet1!$H$9,"Television",IF(R239=Sheet1!$H$10,"Mobile games",IF(R239=Sheet1!$H$11,"Video games",IF(R239=Sheet1!$H$12,"Food trucks",IF(R239=Sheet1!$H$13,"Audio",IF(R239=Sheet1!$H$14,"Electric music",IF(R239=Sheet1!$H$15,"Indie rock",IF(R239=Sheet1!$H$16,"Jazz",IF(R239=Sheet1!$H$17,"Metal",IF(R239=Sheet1!$H$18,"Rock",IF(R239=Sheet1!$H$19,"World Music",IF(R239=Sheet1!$H$20,"Fiction",IF(R239=Sheet1!$H$21,"Nonfiction",IF(R239=Sheet1!$H$22,"Radio &amp; podcasts",IF(R239=Sheet1!$H$23,"Translations",IF(R239=Sheet1!$H$24,"Photography books",IF(R239=Sheet1!$H$25,"Web",IF(R239=Sheet1!$H$26,"Wearables",IF(R239=Sheet1!$H$27,"Plays","Other"))))))))))))))))))))))))</f>
        <v>Animation</v>
      </c>
    </row>
    <row r="240" spans="1:20" ht="16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s="5">
        <f>(E240/D240)</f>
        <v>4.2241666666666671</v>
      </c>
      <c r="I240" s="8">
        <f>E240/G240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4">
        <f>(((L240/60)/60)/24)+DATE(1970,1,1)</f>
        <v>43083.25</v>
      </c>
      <c r="O240" s="14">
        <f>(((M240/60)/60)/24)+DATE(1970,1,1)</f>
        <v>43108.25</v>
      </c>
      <c r="P240" t="b">
        <v>0</v>
      </c>
      <c r="Q240" t="b">
        <v>1</v>
      </c>
      <c r="R240" t="s">
        <v>33</v>
      </c>
      <c r="S240" t="str">
        <f>IF(R240="food/food trucks","Food",IF(OR(R240=$R$3,R240=$R$15,R240=$R$52,R240=$R$85,R240=$R$75,R240=$R$135),"Music",IF(OR(R240=Sheet1!$H$4,R240=Sheet1!$H$5,R240=Sheet1!$H$6,R240=Sheet1!$H$7,R240=Sheet1!$H$8,R240=Sheet1!$H$9),"Film &amp; Video",IF(OR(R240=Sheet1!$H$26,R240=Sheet1!$H$25),"Technology",IF(R240=Sheet1!$H$13,"Journalism",IF(OR(R240=Sheet1!$H$20,R240=Sheet1!$H$21,R240=Sheet1!$H$22,R240=Sheet1!$H$23),"Publishing",IF(R240=Sheet1!$H$24,"Photography",IF(R240=Sheet1!$H$27,"Theater",IF(OR(R240=Sheet1!$H$10,R240=Sheet1!$H$11),"Games","TBD")))))))))</f>
        <v>Theater</v>
      </c>
      <c r="T240" t="str">
        <f>IF(R240=Sheet1!$H$4,"Animation",IF(R240=Sheet1!$H$5,"Documentary",IF(R240=Sheet1!$H$6,"Drama",IF(R240=Sheet1!$H$7,"Science Fiction",IF(R240=Sheet1!$H$8,"Shorts",IF(R240=Sheet1!$H$9,"Television",IF(R240=Sheet1!$H$10,"Mobile games",IF(R240=Sheet1!$H$11,"Video games",IF(R240=Sheet1!$H$12,"Food trucks",IF(R240=Sheet1!$H$13,"Audio",IF(R240=Sheet1!$H$14,"Electric music",IF(R240=Sheet1!$H$15,"Indie rock",IF(R240=Sheet1!$H$16,"Jazz",IF(R240=Sheet1!$H$17,"Metal",IF(R240=Sheet1!$H$18,"Rock",IF(R240=Sheet1!$H$19,"World Music",IF(R240=Sheet1!$H$20,"Fiction",IF(R240=Sheet1!$H$21,"Nonfiction",IF(R240=Sheet1!$H$22,"Radio &amp; podcasts",IF(R240=Sheet1!$H$23,"Translations",IF(R240=Sheet1!$H$24,"Photography books",IF(R240=Sheet1!$H$25,"Web",IF(R240=Sheet1!$H$26,"Wearables",IF(R240=Sheet1!$H$27,"Plays","Other"))))))))))))))))))))))))</f>
        <v>Plays</v>
      </c>
    </row>
    <row r="241" spans="1:20" ht="31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s="5">
        <f>(E241/D241)</f>
        <v>0.97718749999999999</v>
      </c>
      <c r="I241" s="8">
        <f>E241/G241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4">
        <f>(((L241/60)/60)/24)+DATE(1970,1,1)</f>
        <v>42245.208333333328</v>
      </c>
      <c r="O241" s="14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>
        <f>IF(R241="food/food trucks","Food",IF(OR(R241=$R$3,R241=$R$15,R241=$R$52,R241=$R$85,R241=$R$75,R241=$R$135),"Music",IF(OR(R241=Sheet1!$H$4,R241=Sheet1!$H$5,R241=Sheet1!$H$6,R241=Sheet1!$H$7,R241=Sheet1!$H$8,R241=Sheet1!$H$9),"Film &amp; Video",IF(OR(R241=Sheet1!$H$26,R241=Sheet1!$H$25),"Technology",IF(R241=Sheet1!$H$13,"Journalism",IF(OR(R241=Sheet1!$H$20,R241=Sheet1!$H$21,R241=Sheet1!$H$22,R241=Sheet1!$H$23),"Publishing",IF(R241=Sheet1!$H$24,"Photography",IF(R241=Sheet1!$H$27,"Theater",IF(OR(R241=Sheet1!$H$10,R241=Sheet1!$H$11),"Games","TBD")))))))))</f>
        <v>Technology</v>
      </c>
      <c r="T241" t="str">
        <f>IF(R241=Sheet1!$H$4,"Animation",IF(R241=Sheet1!$H$5,"Documentary",IF(R241=Sheet1!$H$6,"Drama",IF(R241=Sheet1!$H$7,"Science Fiction",IF(R241=Sheet1!$H$8,"Shorts",IF(R241=Sheet1!$H$9,"Television",IF(R241=Sheet1!$H$10,"Mobile games",IF(R241=Sheet1!$H$11,"Video games",IF(R241=Sheet1!$H$12,"Food trucks",IF(R241=Sheet1!$H$13,"Audio",IF(R241=Sheet1!$H$14,"Electric music",IF(R241=Sheet1!$H$15,"Indie rock",IF(R241=Sheet1!$H$16,"Jazz",IF(R241=Sheet1!$H$17,"Metal",IF(R241=Sheet1!$H$18,"Rock",IF(R241=Sheet1!$H$19,"World Music",IF(R241=Sheet1!$H$20,"Fiction",IF(R241=Sheet1!$H$21,"Nonfiction",IF(R241=Sheet1!$H$22,"Radio &amp; podcasts",IF(R241=Sheet1!$H$23,"Translations",IF(R241=Sheet1!$H$24,"Photography books",IF(R241=Sheet1!$H$25,"Web",IF(R241=Sheet1!$H$26,"Wearables",IF(R241=Sheet1!$H$27,"Plays","Other"))))))))))))))))))))))))</f>
        <v>Wearables</v>
      </c>
    </row>
    <row r="242" spans="1:20" ht="16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s="5">
        <f>(E242/D242)</f>
        <v>4.1878911564625847</v>
      </c>
      <c r="I242" s="8">
        <f>E242/G242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4">
        <f>(((L242/60)/60)/24)+DATE(1970,1,1)</f>
        <v>40396.208333333336</v>
      </c>
      <c r="O242" s="14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tr">
        <f>IF(R242="food/food trucks","Food",IF(OR(R242=$R$3,R242=$R$15,R242=$R$52,R242=$R$85,R242=$R$75,R242=$R$135),"Music",IF(OR(R242=Sheet1!$H$4,R242=Sheet1!$H$5,R242=Sheet1!$H$6,R242=Sheet1!$H$7,R242=Sheet1!$H$8,R242=Sheet1!$H$9),"Film &amp; Video",IF(OR(R242=Sheet1!$H$26,R242=Sheet1!$H$25),"Technology",IF(R242=Sheet1!$H$13,"Journalism",IF(OR(R242=Sheet1!$H$20,R242=Sheet1!$H$21,R242=Sheet1!$H$22,R242=Sheet1!$H$23),"Publishing",IF(R242=Sheet1!$H$24,"Photography",IF(R242=Sheet1!$H$27,"Theater",IF(OR(R242=Sheet1!$H$10,R242=Sheet1!$H$11),"Games","TBD")))))))))</f>
        <v>Theater</v>
      </c>
      <c r="T242" t="str">
        <f>IF(R242=Sheet1!$H$4,"Animation",IF(R242=Sheet1!$H$5,"Documentary",IF(R242=Sheet1!$H$6,"Drama",IF(R242=Sheet1!$H$7,"Science Fiction",IF(R242=Sheet1!$H$8,"Shorts",IF(R242=Sheet1!$H$9,"Television",IF(R242=Sheet1!$H$10,"Mobile games",IF(R242=Sheet1!$H$11,"Video games",IF(R242=Sheet1!$H$12,"Food trucks",IF(R242=Sheet1!$H$13,"Audio",IF(R242=Sheet1!$H$14,"Electric music",IF(R242=Sheet1!$H$15,"Indie rock",IF(R242=Sheet1!$H$16,"Jazz",IF(R242=Sheet1!$H$17,"Metal",IF(R242=Sheet1!$H$18,"Rock",IF(R242=Sheet1!$H$19,"World Music",IF(R242=Sheet1!$H$20,"Fiction",IF(R242=Sheet1!$H$21,"Nonfiction",IF(R242=Sheet1!$H$22,"Radio &amp; podcasts",IF(R242=Sheet1!$H$23,"Translations",IF(R242=Sheet1!$H$24,"Photography books",IF(R242=Sheet1!$H$25,"Web",IF(R242=Sheet1!$H$26,"Wearables",IF(R242=Sheet1!$H$27,"Plays","Other"))))))))))))))))))))))))</f>
        <v>Plays</v>
      </c>
    </row>
    <row r="243" spans="1:20" ht="16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s="5">
        <f>(E243/D243)</f>
        <v>1.0191632047477746</v>
      </c>
      <c r="I243" s="8">
        <f>E243/G243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4">
        <f>(((L243/60)/60)/24)+DATE(1970,1,1)</f>
        <v>41742.208333333336</v>
      </c>
      <c r="O243" s="14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tr">
        <f>IF(R243="food/food trucks","Food",IF(OR(R243=$R$3,R243=$R$15,R243=$R$52,R243=$R$85,R243=$R$75,R243=$R$135),"Music",IF(OR(R243=Sheet1!$H$4,R243=Sheet1!$H$5,R243=Sheet1!$H$6,R243=Sheet1!$H$7,R243=Sheet1!$H$8,R243=Sheet1!$H$9),"Film &amp; Video",IF(OR(R243=Sheet1!$H$26,R243=Sheet1!$H$25),"Technology",IF(R243=Sheet1!$H$13,"Journalism",IF(OR(R243=Sheet1!$H$20,R243=Sheet1!$H$21,R243=Sheet1!$H$22,R243=Sheet1!$H$23),"Publishing",IF(R243=Sheet1!$H$24,"Photography",IF(R243=Sheet1!$H$27,"Theater",IF(OR(R243=Sheet1!$H$10,R243=Sheet1!$H$11),"Games","TBD")))))))))</f>
        <v>Publishing</v>
      </c>
      <c r="T243" t="str">
        <f>IF(R243=Sheet1!$H$4,"Animation",IF(R243=Sheet1!$H$5,"Documentary",IF(R243=Sheet1!$H$6,"Drama",IF(R243=Sheet1!$H$7,"Science Fiction",IF(R243=Sheet1!$H$8,"Shorts",IF(R243=Sheet1!$H$9,"Television",IF(R243=Sheet1!$H$10,"Mobile games",IF(R243=Sheet1!$H$11,"Video games",IF(R243=Sheet1!$H$12,"Food trucks",IF(R243=Sheet1!$H$13,"Audio",IF(R243=Sheet1!$H$14,"Electric music",IF(R243=Sheet1!$H$15,"Indie rock",IF(R243=Sheet1!$H$16,"Jazz",IF(R243=Sheet1!$H$17,"Metal",IF(R243=Sheet1!$H$18,"Rock",IF(R243=Sheet1!$H$19,"World Music",IF(R243=Sheet1!$H$20,"Fiction",IF(R243=Sheet1!$H$21,"Nonfiction",IF(R243=Sheet1!$H$22,"Radio &amp; podcasts",IF(R243=Sheet1!$H$23,"Translations",IF(R243=Sheet1!$H$24,"Photography books",IF(R243=Sheet1!$H$25,"Web",IF(R243=Sheet1!$H$26,"Wearables",IF(R243=Sheet1!$H$27,"Plays","Other"))))))))))))))))))))))))</f>
        <v>Nonfiction</v>
      </c>
    </row>
    <row r="244" spans="1:20" ht="16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s="5">
        <f>(E244/D244)</f>
        <v>1.2772619047619047</v>
      </c>
      <c r="I244" s="8">
        <f>E244/G244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4">
        <f>(((L244/60)/60)/24)+DATE(1970,1,1)</f>
        <v>42865.208333333328</v>
      </c>
      <c r="O244" s="14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tr">
        <f>IF(R244="food/food trucks","Food",IF(OR(R244=$R$3,R244=$R$15,R244=$R$52,R244=$R$85,R244=$R$75,R244=$R$135),"Music",IF(OR(R244=Sheet1!$H$4,R244=Sheet1!$H$5,R244=Sheet1!$H$6,R244=Sheet1!$H$7,R244=Sheet1!$H$8,R244=Sheet1!$H$9),"Film &amp; Video",IF(OR(R244=Sheet1!$H$26,R244=Sheet1!$H$25),"Technology",IF(R244=Sheet1!$H$13,"Journalism",IF(OR(R244=Sheet1!$H$20,R244=Sheet1!$H$21,R244=Sheet1!$H$22,R244=Sheet1!$H$23),"Publishing",IF(R244=Sheet1!$H$24,"Photography",IF(R244=Sheet1!$H$27,"Theater",IF(OR(R244=Sheet1!$H$10,R244=Sheet1!$H$11),"Games","TBD")))))))))</f>
        <v>Music</v>
      </c>
      <c r="T244" t="str">
        <f>IF(R244=Sheet1!$H$4,"Animation",IF(R244=Sheet1!$H$5,"Documentary",IF(R244=Sheet1!$H$6,"Drama",IF(R244=Sheet1!$H$7,"Science Fiction",IF(R244=Sheet1!$H$8,"Shorts",IF(R244=Sheet1!$H$9,"Television",IF(R244=Sheet1!$H$10,"Mobile games",IF(R244=Sheet1!$H$11,"Video games",IF(R244=Sheet1!$H$12,"Food trucks",IF(R244=Sheet1!$H$13,"Audio",IF(R244=Sheet1!$H$14,"Electric music",IF(R244=Sheet1!$H$15,"Indie rock",IF(R244=Sheet1!$H$16,"Jazz",IF(R244=Sheet1!$H$17,"Metal",IF(R244=Sheet1!$H$18,"Rock",IF(R244=Sheet1!$H$19,"World Music",IF(R244=Sheet1!$H$20,"Fiction",IF(R244=Sheet1!$H$21,"Nonfiction",IF(R244=Sheet1!$H$22,"Radio &amp; podcasts",IF(R244=Sheet1!$H$23,"Translations",IF(R244=Sheet1!$H$24,"Photography books",IF(R244=Sheet1!$H$25,"Web",IF(R244=Sheet1!$H$26,"Wearables",IF(R244=Sheet1!$H$27,"Plays","Other"))))))))))))))))))))))))</f>
        <v>Rock</v>
      </c>
    </row>
    <row r="245" spans="1:20" ht="31.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s="5">
        <f>(E245/D245)</f>
        <v>4.4521739130434783</v>
      </c>
      <c r="I245" s="8">
        <f>E245/G245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4">
        <f>(((L245/60)/60)/24)+DATE(1970,1,1)</f>
        <v>43163.25</v>
      </c>
      <c r="O245" s="14">
        <f>(((M245/60)/60)/24)+DATE(1970,1,1)</f>
        <v>43166.25</v>
      </c>
      <c r="P245" t="b">
        <v>0</v>
      </c>
      <c r="Q245" t="b">
        <v>0</v>
      </c>
      <c r="R245" t="s">
        <v>33</v>
      </c>
      <c r="S245" t="str">
        <f>IF(R245="food/food trucks","Food",IF(OR(R245=$R$3,R245=$R$15,R245=$R$52,R245=$R$85,R245=$R$75,R245=$R$135),"Music",IF(OR(R245=Sheet1!$H$4,R245=Sheet1!$H$5,R245=Sheet1!$H$6,R245=Sheet1!$H$7,R245=Sheet1!$H$8,R245=Sheet1!$H$9),"Film &amp; Video",IF(OR(R245=Sheet1!$H$26,R245=Sheet1!$H$25),"Technology",IF(R245=Sheet1!$H$13,"Journalism",IF(OR(R245=Sheet1!$H$20,R245=Sheet1!$H$21,R245=Sheet1!$H$22,R245=Sheet1!$H$23),"Publishing",IF(R245=Sheet1!$H$24,"Photography",IF(R245=Sheet1!$H$27,"Theater",IF(OR(R245=Sheet1!$H$10,R245=Sheet1!$H$11),"Games","TBD")))))))))</f>
        <v>Theater</v>
      </c>
      <c r="T245" t="str">
        <f>IF(R245=Sheet1!$H$4,"Animation",IF(R245=Sheet1!$H$5,"Documentary",IF(R245=Sheet1!$H$6,"Drama",IF(R245=Sheet1!$H$7,"Science Fiction",IF(R245=Sheet1!$H$8,"Shorts",IF(R245=Sheet1!$H$9,"Television",IF(R245=Sheet1!$H$10,"Mobile games",IF(R245=Sheet1!$H$11,"Video games",IF(R245=Sheet1!$H$12,"Food trucks",IF(R245=Sheet1!$H$13,"Audio",IF(R245=Sheet1!$H$14,"Electric music",IF(R245=Sheet1!$H$15,"Indie rock",IF(R245=Sheet1!$H$16,"Jazz",IF(R245=Sheet1!$H$17,"Metal",IF(R245=Sheet1!$H$18,"Rock",IF(R245=Sheet1!$H$19,"World Music",IF(R245=Sheet1!$H$20,"Fiction",IF(R245=Sheet1!$H$21,"Nonfiction",IF(R245=Sheet1!$H$22,"Radio &amp; podcasts",IF(R245=Sheet1!$H$23,"Translations",IF(R245=Sheet1!$H$24,"Photography books",IF(R245=Sheet1!$H$25,"Web",IF(R245=Sheet1!$H$26,"Wearables",IF(R245=Sheet1!$H$27,"Plays","Other"))))))))))))))))))))))))</f>
        <v>Plays</v>
      </c>
    </row>
    <row r="246" spans="1:20" ht="31.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s="5">
        <f>(E246/D246)</f>
        <v>5.6971428571428575</v>
      </c>
      <c r="I246" s="8">
        <f>E246/G246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4">
        <f>(((L246/60)/60)/24)+DATE(1970,1,1)</f>
        <v>41834.208333333336</v>
      </c>
      <c r="O246" s="14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tr">
        <f>IF(R246="food/food trucks","Food",IF(OR(R246=$R$3,R246=$R$15,R246=$R$52,R246=$R$85,R246=$R$75,R246=$R$135),"Music",IF(OR(R246=Sheet1!$H$4,R246=Sheet1!$H$5,R246=Sheet1!$H$6,R246=Sheet1!$H$7,R246=Sheet1!$H$8,R246=Sheet1!$H$9),"Film &amp; Video",IF(OR(R246=Sheet1!$H$26,R246=Sheet1!$H$25),"Technology",IF(R246=Sheet1!$H$13,"Journalism",IF(OR(R246=Sheet1!$H$20,R246=Sheet1!$H$21,R246=Sheet1!$H$22,R246=Sheet1!$H$23),"Publishing",IF(R246=Sheet1!$H$24,"Photography",IF(R246=Sheet1!$H$27,"Theater",IF(OR(R246=Sheet1!$H$10,R246=Sheet1!$H$11),"Games","TBD")))))))))</f>
        <v>Theater</v>
      </c>
      <c r="T246" t="str">
        <f>IF(R246=Sheet1!$H$4,"Animation",IF(R246=Sheet1!$H$5,"Documentary",IF(R246=Sheet1!$H$6,"Drama",IF(R246=Sheet1!$H$7,"Science Fiction",IF(R246=Sheet1!$H$8,"Shorts",IF(R246=Sheet1!$H$9,"Television",IF(R246=Sheet1!$H$10,"Mobile games",IF(R246=Sheet1!$H$11,"Video games",IF(R246=Sheet1!$H$12,"Food trucks",IF(R246=Sheet1!$H$13,"Audio",IF(R246=Sheet1!$H$14,"Electric music",IF(R246=Sheet1!$H$15,"Indie rock",IF(R246=Sheet1!$H$16,"Jazz",IF(R246=Sheet1!$H$17,"Metal",IF(R246=Sheet1!$H$18,"Rock",IF(R246=Sheet1!$H$19,"World Music",IF(R246=Sheet1!$H$20,"Fiction",IF(R246=Sheet1!$H$21,"Nonfiction",IF(R246=Sheet1!$H$22,"Radio &amp; podcasts",IF(R246=Sheet1!$H$23,"Translations",IF(R246=Sheet1!$H$24,"Photography books",IF(R246=Sheet1!$H$25,"Web",IF(R246=Sheet1!$H$26,"Wearables",IF(R246=Sheet1!$H$27,"Plays","Other"))))))))))))))))))))))))</f>
        <v>Plays</v>
      </c>
    </row>
    <row r="247" spans="1:20" ht="16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s="5">
        <f>(E247/D247)</f>
        <v>5.0934482758620687</v>
      </c>
      <c r="I247" s="8">
        <f>E247/G247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4">
        <f>(((L247/60)/60)/24)+DATE(1970,1,1)</f>
        <v>41736.208333333336</v>
      </c>
      <c r="O247" s="14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tr">
        <f>IF(R247="food/food trucks","Food",IF(OR(R247=$R$3,R247=$R$15,R247=$R$52,R247=$R$85,R247=$R$75,R247=$R$135),"Music",IF(OR(R247=Sheet1!$H$4,R247=Sheet1!$H$5,R247=Sheet1!$H$6,R247=Sheet1!$H$7,R247=Sheet1!$H$8,R247=Sheet1!$H$9),"Film &amp; Video",IF(OR(R247=Sheet1!$H$26,R247=Sheet1!$H$25),"Technology",IF(R247=Sheet1!$H$13,"Journalism",IF(OR(R247=Sheet1!$H$20,R247=Sheet1!$H$21,R247=Sheet1!$H$22,R247=Sheet1!$H$23),"Publishing",IF(R247=Sheet1!$H$24,"Photography",IF(R247=Sheet1!$H$27,"Theater",IF(OR(R247=Sheet1!$H$10,R247=Sheet1!$H$11),"Games","TBD")))))))))</f>
        <v>Theater</v>
      </c>
      <c r="T247" t="str">
        <f>IF(R247=Sheet1!$H$4,"Animation",IF(R247=Sheet1!$H$5,"Documentary",IF(R247=Sheet1!$H$6,"Drama",IF(R247=Sheet1!$H$7,"Science Fiction",IF(R247=Sheet1!$H$8,"Shorts",IF(R247=Sheet1!$H$9,"Television",IF(R247=Sheet1!$H$10,"Mobile games",IF(R247=Sheet1!$H$11,"Video games",IF(R247=Sheet1!$H$12,"Food trucks",IF(R247=Sheet1!$H$13,"Audio",IF(R247=Sheet1!$H$14,"Electric music",IF(R247=Sheet1!$H$15,"Indie rock",IF(R247=Sheet1!$H$16,"Jazz",IF(R247=Sheet1!$H$17,"Metal",IF(R247=Sheet1!$H$18,"Rock",IF(R247=Sheet1!$H$19,"World Music",IF(R247=Sheet1!$H$20,"Fiction",IF(R247=Sheet1!$H$21,"Nonfiction",IF(R247=Sheet1!$H$22,"Radio &amp; podcasts",IF(R247=Sheet1!$H$23,"Translations",IF(R247=Sheet1!$H$24,"Photography books",IF(R247=Sheet1!$H$25,"Web",IF(R247=Sheet1!$H$26,"Wearables",IF(R247=Sheet1!$H$27,"Plays","Other"))))))))))))))))))))))))</f>
        <v>Plays</v>
      </c>
    </row>
    <row r="248" spans="1:20" ht="16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s="5">
        <f>(E248/D248)</f>
        <v>3.2553333333333332</v>
      </c>
      <c r="I248" s="8">
        <f>E248/G248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4">
        <f>(((L248/60)/60)/24)+DATE(1970,1,1)</f>
        <v>41491.208333333336</v>
      </c>
      <c r="O248" s="14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tr">
        <f>IF(R248="food/food trucks","Food",IF(OR(R248=$R$3,R248=$R$15,R248=$R$52,R248=$R$85,R248=$R$75,R248=$R$135),"Music",IF(OR(R248=Sheet1!$H$4,R248=Sheet1!$H$5,R248=Sheet1!$H$6,R248=Sheet1!$H$7,R248=Sheet1!$H$8,R248=Sheet1!$H$9),"Film &amp; Video",IF(OR(R248=Sheet1!$H$26,R248=Sheet1!$H$25),"Technology",IF(R248=Sheet1!$H$13,"Journalism",IF(OR(R248=Sheet1!$H$20,R248=Sheet1!$H$21,R248=Sheet1!$H$22,R248=Sheet1!$H$23),"Publishing",IF(R248=Sheet1!$H$24,"Photography",IF(R248=Sheet1!$H$27,"Theater",IF(OR(R248=Sheet1!$H$10,R248=Sheet1!$H$11),"Games","TBD")))))))))</f>
        <v>Technology</v>
      </c>
      <c r="T248" t="str">
        <f>IF(R248=Sheet1!$H$4,"Animation",IF(R248=Sheet1!$H$5,"Documentary",IF(R248=Sheet1!$H$6,"Drama",IF(R248=Sheet1!$H$7,"Science Fiction",IF(R248=Sheet1!$H$8,"Shorts",IF(R248=Sheet1!$H$9,"Television",IF(R248=Sheet1!$H$10,"Mobile games",IF(R248=Sheet1!$H$11,"Video games",IF(R248=Sheet1!$H$12,"Food trucks",IF(R248=Sheet1!$H$13,"Audio",IF(R248=Sheet1!$H$14,"Electric music",IF(R248=Sheet1!$H$15,"Indie rock",IF(R248=Sheet1!$H$16,"Jazz",IF(R248=Sheet1!$H$17,"Metal",IF(R248=Sheet1!$H$18,"Rock",IF(R248=Sheet1!$H$19,"World Music",IF(R248=Sheet1!$H$20,"Fiction",IF(R248=Sheet1!$H$21,"Nonfiction",IF(R248=Sheet1!$H$22,"Radio &amp; podcasts",IF(R248=Sheet1!$H$23,"Translations",IF(R248=Sheet1!$H$24,"Photography books",IF(R248=Sheet1!$H$25,"Web",IF(R248=Sheet1!$H$26,"Wearables",IF(R248=Sheet1!$H$27,"Plays","Other"))))))))))))))))))))))))</f>
        <v>Web</v>
      </c>
    </row>
    <row r="249" spans="1:20" ht="16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s="5">
        <f>(E249/D249)</f>
        <v>9.3261616161616168</v>
      </c>
      <c r="I249" s="8">
        <f>E249/G249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4">
        <f>(((L249/60)/60)/24)+DATE(1970,1,1)</f>
        <v>42726.25</v>
      </c>
      <c r="O249" s="14">
        <f>(((M249/60)/60)/24)+DATE(1970,1,1)</f>
        <v>42741.25</v>
      </c>
      <c r="P249" t="b">
        <v>0</v>
      </c>
      <c r="Q249" t="b">
        <v>1</v>
      </c>
      <c r="R249" t="s">
        <v>119</v>
      </c>
      <c r="S249" t="str">
        <f>IF(R249="food/food trucks","Food",IF(OR(R249=$R$3,R249=$R$15,R249=$R$52,R249=$R$85,R249=$R$75,R249=$R$135),"Music",IF(OR(R249=Sheet1!$H$4,R249=Sheet1!$H$5,R249=Sheet1!$H$6,R249=Sheet1!$H$7,R249=Sheet1!$H$8,R249=Sheet1!$H$9),"Film &amp; Video",IF(OR(R249=Sheet1!$H$26,R249=Sheet1!$H$25),"Technology",IF(R249=Sheet1!$H$13,"Journalism",IF(OR(R249=Sheet1!$H$20,R249=Sheet1!$H$21,R249=Sheet1!$H$22,R249=Sheet1!$H$23),"Publishing",IF(R249=Sheet1!$H$24,"Photography",IF(R249=Sheet1!$H$27,"Theater",IF(OR(R249=Sheet1!$H$10,R249=Sheet1!$H$11),"Games","TBD")))))))))</f>
        <v>Publishing</v>
      </c>
      <c r="T249" t="str">
        <f>IF(R249=Sheet1!$H$4,"Animation",IF(R249=Sheet1!$H$5,"Documentary",IF(R249=Sheet1!$H$6,"Drama",IF(R249=Sheet1!$H$7,"Science Fiction",IF(R249=Sheet1!$H$8,"Shorts",IF(R249=Sheet1!$H$9,"Television",IF(R249=Sheet1!$H$10,"Mobile games",IF(R249=Sheet1!$H$11,"Video games",IF(R249=Sheet1!$H$12,"Food trucks",IF(R249=Sheet1!$H$13,"Audio",IF(R249=Sheet1!$H$14,"Electric music",IF(R249=Sheet1!$H$15,"Indie rock",IF(R249=Sheet1!$H$16,"Jazz",IF(R249=Sheet1!$H$17,"Metal",IF(R249=Sheet1!$H$18,"Rock",IF(R249=Sheet1!$H$19,"World Music",IF(R249=Sheet1!$H$20,"Fiction",IF(R249=Sheet1!$H$21,"Nonfiction",IF(R249=Sheet1!$H$22,"Radio &amp; podcasts",IF(R249=Sheet1!$H$23,"Translations",IF(R249=Sheet1!$H$24,"Photography books",IF(R249=Sheet1!$H$25,"Web",IF(R249=Sheet1!$H$26,"Wearables",IF(R249=Sheet1!$H$27,"Plays","Other"))))))))))))))))))))))))</f>
        <v>Fiction</v>
      </c>
    </row>
    <row r="250" spans="1:20" ht="16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s="5">
        <f>(E250/D250)</f>
        <v>2.1133870967741935</v>
      </c>
      <c r="I250" s="8">
        <f>E250/G250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4">
        <f>(((L250/60)/60)/24)+DATE(1970,1,1)</f>
        <v>42004.25</v>
      </c>
      <c r="O250" s="14">
        <f>(((M250/60)/60)/24)+DATE(1970,1,1)</f>
        <v>42009.25</v>
      </c>
      <c r="P250" t="b">
        <v>0</v>
      </c>
      <c r="Q250" t="b">
        <v>0</v>
      </c>
      <c r="R250" t="s">
        <v>292</v>
      </c>
      <c r="S250" t="str">
        <f>IF(R250="food/food trucks","Food",IF(OR(R250=$R$3,R250=$R$15,R250=$R$52,R250=$R$85,R250=$R$75,R250=$R$135),"Music",IF(OR(R250=Sheet1!$H$4,R250=Sheet1!$H$5,R250=Sheet1!$H$6,R250=Sheet1!$H$7,R250=Sheet1!$H$8,R250=Sheet1!$H$9),"Film &amp; Video",IF(OR(R250=Sheet1!$H$26,R250=Sheet1!$H$25),"Technology",IF(R250=Sheet1!$H$13,"Journalism",IF(OR(R250=Sheet1!$H$20,R250=Sheet1!$H$21,R250=Sheet1!$H$22,R250=Sheet1!$H$23),"Publishing",IF(R250=Sheet1!$H$24,"Photography",IF(R250=Sheet1!$H$27,"Theater",IF(OR(R250=Sheet1!$H$10,R250=Sheet1!$H$11),"Games","TBD")))))))))</f>
        <v>Games</v>
      </c>
      <c r="T250" t="str">
        <f>IF(R250=Sheet1!$H$4,"Animation",IF(R250=Sheet1!$H$5,"Documentary",IF(R250=Sheet1!$H$6,"Drama",IF(R250=Sheet1!$H$7,"Science Fiction",IF(R250=Sheet1!$H$8,"Shorts",IF(R250=Sheet1!$H$9,"Television",IF(R250=Sheet1!$H$10,"Mobile games",IF(R250=Sheet1!$H$11,"Video games",IF(R250=Sheet1!$H$12,"Food trucks",IF(R250=Sheet1!$H$13,"Audio",IF(R250=Sheet1!$H$14,"Electric music",IF(R250=Sheet1!$H$15,"Indie rock",IF(R250=Sheet1!$H$16,"Jazz",IF(R250=Sheet1!$H$17,"Metal",IF(R250=Sheet1!$H$18,"Rock",IF(R250=Sheet1!$H$19,"World Music",IF(R250=Sheet1!$H$20,"Fiction",IF(R250=Sheet1!$H$21,"Nonfiction",IF(R250=Sheet1!$H$22,"Radio &amp; podcasts",IF(R250=Sheet1!$H$23,"Translations",IF(R250=Sheet1!$H$24,"Photography books",IF(R250=Sheet1!$H$25,"Web",IF(R250=Sheet1!$H$26,"Wearables",IF(R250=Sheet1!$H$27,"Plays","Other"))))))))))))))))))))))))</f>
        <v>Mobile games</v>
      </c>
    </row>
    <row r="251" spans="1:20" ht="16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s="5">
        <f>(E251/D251)</f>
        <v>2.7332520325203253</v>
      </c>
      <c r="I251" s="8">
        <f>E251/G251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4">
        <f>(((L251/60)/60)/24)+DATE(1970,1,1)</f>
        <v>42006.25</v>
      </c>
      <c r="O251" s="14">
        <f>(((M251/60)/60)/24)+DATE(1970,1,1)</f>
        <v>42013.25</v>
      </c>
      <c r="P251" t="b">
        <v>0</v>
      </c>
      <c r="Q251" t="b">
        <v>0</v>
      </c>
      <c r="R251" t="s">
        <v>206</v>
      </c>
      <c r="S251" t="str">
        <f>IF(R251="food/food trucks","Food",IF(OR(R251=$R$3,R251=$R$15,R251=$R$52,R251=$R$85,R251=$R$75,R251=$R$135),"Music",IF(OR(R251=Sheet1!$H$4,R251=Sheet1!$H$5,R251=Sheet1!$H$6,R251=Sheet1!$H$7,R251=Sheet1!$H$8,R251=Sheet1!$H$9),"Film &amp; Video",IF(OR(R251=Sheet1!$H$26,R251=Sheet1!$H$25),"Technology",IF(R251=Sheet1!$H$13,"Journalism",IF(OR(R251=Sheet1!$H$20,R251=Sheet1!$H$21,R251=Sheet1!$H$22,R251=Sheet1!$H$23),"Publishing",IF(R251=Sheet1!$H$24,"Photography",IF(R251=Sheet1!$H$27,"Theater",IF(OR(R251=Sheet1!$H$10,R251=Sheet1!$H$11),"Games","TBD")))))))))</f>
        <v>Publishing</v>
      </c>
      <c r="T251" t="str">
        <f>IF(R251=Sheet1!$H$4,"Animation",IF(R251=Sheet1!$H$5,"Documentary",IF(R251=Sheet1!$H$6,"Drama",IF(R251=Sheet1!$H$7,"Science Fiction",IF(R251=Sheet1!$H$8,"Shorts",IF(R251=Sheet1!$H$9,"Television",IF(R251=Sheet1!$H$10,"Mobile games",IF(R251=Sheet1!$H$11,"Video games",IF(R251=Sheet1!$H$12,"Food trucks",IF(R251=Sheet1!$H$13,"Audio",IF(R251=Sheet1!$H$14,"Electric music",IF(R251=Sheet1!$H$15,"Indie rock",IF(R251=Sheet1!$H$16,"Jazz",IF(R251=Sheet1!$H$17,"Metal",IF(R251=Sheet1!$H$18,"Rock",IF(R251=Sheet1!$H$19,"World Music",IF(R251=Sheet1!$H$20,"Fiction",IF(R251=Sheet1!$H$21,"Nonfiction",IF(R251=Sheet1!$H$22,"Radio &amp; podcasts",IF(R251=Sheet1!$H$23,"Translations",IF(R251=Sheet1!$H$24,"Photography books",IF(R251=Sheet1!$H$25,"Web",IF(R251=Sheet1!$H$26,"Wearables",IF(R251=Sheet1!$H$27,"Plays","Other"))))))))))))))))))))))))</f>
        <v>Translations</v>
      </c>
    </row>
    <row r="252" spans="1:20" ht="16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s="5">
        <f>(E252/D252)</f>
        <v>0.03</v>
      </c>
      <c r="I252" s="8">
        <f>E252/G252</f>
        <v>3</v>
      </c>
      <c r="J252" t="s">
        <v>21</v>
      </c>
      <c r="K252" t="s">
        <v>22</v>
      </c>
      <c r="L252">
        <v>1264399200</v>
      </c>
      <c r="M252">
        <v>1267423200</v>
      </c>
      <c r="N252" s="14">
        <f>(((L252/60)/60)/24)+DATE(1970,1,1)</f>
        <v>40203.25</v>
      </c>
      <c r="O252" s="14">
        <f>(((M252/60)/60)/24)+DATE(1970,1,1)</f>
        <v>40238.25</v>
      </c>
      <c r="P252" t="b">
        <v>0</v>
      </c>
      <c r="Q252" t="b">
        <v>0</v>
      </c>
      <c r="R252" t="s">
        <v>23</v>
      </c>
      <c r="S252" t="str">
        <f>IF(R252="food/food trucks","Food",IF(OR(R252=$R$3,R252=$R$15,R252=$R$52,R252=$R$85,R252=$R$75,R252=$R$135),"Music",IF(OR(R252=Sheet1!$H$4,R252=Sheet1!$H$5,R252=Sheet1!$H$6,R252=Sheet1!$H$7,R252=Sheet1!$H$8,R252=Sheet1!$H$9),"Film &amp; Video",IF(OR(R252=Sheet1!$H$26,R252=Sheet1!$H$25),"Technology",IF(R252=Sheet1!$H$13,"Journalism",IF(OR(R252=Sheet1!$H$20,R252=Sheet1!$H$21,R252=Sheet1!$H$22,R252=Sheet1!$H$23),"Publishing",IF(R252=Sheet1!$H$24,"Photography",IF(R252=Sheet1!$H$27,"Theater",IF(OR(R252=Sheet1!$H$10,R252=Sheet1!$H$11),"Games","TBD")))))))))</f>
        <v>Music</v>
      </c>
      <c r="T252" t="str">
        <f>IF(R252=Sheet1!$H$4,"Animation",IF(R252=Sheet1!$H$5,"Documentary",IF(R252=Sheet1!$H$6,"Drama",IF(R252=Sheet1!$H$7,"Science Fiction",IF(R252=Sheet1!$H$8,"Shorts",IF(R252=Sheet1!$H$9,"Television",IF(R252=Sheet1!$H$10,"Mobile games",IF(R252=Sheet1!$H$11,"Video games",IF(R252=Sheet1!$H$12,"Food trucks",IF(R252=Sheet1!$H$13,"Audio",IF(R252=Sheet1!$H$14,"Electric music",IF(R252=Sheet1!$H$15,"Indie rock",IF(R252=Sheet1!$H$16,"Jazz",IF(R252=Sheet1!$H$17,"Metal",IF(R252=Sheet1!$H$18,"Rock",IF(R252=Sheet1!$H$19,"World Music",IF(R252=Sheet1!$H$20,"Fiction",IF(R252=Sheet1!$H$21,"Nonfiction",IF(R252=Sheet1!$H$22,"Radio &amp; podcasts",IF(R252=Sheet1!$H$23,"Translations",IF(R252=Sheet1!$H$24,"Photography books",IF(R252=Sheet1!$H$25,"Web",IF(R252=Sheet1!$H$26,"Wearables",IF(R252=Sheet1!$H$27,"Plays","Other"))))))))))))))))))))))))</f>
        <v>Rock</v>
      </c>
    </row>
    <row r="253" spans="1:20" ht="16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s="5">
        <f>(E253/D253)</f>
        <v>0.54084507042253516</v>
      </c>
      <c r="I253" s="8">
        <f>E253/G253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4">
        <f>(((L253/60)/60)/24)+DATE(1970,1,1)</f>
        <v>41252.25</v>
      </c>
      <c r="O253" s="14">
        <f>(((M253/60)/60)/24)+DATE(1970,1,1)</f>
        <v>41254.25</v>
      </c>
      <c r="P253" t="b">
        <v>0</v>
      </c>
      <c r="Q253" t="b">
        <v>0</v>
      </c>
      <c r="R253" t="s">
        <v>33</v>
      </c>
      <c r="S253" t="str">
        <f>IF(R253="food/food trucks","Food",IF(OR(R253=$R$3,R253=$R$15,R253=$R$52,R253=$R$85,R253=$R$75,R253=$R$135),"Music",IF(OR(R253=Sheet1!$H$4,R253=Sheet1!$H$5,R253=Sheet1!$H$6,R253=Sheet1!$H$7,R253=Sheet1!$H$8,R253=Sheet1!$H$9),"Film &amp; Video",IF(OR(R253=Sheet1!$H$26,R253=Sheet1!$H$25),"Technology",IF(R253=Sheet1!$H$13,"Journalism",IF(OR(R253=Sheet1!$H$20,R253=Sheet1!$H$21,R253=Sheet1!$H$22,R253=Sheet1!$H$23),"Publishing",IF(R253=Sheet1!$H$24,"Photography",IF(R253=Sheet1!$H$27,"Theater",IF(OR(R253=Sheet1!$H$10,R253=Sheet1!$H$11),"Games","TBD")))))))))</f>
        <v>Theater</v>
      </c>
      <c r="T253" t="str">
        <f>IF(R253=Sheet1!$H$4,"Animation",IF(R253=Sheet1!$H$5,"Documentary",IF(R253=Sheet1!$H$6,"Drama",IF(R253=Sheet1!$H$7,"Science Fiction",IF(R253=Sheet1!$H$8,"Shorts",IF(R253=Sheet1!$H$9,"Television",IF(R253=Sheet1!$H$10,"Mobile games",IF(R253=Sheet1!$H$11,"Video games",IF(R253=Sheet1!$H$12,"Food trucks",IF(R253=Sheet1!$H$13,"Audio",IF(R253=Sheet1!$H$14,"Electric music",IF(R253=Sheet1!$H$15,"Indie rock",IF(R253=Sheet1!$H$16,"Jazz",IF(R253=Sheet1!$H$17,"Metal",IF(R253=Sheet1!$H$18,"Rock",IF(R253=Sheet1!$H$19,"World Music",IF(R253=Sheet1!$H$20,"Fiction",IF(R253=Sheet1!$H$21,"Nonfiction",IF(R253=Sheet1!$H$22,"Radio &amp; podcasts",IF(R253=Sheet1!$H$23,"Translations",IF(R253=Sheet1!$H$24,"Photography books",IF(R253=Sheet1!$H$25,"Web",IF(R253=Sheet1!$H$26,"Wearables",IF(R253=Sheet1!$H$27,"Plays","Other"))))))))))))))))))))))))</f>
        <v>Plays</v>
      </c>
    </row>
    <row r="254" spans="1:20" ht="31.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s="5">
        <f>(E254/D254)</f>
        <v>6.2629999999999999</v>
      </c>
      <c r="I254" s="8">
        <f>E254/G254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4">
        <f>(((L254/60)/60)/24)+DATE(1970,1,1)</f>
        <v>41572.208333333336</v>
      </c>
      <c r="O254" s="14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tr">
        <f>IF(R254="food/food trucks","Food",IF(OR(R254=$R$3,R254=$R$15,R254=$R$52,R254=$R$85,R254=$R$75,R254=$R$135),"Music",IF(OR(R254=Sheet1!$H$4,R254=Sheet1!$H$5,R254=Sheet1!$H$6,R254=Sheet1!$H$7,R254=Sheet1!$H$8,R254=Sheet1!$H$9),"Film &amp; Video",IF(OR(R254=Sheet1!$H$26,R254=Sheet1!$H$25),"Technology",IF(R254=Sheet1!$H$13,"Journalism",IF(OR(R254=Sheet1!$H$20,R254=Sheet1!$H$21,R254=Sheet1!$H$22,R254=Sheet1!$H$23),"Publishing",IF(R254=Sheet1!$H$24,"Photography",IF(R254=Sheet1!$H$27,"Theater",IF(OR(R254=Sheet1!$H$10,R254=Sheet1!$H$11),"Games","TBD")))))))))</f>
        <v>Theater</v>
      </c>
      <c r="T254" t="str">
        <f>IF(R254=Sheet1!$H$4,"Animation",IF(R254=Sheet1!$H$5,"Documentary",IF(R254=Sheet1!$H$6,"Drama",IF(R254=Sheet1!$H$7,"Science Fiction",IF(R254=Sheet1!$H$8,"Shorts",IF(R254=Sheet1!$H$9,"Television",IF(R254=Sheet1!$H$10,"Mobile games",IF(R254=Sheet1!$H$11,"Video games",IF(R254=Sheet1!$H$12,"Food trucks",IF(R254=Sheet1!$H$13,"Audio",IF(R254=Sheet1!$H$14,"Electric music",IF(R254=Sheet1!$H$15,"Indie rock",IF(R254=Sheet1!$H$16,"Jazz",IF(R254=Sheet1!$H$17,"Metal",IF(R254=Sheet1!$H$18,"Rock",IF(R254=Sheet1!$H$19,"World Music",IF(R254=Sheet1!$H$20,"Fiction",IF(R254=Sheet1!$H$21,"Nonfiction",IF(R254=Sheet1!$H$22,"Radio &amp; podcasts",IF(R254=Sheet1!$H$23,"Translations",IF(R254=Sheet1!$H$24,"Photography books",IF(R254=Sheet1!$H$25,"Web",IF(R254=Sheet1!$H$26,"Wearables",IF(R254=Sheet1!$H$27,"Plays","Other"))))))))))))))))))))))))</f>
        <v>Plays</v>
      </c>
    </row>
    <row r="255" spans="1:20" ht="16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s="5">
        <f>(E255/D255)</f>
        <v>0.8902139917695473</v>
      </c>
      <c r="I255" s="8">
        <f>E255/G255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4">
        <f>(((L255/60)/60)/24)+DATE(1970,1,1)</f>
        <v>40641.208333333336</v>
      </c>
      <c r="O255" s="14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>
        <f>IF(R255="food/food trucks","Food",IF(OR(R255=$R$3,R255=$R$15,R255=$R$52,R255=$R$85,R255=$R$75,R255=$R$135),"Music",IF(OR(R255=Sheet1!$H$4,R255=Sheet1!$H$5,R255=Sheet1!$H$6,R255=Sheet1!$H$7,R255=Sheet1!$H$8,R255=Sheet1!$H$9),"Film &amp; Video",IF(OR(R255=Sheet1!$H$26,R255=Sheet1!$H$25),"Technology",IF(R255=Sheet1!$H$13,"Journalism",IF(OR(R255=Sheet1!$H$20,R255=Sheet1!$H$21,R255=Sheet1!$H$22,R255=Sheet1!$H$23),"Publishing",IF(R255=Sheet1!$H$24,"Photography",IF(R255=Sheet1!$H$27,"Theater",IF(OR(R255=Sheet1!$H$10,R255=Sheet1!$H$11),"Games","TBD")))))))))</f>
        <v>Film &amp; Video</v>
      </c>
      <c r="T255" t="str">
        <f>IF(R255=Sheet1!$H$4,"Animation",IF(R255=Sheet1!$H$5,"Documentary",IF(R255=Sheet1!$H$6,"Drama",IF(R255=Sheet1!$H$7,"Science Fiction",IF(R255=Sheet1!$H$8,"Shorts",IF(R255=Sheet1!$H$9,"Television",IF(R255=Sheet1!$H$10,"Mobile games",IF(R255=Sheet1!$H$11,"Video games",IF(R255=Sheet1!$H$12,"Food trucks",IF(R255=Sheet1!$H$13,"Audio",IF(R255=Sheet1!$H$14,"Electric music",IF(R255=Sheet1!$H$15,"Indie rock",IF(R255=Sheet1!$H$16,"Jazz",IF(R255=Sheet1!$H$17,"Metal",IF(R255=Sheet1!$H$18,"Rock",IF(R255=Sheet1!$H$19,"World Music",IF(R255=Sheet1!$H$20,"Fiction",IF(R255=Sheet1!$H$21,"Nonfiction",IF(R255=Sheet1!$H$22,"Radio &amp; podcasts",IF(R255=Sheet1!$H$23,"Translations",IF(R255=Sheet1!$H$24,"Photography books",IF(R255=Sheet1!$H$25,"Web",IF(R255=Sheet1!$H$26,"Wearables",IF(R255=Sheet1!$H$27,"Plays","Other"))))))))))))))))))))))))</f>
        <v>Drama</v>
      </c>
    </row>
    <row r="256" spans="1:20" ht="31.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s="5">
        <f>(E256/D256)</f>
        <v>1.8489130434782608</v>
      </c>
      <c r="I256" s="8">
        <f>E256/G256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4">
        <f>(((L256/60)/60)/24)+DATE(1970,1,1)</f>
        <v>42787.25</v>
      </c>
      <c r="O256" s="14">
        <f>(((M256/60)/60)/24)+DATE(1970,1,1)</f>
        <v>42789.25</v>
      </c>
      <c r="P256" t="b">
        <v>0</v>
      </c>
      <c r="Q256" t="b">
        <v>0</v>
      </c>
      <c r="R256" t="s">
        <v>68</v>
      </c>
      <c r="S256" t="str">
        <f>IF(R256="food/food trucks","Food",IF(OR(R256=$R$3,R256=$R$15,R256=$R$52,R256=$R$85,R256=$R$75,R256=$R$135),"Music",IF(OR(R256=Sheet1!$H$4,R256=Sheet1!$H$5,R256=Sheet1!$H$6,R256=Sheet1!$H$7,R256=Sheet1!$H$8,R256=Sheet1!$H$9),"Film &amp; Video",IF(OR(R256=Sheet1!$H$26,R256=Sheet1!$H$25),"Technology",IF(R256=Sheet1!$H$13,"Journalism",IF(OR(R256=Sheet1!$H$20,R256=Sheet1!$H$21,R256=Sheet1!$H$22,R256=Sheet1!$H$23),"Publishing",IF(R256=Sheet1!$H$24,"Photography",IF(R256=Sheet1!$H$27,"Theater",IF(OR(R256=Sheet1!$H$10,R256=Sheet1!$H$11),"Games","TBD")))))))))</f>
        <v>Publishing</v>
      </c>
      <c r="T256" t="str">
        <f>IF(R256=Sheet1!$H$4,"Animation",IF(R256=Sheet1!$H$5,"Documentary",IF(R256=Sheet1!$H$6,"Drama",IF(R256=Sheet1!$H$7,"Science Fiction",IF(R256=Sheet1!$H$8,"Shorts",IF(R256=Sheet1!$H$9,"Television",IF(R256=Sheet1!$H$10,"Mobile games",IF(R256=Sheet1!$H$11,"Video games",IF(R256=Sheet1!$H$12,"Food trucks",IF(R256=Sheet1!$H$13,"Audio",IF(R256=Sheet1!$H$14,"Electric music",IF(R256=Sheet1!$H$15,"Indie rock",IF(R256=Sheet1!$H$16,"Jazz",IF(R256=Sheet1!$H$17,"Metal",IF(R256=Sheet1!$H$18,"Rock",IF(R256=Sheet1!$H$19,"World Music",IF(R256=Sheet1!$H$20,"Fiction",IF(R256=Sheet1!$H$21,"Nonfiction",IF(R256=Sheet1!$H$22,"Radio &amp; podcasts",IF(R256=Sheet1!$H$23,"Translations",IF(R256=Sheet1!$H$24,"Photography books",IF(R256=Sheet1!$H$25,"Web",IF(R256=Sheet1!$H$26,"Wearables",IF(R256=Sheet1!$H$27,"Plays","Other"))))))))))))))))))))))))</f>
        <v>Nonfiction</v>
      </c>
    </row>
    <row r="257" spans="1:20" ht="31.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s="5">
        <f>(E257/D257)</f>
        <v>1.2016770186335404</v>
      </c>
      <c r="I257" s="8">
        <f>E257/G257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4">
        <f>(((L257/60)/60)/24)+DATE(1970,1,1)</f>
        <v>40590.25</v>
      </c>
      <c r="O257" s="14">
        <f>(((M257/60)/60)/24)+DATE(1970,1,1)</f>
        <v>40595.25</v>
      </c>
      <c r="P257" t="b">
        <v>0</v>
      </c>
      <c r="Q257" t="b">
        <v>1</v>
      </c>
      <c r="R257" t="s">
        <v>23</v>
      </c>
      <c r="S257" t="str">
        <f>IF(R257="food/food trucks","Food",IF(OR(R257=$R$3,R257=$R$15,R257=$R$52,R257=$R$85,R257=$R$75,R257=$R$135),"Music",IF(OR(R257=Sheet1!$H$4,R257=Sheet1!$H$5,R257=Sheet1!$H$6,R257=Sheet1!$H$7,R257=Sheet1!$H$8,R257=Sheet1!$H$9),"Film &amp; Video",IF(OR(R257=Sheet1!$H$26,R257=Sheet1!$H$25),"Technology",IF(R257=Sheet1!$H$13,"Journalism",IF(OR(R257=Sheet1!$H$20,R257=Sheet1!$H$21,R257=Sheet1!$H$22,R257=Sheet1!$H$23),"Publishing",IF(R257=Sheet1!$H$24,"Photography",IF(R257=Sheet1!$H$27,"Theater",IF(OR(R257=Sheet1!$H$10,R257=Sheet1!$H$11),"Games","TBD")))))))))</f>
        <v>Music</v>
      </c>
      <c r="T257" t="str">
        <f>IF(R257=Sheet1!$H$4,"Animation",IF(R257=Sheet1!$H$5,"Documentary",IF(R257=Sheet1!$H$6,"Drama",IF(R257=Sheet1!$H$7,"Science Fiction",IF(R257=Sheet1!$H$8,"Shorts",IF(R257=Sheet1!$H$9,"Television",IF(R257=Sheet1!$H$10,"Mobile games",IF(R257=Sheet1!$H$11,"Video games",IF(R257=Sheet1!$H$12,"Food trucks",IF(R257=Sheet1!$H$13,"Audio",IF(R257=Sheet1!$H$14,"Electric music",IF(R257=Sheet1!$H$15,"Indie rock",IF(R257=Sheet1!$H$16,"Jazz",IF(R257=Sheet1!$H$17,"Metal",IF(R257=Sheet1!$H$18,"Rock",IF(R257=Sheet1!$H$19,"World Music",IF(R257=Sheet1!$H$20,"Fiction",IF(R257=Sheet1!$H$21,"Nonfiction",IF(R257=Sheet1!$H$22,"Radio &amp; podcasts",IF(R257=Sheet1!$H$23,"Translations",IF(R257=Sheet1!$H$24,"Photography books",IF(R257=Sheet1!$H$25,"Web",IF(R257=Sheet1!$H$26,"Wearables",IF(R257=Sheet1!$H$27,"Plays","Other"))))))))))))))))))))))))</f>
        <v>Rock</v>
      </c>
    </row>
    <row r="258" spans="1:20" ht="16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s="5">
        <f>(E258/D258)</f>
        <v>0.23390243902439026</v>
      </c>
      <c r="I258" s="8">
        <f>E258/G258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4">
        <f>(((L258/60)/60)/24)+DATE(1970,1,1)</f>
        <v>42393.25</v>
      </c>
      <c r="O258" s="14">
        <f>(((M258/60)/60)/24)+DATE(1970,1,1)</f>
        <v>42430.25</v>
      </c>
      <c r="P258" t="b">
        <v>0</v>
      </c>
      <c r="Q258" t="b">
        <v>0</v>
      </c>
      <c r="R258" t="s">
        <v>23</v>
      </c>
      <c r="S258" t="str">
        <f>IF(R258="food/food trucks","Food",IF(OR(R258=$R$3,R258=$R$15,R258=$R$52,R258=$R$85,R258=$R$75,R258=$R$135),"Music",IF(OR(R258=Sheet1!$H$4,R258=Sheet1!$H$5,R258=Sheet1!$H$6,R258=Sheet1!$H$7,R258=Sheet1!$H$8,R258=Sheet1!$H$9),"Film &amp; Video",IF(OR(R258=Sheet1!$H$26,R258=Sheet1!$H$25),"Technology",IF(R258=Sheet1!$H$13,"Journalism",IF(OR(R258=Sheet1!$H$20,R258=Sheet1!$H$21,R258=Sheet1!$H$22,R258=Sheet1!$H$23),"Publishing",IF(R258=Sheet1!$H$24,"Photography",IF(R258=Sheet1!$H$27,"Theater",IF(OR(R258=Sheet1!$H$10,R258=Sheet1!$H$11),"Games","TBD")))))))))</f>
        <v>Music</v>
      </c>
      <c r="T258" t="str">
        <f>IF(R258=Sheet1!$H$4,"Animation",IF(R258=Sheet1!$H$5,"Documentary",IF(R258=Sheet1!$H$6,"Drama",IF(R258=Sheet1!$H$7,"Science Fiction",IF(R258=Sheet1!$H$8,"Shorts",IF(R258=Sheet1!$H$9,"Television",IF(R258=Sheet1!$H$10,"Mobile games",IF(R258=Sheet1!$H$11,"Video games",IF(R258=Sheet1!$H$12,"Food trucks",IF(R258=Sheet1!$H$13,"Audio",IF(R258=Sheet1!$H$14,"Electric music",IF(R258=Sheet1!$H$15,"Indie rock",IF(R258=Sheet1!$H$16,"Jazz",IF(R258=Sheet1!$H$17,"Metal",IF(R258=Sheet1!$H$18,"Rock",IF(R258=Sheet1!$H$19,"World Music",IF(R258=Sheet1!$H$20,"Fiction",IF(R258=Sheet1!$H$21,"Nonfiction",IF(R258=Sheet1!$H$22,"Radio &amp; podcasts",IF(R258=Sheet1!$H$23,"Translations",IF(R258=Sheet1!$H$24,"Photography books",IF(R258=Sheet1!$H$25,"Web",IF(R258=Sheet1!$H$26,"Wearables",IF(R258=Sheet1!$H$27,"Plays","Other"))))))))))))))))))))))))</f>
        <v>Rock</v>
      </c>
    </row>
    <row r="259" spans="1:20" ht="16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s="5">
        <f>(E259/D259)</f>
        <v>1.46</v>
      </c>
      <c r="I259" s="8">
        <f>E259/G259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4">
        <f>(((L259/60)/60)/24)+DATE(1970,1,1)</f>
        <v>41338.25</v>
      </c>
      <c r="O259" s="14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>IF(R259="food/food trucks","Food",IF(OR(R259=$R$3,R259=$R$15,R259=$R$52,R259=$R$85,R259=$R$75,R259=$R$135),"Music",IF(OR(R259=Sheet1!$H$4,R259=Sheet1!$H$5,R259=Sheet1!$H$6,R259=Sheet1!$H$7,R259=Sheet1!$H$8,R259=Sheet1!$H$9),"Film &amp; Video",IF(OR(R259=Sheet1!$H$26,R259=Sheet1!$H$25),"Technology",IF(R259=Sheet1!$H$13,"Journalism",IF(OR(R259=Sheet1!$H$20,R259=Sheet1!$H$21,R259=Sheet1!$H$22,R259=Sheet1!$H$23),"Publishing",IF(R259=Sheet1!$H$24,"Photography",IF(R259=Sheet1!$H$27,"Theater",IF(OR(R259=Sheet1!$H$10,R259=Sheet1!$H$11),"Games","TBD")))))))))</f>
        <v>Theater</v>
      </c>
      <c r="T259" t="str">
        <f>IF(R259=Sheet1!$H$4,"Animation",IF(R259=Sheet1!$H$5,"Documentary",IF(R259=Sheet1!$H$6,"Drama",IF(R259=Sheet1!$H$7,"Science Fiction",IF(R259=Sheet1!$H$8,"Shorts",IF(R259=Sheet1!$H$9,"Television",IF(R259=Sheet1!$H$10,"Mobile games",IF(R259=Sheet1!$H$11,"Video games",IF(R259=Sheet1!$H$12,"Food trucks",IF(R259=Sheet1!$H$13,"Audio",IF(R259=Sheet1!$H$14,"Electric music",IF(R259=Sheet1!$H$15,"Indie rock",IF(R259=Sheet1!$H$16,"Jazz",IF(R259=Sheet1!$H$17,"Metal",IF(R259=Sheet1!$H$18,"Rock",IF(R259=Sheet1!$H$19,"World Music",IF(R259=Sheet1!$H$20,"Fiction",IF(R259=Sheet1!$H$21,"Nonfiction",IF(R259=Sheet1!$H$22,"Radio &amp; podcasts",IF(R259=Sheet1!$H$23,"Translations",IF(R259=Sheet1!$H$24,"Photography books",IF(R259=Sheet1!$H$25,"Web",IF(R259=Sheet1!$H$26,"Wearables",IF(R259=Sheet1!$H$27,"Plays","Other"))))))))))))))))))))))))</f>
        <v>Plays</v>
      </c>
    </row>
    <row r="260" spans="1:20" ht="16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s="5">
        <f>(E260/D260)</f>
        <v>2.6848000000000001</v>
      </c>
      <c r="I260" s="8">
        <f>E260/G260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4">
        <f>(((L260/60)/60)/24)+DATE(1970,1,1)</f>
        <v>42712.25</v>
      </c>
      <c r="O260" s="14">
        <f>(((M260/60)/60)/24)+DATE(1970,1,1)</f>
        <v>42732.25</v>
      </c>
      <c r="P260" t="b">
        <v>0</v>
      </c>
      <c r="Q260" t="b">
        <v>1</v>
      </c>
      <c r="R260" t="s">
        <v>33</v>
      </c>
      <c r="S260" t="str">
        <f>IF(R260="food/food trucks","Food",IF(OR(R260=$R$3,R260=$R$15,R260=$R$52,R260=$R$85,R260=$R$75,R260=$R$135),"Music",IF(OR(R260=Sheet1!$H$4,R260=Sheet1!$H$5,R260=Sheet1!$H$6,R260=Sheet1!$H$7,R260=Sheet1!$H$8,R260=Sheet1!$H$9),"Film &amp; Video",IF(OR(R260=Sheet1!$H$26,R260=Sheet1!$H$25),"Technology",IF(R260=Sheet1!$H$13,"Journalism",IF(OR(R260=Sheet1!$H$20,R260=Sheet1!$H$21,R260=Sheet1!$H$22,R260=Sheet1!$H$23),"Publishing",IF(R260=Sheet1!$H$24,"Photography",IF(R260=Sheet1!$H$27,"Theater",IF(OR(R260=Sheet1!$H$10,R260=Sheet1!$H$11),"Games","TBD")))))))))</f>
        <v>Theater</v>
      </c>
      <c r="T260" t="str">
        <f>IF(R260=Sheet1!$H$4,"Animation",IF(R260=Sheet1!$H$5,"Documentary",IF(R260=Sheet1!$H$6,"Drama",IF(R260=Sheet1!$H$7,"Science Fiction",IF(R260=Sheet1!$H$8,"Shorts",IF(R260=Sheet1!$H$9,"Television",IF(R260=Sheet1!$H$10,"Mobile games",IF(R260=Sheet1!$H$11,"Video games",IF(R260=Sheet1!$H$12,"Food trucks",IF(R260=Sheet1!$H$13,"Audio",IF(R260=Sheet1!$H$14,"Electric music",IF(R260=Sheet1!$H$15,"Indie rock",IF(R260=Sheet1!$H$16,"Jazz",IF(R260=Sheet1!$H$17,"Metal",IF(R260=Sheet1!$H$18,"Rock",IF(R260=Sheet1!$H$19,"World Music",IF(R260=Sheet1!$H$20,"Fiction",IF(R260=Sheet1!$H$21,"Nonfiction",IF(R260=Sheet1!$H$22,"Radio &amp; podcasts",IF(R260=Sheet1!$H$23,"Translations",IF(R260=Sheet1!$H$24,"Photography books",IF(R260=Sheet1!$H$25,"Web",IF(R260=Sheet1!$H$26,"Wearables",IF(R260=Sheet1!$H$27,"Plays","Other"))))))))))))))))))))))))</f>
        <v>Plays</v>
      </c>
    </row>
    <row r="261" spans="1:20" ht="31.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s="5">
        <f>(E261/D261)</f>
        <v>5.9749999999999996</v>
      </c>
      <c r="I261" s="8">
        <f>E261/G261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4">
        <f>(((L261/60)/60)/24)+DATE(1970,1,1)</f>
        <v>41251.25</v>
      </c>
      <c r="O261" s="14">
        <f>(((M261/60)/60)/24)+DATE(1970,1,1)</f>
        <v>41270.25</v>
      </c>
      <c r="P261" t="b">
        <v>1</v>
      </c>
      <c r="Q261" t="b">
        <v>0</v>
      </c>
      <c r="R261" t="s">
        <v>122</v>
      </c>
      <c r="S261" t="str">
        <f>IF(R261="food/food trucks","Food",IF(OR(R261=$R$3,R261=$R$15,R261=$R$52,R261=$R$85,R261=$R$75,R261=$R$135),"Music",IF(OR(R261=Sheet1!$H$4,R261=Sheet1!$H$5,R261=Sheet1!$H$6,R261=Sheet1!$H$7,R261=Sheet1!$H$8,R261=Sheet1!$H$9),"Film &amp; Video",IF(OR(R261=Sheet1!$H$26,R261=Sheet1!$H$25),"Technology",IF(R261=Sheet1!$H$13,"Journalism",IF(OR(R261=Sheet1!$H$20,R261=Sheet1!$H$21,R261=Sheet1!$H$22,R261=Sheet1!$H$23),"Publishing",IF(R261=Sheet1!$H$24,"Photography",IF(R261=Sheet1!$H$27,"Theater",IF(OR(R261=Sheet1!$H$10,R261=Sheet1!$H$11),"Games","TBD")))))))))</f>
        <v>Photography</v>
      </c>
      <c r="T261" t="str">
        <f>IF(R261=Sheet1!$H$4,"Animation",IF(R261=Sheet1!$H$5,"Documentary",IF(R261=Sheet1!$H$6,"Drama",IF(R261=Sheet1!$H$7,"Science Fiction",IF(R261=Sheet1!$H$8,"Shorts",IF(R261=Sheet1!$H$9,"Television",IF(R261=Sheet1!$H$10,"Mobile games",IF(R261=Sheet1!$H$11,"Video games",IF(R261=Sheet1!$H$12,"Food trucks",IF(R261=Sheet1!$H$13,"Audio",IF(R261=Sheet1!$H$14,"Electric music",IF(R261=Sheet1!$H$15,"Indie rock",IF(R261=Sheet1!$H$16,"Jazz",IF(R261=Sheet1!$H$17,"Metal",IF(R261=Sheet1!$H$18,"Rock",IF(R261=Sheet1!$H$19,"World Music",IF(R261=Sheet1!$H$20,"Fiction",IF(R261=Sheet1!$H$21,"Nonfiction",IF(R261=Sheet1!$H$22,"Radio &amp; podcasts",IF(R261=Sheet1!$H$23,"Translations",IF(R261=Sheet1!$H$24,"Photography books",IF(R261=Sheet1!$H$25,"Web",IF(R261=Sheet1!$H$26,"Wearables",IF(R261=Sheet1!$H$27,"Plays","Other"))))))))))))))))))))))))</f>
        <v>Photography books</v>
      </c>
    </row>
    <row r="262" spans="1:20" ht="16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s="5">
        <f>(E262/D262)</f>
        <v>1.5769841269841269</v>
      </c>
      <c r="I262" s="8">
        <f>E262/G262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4">
        <f>(((L262/60)/60)/24)+DATE(1970,1,1)</f>
        <v>41180.208333333336</v>
      </c>
      <c r="O262" s="14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tr">
        <f>IF(R262="food/food trucks","Food",IF(OR(R262=$R$3,R262=$R$15,R262=$R$52,R262=$R$85,R262=$R$75,R262=$R$135),"Music",IF(OR(R262=Sheet1!$H$4,R262=Sheet1!$H$5,R262=Sheet1!$H$6,R262=Sheet1!$H$7,R262=Sheet1!$H$8,R262=Sheet1!$H$9),"Film &amp; Video",IF(OR(R262=Sheet1!$H$26,R262=Sheet1!$H$25),"Technology",IF(R262=Sheet1!$H$13,"Journalism",IF(OR(R262=Sheet1!$H$20,R262=Sheet1!$H$21,R262=Sheet1!$H$22,R262=Sheet1!$H$23),"Publishing",IF(R262=Sheet1!$H$24,"Photography",IF(R262=Sheet1!$H$27,"Theater",IF(OR(R262=Sheet1!$H$10,R262=Sheet1!$H$11),"Games","TBD")))))))))</f>
        <v>Music</v>
      </c>
      <c r="T262" t="str">
        <f>IF(R262=Sheet1!$H$4,"Animation",IF(R262=Sheet1!$H$5,"Documentary",IF(R262=Sheet1!$H$6,"Drama",IF(R262=Sheet1!$H$7,"Science Fiction",IF(R262=Sheet1!$H$8,"Shorts",IF(R262=Sheet1!$H$9,"Television",IF(R262=Sheet1!$H$10,"Mobile games",IF(R262=Sheet1!$H$11,"Video games",IF(R262=Sheet1!$H$12,"Food trucks",IF(R262=Sheet1!$H$13,"Audio",IF(R262=Sheet1!$H$14,"Electric music",IF(R262=Sheet1!$H$15,"Indie rock",IF(R262=Sheet1!$H$16,"Jazz",IF(R262=Sheet1!$H$17,"Metal",IF(R262=Sheet1!$H$18,"Rock",IF(R262=Sheet1!$H$19,"World Music",IF(R262=Sheet1!$H$20,"Fiction",IF(R262=Sheet1!$H$21,"Nonfiction",IF(R262=Sheet1!$H$22,"Radio &amp; podcasts",IF(R262=Sheet1!$H$23,"Translations",IF(R262=Sheet1!$H$24,"Photography books",IF(R262=Sheet1!$H$25,"Web",IF(R262=Sheet1!$H$26,"Wearables",IF(R262=Sheet1!$H$27,"Plays","Other"))))))))))))))))))))))))</f>
        <v>Rock</v>
      </c>
    </row>
    <row r="263" spans="1:20" ht="31.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s="5">
        <f>(E263/D263)</f>
        <v>0.31201660735468567</v>
      </c>
      <c r="I263" s="8">
        <f>E263/G263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4">
        <f>(((L263/60)/60)/24)+DATE(1970,1,1)</f>
        <v>40415.208333333336</v>
      </c>
      <c r="O263" s="14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>
        <f>IF(R263="food/food trucks","Food",IF(OR(R263=$R$3,R263=$R$15,R263=$R$52,R263=$R$85,R263=$R$75,R263=$R$135),"Music",IF(OR(R263=Sheet1!$H$4,R263=Sheet1!$H$5,R263=Sheet1!$H$6,R263=Sheet1!$H$7,R263=Sheet1!$H$8,R263=Sheet1!$H$9),"Film &amp; Video",IF(OR(R263=Sheet1!$H$26,R263=Sheet1!$H$25),"Technology",IF(R263=Sheet1!$H$13,"Journalism",IF(OR(R263=Sheet1!$H$20,R263=Sheet1!$H$21,R263=Sheet1!$H$22,R263=Sheet1!$H$23),"Publishing",IF(R263=Sheet1!$H$24,"Photography",IF(R263=Sheet1!$H$27,"Theater",IF(OR(R263=Sheet1!$H$10,R263=Sheet1!$H$11),"Games","TBD")))))))))</f>
        <v>Music</v>
      </c>
      <c r="T263" t="str">
        <f>IF(R263=Sheet1!$H$4,"Animation",IF(R263=Sheet1!$H$5,"Documentary",IF(R263=Sheet1!$H$6,"Drama",IF(R263=Sheet1!$H$7,"Science Fiction",IF(R263=Sheet1!$H$8,"Shorts",IF(R263=Sheet1!$H$9,"Television",IF(R263=Sheet1!$H$10,"Mobile games",IF(R263=Sheet1!$H$11,"Video games",IF(R263=Sheet1!$H$12,"Food trucks",IF(R263=Sheet1!$H$13,"Audio",IF(R263=Sheet1!$H$14,"Electric music",IF(R263=Sheet1!$H$15,"Indie rock",IF(R263=Sheet1!$H$16,"Jazz",IF(R263=Sheet1!$H$17,"Metal",IF(R263=Sheet1!$H$18,"Rock",IF(R263=Sheet1!$H$19,"World Music",IF(R263=Sheet1!$H$20,"Fiction",IF(R263=Sheet1!$H$21,"Nonfiction",IF(R263=Sheet1!$H$22,"Radio &amp; podcasts",IF(R263=Sheet1!$H$23,"Translations",IF(R263=Sheet1!$H$24,"Photography books",IF(R263=Sheet1!$H$25,"Web",IF(R263=Sheet1!$H$26,"Wearables",IF(R263=Sheet1!$H$27,"Plays","Other"))))))))))))))))))))))))</f>
        <v>Rock</v>
      </c>
    </row>
    <row r="264" spans="1:20" ht="16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s="5">
        <f>(E264/D264)</f>
        <v>3.1341176470588237</v>
      </c>
      <c r="I264" s="8">
        <f>E264/G264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4">
        <f>(((L264/60)/60)/24)+DATE(1970,1,1)</f>
        <v>40638.208333333336</v>
      </c>
      <c r="O264" s="14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tr">
        <f>IF(R264="food/food trucks","Food",IF(OR(R264=$R$3,R264=$R$15,R264=$R$52,R264=$R$85,R264=$R$75,R264=$R$135),"Music",IF(OR(R264=Sheet1!$H$4,R264=Sheet1!$H$5,R264=Sheet1!$H$6,R264=Sheet1!$H$7,R264=Sheet1!$H$8,R264=Sheet1!$H$9),"Film &amp; Video",IF(OR(R264=Sheet1!$H$26,R264=Sheet1!$H$25),"Technology",IF(R264=Sheet1!$H$13,"Journalism",IF(OR(R264=Sheet1!$H$20,R264=Sheet1!$H$21,R264=Sheet1!$H$22,R264=Sheet1!$H$23),"Publishing",IF(R264=Sheet1!$H$24,"Photography",IF(R264=Sheet1!$H$27,"Theater",IF(OR(R264=Sheet1!$H$10,R264=Sheet1!$H$11),"Games","TBD")))))))))</f>
        <v>Music</v>
      </c>
      <c r="T264" t="str">
        <f>IF(R264=Sheet1!$H$4,"Animation",IF(R264=Sheet1!$H$5,"Documentary",IF(R264=Sheet1!$H$6,"Drama",IF(R264=Sheet1!$H$7,"Science Fiction",IF(R264=Sheet1!$H$8,"Shorts",IF(R264=Sheet1!$H$9,"Television",IF(R264=Sheet1!$H$10,"Mobile games",IF(R264=Sheet1!$H$11,"Video games",IF(R264=Sheet1!$H$12,"Food trucks",IF(R264=Sheet1!$H$13,"Audio",IF(R264=Sheet1!$H$14,"Electric music",IF(R264=Sheet1!$H$15,"Indie rock",IF(R264=Sheet1!$H$16,"Jazz",IF(R264=Sheet1!$H$17,"Metal",IF(R264=Sheet1!$H$18,"Rock",IF(R264=Sheet1!$H$19,"World Music",IF(R264=Sheet1!$H$20,"Fiction",IF(R264=Sheet1!$H$21,"Nonfiction",IF(R264=Sheet1!$H$22,"Radio &amp; podcasts",IF(R264=Sheet1!$H$23,"Translations",IF(R264=Sheet1!$H$24,"Photography books",IF(R264=Sheet1!$H$25,"Web",IF(R264=Sheet1!$H$26,"Wearables",IF(R264=Sheet1!$H$27,"Plays","Other"))))))))))))))))))))))))</f>
        <v>Indie rock</v>
      </c>
    </row>
    <row r="265" spans="1:20" ht="16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s="5">
        <f>(E265/D265)</f>
        <v>3.7089655172413791</v>
      </c>
      <c r="I265" s="8">
        <f>E265/G265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4">
        <f>(((L265/60)/60)/24)+DATE(1970,1,1)</f>
        <v>40187.25</v>
      </c>
      <c r="O265" s="14">
        <f>(((M265/60)/60)/24)+DATE(1970,1,1)</f>
        <v>40187.25</v>
      </c>
      <c r="P265" t="b">
        <v>0</v>
      </c>
      <c r="Q265" t="b">
        <v>0</v>
      </c>
      <c r="R265" t="s">
        <v>122</v>
      </c>
      <c r="S265" t="str">
        <f>IF(R265="food/food trucks","Food",IF(OR(R265=$R$3,R265=$R$15,R265=$R$52,R265=$R$85,R265=$R$75,R265=$R$135),"Music",IF(OR(R265=Sheet1!$H$4,R265=Sheet1!$H$5,R265=Sheet1!$H$6,R265=Sheet1!$H$7,R265=Sheet1!$H$8,R265=Sheet1!$H$9),"Film &amp; Video",IF(OR(R265=Sheet1!$H$26,R265=Sheet1!$H$25),"Technology",IF(R265=Sheet1!$H$13,"Journalism",IF(OR(R265=Sheet1!$H$20,R265=Sheet1!$H$21,R265=Sheet1!$H$22,R265=Sheet1!$H$23),"Publishing",IF(R265=Sheet1!$H$24,"Photography",IF(R265=Sheet1!$H$27,"Theater",IF(OR(R265=Sheet1!$H$10,R265=Sheet1!$H$11),"Games","TBD")))))))))</f>
        <v>Photography</v>
      </c>
      <c r="T265" t="str">
        <f>IF(R265=Sheet1!$H$4,"Animation",IF(R265=Sheet1!$H$5,"Documentary",IF(R265=Sheet1!$H$6,"Drama",IF(R265=Sheet1!$H$7,"Science Fiction",IF(R265=Sheet1!$H$8,"Shorts",IF(R265=Sheet1!$H$9,"Television",IF(R265=Sheet1!$H$10,"Mobile games",IF(R265=Sheet1!$H$11,"Video games",IF(R265=Sheet1!$H$12,"Food trucks",IF(R265=Sheet1!$H$13,"Audio",IF(R265=Sheet1!$H$14,"Electric music",IF(R265=Sheet1!$H$15,"Indie rock",IF(R265=Sheet1!$H$16,"Jazz",IF(R265=Sheet1!$H$17,"Metal",IF(R265=Sheet1!$H$18,"Rock",IF(R265=Sheet1!$H$19,"World Music",IF(R265=Sheet1!$H$20,"Fiction",IF(R265=Sheet1!$H$21,"Nonfiction",IF(R265=Sheet1!$H$22,"Radio &amp; podcasts",IF(R265=Sheet1!$H$23,"Translations",IF(R265=Sheet1!$H$24,"Photography books",IF(R265=Sheet1!$H$25,"Web",IF(R265=Sheet1!$H$26,"Wearables",IF(R265=Sheet1!$H$27,"Plays","Other"))))))))))))))))))))))))</f>
        <v>Photography books</v>
      </c>
    </row>
    <row r="266" spans="1:20" ht="16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s="5">
        <f>(E266/D266)</f>
        <v>3.6266447368421053</v>
      </c>
      <c r="I266" s="8">
        <f>E266/G266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4">
        <f>(((L266/60)/60)/24)+DATE(1970,1,1)</f>
        <v>41317.25</v>
      </c>
      <c r="O266" s="14">
        <f>(((M266/60)/60)/24)+DATE(1970,1,1)</f>
        <v>41333.25</v>
      </c>
      <c r="P266" t="b">
        <v>0</v>
      </c>
      <c r="Q266" t="b">
        <v>0</v>
      </c>
      <c r="R266" t="s">
        <v>33</v>
      </c>
      <c r="S266" t="str">
        <f>IF(R266="food/food trucks","Food",IF(OR(R266=$R$3,R266=$R$15,R266=$R$52,R266=$R$85,R266=$R$75,R266=$R$135),"Music",IF(OR(R266=Sheet1!$H$4,R266=Sheet1!$H$5,R266=Sheet1!$H$6,R266=Sheet1!$H$7,R266=Sheet1!$H$8,R266=Sheet1!$H$9),"Film &amp; Video",IF(OR(R266=Sheet1!$H$26,R266=Sheet1!$H$25),"Technology",IF(R266=Sheet1!$H$13,"Journalism",IF(OR(R266=Sheet1!$H$20,R266=Sheet1!$H$21,R266=Sheet1!$H$22,R266=Sheet1!$H$23),"Publishing",IF(R266=Sheet1!$H$24,"Photography",IF(R266=Sheet1!$H$27,"Theater",IF(OR(R266=Sheet1!$H$10,R266=Sheet1!$H$11),"Games","TBD")))))))))</f>
        <v>Theater</v>
      </c>
      <c r="T266" t="str">
        <f>IF(R266=Sheet1!$H$4,"Animation",IF(R266=Sheet1!$H$5,"Documentary",IF(R266=Sheet1!$H$6,"Drama",IF(R266=Sheet1!$H$7,"Science Fiction",IF(R266=Sheet1!$H$8,"Shorts",IF(R266=Sheet1!$H$9,"Television",IF(R266=Sheet1!$H$10,"Mobile games",IF(R266=Sheet1!$H$11,"Video games",IF(R266=Sheet1!$H$12,"Food trucks",IF(R266=Sheet1!$H$13,"Audio",IF(R266=Sheet1!$H$14,"Electric music",IF(R266=Sheet1!$H$15,"Indie rock",IF(R266=Sheet1!$H$16,"Jazz",IF(R266=Sheet1!$H$17,"Metal",IF(R266=Sheet1!$H$18,"Rock",IF(R266=Sheet1!$H$19,"World Music",IF(R266=Sheet1!$H$20,"Fiction",IF(R266=Sheet1!$H$21,"Nonfiction",IF(R266=Sheet1!$H$22,"Radio &amp; podcasts",IF(R266=Sheet1!$H$23,"Translations",IF(R266=Sheet1!$H$24,"Photography books",IF(R266=Sheet1!$H$25,"Web",IF(R266=Sheet1!$H$26,"Wearables",IF(R266=Sheet1!$H$27,"Plays","Other"))))))))))))))))))))))))</f>
        <v>Plays</v>
      </c>
    </row>
    <row r="267" spans="1:20" ht="16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s="5">
        <f>(E267/D267)</f>
        <v>1.2308163265306122</v>
      </c>
      <c r="I267" s="8">
        <f>E267/G267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4">
        <f>(((L267/60)/60)/24)+DATE(1970,1,1)</f>
        <v>42372.25</v>
      </c>
      <c r="O267" s="14">
        <f>(((M267/60)/60)/24)+DATE(1970,1,1)</f>
        <v>42416.25</v>
      </c>
      <c r="P267" t="b">
        <v>0</v>
      </c>
      <c r="Q267" t="b">
        <v>0</v>
      </c>
      <c r="R267" t="s">
        <v>33</v>
      </c>
      <c r="S267" t="str">
        <f>IF(R267="food/food trucks","Food",IF(OR(R267=$R$3,R267=$R$15,R267=$R$52,R267=$R$85,R267=$R$75,R267=$R$135),"Music",IF(OR(R267=Sheet1!$H$4,R267=Sheet1!$H$5,R267=Sheet1!$H$6,R267=Sheet1!$H$7,R267=Sheet1!$H$8,R267=Sheet1!$H$9),"Film &amp; Video",IF(OR(R267=Sheet1!$H$26,R267=Sheet1!$H$25),"Technology",IF(R267=Sheet1!$H$13,"Journalism",IF(OR(R267=Sheet1!$H$20,R267=Sheet1!$H$21,R267=Sheet1!$H$22,R267=Sheet1!$H$23),"Publishing",IF(R267=Sheet1!$H$24,"Photography",IF(R267=Sheet1!$H$27,"Theater",IF(OR(R267=Sheet1!$H$10,R267=Sheet1!$H$11),"Games","TBD")))))))))</f>
        <v>Theater</v>
      </c>
      <c r="T267" t="str">
        <f>IF(R267=Sheet1!$H$4,"Animation",IF(R267=Sheet1!$H$5,"Documentary",IF(R267=Sheet1!$H$6,"Drama",IF(R267=Sheet1!$H$7,"Science Fiction",IF(R267=Sheet1!$H$8,"Shorts",IF(R267=Sheet1!$H$9,"Television",IF(R267=Sheet1!$H$10,"Mobile games",IF(R267=Sheet1!$H$11,"Video games",IF(R267=Sheet1!$H$12,"Food trucks",IF(R267=Sheet1!$H$13,"Audio",IF(R267=Sheet1!$H$14,"Electric music",IF(R267=Sheet1!$H$15,"Indie rock",IF(R267=Sheet1!$H$16,"Jazz",IF(R267=Sheet1!$H$17,"Metal",IF(R267=Sheet1!$H$18,"Rock",IF(R267=Sheet1!$H$19,"World Music",IF(R267=Sheet1!$H$20,"Fiction",IF(R267=Sheet1!$H$21,"Nonfiction",IF(R267=Sheet1!$H$22,"Radio &amp; podcasts",IF(R267=Sheet1!$H$23,"Translations",IF(R267=Sheet1!$H$24,"Photography books",IF(R267=Sheet1!$H$25,"Web",IF(R267=Sheet1!$H$26,"Wearables",IF(R267=Sheet1!$H$27,"Plays","Other"))))))))))))))))))))))))</f>
        <v>Plays</v>
      </c>
    </row>
    <row r="268" spans="1:20" ht="16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s="5">
        <f>(E268/D268)</f>
        <v>0.76766756032171579</v>
      </c>
      <c r="I268" s="8">
        <f>E268/G268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4">
        <f>(((L268/60)/60)/24)+DATE(1970,1,1)</f>
        <v>41950.25</v>
      </c>
      <c r="O268" s="14">
        <f>(((M268/60)/60)/24)+DATE(1970,1,1)</f>
        <v>41983.25</v>
      </c>
      <c r="P268" t="b">
        <v>0</v>
      </c>
      <c r="Q268" t="b">
        <v>1</v>
      </c>
      <c r="R268" t="s">
        <v>159</v>
      </c>
      <c r="S268" t="str">
        <f>IF(R268="food/food trucks","Food",IF(OR(R268=$R$3,R268=$R$15,R268=$R$52,R268=$R$85,R268=$R$75,R268=$R$135),"Music",IF(OR(R268=Sheet1!$H$4,R268=Sheet1!$H$5,R268=Sheet1!$H$6,R268=Sheet1!$H$7,R268=Sheet1!$H$8,R268=Sheet1!$H$9),"Film &amp; Video",IF(OR(R268=Sheet1!$H$26,R268=Sheet1!$H$25),"Technology",IF(R268=Sheet1!$H$13,"Journalism",IF(OR(R268=Sheet1!$H$20,R268=Sheet1!$H$21,R268=Sheet1!$H$22,R268=Sheet1!$H$23),"Publishing",IF(R268=Sheet1!$H$24,"Photography",IF(R268=Sheet1!$H$27,"Theater",IF(OR(R268=Sheet1!$H$10,R268=Sheet1!$H$11),"Games","TBD")))))))))</f>
        <v>Music</v>
      </c>
      <c r="T268" t="str">
        <f>IF(R268=Sheet1!$H$4,"Animation",IF(R268=Sheet1!$H$5,"Documentary",IF(R268=Sheet1!$H$6,"Drama",IF(R268=Sheet1!$H$7,"Science Fiction",IF(R268=Sheet1!$H$8,"Shorts",IF(R268=Sheet1!$H$9,"Television",IF(R268=Sheet1!$H$10,"Mobile games",IF(R268=Sheet1!$H$11,"Video games",IF(R268=Sheet1!$H$12,"Food trucks",IF(R268=Sheet1!$H$13,"Audio",IF(R268=Sheet1!$H$14,"Electric music",IF(R268=Sheet1!$H$15,"Indie rock",IF(R268=Sheet1!$H$16,"Jazz",IF(R268=Sheet1!$H$17,"Metal",IF(R268=Sheet1!$H$18,"Rock",IF(R268=Sheet1!$H$19,"World Music",IF(R268=Sheet1!$H$20,"Fiction",IF(R268=Sheet1!$H$21,"Nonfiction",IF(R268=Sheet1!$H$22,"Radio &amp; podcasts",IF(R268=Sheet1!$H$23,"Translations",IF(R268=Sheet1!$H$24,"Photography books",IF(R268=Sheet1!$H$25,"Web",IF(R268=Sheet1!$H$26,"Wearables",IF(R268=Sheet1!$H$27,"Plays","Other"))))))))))))))))))))))))</f>
        <v>Jazz</v>
      </c>
    </row>
    <row r="269" spans="1:20" ht="16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s="5">
        <f>(E269/D269)</f>
        <v>2.3362012987012988</v>
      </c>
      <c r="I269" s="8">
        <f>E269/G269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4">
        <f>(((L269/60)/60)/24)+DATE(1970,1,1)</f>
        <v>41206.208333333336</v>
      </c>
      <c r="O269" s="14">
        <f>(((M269/60)/60)/24)+DATE(1970,1,1)</f>
        <v>41222.25</v>
      </c>
      <c r="P269" t="b">
        <v>0</v>
      </c>
      <c r="Q269" t="b">
        <v>0</v>
      </c>
      <c r="R269" t="s">
        <v>33</v>
      </c>
      <c r="S269" t="str">
        <f>IF(R269="food/food trucks","Food",IF(OR(R269=$R$3,R269=$R$15,R269=$R$52,R269=$R$85,R269=$R$75,R269=$R$135),"Music",IF(OR(R269=Sheet1!$H$4,R269=Sheet1!$H$5,R269=Sheet1!$H$6,R269=Sheet1!$H$7,R269=Sheet1!$H$8,R269=Sheet1!$H$9),"Film &amp; Video",IF(OR(R269=Sheet1!$H$26,R269=Sheet1!$H$25),"Technology",IF(R269=Sheet1!$H$13,"Journalism",IF(OR(R269=Sheet1!$H$20,R269=Sheet1!$H$21,R269=Sheet1!$H$22,R269=Sheet1!$H$23),"Publishing",IF(R269=Sheet1!$H$24,"Photography",IF(R269=Sheet1!$H$27,"Theater",IF(OR(R269=Sheet1!$H$10,R269=Sheet1!$H$11),"Games","TBD")))))))))</f>
        <v>Theater</v>
      </c>
      <c r="T269" t="str">
        <f>IF(R269=Sheet1!$H$4,"Animation",IF(R269=Sheet1!$H$5,"Documentary",IF(R269=Sheet1!$H$6,"Drama",IF(R269=Sheet1!$H$7,"Science Fiction",IF(R269=Sheet1!$H$8,"Shorts",IF(R269=Sheet1!$H$9,"Television",IF(R269=Sheet1!$H$10,"Mobile games",IF(R269=Sheet1!$H$11,"Video games",IF(R269=Sheet1!$H$12,"Food trucks",IF(R269=Sheet1!$H$13,"Audio",IF(R269=Sheet1!$H$14,"Electric music",IF(R269=Sheet1!$H$15,"Indie rock",IF(R269=Sheet1!$H$16,"Jazz",IF(R269=Sheet1!$H$17,"Metal",IF(R269=Sheet1!$H$18,"Rock",IF(R269=Sheet1!$H$19,"World Music",IF(R269=Sheet1!$H$20,"Fiction",IF(R269=Sheet1!$H$21,"Nonfiction",IF(R269=Sheet1!$H$22,"Radio &amp; podcasts",IF(R269=Sheet1!$H$23,"Translations",IF(R269=Sheet1!$H$24,"Photography books",IF(R269=Sheet1!$H$25,"Web",IF(R269=Sheet1!$H$26,"Wearables",IF(R269=Sheet1!$H$27,"Plays","Other"))))))))))))))))))))))))</f>
        <v>Plays</v>
      </c>
    </row>
    <row r="270" spans="1:20" ht="16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s="5">
        <f>(E270/D270)</f>
        <v>1.8053333333333332</v>
      </c>
      <c r="I270" s="8">
        <f>E270/G270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4">
        <f>(((L270/60)/60)/24)+DATE(1970,1,1)</f>
        <v>41186.208333333336</v>
      </c>
      <c r="O270" s="14">
        <f>(((M270/60)/60)/24)+DATE(1970,1,1)</f>
        <v>41232.25</v>
      </c>
      <c r="P270" t="b">
        <v>0</v>
      </c>
      <c r="Q270" t="b">
        <v>0</v>
      </c>
      <c r="R270" t="s">
        <v>42</v>
      </c>
      <c r="S270" t="str">
        <f>IF(R270="food/food trucks","Food",IF(OR(R270=$R$3,R270=$R$15,R270=$R$52,R270=$R$85,R270=$R$75,R270=$R$135),"Music",IF(OR(R270=Sheet1!$H$4,R270=Sheet1!$H$5,R270=Sheet1!$H$6,R270=Sheet1!$H$7,R270=Sheet1!$H$8,R270=Sheet1!$H$9),"Film &amp; Video",IF(OR(R270=Sheet1!$H$26,R270=Sheet1!$H$25),"Technology",IF(R270=Sheet1!$H$13,"Journalism",IF(OR(R270=Sheet1!$H$20,R270=Sheet1!$H$21,R270=Sheet1!$H$22,R270=Sheet1!$H$23),"Publishing",IF(R270=Sheet1!$H$24,"Photography",IF(R270=Sheet1!$H$27,"Theater",IF(OR(R270=Sheet1!$H$10,R270=Sheet1!$H$11),"Games","TBD")))))))))</f>
        <v>Film &amp; Video</v>
      </c>
      <c r="T270" t="str">
        <f>IF(R270=Sheet1!$H$4,"Animation",IF(R270=Sheet1!$H$5,"Documentary",IF(R270=Sheet1!$H$6,"Drama",IF(R270=Sheet1!$H$7,"Science Fiction",IF(R270=Sheet1!$H$8,"Shorts",IF(R270=Sheet1!$H$9,"Television",IF(R270=Sheet1!$H$10,"Mobile games",IF(R270=Sheet1!$H$11,"Video games",IF(R270=Sheet1!$H$12,"Food trucks",IF(R270=Sheet1!$H$13,"Audio",IF(R270=Sheet1!$H$14,"Electric music",IF(R270=Sheet1!$H$15,"Indie rock",IF(R270=Sheet1!$H$16,"Jazz",IF(R270=Sheet1!$H$17,"Metal",IF(R270=Sheet1!$H$18,"Rock",IF(R270=Sheet1!$H$19,"World Music",IF(R270=Sheet1!$H$20,"Fiction",IF(R270=Sheet1!$H$21,"Nonfiction",IF(R270=Sheet1!$H$22,"Radio &amp; podcasts",IF(R270=Sheet1!$H$23,"Translations",IF(R270=Sheet1!$H$24,"Photography books",IF(R270=Sheet1!$H$25,"Web",IF(R270=Sheet1!$H$26,"Wearables",IF(R270=Sheet1!$H$27,"Plays","Other"))))))))))))))))))))))))</f>
        <v>Documentary</v>
      </c>
    </row>
    <row r="271" spans="1:20" ht="16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s="5">
        <f>(E271/D271)</f>
        <v>2.5262857142857142</v>
      </c>
      <c r="I271" s="8">
        <f>E271/G271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4">
        <f>(((L271/60)/60)/24)+DATE(1970,1,1)</f>
        <v>43496.25</v>
      </c>
      <c r="O271" s="14">
        <f>(((M271/60)/60)/24)+DATE(1970,1,1)</f>
        <v>43517.25</v>
      </c>
      <c r="P271" t="b">
        <v>0</v>
      </c>
      <c r="Q271" t="b">
        <v>0</v>
      </c>
      <c r="R271" t="s">
        <v>269</v>
      </c>
      <c r="S271" t="str">
        <f>IF(R271="food/food trucks","Food",IF(OR(R271=$R$3,R271=$R$15,R271=$R$52,R271=$R$85,R271=$R$75,R271=$R$135),"Music",IF(OR(R271=Sheet1!$H$4,R271=Sheet1!$H$5,R271=Sheet1!$H$6,R271=Sheet1!$H$7,R271=Sheet1!$H$8,R271=Sheet1!$H$9),"Film &amp; Video",IF(OR(R271=Sheet1!$H$26,R271=Sheet1!$H$25),"Technology",IF(R271=Sheet1!$H$13,"Journalism",IF(OR(R271=Sheet1!$H$20,R271=Sheet1!$H$21,R271=Sheet1!$H$22,R271=Sheet1!$H$23),"Publishing",IF(R271=Sheet1!$H$24,"Photography",IF(R271=Sheet1!$H$27,"Theater",IF(OR(R271=Sheet1!$H$10,R271=Sheet1!$H$11),"Games","TBD")))))))))</f>
        <v>Film &amp; Video</v>
      </c>
      <c r="T271" t="str">
        <f>IF(R271=Sheet1!$H$4,"Animation",IF(R271=Sheet1!$H$5,"Documentary",IF(R271=Sheet1!$H$6,"Drama",IF(R271=Sheet1!$H$7,"Science Fiction",IF(R271=Sheet1!$H$8,"Shorts",IF(R271=Sheet1!$H$9,"Television",IF(R271=Sheet1!$H$10,"Mobile games",IF(R271=Sheet1!$H$11,"Video games",IF(R271=Sheet1!$H$12,"Food trucks",IF(R271=Sheet1!$H$13,"Audio",IF(R271=Sheet1!$H$14,"Electric music",IF(R271=Sheet1!$H$15,"Indie rock",IF(R271=Sheet1!$H$16,"Jazz",IF(R271=Sheet1!$H$17,"Metal",IF(R271=Sheet1!$H$18,"Rock",IF(R271=Sheet1!$H$19,"World Music",IF(R271=Sheet1!$H$20,"Fiction",IF(R271=Sheet1!$H$21,"Nonfiction",IF(R271=Sheet1!$H$22,"Radio &amp; podcasts",IF(R271=Sheet1!$H$23,"Translations",IF(R271=Sheet1!$H$24,"Photography books",IF(R271=Sheet1!$H$25,"Web",IF(R271=Sheet1!$H$26,"Wearables",IF(R271=Sheet1!$H$27,"Plays","Other"))))))))))))))))))))))))</f>
        <v>Television</v>
      </c>
    </row>
    <row r="272" spans="1:20" ht="16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s="5">
        <f>(E272/D272)</f>
        <v>0.27176538240368026</v>
      </c>
      <c r="I272" s="8">
        <f>E272/G272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4">
        <f>(((L272/60)/60)/24)+DATE(1970,1,1)</f>
        <v>40514.25</v>
      </c>
      <c r="O272" s="14">
        <f>(((M272/60)/60)/24)+DATE(1970,1,1)</f>
        <v>40516.25</v>
      </c>
      <c r="P272" t="b">
        <v>0</v>
      </c>
      <c r="Q272" t="b">
        <v>0</v>
      </c>
      <c r="R272" t="s">
        <v>89</v>
      </c>
      <c r="S272" t="str">
        <f>IF(R272="food/food trucks","Food",IF(OR(R272=$R$3,R272=$R$15,R272=$R$52,R272=$R$85,R272=$R$75,R272=$R$135),"Music",IF(OR(R272=Sheet1!$H$4,R272=Sheet1!$H$5,R272=Sheet1!$H$6,R272=Sheet1!$H$7,R272=Sheet1!$H$8,R272=Sheet1!$H$9),"Film &amp; Video",IF(OR(R272=Sheet1!$H$26,R272=Sheet1!$H$25),"Technology",IF(R272=Sheet1!$H$13,"Journalism",IF(OR(R272=Sheet1!$H$20,R272=Sheet1!$H$21,R272=Sheet1!$H$22,R272=Sheet1!$H$23),"Publishing",IF(R272=Sheet1!$H$24,"Photography",IF(R272=Sheet1!$H$27,"Theater",IF(OR(R272=Sheet1!$H$10,R272=Sheet1!$H$11),"Games","TBD")))))))))</f>
        <v>Games</v>
      </c>
      <c r="T272" t="str">
        <f>IF(R272=Sheet1!$H$4,"Animation",IF(R272=Sheet1!$H$5,"Documentary",IF(R272=Sheet1!$H$6,"Drama",IF(R272=Sheet1!$H$7,"Science Fiction",IF(R272=Sheet1!$H$8,"Shorts",IF(R272=Sheet1!$H$9,"Television",IF(R272=Sheet1!$H$10,"Mobile games",IF(R272=Sheet1!$H$11,"Video games",IF(R272=Sheet1!$H$12,"Food trucks",IF(R272=Sheet1!$H$13,"Audio",IF(R272=Sheet1!$H$14,"Electric music",IF(R272=Sheet1!$H$15,"Indie rock",IF(R272=Sheet1!$H$16,"Jazz",IF(R272=Sheet1!$H$17,"Metal",IF(R272=Sheet1!$H$18,"Rock",IF(R272=Sheet1!$H$19,"World Music",IF(R272=Sheet1!$H$20,"Fiction",IF(R272=Sheet1!$H$21,"Nonfiction",IF(R272=Sheet1!$H$22,"Radio &amp; podcasts",IF(R272=Sheet1!$H$23,"Translations",IF(R272=Sheet1!$H$24,"Photography books",IF(R272=Sheet1!$H$25,"Web",IF(R272=Sheet1!$H$26,"Wearables",IF(R272=Sheet1!$H$27,"Plays","Other"))))))))))))))))))))))))</f>
        <v>Video games</v>
      </c>
    </row>
    <row r="273" spans="1:20" ht="31.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s="5">
        <f>(E273/D273)</f>
        <v>1.2706571242680547E-2</v>
      </c>
      <c r="I273" s="8">
        <f>E273/G273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4">
        <f>(((L273/60)/60)/24)+DATE(1970,1,1)</f>
        <v>42345.25</v>
      </c>
      <c r="O273" s="14">
        <f>(((M273/60)/60)/24)+DATE(1970,1,1)</f>
        <v>42376.25</v>
      </c>
      <c r="P273" t="b">
        <v>0</v>
      </c>
      <c r="Q273" t="b">
        <v>0</v>
      </c>
      <c r="R273" t="s">
        <v>122</v>
      </c>
      <c r="S273" t="str">
        <f>IF(R273="food/food trucks","Food",IF(OR(R273=$R$3,R273=$R$15,R273=$R$52,R273=$R$85,R273=$R$75,R273=$R$135),"Music",IF(OR(R273=Sheet1!$H$4,R273=Sheet1!$H$5,R273=Sheet1!$H$6,R273=Sheet1!$H$7,R273=Sheet1!$H$8,R273=Sheet1!$H$9),"Film &amp; Video",IF(OR(R273=Sheet1!$H$26,R273=Sheet1!$H$25),"Technology",IF(R273=Sheet1!$H$13,"Journalism",IF(OR(R273=Sheet1!$H$20,R273=Sheet1!$H$21,R273=Sheet1!$H$22,R273=Sheet1!$H$23),"Publishing",IF(R273=Sheet1!$H$24,"Photography",IF(R273=Sheet1!$H$27,"Theater",IF(OR(R273=Sheet1!$H$10,R273=Sheet1!$H$11),"Games","TBD")))))))))</f>
        <v>Photography</v>
      </c>
      <c r="T273" t="str">
        <f>IF(R273=Sheet1!$H$4,"Animation",IF(R273=Sheet1!$H$5,"Documentary",IF(R273=Sheet1!$H$6,"Drama",IF(R273=Sheet1!$H$7,"Science Fiction",IF(R273=Sheet1!$H$8,"Shorts",IF(R273=Sheet1!$H$9,"Television",IF(R273=Sheet1!$H$10,"Mobile games",IF(R273=Sheet1!$H$11,"Video games",IF(R273=Sheet1!$H$12,"Food trucks",IF(R273=Sheet1!$H$13,"Audio",IF(R273=Sheet1!$H$14,"Electric music",IF(R273=Sheet1!$H$15,"Indie rock",IF(R273=Sheet1!$H$16,"Jazz",IF(R273=Sheet1!$H$17,"Metal",IF(R273=Sheet1!$H$18,"Rock",IF(R273=Sheet1!$H$19,"World Music",IF(R273=Sheet1!$H$20,"Fiction",IF(R273=Sheet1!$H$21,"Nonfiction",IF(R273=Sheet1!$H$22,"Radio &amp; podcasts",IF(R273=Sheet1!$H$23,"Translations",IF(R273=Sheet1!$H$24,"Photography books",IF(R273=Sheet1!$H$25,"Web",IF(R273=Sheet1!$H$26,"Wearables",IF(R273=Sheet1!$H$27,"Plays","Other"))))))))))))))))))))))))</f>
        <v>Photography books</v>
      </c>
    </row>
    <row r="274" spans="1:20" ht="16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s="5">
        <f>(E274/D274)</f>
        <v>3.0400978473581213</v>
      </c>
      <c r="I274" s="8">
        <f>E274/G274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4">
        <f>(((L274/60)/60)/24)+DATE(1970,1,1)</f>
        <v>43656.208333333328</v>
      </c>
      <c r="O274" s="14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tr">
        <f>IF(R274="food/food trucks","Food",IF(OR(R274=$R$3,R274=$R$15,R274=$R$52,R274=$R$85,R274=$R$75,R274=$R$135),"Music",IF(OR(R274=Sheet1!$H$4,R274=Sheet1!$H$5,R274=Sheet1!$H$6,R274=Sheet1!$H$7,R274=Sheet1!$H$8,R274=Sheet1!$H$9),"Film &amp; Video",IF(OR(R274=Sheet1!$H$26,R274=Sheet1!$H$25),"Technology",IF(R274=Sheet1!$H$13,"Journalism",IF(OR(R274=Sheet1!$H$20,R274=Sheet1!$H$21,R274=Sheet1!$H$22,R274=Sheet1!$H$23),"Publishing",IF(R274=Sheet1!$H$24,"Photography",IF(R274=Sheet1!$H$27,"Theater",IF(OR(R274=Sheet1!$H$10,R274=Sheet1!$H$11),"Games","TBD")))))))))</f>
        <v>Theater</v>
      </c>
      <c r="T274" t="str">
        <f>IF(R274=Sheet1!$H$4,"Animation",IF(R274=Sheet1!$H$5,"Documentary",IF(R274=Sheet1!$H$6,"Drama",IF(R274=Sheet1!$H$7,"Science Fiction",IF(R274=Sheet1!$H$8,"Shorts",IF(R274=Sheet1!$H$9,"Television",IF(R274=Sheet1!$H$10,"Mobile games",IF(R274=Sheet1!$H$11,"Video games",IF(R274=Sheet1!$H$12,"Food trucks",IF(R274=Sheet1!$H$13,"Audio",IF(R274=Sheet1!$H$14,"Electric music",IF(R274=Sheet1!$H$15,"Indie rock",IF(R274=Sheet1!$H$16,"Jazz",IF(R274=Sheet1!$H$17,"Metal",IF(R274=Sheet1!$H$18,"Rock",IF(R274=Sheet1!$H$19,"World Music",IF(R274=Sheet1!$H$20,"Fiction",IF(R274=Sheet1!$H$21,"Nonfiction",IF(R274=Sheet1!$H$22,"Radio &amp; podcasts",IF(R274=Sheet1!$H$23,"Translations",IF(R274=Sheet1!$H$24,"Photography books",IF(R274=Sheet1!$H$25,"Web",IF(R274=Sheet1!$H$26,"Wearables",IF(R274=Sheet1!$H$27,"Plays","Other"))))))))))))))))))))))))</f>
        <v>Plays</v>
      </c>
    </row>
    <row r="275" spans="1:20" ht="16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s="5">
        <f>(E275/D275)</f>
        <v>1.3723076923076922</v>
      </c>
      <c r="I275" s="8">
        <f>E275/G275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4">
        <f>(((L275/60)/60)/24)+DATE(1970,1,1)</f>
        <v>42995.208333333328</v>
      </c>
      <c r="O275" s="14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tr">
        <f>IF(R275="food/food trucks","Food",IF(OR(R275=$R$3,R275=$R$15,R275=$R$52,R275=$R$85,R275=$R$75,R275=$R$135),"Music",IF(OR(R275=Sheet1!$H$4,R275=Sheet1!$H$5,R275=Sheet1!$H$6,R275=Sheet1!$H$7,R275=Sheet1!$H$8,R275=Sheet1!$H$9),"Film &amp; Video",IF(OR(R275=Sheet1!$H$26,R275=Sheet1!$H$25),"Technology",IF(R275=Sheet1!$H$13,"Journalism",IF(OR(R275=Sheet1!$H$20,R275=Sheet1!$H$21,R275=Sheet1!$H$22,R275=Sheet1!$H$23),"Publishing",IF(R275=Sheet1!$H$24,"Photography",IF(R275=Sheet1!$H$27,"Theater",IF(OR(R275=Sheet1!$H$10,R275=Sheet1!$H$11),"Games","TBD")))))))))</f>
        <v>Theater</v>
      </c>
      <c r="T275" t="str">
        <f>IF(R275=Sheet1!$H$4,"Animation",IF(R275=Sheet1!$H$5,"Documentary",IF(R275=Sheet1!$H$6,"Drama",IF(R275=Sheet1!$H$7,"Science Fiction",IF(R275=Sheet1!$H$8,"Shorts",IF(R275=Sheet1!$H$9,"Television",IF(R275=Sheet1!$H$10,"Mobile games",IF(R275=Sheet1!$H$11,"Video games",IF(R275=Sheet1!$H$12,"Food trucks",IF(R275=Sheet1!$H$13,"Audio",IF(R275=Sheet1!$H$14,"Electric music",IF(R275=Sheet1!$H$15,"Indie rock",IF(R275=Sheet1!$H$16,"Jazz",IF(R275=Sheet1!$H$17,"Metal",IF(R275=Sheet1!$H$18,"Rock",IF(R275=Sheet1!$H$19,"World Music",IF(R275=Sheet1!$H$20,"Fiction",IF(R275=Sheet1!$H$21,"Nonfiction",IF(R275=Sheet1!$H$22,"Radio &amp; podcasts",IF(R275=Sheet1!$H$23,"Translations",IF(R275=Sheet1!$H$24,"Photography books",IF(R275=Sheet1!$H$25,"Web",IF(R275=Sheet1!$H$26,"Wearables",IF(R275=Sheet1!$H$27,"Plays","Other"))))))))))))))))))))))))</f>
        <v>Plays</v>
      </c>
    </row>
    <row r="276" spans="1:20" ht="31.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s="5">
        <f>(E276/D276)</f>
        <v>0.32208333333333333</v>
      </c>
      <c r="I276" s="8">
        <f>E276/G276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4">
        <f>(((L276/60)/60)/24)+DATE(1970,1,1)</f>
        <v>43045.25</v>
      </c>
      <c r="O276" s="14">
        <f>(((M276/60)/60)/24)+DATE(1970,1,1)</f>
        <v>43050.25</v>
      </c>
      <c r="P276" t="b">
        <v>0</v>
      </c>
      <c r="Q276" t="b">
        <v>0</v>
      </c>
      <c r="R276" t="s">
        <v>33</v>
      </c>
      <c r="S276" t="str">
        <f>IF(R276="food/food trucks","Food",IF(OR(R276=$R$3,R276=$R$15,R276=$R$52,R276=$R$85,R276=$R$75,R276=$R$135),"Music",IF(OR(R276=Sheet1!$H$4,R276=Sheet1!$H$5,R276=Sheet1!$H$6,R276=Sheet1!$H$7,R276=Sheet1!$H$8,R276=Sheet1!$H$9),"Film &amp; Video",IF(OR(R276=Sheet1!$H$26,R276=Sheet1!$H$25),"Technology",IF(R276=Sheet1!$H$13,"Journalism",IF(OR(R276=Sheet1!$H$20,R276=Sheet1!$H$21,R276=Sheet1!$H$22,R276=Sheet1!$H$23),"Publishing",IF(R276=Sheet1!$H$24,"Photography",IF(R276=Sheet1!$H$27,"Theater",IF(OR(R276=Sheet1!$H$10,R276=Sheet1!$H$11),"Games","TBD")))))))))</f>
        <v>Theater</v>
      </c>
      <c r="T276" t="str">
        <f>IF(R276=Sheet1!$H$4,"Animation",IF(R276=Sheet1!$H$5,"Documentary",IF(R276=Sheet1!$H$6,"Drama",IF(R276=Sheet1!$H$7,"Science Fiction",IF(R276=Sheet1!$H$8,"Shorts",IF(R276=Sheet1!$H$9,"Television",IF(R276=Sheet1!$H$10,"Mobile games",IF(R276=Sheet1!$H$11,"Video games",IF(R276=Sheet1!$H$12,"Food trucks",IF(R276=Sheet1!$H$13,"Audio",IF(R276=Sheet1!$H$14,"Electric music",IF(R276=Sheet1!$H$15,"Indie rock",IF(R276=Sheet1!$H$16,"Jazz",IF(R276=Sheet1!$H$17,"Metal",IF(R276=Sheet1!$H$18,"Rock",IF(R276=Sheet1!$H$19,"World Music",IF(R276=Sheet1!$H$20,"Fiction",IF(R276=Sheet1!$H$21,"Nonfiction",IF(R276=Sheet1!$H$22,"Radio &amp; podcasts",IF(R276=Sheet1!$H$23,"Translations",IF(R276=Sheet1!$H$24,"Photography books",IF(R276=Sheet1!$H$25,"Web",IF(R276=Sheet1!$H$26,"Wearables",IF(R276=Sheet1!$H$27,"Plays","Other"))))))))))))))))))))))))</f>
        <v>Plays</v>
      </c>
    </row>
    <row r="277" spans="1:20" ht="31.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s="5">
        <f>(E277/D277)</f>
        <v>2.4151282051282053</v>
      </c>
      <c r="I277" s="8">
        <f>E277/G277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4">
        <f>(((L277/60)/60)/24)+DATE(1970,1,1)</f>
        <v>43561.208333333328</v>
      </c>
      <c r="O277" s="14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tr">
        <f>IF(R277="food/food trucks","Food",IF(OR(R277=$R$3,R277=$R$15,R277=$R$52,R277=$R$85,R277=$R$75,R277=$R$135),"Music",IF(OR(R277=Sheet1!$H$4,R277=Sheet1!$H$5,R277=Sheet1!$H$6,R277=Sheet1!$H$7,R277=Sheet1!$H$8,R277=Sheet1!$H$9),"Film &amp; Video",IF(OR(R277=Sheet1!$H$26,R277=Sheet1!$H$25),"Technology",IF(R277=Sheet1!$H$13,"Journalism",IF(OR(R277=Sheet1!$H$20,R277=Sheet1!$H$21,R277=Sheet1!$H$22,R277=Sheet1!$H$23),"Publishing",IF(R277=Sheet1!$H$24,"Photography",IF(R277=Sheet1!$H$27,"Theater",IF(OR(R277=Sheet1!$H$10,R277=Sheet1!$H$11),"Games","TBD")))))))))</f>
        <v>Publishing</v>
      </c>
      <c r="T277" t="str">
        <f>IF(R277=Sheet1!$H$4,"Animation",IF(R277=Sheet1!$H$5,"Documentary",IF(R277=Sheet1!$H$6,"Drama",IF(R277=Sheet1!$H$7,"Science Fiction",IF(R277=Sheet1!$H$8,"Shorts",IF(R277=Sheet1!$H$9,"Television",IF(R277=Sheet1!$H$10,"Mobile games",IF(R277=Sheet1!$H$11,"Video games",IF(R277=Sheet1!$H$12,"Food trucks",IF(R277=Sheet1!$H$13,"Audio",IF(R277=Sheet1!$H$14,"Electric music",IF(R277=Sheet1!$H$15,"Indie rock",IF(R277=Sheet1!$H$16,"Jazz",IF(R277=Sheet1!$H$17,"Metal",IF(R277=Sheet1!$H$18,"Rock",IF(R277=Sheet1!$H$19,"World Music",IF(R277=Sheet1!$H$20,"Fiction",IF(R277=Sheet1!$H$21,"Nonfiction",IF(R277=Sheet1!$H$22,"Radio &amp; podcasts",IF(R277=Sheet1!$H$23,"Translations",IF(R277=Sheet1!$H$24,"Photography books",IF(R277=Sheet1!$H$25,"Web",IF(R277=Sheet1!$H$26,"Wearables",IF(R277=Sheet1!$H$27,"Plays","Other"))))))))))))))))))))))))</f>
        <v>Translations</v>
      </c>
    </row>
    <row r="278" spans="1:20" ht="16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s="5">
        <f>(E278/D278)</f>
        <v>0.96799999999999997</v>
      </c>
      <c r="I278" s="8">
        <f>E278/G278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4">
        <f>(((L278/60)/60)/24)+DATE(1970,1,1)</f>
        <v>41018.208333333336</v>
      </c>
      <c r="O278" s="14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>
        <f>IF(R278="food/food trucks","Food",IF(OR(R278=$R$3,R278=$R$15,R278=$R$52,R278=$R$85,R278=$R$75,R278=$R$135),"Music",IF(OR(R278=Sheet1!$H$4,R278=Sheet1!$H$5,R278=Sheet1!$H$6,R278=Sheet1!$H$7,R278=Sheet1!$H$8,R278=Sheet1!$H$9),"Film &amp; Video",IF(OR(R278=Sheet1!$H$26,R278=Sheet1!$H$25),"Technology",IF(R278=Sheet1!$H$13,"Journalism",IF(OR(R278=Sheet1!$H$20,R278=Sheet1!$H$21,R278=Sheet1!$H$22,R278=Sheet1!$H$23),"Publishing",IF(R278=Sheet1!$H$24,"Photography",IF(R278=Sheet1!$H$27,"Theater",IF(OR(R278=Sheet1!$H$10,R278=Sheet1!$H$11),"Games","TBD")))))))))</f>
        <v>Games</v>
      </c>
      <c r="T278" t="str">
        <f>IF(R278=Sheet1!$H$4,"Animation",IF(R278=Sheet1!$H$5,"Documentary",IF(R278=Sheet1!$H$6,"Drama",IF(R278=Sheet1!$H$7,"Science Fiction",IF(R278=Sheet1!$H$8,"Shorts",IF(R278=Sheet1!$H$9,"Television",IF(R278=Sheet1!$H$10,"Mobile games",IF(R278=Sheet1!$H$11,"Video games",IF(R278=Sheet1!$H$12,"Food trucks",IF(R278=Sheet1!$H$13,"Audio",IF(R278=Sheet1!$H$14,"Electric music",IF(R278=Sheet1!$H$15,"Indie rock",IF(R278=Sheet1!$H$16,"Jazz",IF(R278=Sheet1!$H$17,"Metal",IF(R278=Sheet1!$H$18,"Rock",IF(R278=Sheet1!$H$19,"World Music",IF(R278=Sheet1!$H$20,"Fiction",IF(R278=Sheet1!$H$21,"Nonfiction",IF(R278=Sheet1!$H$22,"Radio &amp; podcasts",IF(R278=Sheet1!$H$23,"Translations",IF(R278=Sheet1!$H$24,"Photography books",IF(R278=Sheet1!$H$25,"Web",IF(R278=Sheet1!$H$26,"Wearables",IF(R278=Sheet1!$H$27,"Plays","Other"))))))))))))))))))))))))</f>
        <v>Video games</v>
      </c>
    </row>
    <row r="279" spans="1:20" ht="31.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s="5">
        <f>(E279/D279)</f>
        <v>10.664285714285715</v>
      </c>
      <c r="I279" s="8">
        <f>E279/G279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4">
        <f>(((L279/60)/60)/24)+DATE(1970,1,1)</f>
        <v>40378.208333333336</v>
      </c>
      <c r="O279" s="14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tr">
        <f>IF(R279="food/food trucks","Food",IF(OR(R279=$R$3,R279=$R$15,R279=$R$52,R279=$R$85,R279=$R$75,R279=$R$135),"Music",IF(OR(R279=Sheet1!$H$4,R279=Sheet1!$H$5,R279=Sheet1!$H$6,R279=Sheet1!$H$7,R279=Sheet1!$H$8,R279=Sheet1!$H$9),"Film &amp; Video",IF(OR(R279=Sheet1!$H$26,R279=Sheet1!$H$25),"Technology",IF(R279=Sheet1!$H$13,"Journalism",IF(OR(R279=Sheet1!$H$20,R279=Sheet1!$H$21,R279=Sheet1!$H$22,R279=Sheet1!$H$23),"Publishing",IF(R279=Sheet1!$H$24,"Photography",IF(R279=Sheet1!$H$27,"Theater",IF(OR(R279=Sheet1!$H$10,R279=Sheet1!$H$11),"Games","TBD")))))))))</f>
        <v>Theater</v>
      </c>
      <c r="T279" t="str">
        <f>IF(R279=Sheet1!$H$4,"Animation",IF(R279=Sheet1!$H$5,"Documentary",IF(R279=Sheet1!$H$6,"Drama",IF(R279=Sheet1!$H$7,"Science Fiction",IF(R279=Sheet1!$H$8,"Shorts",IF(R279=Sheet1!$H$9,"Television",IF(R279=Sheet1!$H$10,"Mobile games",IF(R279=Sheet1!$H$11,"Video games",IF(R279=Sheet1!$H$12,"Food trucks",IF(R279=Sheet1!$H$13,"Audio",IF(R279=Sheet1!$H$14,"Electric music",IF(R279=Sheet1!$H$15,"Indie rock",IF(R279=Sheet1!$H$16,"Jazz",IF(R279=Sheet1!$H$17,"Metal",IF(R279=Sheet1!$H$18,"Rock",IF(R279=Sheet1!$H$19,"World Music",IF(R279=Sheet1!$H$20,"Fiction",IF(R279=Sheet1!$H$21,"Nonfiction",IF(R279=Sheet1!$H$22,"Radio &amp; podcasts",IF(R279=Sheet1!$H$23,"Translations",IF(R279=Sheet1!$H$24,"Photography books",IF(R279=Sheet1!$H$25,"Web",IF(R279=Sheet1!$H$26,"Wearables",IF(R279=Sheet1!$H$27,"Plays","Other"))))))))))))))))))))))))</f>
        <v>Plays</v>
      </c>
    </row>
    <row r="280" spans="1:20" ht="16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s="5">
        <f>(E280/D280)</f>
        <v>3.2588888888888889</v>
      </c>
      <c r="I280" s="8">
        <f>E280/G280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4">
        <f>(((L280/60)/60)/24)+DATE(1970,1,1)</f>
        <v>41239.25</v>
      </c>
      <c r="O280" s="14">
        <f>(((M280/60)/60)/24)+DATE(1970,1,1)</f>
        <v>41264.25</v>
      </c>
      <c r="P280" t="b">
        <v>0</v>
      </c>
      <c r="Q280" t="b">
        <v>0</v>
      </c>
      <c r="R280" t="s">
        <v>28</v>
      </c>
      <c r="S280" t="str">
        <f>IF(R280="food/food trucks","Food",IF(OR(R280=$R$3,R280=$R$15,R280=$R$52,R280=$R$85,R280=$R$75,R280=$R$135),"Music",IF(OR(R280=Sheet1!$H$4,R280=Sheet1!$H$5,R280=Sheet1!$H$6,R280=Sheet1!$H$7,R280=Sheet1!$H$8,R280=Sheet1!$H$9),"Film &amp; Video",IF(OR(R280=Sheet1!$H$26,R280=Sheet1!$H$25),"Technology",IF(R280=Sheet1!$H$13,"Journalism",IF(OR(R280=Sheet1!$H$20,R280=Sheet1!$H$21,R280=Sheet1!$H$22,R280=Sheet1!$H$23),"Publishing",IF(R280=Sheet1!$H$24,"Photography",IF(R280=Sheet1!$H$27,"Theater",IF(OR(R280=Sheet1!$H$10,R280=Sheet1!$H$11),"Games","TBD")))))))))</f>
        <v>Technology</v>
      </c>
      <c r="T280" t="str">
        <f>IF(R280=Sheet1!$H$4,"Animation",IF(R280=Sheet1!$H$5,"Documentary",IF(R280=Sheet1!$H$6,"Drama",IF(R280=Sheet1!$H$7,"Science Fiction",IF(R280=Sheet1!$H$8,"Shorts",IF(R280=Sheet1!$H$9,"Television",IF(R280=Sheet1!$H$10,"Mobile games",IF(R280=Sheet1!$H$11,"Video games",IF(R280=Sheet1!$H$12,"Food trucks",IF(R280=Sheet1!$H$13,"Audio",IF(R280=Sheet1!$H$14,"Electric music",IF(R280=Sheet1!$H$15,"Indie rock",IF(R280=Sheet1!$H$16,"Jazz",IF(R280=Sheet1!$H$17,"Metal",IF(R280=Sheet1!$H$18,"Rock",IF(R280=Sheet1!$H$19,"World Music",IF(R280=Sheet1!$H$20,"Fiction",IF(R280=Sheet1!$H$21,"Nonfiction",IF(R280=Sheet1!$H$22,"Radio &amp; podcasts",IF(R280=Sheet1!$H$23,"Translations",IF(R280=Sheet1!$H$24,"Photography books",IF(R280=Sheet1!$H$25,"Web",IF(R280=Sheet1!$H$26,"Wearables",IF(R280=Sheet1!$H$27,"Plays","Other"))))))))))))))))))))))))</f>
        <v>Web</v>
      </c>
    </row>
    <row r="281" spans="1:20" ht="16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s="5">
        <f>(E281/D281)</f>
        <v>1.7070000000000001</v>
      </c>
      <c r="I281" s="8">
        <f>E281/G281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4">
        <f>(((L281/60)/60)/24)+DATE(1970,1,1)</f>
        <v>43346.208333333328</v>
      </c>
      <c r="O281" s="14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tr">
        <f>IF(R281="food/food trucks","Food",IF(OR(R281=$R$3,R281=$R$15,R281=$R$52,R281=$R$85,R281=$R$75,R281=$R$135),"Music",IF(OR(R281=Sheet1!$H$4,R281=Sheet1!$H$5,R281=Sheet1!$H$6,R281=Sheet1!$H$7,R281=Sheet1!$H$8,R281=Sheet1!$H$9),"Film &amp; Video",IF(OR(R281=Sheet1!$H$26,R281=Sheet1!$H$25),"Technology",IF(R281=Sheet1!$H$13,"Journalism",IF(OR(R281=Sheet1!$H$20,R281=Sheet1!$H$21,R281=Sheet1!$H$22,R281=Sheet1!$H$23),"Publishing",IF(R281=Sheet1!$H$24,"Photography",IF(R281=Sheet1!$H$27,"Theater",IF(OR(R281=Sheet1!$H$10,R281=Sheet1!$H$11),"Games","TBD")))))))))</f>
        <v>Theater</v>
      </c>
      <c r="T281" t="str">
        <f>IF(R281=Sheet1!$H$4,"Animation",IF(R281=Sheet1!$H$5,"Documentary",IF(R281=Sheet1!$H$6,"Drama",IF(R281=Sheet1!$H$7,"Science Fiction",IF(R281=Sheet1!$H$8,"Shorts",IF(R281=Sheet1!$H$9,"Television",IF(R281=Sheet1!$H$10,"Mobile games",IF(R281=Sheet1!$H$11,"Video games",IF(R281=Sheet1!$H$12,"Food trucks",IF(R281=Sheet1!$H$13,"Audio",IF(R281=Sheet1!$H$14,"Electric music",IF(R281=Sheet1!$H$15,"Indie rock",IF(R281=Sheet1!$H$16,"Jazz",IF(R281=Sheet1!$H$17,"Metal",IF(R281=Sheet1!$H$18,"Rock",IF(R281=Sheet1!$H$19,"World Music",IF(R281=Sheet1!$H$20,"Fiction",IF(R281=Sheet1!$H$21,"Nonfiction",IF(R281=Sheet1!$H$22,"Radio &amp; podcasts",IF(R281=Sheet1!$H$23,"Translations",IF(R281=Sheet1!$H$24,"Photography books",IF(R281=Sheet1!$H$25,"Web",IF(R281=Sheet1!$H$26,"Wearables",IF(R281=Sheet1!$H$27,"Plays","Other"))))))))))))))))))))))))</f>
        <v>Plays</v>
      </c>
    </row>
    <row r="282" spans="1:20" ht="31.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s="5">
        <f>(E282/D282)</f>
        <v>5.8144</v>
      </c>
      <c r="I282" s="8">
        <f>E282/G282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4">
        <f>(((L282/60)/60)/24)+DATE(1970,1,1)</f>
        <v>43060.25</v>
      </c>
      <c r="O282" s="14">
        <f>(((M282/60)/60)/24)+DATE(1970,1,1)</f>
        <v>43066.25</v>
      </c>
      <c r="P282" t="b">
        <v>0</v>
      </c>
      <c r="Q282" t="b">
        <v>0</v>
      </c>
      <c r="R282" t="s">
        <v>71</v>
      </c>
      <c r="S282" t="str">
        <f>IF(R282="food/food trucks","Food",IF(OR(R282=$R$3,R282=$R$15,R282=$R$52,R282=$R$85,R282=$R$75,R282=$R$135),"Music",IF(OR(R282=Sheet1!$H$4,R282=Sheet1!$H$5,R282=Sheet1!$H$6,R282=Sheet1!$H$7,R282=Sheet1!$H$8,R282=Sheet1!$H$9),"Film &amp; Video",IF(OR(R282=Sheet1!$H$26,R282=Sheet1!$H$25),"Technology",IF(R282=Sheet1!$H$13,"Journalism",IF(OR(R282=Sheet1!$H$20,R282=Sheet1!$H$21,R282=Sheet1!$H$22,R282=Sheet1!$H$23),"Publishing",IF(R282=Sheet1!$H$24,"Photography",IF(R282=Sheet1!$H$27,"Theater",IF(OR(R282=Sheet1!$H$10,R282=Sheet1!$H$11),"Games","TBD")))))))))</f>
        <v>Film &amp; Video</v>
      </c>
      <c r="T282" t="str">
        <f>IF(R282=Sheet1!$H$4,"Animation",IF(R282=Sheet1!$H$5,"Documentary",IF(R282=Sheet1!$H$6,"Drama",IF(R282=Sheet1!$H$7,"Science Fiction",IF(R282=Sheet1!$H$8,"Shorts",IF(R282=Sheet1!$H$9,"Television",IF(R282=Sheet1!$H$10,"Mobile games",IF(R282=Sheet1!$H$11,"Video games",IF(R282=Sheet1!$H$12,"Food trucks",IF(R282=Sheet1!$H$13,"Audio",IF(R282=Sheet1!$H$14,"Electric music",IF(R282=Sheet1!$H$15,"Indie rock",IF(R282=Sheet1!$H$16,"Jazz",IF(R282=Sheet1!$H$17,"Metal",IF(R282=Sheet1!$H$18,"Rock",IF(R282=Sheet1!$H$19,"World Music",IF(R282=Sheet1!$H$20,"Fiction",IF(R282=Sheet1!$H$21,"Nonfiction",IF(R282=Sheet1!$H$22,"Radio &amp; podcasts",IF(R282=Sheet1!$H$23,"Translations",IF(R282=Sheet1!$H$24,"Photography books",IF(R282=Sheet1!$H$25,"Web",IF(R282=Sheet1!$H$26,"Wearables",IF(R282=Sheet1!$H$27,"Plays","Other"))))))))))))))))))))))))</f>
        <v>Animation</v>
      </c>
    </row>
    <row r="283" spans="1:20" ht="16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s="5">
        <f>(E283/D283)</f>
        <v>0.91520972644376897</v>
      </c>
      <c r="I283" s="8">
        <f>E283/G283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4">
        <f>(((L283/60)/60)/24)+DATE(1970,1,1)</f>
        <v>40979.25</v>
      </c>
      <c r="O283" s="14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>
        <f>IF(R283="food/food trucks","Food",IF(OR(R283=$R$3,R283=$R$15,R283=$R$52,R283=$R$85,R283=$R$75,R283=$R$135),"Music",IF(OR(R283=Sheet1!$H$4,R283=Sheet1!$H$5,R283=Sheet1!$H$6,R283=Sheet1!$H$7,R283=Sheet1!$H$8,R283=Sheet1!$H$9),"Film &amp; Video",IF(OR(R283=Sheet1!$H$26,R283=Sheet1!$H$25),"Technology",IF(R283=Sheet1!$H$13,"Journalism",IF(OR(R283=Sheet1!$H$20,R283=Sheet1!$H$21,R283=Sheet1!$H$22,R283=Sheet1!$H$23),"Publishing",IF(R283=Sheet1!$H$24,"Photography",IF(R283=Sheet1!$H$27,"Theater",IF(OR(R283=Sheet1!$H$10,R283=Sheet1!$H$11),"Games","TBD")))))))))</f>
        <v>Theater</v>
      </c>
      <c r="T283" t="str">
        <f>IF(R283=Sheet1!$H$4,"Animation",IF(R283=Sheet1!$H$5,"Documentary",IF(R283=Sheet1!$H$6,"Drama",IF(R283=Sheet1!$H$7,"Science Fiction",IF(R283=Sheet1!$H$8,"Shorts",IF(R283=Sheet1!$H$9,"Television",IF(R283=Sheet1!$H$10,"Mobile games",IF(R283=Sheet1!$H$11,"Video games",IF(R283=Sheet1!$H$12,"Food trucks",IF(R283=Sheet1!$H$13,"Audio",IF(R283=Sheet1!$H$14,"Electric music",IF(R283=Sheet1!$H$15,"Indie rock",IF(R283=Sheet1!$H$16,"Jazz",IF(R283=Sheet1!$H$17,"Metal",IF(R283=Sheet1!$H$18,"Rock",IF(R283=Sheet1!$H$19,"World Music",IF(R283=Sheet1!$H$20,"Fiction",IF(R283=Sheet1!$H$21,"Nonfiction",IF(R283=Sheet1!$H$22,"Radio &amp; podcasts",IF(R283=Sheet1!$H$23,"Translations",IF(R283=Sheet1!$H$24,"Photography books",IF(R283=Sheet1!$H$25,"Web",IF(R283=Sheet1!$H$26,"Wearables",IF(R283=Sheet1!$H$27,"Plays","Other"))))))))))))))))))))))))</f>
        <v>Plays</v>
      </c>
    </row>
    <row r="284" spans="1:20" ht="16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s="5">
        <f>(E284/D284)</f>
        <v>1.0804761904761904</v>
      </c>
      <c r="I284" s="8">
        <f>E284/G284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4">
        <f>(((L284/60)/60)/24)+DATE(1970,1,1)</f>
        <v>42701.25</v>
      </c>
      <c r="O284" s="14">
        <f>(((M284/60)/60)/24)+DATE(1970,1,1)</f>
        <v>42707.25</v>
      </c>
      <c r="P284" t="b">
        <v>0</v>
      </c>
      <c r="Q284" t="b">
        <v>1</v>
      </c>
      <c r="R284" t="s">
        <v>269</v>
      </c>
      <c r="S284" t="str">
        <f>IF(R284="food/food trucks","Food",IF(OR(R284=$R$3,R284=$R$15,R284=$R$52,R284=$R$85,R284=$R$75,R284=$R$135),"Music",IF(OR(R284=Sheet1!$H$4,R284=Sheet1!$H$5,R284=Sheet1!$H$6,R284=Sheet1!$H$7,R284=Sheet1!$H$8,R284=Sheet1!$H$9),"Film &amp; Video",IF(OR(R284=Sheet1!$H$26,R284=Sheet1!$H$25),"Technology",IF(R284=Sheet1!$H$13,"Journalism",IF(OR(R284=Sheet1!$H$20,R284=Sheet1!$H$21,R284=Sheet1!$H$22,R284=Sheet1!$H$23),"Publishing",IF(R284=Sheet1!$H$24,"Photography",IF(R284=Sheet1!$H$27,"Theater",IF(OR(R284=Sheet1!$H$10,R284=Sheet1!$H$11),"Games","TBD")))))))))</f>
        <v>Film &amp; Video</v>
      </c>
      <c r="T284" t="str">
        <f>IF(R284=Sheet1!$H$4,"Animation",IF(R284=Sheet1!$H$5,"Documentary",IF(R284=Sheet1!$H$6,"Drama",IF(R284=Sheet1!$H$7,"Science Fiction",IF(R284=Sheet1!$H$8,"Shorts",IF(R284=Sheet1!$H$9,"Television",IF(R284=Sheet1!$H$10,"Mobile games",IF(R284=Sheet1!$H$11,"Video games",IF(R284=Sheet1!$H$12,"Food trucks",IF(R284=Sheet1!$H$13,"Audio",IF(R284=Sheet1!$H$14,"Electric music",IF(R284=Sheet1!$H$15,"Indie rock",IF(R284=Sheet1!$H$16,"Jazz",IF(R284=Sheet1!$H$17,"Metal",IF(R284=Sheet1!$H$18,"Rock",IF(R284=Sheet1!$H$19,"World Music",IF(R284=Sheet1!$H$20,"Fiction",IF(R284=Sheet1!$H$21,"Nonfiction",IF(R284=Sheet1!$H$22,"Radio &amp; podcasts",IF(R284=Sheet1!$H$23,"Translations",IF(R284=Sheet1!$H$24,"Photography books",IF(R284=Sheet1!$H$25,"Web",IF(R284=Sheet1!$H$26,"Wearables",IF(R284=Sheet1!$H$27,"Plays","Other"))))))))))))))))))))))))</f>
        <v>Television</v>
      </c>
    </row>
    <row r="285" spans="1:20" ht="31.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s="5">
        <f>(E285/D285)</f>
        <v>0.18728395061728395</v>
      </c>
      <c r="I285" s="8">
        <f>E285/G285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4">
        <f>(((L285/60)/60)/24)+DATE(1970,1,1)</f>
        <v>42520.208333333328</v>
      </c>
      <c r="O285" s="14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>
        <f>IF(R285="food/food trucks","Food",IF(OR(R285=$R$3,R285=$R$15,R285=$R$52,R285=$R$85,R285=$R$75,R285=$R$135),"Music",IF(OR(R285=Sheet1!$H$4,R285=Sheet1!$H$5,R285=Sheet1!$H$6,R285=Sheet1!$H$7,R285=Sheet1!$H$8,R285=Sheet1!$H$9),"Film &amp; Video",IF(OR(R285=Sheet1!$H$26,R285=Sheet1!$H$25),"Technology",IF(R285=Sheet1!$H$13,"Journalism",IF(OR(R285=Sheet1!$H$20,R285=Sheet1!$H$21,R285=Sheet1!$H$22,R285=Sheet1!$H$23),"Publishing",IF(R285=Sheet1!$H$24,"Photography",IF(R285=Sheet1!$H$27,"Theater",IF(OR(R285=Sheet1!$H$10,R285=Sheet1!$H$11),"Games","TBD")))))))))</f>
        <v>Music</v>
      </c>
      <c r="T285" t="str">
        <f>IF(R285=Sheet1!$H$4,"Animation",IF(R285=Sheet1!$H$5,"Documentary",IF(R285=Sheet1!$H$6,"Drama",IF(R285=Sheet1!$H$7,"Science Fiction",IF(R285=Sheet1!$H$8,"Shorts",IF(R285=Sheet1!$H$9,"Television",IF(R285=Sheet1!$H$10,"Mobile games",IF(R285=Sheet1!$H$11,"Video games",IF(R285=Sheet1!$H$12,"Food trucks",IF(R285=Sheet1!$H$13,"Audio",IF(R285=Sheet1!$H$14,"Electric music",IF(R285=Sheet1!$H$15,"Indie rock",IF(R285=Sheet1!$H$16,"Jazz",IF(R285=Sheet1!$H$17,"Metal",IF(R285=Sheet1!$H$18,"Rock",IF(R285=Sheet1!$H$19,"World Music",IF(R285=Sheet1!$H$20,"Fiction",IF(R285=Sheet1!$H$21,"Nonfiction",IF(R285=Sheet1!$H$22,"Radio &amp; podcasts",IF(R285=Sheet1!$H$23,"Translations",IF(R285=Sheet1!$H$24,"Photography books",IF(R285=Sheet1!$H$25,"Web",IF(R285=Sheet1!$H$26,"Wearables",IF(R285=Sheet1!$H$27,"Plays","Other"))))))))))))))))))))))))</f>
        <v>Rock</v>
      </c>
    </row>
    <row r="286" spans="1:20" ht="16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s="5">
        <f>(E286/D286)</f>
        <v>0.83193877551020412</v>
      </c>
      <c r="I286" s="8">
        <f>E286/G286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4">
        <f>(((L286/60)/60)/24)+DATE(1970,1,1)</f>
        <v>41030.208333333336</v>
      </c>
      <c r="O286" s="14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>
        <f>IF(R286="food/food trucks","Food",IF(OR(R286=$R$3,R286=$R$15,R286=$R$52,R286=$R$85,R286=$R$75,R286=$R$135),"Music",IF(OR(R286=Sheet1!$H$4,R286=Sheet1!$H$5,R286=Sheet1!$H$6,R286=Sheet1!$H$7,R286=Sheet1!$H$8,R286=Sheet1!$H$9),"Film &amp; Video",IF(OR(R286=Sheet1!$H$26,R286=Sheet1!$H$25),"Technology",IF(R286=Sheet1!$H$13,"Journalism",IF(OR(R286=Sheet1!$H$20,R286=Sheet1!$H$21,R286=Sheet1!$H$22,R286=Sheet1!$H$23),"Publishing",IF(R286=Sheet1!$H$24,"Photography",IF(R286=Sheet1!$H$27,"Theater",IF(OR(R286=Sheet1!$H$10,R286=Sheet1!$H$11),"Games","TBD")))))))))</f>
        <v>Technology</v>
      </c>
      <c r="T286" t="str">
        <f>IF(R286=Sheet1!$H$4,"Animation",IF(R286=Sheet1!$H$5,"Documentary",IF(R286=Sheet1!$H$6,"Drama",IF(R286=Sheet1!$H$7,"Science Fiction",IF(R286=Sheet1!$H$8,"Shorts",IF(R286=Sheet1!$H$9,"Television",IF(R286=Sheet1!$H$10,"Mobile games",IF(R286=Sheet1!$H$11,"Video games",IF(R286=Sheet1!$H$12,"Food trucks",IF(R286=Sheet1!$H$13,"Audio",IF(R286=Sheet1!$H$14,"Electric music",IF(R286=Sheet1!$H$15,"Indie rock",IF(R286=Sheet1!$H$16,"Jazz",IF(R286=Sheet1!$H$17,"Metal",IF(R286=Sheet1!$H$18,"Rock",IF(R286=Sheet1!$H$19,"World Music",IF(R286=Sheet1!$H$20,"Fiction",IF(R286=Sheet1!$H$21,"Nonfiction",IF(R286=Sheet1!$H$22,"Radio &amp; podcasts",IF(R286=Sheet1!$H$23,"Translations",IF(R286=Sheet1!$H$24,"Photography books",IF(R286=Sheet1!$H$25,"Web",IF(R286=Sheet1!$H$26,"Wearables",IF(R286=Sheet1!$H$27,"Plays","Other"))))))))))))))))))))))))</f>
        <v>Web</v>
      </c>
    </row>
    <row r="287" spans="1:20" ht="16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s="5">
        <f>(E287/D287)</f>
        <v>7.0633333333333335</v>
      </c>
      <c r="I287" s="8">
        <f>E287/G287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4">
        <f>(((L287/60)/60)/24)+DATE(1970,1,1)</f>
        <v>42623.208333333328</v>
      </c>
      <c r="O287" s="14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tr">
        <f>IF(R287="food/food trucks","Food",IF(OR(R287=$R$3,R287=$R$15,R287=$R$52,R287=$R$85,R287=$R$75,R287=$R$135),"Music",IF(OR(R287=Sheet1!$H$4,R287=Sheet1!$H$5,R287=Sheet1!$H$6,R287=Sheet1!$H$7,R287=Sheet1!$H$8,R287=Sheet1!$H$9),"Film &amp; Video",IF(OR(R287=Sheet1!$H$26,R287=Sheet1!$H$25),"Technology",IF(R287=Sheet1!$H$13,"Journalism",IF(OR(R287=Sheet1!$H$20,R287=Sheet1!$H$21,R287=Sheet1!$H$22,R287=Sheet1!$H$23),"Publishing",IF(R287=Sheet1!$H$24,"Photography",IF(R287=Sheet1!$H$27,"Theater",IF(OR(R287=Sheet1!$H$10,R287=Sheet1!$H$11),"Games","TBD")))))))))</f>
        <v>Theater</v>
      </c>
      <c r="T287" t="str">
        <f>IF(R287=Sheet1!$H$4,"Animation",IF(R287=Sheet1!$H$5,"Documentary",IF(R287=Sheet1!$H$6,"Drama",IF(R287=Sheet1!$H$7,"Science Fiction",IF(R287=Sheet1!$H$8,"Shorts",IF(R287=Sheet1!$H$9,"Television",IF(R287=Sheet1!$H$10,"Mobile games",IF(R287=Sheet1!$H$11,"Video games",IF(R287=Sheet1!$H$12,"Food trucks",IF(R287=Sheet1!$H$13,"Audio",IF(R287=Sheet1!$H$14,"Electric music",IF(R287=Sheet1!$H$15,"Indie rock",IF(R287=Sheet1!$H$16,"Jazz",IF(R287=Sheet1!$H$17,"Metal",IF(R287=Sheet1!$H$18,"Rock",IF(R287=Sheet1!$H$19,"World Music",IF(R287=Sheet1!$H$20,"Fiction",IF(R287=Sheet1!$H$21,"Nonfiction",IF(R287=Sheet1!$H$22,"Radio &amp; podcasts",IF(R287=Sheet1!$H$23,"Translations",IF(R287=Sheet1!$H$24,"Photography books",IF(R287=Sheet1!$H$25,"Web",IF(R287=Sheet1!$H$26,"Wearables",IF(R287=Sheet1!$H$27,"Plays","Other"))))))))))))))))))))))))</f>
        <v>Plays</v>
      </c>
    </row>
    <row r="288" spans="1:20" ht="16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s="5">
        <f>(E288/D288)</f>
        <v>0.17446030330062445</v>
      </c>
      <c r="I288" s="8">
        <f>E288/G288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4">
        <f>(((L288/60)/60)/24)+DATE(1970,1,1)</f>
        <v>42697.25</v>
      </c>
      <c r="O288" s="14">
        <f>(((M288/60)/60)/24)+DATE(1970,1,1)</f>
        <v>42704.25</v>
      </c>
      <c r="P288" t="b">
        <v>0</v>
      </c>
      <c r="Q288" t="b">
        <v>0</v>
      </c>
      <c r="R288" t="s">
        <v>33</v>
      </c>
      <c r="S288" t="str">
        <f>IF(R288="food/food trucks","Food",IF(OR(R288=$R$3,R288=$R$15,R288=$R$52,R288=$R$85,R288=$R$75,R288=$R$135),"Music",IF(OR(R288=Sheet1!$H$4,R288=Sheet1!$H$5,R288=Sheet1!$H$6,R288=Sheet1!$H$7,R288=Sheet1!$H$8,R288=Sheet1!$H$9),"Film &amp; Video",IF(OR(R288=Sheet1!$H$26,R288=Sheet1!$H$25),"Technology",IF(R288=Sheet1!$H$13,"Journalism",IF(OR(R288=Sheet1!$H$20,R288=Sheet1!$H$21,R288=Sheet1!$H$22,R288=Sheet1!$H$23),"Publishing",IF(R288=Sheet1!$H$24,"Photography",IF(R288=Sheet1!$H$27,"Theater",IF(OR(R288=Sheet1!$H$10,R288=Sheet1!$H$11),"Games","TBD")))))))))</f>
        <v>Theater</v>
      </c>
      <c r="T288" t="str">
        <f>IF(R288=Sheet1!$H$4,"Animation",IF(R288=Sheet1!$H$5,"Documentary",IF(R288=Sheet1!$H$6,"Drama",IF(R288=Sheet1!$H$7,"Science Fiction",IF(R288=Sheet1!$H$8,"Shorts",IF(R288=Sheet1!$H$9,"Television",IF(R288=Sheet1!$H$10,"Mobile games",IF(R288=Sheet1!$H$11,"Video games",IF(R288=Sheet1!$H$12,"Food trucks",IF(R288=Sheet1!$H$13,"Audio",IF(R288=Sheet1!$H$14,"Electric music",IF(R288=Sheet1!$H$15,"Indie rock",IF(R288=Sheet1!$H$16,"Jazz",IF(R288=Sheet1!$H$17,"Metal",IF(R288=Sheet1!$H$18,"Rock",IF(R288=Sheet1!$H$19,"World Music",IF(R288=Sheet1!$H$20,"Fiction",IF(R288=Sheet1!$H$21,"Nonfiction",IF(R288=Sheet1!$H$22,"Radio &amp; podcasts",IF(R288=Sheet1!$H$23,"Translations",IF(R288=Sheet1!$H$24,"Photography books",IF(R288=Sheet1!$H$25,"Web",IF(R288=Sheet1!$H$26,"Wearables",IF(R288=Sheet1!$H$27,"Plays","Other"))))))))))))))))))))))))</f>
        <v>Plays</v>
      </c>
    </row>
    <row r="289" spans="1:20" ht="16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s="5">
        <f>(E289/D289)</f>
        <v>2.0973015873015872</v>
      </c>
      <c r="I289" s="8">
        <f>E289/G289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4">
        <f>(((L289/60)/60)/24)+DATE(1970,1,1)</f>
        <v>42122.208333333328</v>
      </c>
      <c r="O289" s="14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tr">
        <f>IF(R289="food/food trucks","Food",IF(OR(R289=$R$3,R289=$R$15,R289=$R$52,R289=$R$85,R289=$R$75,R289=$R$135),"Music",IF(OR(R289=Sheet1!$H$4,R289=Sheet1!$H$5,R289=Sheet1!$H$6,R289=Sheet1!$H$7,R289=Sheet1!$H$8,R289=Sheet1!$H$9),"Film &amp; Video",IF(OR(R289=Sheet1!$H$26,R289=Sheet1!$H$25),"Technology",IF(R289=Sheet1!$H$13,"Journalism",IF(OR(R289=Sheet1!$H$20,R289=Sheet1!$H$21,R289=Sheet1!$H$22,R289=Sheet1!$H$23),"Publishing",IF(R289=Sheet1!$H$24,"Photography",IF(R289=Sheet1!$H$27,"Theater",IF(OR(R289=Sheet1!$H$10,R289=Sheet1!$H$11),"Games","TBD")))))))))</f>
        <v>Music</v>
      </c>
      <c r="T289" t="str">
        <f>IF(R289=Sheet1!$H$4,"Animation",IF(R289=Sheet1!$H$5,"Documentary",IF(R289=Sheet1!$H$6,"Drama",IF(R289=Sheet1!$H$7,"Science Fiction",IF(R289=Sheet1!$H$8,"Shorts",IF(R289=Sheet1!$H$9,"Television",IF(R289=Sheet1!$H$10,"Mobile games",IF(R289=Sheet1!$H$11,"Video games",IF(R289=Sheet1!$H$12,"Food trucks",IF(R289=Sheet1!$H$13,"Audio",IF(R289=Sheet1!$H$14,"Electric music",IF(R289=Sheet1!$H$15,"Indie rock",IF(R289=Sheet1!$H$16,"Jazz",IF(R289=Sheet1!$H$17,"Metal",IF(R289=Sheet1!$H$18,"Rock",IF(R289=Sheet1!$H$19,"World Music",IF(R289=Sheet1!$H$20,"Fiction",IF(R289=Sheet1!$H$21,"Nonfiction",IF(R289=Sheet1!$H$22,"Radio &amp; podcasts",IF(R289=Sheet1!$H$23,"Translations",IF(R289=Sheet1!$H$24,"Photography books",IF(R289=Sheet1!$H$25,"Web",IF(R289=Sheet1!$H$26,"Wearables",IF(R289=Sheet1!$H$27,"Plays","Other"))))))))))))))))))))))))</f>
        <v>Electric music</v>
      </c>
    </row>
    <row r="290" spans="1:20" ht="16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s="5">
        <f>(E290/D290)</f>
        <v>0.97785714285714287</v>
      </c>
      <c r="I290" s="8">
        <f>E290/G290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4">
        <f>(((L290/60)/60)/24)+DATE(1970,1,1)</f>
        <v>40982.208333333336</v>
      </c>
      <c r="O290" s="14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>
        <f>IF(R290="food/food trucks","Food",IF(OR(R290=$R$3,R290=$R$15,R290=$R$52,R290=$R$85,R290=$R$75,R290=$R$135),"Music",IF(OR(R290=Sheet1!$H$4,R290=Sheet1!$H$5,R290=Sheet1!$H$6,R290=Sheet1!$H$7,R290=Sheet1!$H$8,R290=Sheet1!$H$9),"Film &amp; Video",IF(OR(R290=Sheet1!$H$26,R290=Sheet1!$H$25),"Technology",IF(R290=Sheet1!$H$13,"Journalism",IF(OR(R290=Sheet1!$H$20,R290=Sheet1!$H$21,R290=Sheet1!$H$22,R290=Sheet1!$H$23),"Publishing",IF(R290=Sheet1!$H$24,"Photography",IF(R290=Sheet1!$H$27,"Theater",IF(OR(R290=Sheet1!$H$10,R290=Sheet1!$H$11),"Games","TBD")))))))))</f>
        <v>Music</v>
      </c>
      <c r="T290" t="str">
        <f>IF(R290=Sheet1!$H$4,"Animation",IF(R290=Sheet1!$H$5,"Documentary",IF(R290=Sheet1!$H$6,"Drama",IF(R290=Sheet1!$H$7,"Science Fiction",IF(R290=Sheet1!$H$8,"Shorts",IF(R290=Sheet1!$H$9,"Television",IF(R290=Sheet1!$H$10,"Mobile games",IF(R290=Sheet1!$H$11,"Video games",IF(R290=Sheet1!$H$12,"Food trucks",IF(R290=Sheet1!$H$13,"Audio",IF(R290=Sheet1!$H$14,"Electric music",IF(R290=Sheet1!$H$15,"Indie rock",IF(R290=Sheet1!$H$16,"Jazz",IF(R290=Sheet1!$H$17,"Metal",IF(R290=Sheet1!$H$18,"Rock",IF(R290=Sheet1!$H$19,"World Music",IF(R290=Sheet1!$H$20,"Fiction",IF(R290=Sheet1!$H$21,"Nonfiction",IF(R290=Sheet1!$H$22,"Radio &amp; podcasts",IF(R290=Sheet1!$H$23,"Translations",IF(R290=Sheet1!$H$24,"Photography books",IF(R290=Sheet1!$H$25,"Web",IF(R290=Sheet1!$H$26,"Wearables",IF(R290=Sheet1!$H$27,"Plays","Other"))))))))))))))))))))))))</f>
        <v>Metal</v>
      </c>
    </row>
    <row r="291" spans="1:20" ht="16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s="5">
        <f>(E291/D291)</f>
        <v>16.842500000000001</v>
      </c>
      <c r="I291" s="8">
        <f>E291/G291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4">
        <f>(((L291/60)/60)/24)+DATE(1970,1,1)</f>
        <v>42219.208333333328</v>
      </c>
      <c r="O291" s="14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tr">
        <f>IF(R291="food/food trucks","Food",IF(OR(R291=$R$3,R291=$R$15,R291=$R$52,R291=$R$85,R291=$R$75,R291=$R$135),"Music",IF(OR(R291=Sheet1!$H$4,R291=Sheet1!$H$5,R291=Sheet1!$H$6,R291=Sheet1!$H$7,R291=Sheet1!$H$8,R291=Sheet1!$H$9),"Film &amp; Video",IF(OR(R291=Sheet1!$H$26,R291=Sheet1!$H$25),"Technology",IF(R291=Sheet1!$H$13,"Journalism",IF(OR(R291=Sheet1!$H$20,R291=Sheet1!$H$21,R291=Sheet1!$H$22,R291=Sheet1!$H$23),"Publishing",IF(R291=Sheet1!$H$24,"Photography",IF(R291=Sheet1!$H$27,"Theater",IF(OR(R291=Sheet1!$H$10,R291=Sheet1!$H$11),"Games","TBD")))))))))</f>
        <v>Theater</v>
      </c>
      <c r="T291" t="str">
        <f>IF(R291=Sheet1!$H$4,"Animation",IF(R291=Sheet1!$H$5,"Documentary",IF(R291=Sheet1!$H$6,"Drama",IF(R291=Sheet1!$H$7,"Science Fiction",IF(R291=Sheet1!$H$8,"Shorts",IF(R291=Sheet1!$H$9,"Television",IF(R291=Sheet1!$H$10,"Mobile games",IF(R291=Sheet1!$H$11,"Video games",IF(R291=Sheet1!$H$12,"Food trucks",IF(R291=Sheet1!$H$13,"Audio",IF(R291=Sheet1!$H$14,"Electric music",IF(R291=Sheet1!$H$15,"Indie rock",IF(R291=Sheet1!$H$16,"Jazz",IF(R291=Sheet1!$H$17,"Metal",IF(R291=Sheet1!$H$18,"Rock",IF(R291=Sheet1!$H$19,"World Music",IF(R291=Sheet1!$H$20,"Fiction",IF(R291=Sheet1!$H$21,"Nonfiction",IF(R291=Sheet1!$H$22,"Radio &amp; podcasts",IF(R291=Sheet1!$H$23,"Translations",IF(R291=Sheet1!$H$24,"Photography books",IF(R291=Sheet1!$H$25,"Web",IF(R291=Sheet1!$H$26,"Wearables",IF(R291=Sheet1!$H$27,"Plays","Other"))))))))))))))))))))))))</f>
        <v>Plays</v>
      </c>
    </row>
    <row r="292" spans="1:20" ht="16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s="5">
        <f>(E292/D292)</f>
        <v>0.54402135231316728</v>
      </c>
      <c r="I292" s="8">
        <f>E292/G292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4">
        <f>(((L292/60)/60)/24)+DATE(1970,1,1)</f>
        <v>41404.208333333336</v>
      </c>
      <c r="O292" s="14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>
        <f>IF(R292="food/food trucks","Food",IF(OR(R292=$R$3,R292=$R$15,R292=$R$52,R292=$R$85,R292=$R$75,R292=$R$135),"Music",IF(OR(R292=Sheet1!$H$4,R292=Sheet1!$H$5,R292=Sheet1!$H$6,R292=Sheet1!$H$7,R292=Sheet1!$H$8,R292=Sheet1!$H$9),"Film &amp; Video",IF(OR(R292=Sheet1!$H$26,R292=Sheet1!$H$25),"Technology",IF(R292=Sheet1!$H$13,"Journalism",IF(OR(R292=Sheet1!$H$20,R292=Sheet1!$H$21,R292=Sheet1!$H$22,R292=Sheet1!$H$23),"Publishing",IF(R292=Sheet1!$H$24,"Photography",IF(R292=Sheet1!$H$27,"Theater",IF(OR(R292=Sheet1!$H$10,R292=Sheet1!$H$11),"Games","TBD")))))))))</f>
        <v>Film &amp; Video</v>
      </c>
      <c r="T292" t="str">
        <f>IF(R292=Sheet1!$H$4,"Animation",IF(R292=Sheet1!$H$5,"Documentary",IF(R292=Sheet1!$H$6,"Drama",IF(R292=Sheet1!$H$7,"Science Fiction",IF(R292=Sheet1!$H$8,"Shorts",IF(R292=Sheet1!$H$9,"Television",IF(R292=Sheet1!$H$10,"Mobile games",IF(R292=Sheet1!$H$11,"Video games",IF(R292=Sheet1!$H$12,"Food trucks",IF(R292=Sheet1!$H$13,"Audio",IF(R292=Sheet1!$H$14,"Electric music",IF(R292=Sheet1!$H$15,"Indie rock",IF(R292=Sheet1!$H$16,"Jazz",IF(R292=Sheet1!$H$17,"Metal",IF(R292=Sheet1!$H$18,"Rock",IF(R292=Sheet1!$H$19,"World Music",IF(R292=Sheet1!$H$20,"Fiction",IF(R292=Sheet1!$H$21,"Nonfiction",IF(R292=Sheet1!$H$22,"Radio &amp; podcasts",IF(R292=Sheet1!$H$23,"Translations",IF(R292=Sheet1!$H$24,"Photography books",IF(R292=Sheet1!$H$25,"Web",IF(R292=Sheet1!$H$26,"Wearables",IF(R292=Sheet1!$H$27,"Plays","Other"))))))))))))))))))))))))</f>
        <v>Documentary</v>
      </c>
    </row>
    <row r="293" spans="1:20" ht="16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s="5">
        <f>(E293/D293)</f>
        <v>4.5661111111111108</v>
      </c>
      <c r="I293" s="8">
        <f>E293/G293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4">
        <f>(((L293/60)/60)/24)+DATE(1970,1,1)</f>
        <v>40831.208333333336</v>
      </c>
      <c r="O293" s="14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tr">
        <f>IF(R293="food/food trucks","Food",IF(OR(R293=$R$3,R293=$R$15,R293=$R$52,R293=$R$85,R293=$R$75,R293=$R$135),"Music",IF(OR(R293=Sheet1!$H$4,R293=Sheet1!$H$5,R293=Sheet1!$H$6,R293=Sheet1!$H$7,R293=Sheet1!$H$8,R293=Sheet1!$H$9),"Film &amp; Video",IF(OR(R293=Sheet1!$H$26,R293=Sheet1!$H$25),"Technology",IF(R293=Sheet1!$H$13,"Journalism",IF(OR(R293=Sheet1!$H$20,R293=Sheet1!$H$21,R293=Sheet1!$H$22,R293=Sheet1!$H$23),"Publishing",IF(R293=Sheet1!$H$24,"Photography",IF(R293=Sheet1!$H$27,"Theater",IF(OR(R293=Sheet1!$H$10,R293=Sheet1!$H$11),"Games","TBD")))))))))</f>
        <v>Technology</v>
      </c>
      <c r="T293" t="str">
        <f>IF(R293=Sheet1!$H$4,"Animation",IF(R293=Sheet1!$H$5,"Documentary",IF(R293=Sheet1!$H$6,"Drama",IF(R293=Sheet1!$H$7,"Science Fiction",IF(R293=Sheet1!$H$8,"Shorts",IF(R293=Sheet1!$H$9,"Television",IF(R293=Sheet1!$H$10,"Mobile games",IF(R293=Sheet1!$H$11,"Video games",IF(R293=Sheet1!$H$12,"Food trucks",IF(R293=Sheet1!$H$13,"Audio",IF(R293=Sheet1!$H$14,"Electric music",IF(R293=Sheet1!$H$15,"Indie rock",IF(R293=Sheet1!$H$16,"Jazz",IF(R293=Sheet1!$H$17,"Metal",IF(R293=Sheet1!$H$18,"Rock",IF(R293=Sheet1!$H$19,"World Music",IF(R293=Sheet1!$H$20,"Fiction",IF(R293=Sheet1!$H$21,"Nonfiction",IF(R293=Sheet1!$H$22,"Radio &amp; podcasts",IF(R293=Sheet1!$H$23,"Translations",IF(R293=Sheet1!$H$24,"Photography books",IF(R293=Sheet1!$H$25,"Web",IF(R293=Sheet1!$H$26,"Wearables",IF(R293=Sheet1!$H$27,"Plays","Other"))))))))))))))))))))))))</f>
        <v>Web</v>
      </c>
    </row>
    <row r="294" spans="1:20" ht="16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s="5">
        <f>(E294/D294)</f>
        <v>9.8219178082191785E-2</v>
      </c>
      <c r="I294" s="8">
        <f>E294/G294</f>
        <v>71.7</v>
      </c>
      <c r="J294" t="s">
        <v>21</v>
      </c>
      <c r="K294" t="s">
        <v>22</v>
      </c>
      <c r="L294">
        <v>1331874000</v>
      </c>
      <c r="M294">
        <v>1333429200</v>
      </c>
      <c r="N294" s="14">
        <f>(((L294/60)/60)/24)+DATE(1970,1,1)</f>
        <v>40984.208333333336</v>
      </c>
      <c r="O294" s="14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>
        <f>IF(R294="food/food trucks","Food",IF(OR(R294=$R$3,R294=$R$15,R294=$R$52,R294=$R$85,R294=$R$75,R294=$R$135),"Music",IF(OR(R294=Sheet1!$H$4,R294=Sheet1!$H$5,R294=Sheet1!$H$6,R294=Sheet1!$H$7,R294=Sheet1!$H$8,R294=Sheet1!$H$9),"Film &amp; Video",IF(OR(R294=Sheet1!$H$26,R294=Sheet1!$H$25),"Technology",IF(R294=Sheet1!$H$13,"Journalism",IF(OR(R294=Sheet1!$H$20,R294=Sheet1!$H$21,R294=Sheet1!$H$22,R294=Sheet1!$H$23),"Publishing",IF(R294=Sheet1!$H$24,"Photography",IF(R294=Sheet1!$H$27,"Theater",IF(OR(R294=Sheet1!$H$10,R294=Sheet1!$H$11),"Games","TBD")))))))))</f>
        <v>Food</v>
      </c>
      <c r="T294" t="str">
        <f>IF(R294=Sheet1!$H$4,"Animation",IF(R294=Sheet1!$H$5,"Documentary",IF(R294=Sheet1!$H$6,"Drama",IF(R294=Sheet1!$H$7,"Science Fiction",IF(R294=Sheet1!$H$8,"Shorts",IF(R294=Sheet1!$H$9,"Television",IF(R294=Sheet1!$H$10,"Mobile games",IF(R294=Sheet1!$H$11,"Video games",IF(R294=Sheet1!$H$12,"Food trucks",IF(R294=Sheet1!$H$13,"Audio",IF(R294=Sheet1!$H$14,"Electric music",IF(R294=Sheet1!$H$15,"Indie rock",IF(R294=Sheet1!$H$16,"Jazz",IF(R294=Sheet1!$H$17,"Metal",IF(R294=Sheet1!$H$18,"Rock",IF(R294=Sheet1!$H$19,"World Music",IF(R294=Sheet1!$H$20,"Fiction",IF(R294=Sheet1!$H$21,"Nonfiction",IF(R294=Sheet1!$H$22,"Radio &amp; podcasts",IF(R294=Sheet1!$H$23,"Translations",IF(R294=Sheet1!$H$24,"Photography books",IF(R294=Sheet1!$H$25,"Web",IF(R294=Sheet1!$H$26,"Wearables",IF(R294=Sheet1!$H$27,"Plays","Other"))))))))))))))))))))))))</f>
        <v>Food trucks</v>
      </c>
    </row>
    <row r="295" spans="1:20" ht="16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s="5">
        <f>(E295/D295)</f>
        <v>0.16384615384615384</v>
      </c>
      <c r="I295" s="8">
        <f>E295/G295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4">
        <f>(((L295/60)/60)/24)+DATE(1970,1,1)</f>
        <v>40456.208333333336</v>
      </c>
      <c r="O295" s="14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>
        <f>IF(R295="food/food trucks","Food",IF(OR(R295=$R$3,R295=$R$15,R295=$R$52,R295=$R$85,R295=$R$75,R295=$R$135),"Music",IF(OR(R295=Sheet1!$H$4,R295=Sheet1!$H$5,R295=Sheet1!$H$6,R295=Sheet1!$H$7,R295=Sheet1!$H$8,R295=Sheet1!$H$9),"Film &amp; Video",IF(OR(R295=Sheet1!$H$26,R295=Sheet1!$H$25),"Technology",IF(R295=Sheet1!$H$13,"Journalism",IF(OR(R295=Sheet1!$H$20,R295=Sheet1!$H$21,R295=Sheet1!$H$22,R295=Sheet1!$H$23),"Publishing",IF(R295=Sheet1!$H$24,"Photography",IF(R295=Sheet1!$H$27,"Theater",IF(OR(R295=Sheet1!$H$10,R295=Sheet1!$H$11),"Games","TBD")))))))))</f>
        <v>Theater</v>
      </c>
      <c r="T295" t="str">
        <f>IF(R295=Sheet1!$H$4,"Animation",IF(R295=Sheet1!$H$5,"Documentary",IF(R295=Sheet1!$H$6,"Drama",IF(R295=Sheet1!$H$7,"Science Fiction",IF(R295=Sheet1!$H$8,"Shorts",IF(R295=Sheet1!$H$9,"Television",IF(R295=Sheet1!$H$10,"Mobile games",IF(R295=Sheet1!$H$11,"Video games",IF(R295=Sheet1!$H$12,"Food trucks",IF(R295=Sheet1!$H$13,"Audio",IF(R295=Sheet1!$H$14,"Electric music",IF(R295=Sheet1!$H$15,"Indie rock",IF(R295=Sheet1!$H$16,"Jazz",IF(R295=Sheet1!$H$17,"Metal",IF(R295=Sheet1!$H$18,"Rock",IF(R295=Sheet1!$H$19,"World Music",IF(R295=Sheet1!$H$20,"Fiction",IF(R295=Sheet1!$H$21,"Nonfiction",IF(R295=Sheet1!$H$22,"Radio &amp; podcasts",IF(R295=Sheet1!$H$23,"Translations",IF(R295=Sheet1!$H$24,"Photography books",IF(R295=Sheet1!$H$25,"Web",IF(R295=Sheet1!$H$26,"Wearables",IF(R295=Sheet1!$H$27,"Plays","Other"))))))))))))))))))))))))</f>
        <v>Plays</v>
      </c>
    </row>
    <row r="296" spans="1:20" ht="16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s="5">
        <f>(E296/D296)</f>
        <v>13.396666666666667</v>
      </c>
      <c r="I296" s="8">
        <f>E296/G296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4">
        <f>(((L296/60)/60)/24)+DATE(1970,1,1)</f>
        <v>43399.208333333328</v>
      </c>
      <c r="O296" s="14">
        <f>(((M296/60)/60)/24)+DATE(1970,1,1)</f>
        <v>43411.25</v>
      </c>
      <c r="P296" t="b">
        <v>0</v>
      </c>
      <c r="Q296" t="b">
        <v>0</v>
      </c>
      <c r="R296" t="s">
        <v>33</v>
      </c>
      <c r="S296" t="str">
        <f>IF(R296="food/food trucks","Food",IF(OR(R296=$R$3,R296=$R$15,R296=$R$52,R296=$R$85,R296=$R$75,R296=$R$135),"Music",IF(OR(R296=Sheet1!$H$4,R296=Sheet1!$H$5,R296=Sheet1!$H$6,R296=Sheet1!$H$7,R296=Sheet1!$H$8,R296=Sheet1!$H$9),"Film &amp; Video",IF(OR(R296=Sheet1!$H$26,R296=Sheet1!$H$25),"Technology",IF(R296=Sheet1!$H$13,"Journalism",IF(OR(R296=Sheet1!$H$20,R296=Sheet1!$H$21,R296=Sheet1!$H$22,R296=Sheet1!$H$23),"Publishing",IF(R296=Sheet1!$H$24,"Photography",IF(R296=Sheet1!$H$27,"Theater",IF(OR(R296=Sheet1!$H$10,R296=Sheet1!$H$11),"Games","TBD")))))))))</f>
        <v>Theater</v>
      </c>
      <c r="T296" t="str">
        <f>IF(R296=Sheet1!$H$4,"Animation",IF(R296=Sheet1!$H$5,"Documentary",IF(R296=Sheet1!$H$6,"Drama",IF(R296=Sheet1!$H$7,"Science Fiction",IF(R296=Sheet1!$H$8,"Shorts",IF(R296=Sheet1!$H$9,"Television",IF(R296=Sheet1!$H$10,"Mobile games",IF(R296=Sheet1!$H$11,"Video games",IF(R296=Sheet1!$H$12,"Food trucks",IF(R296=Sheet1!$H$13,"Audio",IF(R296=Sheet1!$H$14,"Electric music",IF(R296=Sheet1!$H$15,"Indie rock",IF(R296=Sheet1!$H$16,"Jazz",IF(R296=Sheet1!$H$17,"Metal",IF(R296=Sheet1!$H$18,"Rock",IF(R296=Sheet1!$H$19,"World Music",IF(R296=Sheet1!$H$20,"Fiction",IF(R296=Sheet1!$H$21,"Nonfiction",IF(R296=Sheet1!$H$22,"Radio &amp; podcasts",IF(R296=Sheet1!$H$23,"Translations",IF(R296=Sheet1!$H$24,"Photography books",IF(R296=Sheet1!$H$25,"Web",IF(R296=Sheet1!$H$26,"Wearables",IF(R296=Sheet1!$H$27,"Plays","Other"))))))))))))))))))))))))</f>
        <v>Plays</v>
      </c>
    </row>
    <row r="297" spans="1:20" ht="31.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s="5">
        <f>(E297/D297)</f>
        <v>0.35650077760497667</v>
      </c>
      <c r="I297" s="8">
        <f>E297/G297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4">
        <f>(((L297/60)/60)/24)+DATE(1970,1,1)</f>
        <v>41562.208333333336</v>
      </c>
      <c r="O297" s="14">
        <f>(((M297/60)/60)/24)+DATE(1970,1,1)</f>
        <v>41587.25</v>
      </c>
      <c r="P297" t="b">
        <v>0</v>
      </c>
      <c r="Q297" t="b">
        <v>0</v>
      </c>
      <c r="R297" t="s">
        <v>33</v>
      </c>
      <c r="S297" t="str">
        <f>IF(R297="food/food trucks","Food",IF(OR(R297=$R$3,R297=$R$15,R297=$R$52,R297=$R$85,R297=$R$75,R297=$R$135),"Music",IF(OR(R297=Sheet1!$H$4,R297=Sheet1!$H$5,R297=Sheet1!$H$6,R297=Sheet1!$H$7,R297=Sheet1!$H$8,R297=Sheet1!$H$9),"Film &amp; Video",IF(OR(R297=Sheet1!$H$26,R297=Sheet1!$H$25),"Technology",IF(R297=Sheet1!$H$13,"Journalism",IF(OR(R297=Sheet1!$H$20,R297=Sheet1!$H$21,R297=Sheet1!$H$22,R297=Sheet1!$H$23),"Publishing",IF(R297=Sheet1!$H$24,"Photography",IF(R297=Sheet1!$H$27,"Theater",IF(OR(R297=Sheet1!$H$10,R297=Sheet1!$H$11),"Games","TBD")))))))))</f>
        <v>Theater</v>
      </c>
      <c r="T297" t="str">
        <f>IF(R297=Sheet1!$H$4,"Animation",IF(R297=Sheet1!$H$5,"Documentary",IF(R297=Sheet1!$H$6,"Drama",IF(R297=Sheet1!$H$7,"Science Fiction",IF(R297=Sheet1!$H$8,"Shorts",IF(R297=Sheet1!$H$9,"Television",IF(R297=Sheet1!$H$10,"Mobile games",IF(R297=Sheet1!$H$11,"Video games",IF(R297=Sheet1!$H$12,"Food trucks",IF(R297=Sheet1!$H$13,"Audio",IF(R297=Sheet1!$H$14,"Electric music",IF(R297=Sheet1!$H$15,"Indie rock",IF(R297=Sheet1!$H$16,"Jazz",IF(R297=Sheet1!$H$17,"Metal",IF(R297=Sheet1!$H$18,"Rock",IF(R297=Sheet1!$H$19,"World Music",IF(R297=Sheet1!$H$20,"Fiction",IF(R297=Sheet1!$H$21,"Nonfiction",IF(R297=Sheet1!$H$22,"Radio &amp; podcasts",IF(R297=Sheet1!$H$23,"Translations",IF(R297=Sheet1!$H$24,"Photography books",IF(R297=Sheet1!$H$25,"Web",IF(R297=Sheet1!$H$26,"Wearables",IF(R297=Sheet1!$H$27,"Plays","Other"))))))))))))))))))))))))</f>
        <v>Plays</v>
      </c>
    </row>
    <row r="298" spans="1:20" ht="31.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s="5">
        <f>(E298/D298)</f>
        <v>0.54950819672131146</v>
      </c>
      <c r="I298" s="8">
        <f>E298/G298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4">
        <f>(((L298/60)/60)/24)+DATE(1970,1,1)</f>
        <v>43493.25</v>
      </c>
      <c r="O298" s="14">
        <f>(((M298/60)/60)/24)+DATE(1970,1,1)</f>
        <v>43515.25</v>
      </c>
      <c r="P298" t="b">
        <v>0</v>
      </c>
      <c r="Q298" t="b">
        <v>0</v>
      </c>
      <c r="R298" t="s">
        <v>33</v>
      </c>
      <c r="S298" t="str">
        <f>IF(R298="food/food trucks","Food",IF(OR(R298=$R$3,R298=$R$15,R298=$R$52,R298=$R$85,R298=$R$75,R298=$R$135),"Music",IF(OR(R298=Sheet1!$H$4,R298=Sheet1!$H$5,R298=Sheet1!$H$6,R298=Sheet1!$H$7,R298=Sheet1!$H$8,R298=Sheet1!$H$9),"Film &amp; Video",IF(OR(R298=Sheet1!$H$26,R298=Sheet1!$H$25),"Technology",IF(R298=Sheet1!$H$13,"Journalism",IF(OR(R298=Sheet1!$H$20,R298=Sheet1!$H$21,R298=Sheet1!$H$22,R298=Sheet1!$H$23),"Publishing",IF(R298=Sheet1!$H$24,"Photography",IF(R298=Sheet1!$H$27,"Theater",IF(OR(R298=Sheet1!$H$10,R298=Sheet1!$H$11),"Games","TBD")))))))))</f>
        <v>Theater</v>
      </c>
      <c r="T298" t="str">
        <f>IF(R298=Sheet1!$H$4,"Animation",IF(R298=Sheet1!$H$5,"Documentary",IF(R298=Sheet1!$H$6,"Drama",IF(R298=Sheet1!$H$7,"Science Fiction",IF(R298=Sheet1!$H$8,"Shorts",IF(R298=Sheet1!$H$9,"Television",IF(R298=Sheet1!$H$10,"Mobile games",IF(R298=Sheet1!$H$11,"Video games",IF(R298=Sheet1!$H$12,"Food trucks",IF(R298=Sheet1!$H$13,"Audio",IF(R298=Sheet1!$H$14,"Electric music",IF(R298=Sheet1!$H$15,"Indie rock",IF(R298=Sheet1!$H$16,"Jazz",IF(R298=Sheet1!$H$17,"Metal",IF(R298=Sheet1!$H$18,"Rock",IF(R298=Sheet1!$H$19,"World Music",IF(R298=Sheet1!$H$20,"Fiction",IF(R298=Sheet1!$H$21,"Nonfiction",IF(R298=Sheet1!$H$22,"Radio &amp; podcasts",IF(R298=Sheet1!$H$23,"Translations",IF(R298=Sheet1!$H$24,"Photography books",IF(R298=Sheet1!$H$25,"Web",IF(R298=Sheet1!$H$26,"Wearables",IF(R298=Sheet1!$H$27,"Plays","Other"))))))))))))))))))))))))</f>
        <v>Plays</v>
      </c>
    </row>
    <row r="299" spans="1:20" ht="16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s="5">
        <f>(E299/D299)</f>
        <v>0.94236111111111109</v>
      </c>
      <c r="I299" s="8">
        <f>E299/G299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4">
        <f>(((L299/60)/60)/24)+DATE(1970,1,1)</f>
        <v>41653.25</v>
      </c>
      <c r="O299" s="14">
        <f>(((M299/60)/60)/24)+DATE(1970,1,1)</f>
        <v>41662.25</v>
      </c>
      <c r="P299" t="b">
        <v>0</v>
      </c>
      <c r="Q299" t="b">
        <v>1</v>
      </c>
      <c r="R299" t="s">
        <v>33</v>
      </c>
      <c r="S299" t="str">
        <f>IF(R299="food/food trucks","Food",IF(OR(R299=$R$3,R299=$R$15,R299=$R$52,R299=$R$85,R299=$R$75,R299=$R$135),"Music",IF(OR(R299=Sheet1!$H$4,R299=Sheet1!$H$5,R299=Sheet1!$H$6,R299=Sheet1!$H$7,R299=Sheet1!$H$8,R299=Sheet1!$H$9),"Film &amp; Video",IF(OR(R299=Sheet1!$H$26,R299=Sheet1!$H$25),"Technology",IF(R299=Sheet1!$H$13,"Journalism",IF(OR(R299=Sheet1!$H$20,R299=Sheet1!$H$21,R299=Sheet1!$H$22,R299=Sheet1!$H$23),"Publishing",IF(R299=Sheet1!$H$24,"Photography",IF(R299=Sheet1!$H$27,"Theater",IF(OR(R299=Sheet1!$H$10,R299=Sheet1!$H$11),"Games","TBD")))))))))</f>
        <v>Theater</v>
      </c>
      <c r="T299" t="str">
        <f>IF(R299=Sheet1!$H$4,"Animation",IF(R299=Sheet1!$H$5,"Documentary",IF(R299=Sheet1!$H$6,"Drama",IF(R299=Sheet1!$H$7,"Science Fiction",IF(R299=Sheet1!$H$8,"Shorts",IF(R299=Sheet1!$H$9,"Television",IF(R299=Sheet1!$H$10,"Mobile games",IF(R299=Sheet1!$H$11,"Video games",IF(R299=Sheet1!$H$12,"Food trucks",IF(R299=Sheet1!$H$13,"Audio",IF(R299=Sheet1!$H$14,"Electric music",IF(R299=Sheet1!$H$15,"Indie rock",IF(R299=Sheet1!$H$16,"Jazz",IF(R299=Sheet1!$H$17,"Metal",IF(R299=Sheet1!$H$18,"Rock",IF(R299=Sheet1!$H$19,"World Music",IF(R299=Sheet1!$H$20,"Fiction",IF(R299=Sheet1!$H$21,"Nonfiction",IF(R299=Sheet1!$H$22,"Radio &amp; podcasts",IF(R299=Sheet1!$H$23,"Translations",IF(R299=Sheet1!$H$24,"Photography books",IF(R299=Sheet1!$H$25,"Web",IF(R299=Sheet1!$H$26,"Wearables",IF(R299=Sheet1!$H$27,"Plays","Other"))))))))))))))))))))))))</f>
        <v>Plays</v>
      </c>
    </row>
    <row r="300" spans="1:20" ht="16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s="5">
        <f>(E300/D300)</f>
        <v>1.4391428571428571</v>
      </c>
      <c r="I300" s="8">
        <f>E300/G300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4">
        <f>(((L300/60)/60)/24)+DATE(1970,1,1)</f>
        <v>42426.25</v>
      </c>
      <c r="O300" s="14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tr">
        <f>IF(R300="food/food trucks","Food",IF(OR(R300=$R$3,R300=$R$15,R300=$R$52,R300=$R$85,R300=$R$75,R300=$R$135),"Music",IF(OR(R300=Sheet1!$H$4,R300=Sheet1!$H$5,R300=Sheet1!$H$6,R300=Sheet1!$H$7,R300=Sheet1!$H$8,R300=Sheet1!$H$9),"Film &amp; Video",IF(OR(R300=Sheet1!$H$26,R300=Sheet1!$H$25),"Technology",IF(R300=Sheet1!$H$13,"Journalism",IF(OR(R300=Sheet1!$H$20,R300=Sheet1!$H$21,R300=Sheet1!$H$22,R300=Sheet1!$H$23),"Publishing",IF(R300=Sheet1!$H$24,"Photography",IF(R300=Sheet1!$H$27,"Theater",IF(OR(R300=Sheet1!$H$10,R300=Sheet1!$H$11),"Games","TBD")))))))))</f>
        <v>Music</v>
      </c>
      <c r="T300" t="str">
        <f>IF(R300=Sheet1!$H$4,"Animation",IF(R300=Sheet1!$H$5,"Documentary",IF(R300=Sheet1!$H$6,"Drama",IF(R300=Sheet1!$H$7,"Science Fiction",IF(R300=Sheet1!$H$8,"Shorts",IF(R300=Sheet1!$H$9,"Television",IF(R300=Sheet1!$H$10,"Mobile games",IF(R300=Sheet1!$H$11,"Video games",IF(R300=Sheet1!$H$12,"Food trucks",IF(R300=Sheet1!$H$13,"Audio",IF(R300=Sheet1!$H$14,"Electric music",IF(R300=Sheet1!$H$15,"Indie rock",IF(R300=Sheet1!$H$16,"Jazz",IF(R300=Sheet1!$H$17,"Metal",IF(R300=Sheet1!$H$18,"Rock",IF(R300=Sheet1!$H$19,"World Music",IF(R300=Sheet1!$H$20,"Fiction",IF(R300=Sheet1!$H$21,"Nonfiction",IF(R300=Sheet1!$H$22,"Radio &amp; podcasts",IF(R300=Sheet1!$H$23,"Translations",IF(R300=Sheet1!$H$24,"Photography books",IF(R300=Sheet1!$H$25,"Web",IF(R300=Sheet1!$H$26,"Wearables",IF(R300=Sheet1!$H$27,"Plays","Other"))))))))))))))))))))))))</f>
        <v>Rock</v>
      </c>
    </row>
    <row r="301" spans="1:20" ht="31.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s="5">
        <f>(E301/D301)</f>
        <v>0.51421052631578945</v>
      </c>
      <c r="I301" s="8">
        <f>E301/G301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4">
        <f>(((L301/60)/60)/24)+DATE(1970,1,1)</f>
        <v>42432.25</v>
      </c>
      <c r="O301" s="14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>
        <f>IF(R301="food/food trucks","Food",IF(OR(R301=$R$3,R301=$R$15,R301=$R$52,R301=$R$85,R301=$R$75,R301=$R$135),"Music",IF(OR(R301=Sheet1!$H$4,R301=Sheet1!$H$5,R301=Sheet1!$H$6,R301=Sheet1!$H$7,R301=Sheet1!$H$8,R301=Sheet1!$H$9),"Film &amp; Video",IF(OR(R301=Sheet1!$H$26,R301=Sheet1!$H$25),"Technology",IF(R301=Sheet1!$H$13,"Journalism",IF(OR(R301=Sheet1!$H$20,R301=Sheet1!$H$21,R301=Sheet1!$H$22,R301=Sheet1!$H$23),"Publishing",IF(R301=Sheet1!$H$24,"Photography",IF(R301=Sheet1!$H$27,"Theater",IF(OR(R301=Sheet1!$H$10,R301=Sheet1!$H$11),"Games","TBD")))))))))</f>
        <v>Food</v>
      </c>
      <c r="T301" t="str">
        <f>IF(R301=Sheet1!$H$4,"Animation",IF(R301=Sheet1!$H$5,"Documentary",IF(R301=Sheet1!$H$6,"Drama",IF(R301=Sheet1!$H$7,"Science Fiction",IF(R301=Sheet1!$H$8,"Shorts",IF(R301=Sheet1!$H$9,"Television",IF(R301=Sheet1!$H$10,"Mobile games",IF(R301=Sheet1!$H$11,"Video games",IF(R301=Sheet1!$H$12,"Food trucks",IF(R301=Sheet1!$H$13,"Audio",IF(R301=Sheet1!$H$14,"Electric music",IF(R301=Sheet1!$H$15,"Indie rock",IF(R301=Sheet1!$H$16,"Jazz",IF(R301=Sheet1!$H$17,"Metal",IF(R301=Sheet1!$H$18,"Rock",IF(R301=Sheet1!$H$19,"World Music",IF(R301=Sheet1!$H$20,"Fiction",IF(R301=Sheet1!$H$21,"Nonfiction",IF(R301=Sheet1!$H$22,"Radio &amp; podcasts",IF(R301=Sheet1!$H$23,"Translations",IF(R301=Sheet1!$H$24,"Photography books",IF(R301=Sheet1!$H$25,"Web",IF(R301=Sheet1!$H$26,"Wearables",IF(R301=Sheet1!$H$27,"Plays","Other"))))))))))))))))))))))))</f>
        <v>Food trucks</v>
      </c>
    </row>
    <row r="302" spans="1:20" ht="16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s="5">
        <f>(E302/D302)</f>
        <v>0.05</v>
      </c>
      <c r="I302" s="8">
        <f>E302/G302</f>
        <v>5</v>
      </c>
      <c r="J302" t="s">
        <v>36</v>
      </c>
      <c r="K302" t="s">
        <v>37</v>
      </c>
      <c r="L302">
        <v>1504069200</v>
      </c>
      <c r="M302">
        <v>1504155600</v>
      </c>
      <c r="N302" s="14">
        <f>(((L302/60)/60)/24)+DATE(1970,1,1)</f>
        <v>42977.208333333328</v>
      </c>
      <c r="O302" s="14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>
        <f>IF(R302="food/food trucks","Food",IF(OR(R302=$R$3,R302=$R$15,R302=$R$52,R302=$R$85,R302=$R$75,R302=$R$135),"Music",IF(OR(R302=Sheet1!$H$4,R302=Sheet1!$H$5,R302=Sheet1!$H$6,R302=Sheet1!$H$7,R302=Sheet1!$H$8,R302=Sheet1!$H$9),"Film &amp; Video",IF(OR(R302=Sheet1!$H$26,R302=Sheet1!$H$25),"Technology",IF(R302=Sheet1!$H$13,"Journalism",IF(OR(R302=Sheet1!$H$20,R302=Sheet1!$H$21,R302=Sheet1!$H$22,R302=Sheet1!$H$23),"Publishing",IF(R302=Sheet1!$H$24,"Photography",IF(R302=Sheet1!$H$27,"Theater",IF(OR(R302=Sheet1!$H$10,R302=Sheet1!$H$11),"Games","TBD")))))))))</f>
        <v>Publishing</v>
      </c>
      <c r="T302" t="str">
        <f>IF(R302=Sheet1!$H$4,"Animation",IF(R302=Sheet1!$H$5,"Documentary",IF(R302=Sheet1!$H$6,"Drama",IF(R302=Sheet1!$H$7,"Science Fiction",IF(R302=Sheet1!$H$8,"Shorts",IF(R302=Sheet1!$H$9,"Television",IF(R302=Sheet1!$H$10,"Mobile games",IF(R302=Sheet1!$H$11,"Video games",IF(R302=Sheet1!$H$12,"Food trucks",IF(R302=Sheet1!$H$13,"Audio",IF(R302=Sheet1!$H$14,"Electric music",IF(R302=Sheet1!$H$15,"Indie rock",IF(R302=Sheet1!$H$16,"Jazz",IF(R302=Sheet1!$H$17,"Metal",IF(R302=Sheet1!$H$18,"Rock",IF(R302=Sheet1!$H$19,"World Music",IF(R302=Sheet1!$H$20,"Fiction",IF(R302=Sheet1!$H$21,"Nonfiction",IF(R302=Sheet1!$H$22,"Radio &amp; podcasts",IF(R302=Sheet1!$H$23,"Translations",IF(R302=Sheet1!$H$24,"Photography books",IF(R302=Sheet1!$H$25,"Web",IF(R302=Sheet1!$H$26,"Wearables",IF(R302=Sheet1!$H$27,"Plays","Other"))))))))))))))))))))))))</f>
        <v>Nonfiction</v>
      </c>
    </row>
    <row r="303" spans="1:20" ht="31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s="5">
        <f>(E303/D303)</f>
        <v>13.446666666666667</v>
      </c>
      <c r="I303" s="8">
        <f>E303/G303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4">
        <f>(((L303/60)/60)/24)+DATE(1970,1,1)</f>
        <v>42061.25</v>
      </c>
      <c r="O303" s="14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tr">
        <f>IF(R303="food/food trucks","Food",IF(OR(R303=$R$3,R303=$R$15,R303=$R$52,R303=$R$85,R303=$R$75,R303=$R$135),"Music",IF(OR(R303=Sheet1!$H$4,R303=Sheet1!$H$5,R303=Sheet1!$H$6,R303=Sheet1!$H$7,R303=Sheet1!$H$8,R303=Sheet1!$H$9),"Film &amp; Video",IF(OR(R303=Sheet1!$H$26,R303=Sheet1!$H$25),"Technology",IF(R303=Sheet1!$H$13,"Journalism",IF(OR(R303=Sheet1!$H$20,R303=Sheet1!$H$21,R303=Sheet1!$H$22,R303=Sheet1!$H$23),"Publishing",IF(R303=Sheet1!$H$24,"Photography",IF(R303=Sheet1!$H$27,"Theater",IF(OR(R303=Sheet1!$H$10,R303=Sheet1!$H$11),"Games","TBD")))))))))</f>
        <v>Film &amp; Video</v>
      </c>
      <c r="T303" t="str">
        <f>IF(R303=Sheet1!$H$4,"Animation",IF(R303=Sheet1!$H$5,"Documentary",IF(R303=Sheet1!$H$6,"Drama",IF(R303=Sheet1!$H$7,"Science Fiction",IF(R303=Sheet1!$H$8,"Shorts",IF(R303=Sheet1!$H$9,"Television",IF(R303=Sheet1!$H$10,"Mobile games",IF(R303=Sheet1!$H$11,"Video games",IF(R303=Sheet1!$H$12,"Food trucks",IF(R303=Sheet1!$H$13,"Audio",IF(R303=Sheet1!$H$14,"Electric music",IF(R303=Sheet1!$H$15,"Indie rock",IF(R303=Sheet1!$H$16,"Jazz",IF(R303=Sheet1!$H$17,"Metal",IF(R303=Sheet1!$H$18,"Rock",IF(R303=Sheet1!$H$19,"World Music",IF(R303=Sheet1!$H$20,"Fiction",IF(R303=Sheet1!$H$21,"Nonfiction",IF(R303=Sheet1!$H$22,"Radio &amp; podcasts",IF(R303=Sheet1!$H$23,"Translations",IF(R303=Sheet1!$H$24,"Photography books",IF(R303=Sheet1!$H$25,"Web",IF(R303=Sheet1!$H$26,"Wearables",IF(R303=Sheet1!$H$27,"Plays","Other"))))))))))))))))))))))))</f>
        <v>Documentary</v>
      </c>
    </row>
    <row r="304" spans="1:20" ht="16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s="5">
        <f>(E304/D304)</f>
        <v>0.31844940867279897</v>
      </c>
      <c r="I304" s="8">
        <f>E304/G304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4">
        <f>(((L304/60)/60)/24)+DATE(1970,1,1)</f>
        <v>43345.208333333328</v>
      </c>
      <c r="O304" s="14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>
        <f>IF(R304="food/food trucks","Food",IF(OR(R304=$R$3,R304=$R$15,R304=$R$52,R304=$R$85,R304=$R$75,R304=$R$135),"Music",IF(OR(R304=Sheet1!$H$4,R304=Sheet1!$H$5,R304=Sheet1!$H$6,R304=Sheet1!$H$7,R304=Sheet1!$H$8,R304=Sheet1!$H$9),"Film &amp; Video",IF(OR(R304=Sheet1!$H$26,R304=Sheet1!$H$25),"Technology",IF(R304=Sheet1!$H$13,"Journalism",IF(OR(R304=Sheet1!$H$20,R304=Sheet1!$H$21,R304=Sheet1!$H$22,R304=Sheet1!$H$23),"Publishing",IF(R304=Sheet1!$H$24,"Photography",IF(R304=Sheet1!$H$27,"Theater",IF(OR(R304=Sheet1!$H$10,R304=Sheet1!$H$11),"Games","TBD")))))))))</f>
        <v>Theater</v>
      </c>
      <c r="T304" t="str">
        <f>IF(R304=Sheet1!$H$4,"Animation",IF(R304=Sheet1!$H$5,"Documentary",IF(R304=Sheet1!$H$6,"Drama",IF(R304=Sheet1!$H$7,"Science Fiction",IF(R304=Sheet1!$H$8,"Shorts",IF(R304=Sheet1!$H$9,"Television",IF(R304=Sheet1!$H$10,"Mobile games",IF(R304=Sheet1!$H$11,"Video games",IF(R304=Sheet1!$H$12,"Food trucks",IF(R304=Sheet1!$H$13,"Audio",IF(R304=Sheet1!$H$14,"Electric music",IF(R304=Sheet1!$H$15,"Indie rock",IF(R304=Sheet1!$H$16,"Jazz",IF(R304=Sheet1!$H$17,"Metal",IF(R304=Sheet1!$H$18,"Rock",IF(R304=Sheet1!$H$19,"World Music",IF(R304=Sheet1!$H$20,"Fiction",IF(R304=Sheet1!$H$21,"Nonfiction",IF(R304=Sheet1!$H$22,"Radio &amp; podcasts",IF(R304=Sheet1!$H$23,"Translations",IF(R304=Sheet1!$H$24,"Photography books",IF(R304=Sheet1!$H$25,"Web",IF(R304=Sheet1!$H$26,"Wearables",IF(R304=Sheet1!$H$27,"Plays","Other"))))))))))))))))))))))))</f>
        <v>Plays</v>
      </c>
    </row>
    <row r="305" spans="1:20" ht="16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s="5">
        <f>(E305/D305)</f>
        <v>0.82617647058823529</v>
      </c>
      <c r="I305" s="8">
        <f>E305/G305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14">
        <f>(((L305/60)/60)/24)+DATE(1970,1,1)</f>
        <v>42376.25</v>
      </c>
      <c r="O305" s="14">
        <f>(((M305/60)/60)/24)+DATE(1970,1,1)</f>
        <v>42381.25</v>
      </c>
      <c r="P305" t="b">
        <v>0</v>
      </c>
      <c r="Q305" t="b">
        <v>0</v>
      </c>
      <c r="R305" t="s">
        <v>60</v>
      </c>
      <c r="S305" t="str">
        <f>IF(R305="food/food trucks","Food",IF(OR(R305=$R$3,R305=$R$15,R305=$R$52,R305=$R$85,R305=$R$75,R305=$R$135),"Music",IF(OR(R305=Sheet1!$H$4,R305=Sheet1!$H$5,R305=Sheet1!$H$6,R305=Sheet1!$H$7,R305=Sheet1!$H$8,R305=Sheet1!$H$9),"Film &amp; Video",IF(OR(R305=Sheet1!$H$26,R305=Sheet1!$H$25),"Technology",IF(R305=Sheet1!$H$13,"Journalism",IF(OR(R305=Sheet1!$H$20,R305=Sheet1!$H$21,R305=Sheet1!$H$22,R305=Sheet1!$H$23),"Publishing",IF(R305=Sheet1!$H$24,"Photography",IF(R305=Sheet1!$H$27,"Theater",IF(OR(R305=Sheet1!$H$10,R305=Sheet1!$H$11),"Games","TBD")))))))))</f>
        <v>Music</v>
      </c>
      <c r="T305" t="str">
        <f>IF(R305=Sheet1!$H$4,"Animation",IF(R305=Sheet1!$H$5,"Documentary",IF(R305=Sheet1!$H$6,"Drama",IF(R305=Sheet1!$H$7,"Science Fiction",IF(R305=Sheet1!$H$8,"Shorts",IF(R305=Sheet1!$H$9,"Television",IF(R305=Sheet1!$H$10,"Mobile games",IF(R305=Sheet1!$H$11,"Video games",IF(R305=Sheet1!$H$12,"Food trucks",IF(R305=Sheet1!$H$13,"Audio",IF(R305=Sheet1!$H$14,"Electric music",IF(R305=Sheet1!$H$15,"Indie rock",IF(R305=Sheet1!$H$16,"Jazz",IF(R305=Sheet1!$H$17,"Metal",IF(R305=Sheet1!$H$18,"Rock",IF(R305=Sheet1!$H$19,"World Music",IF(R305=Sheet1!$H$20,"Fiction",IF(R305=Sheet1!$H$21,"Nonfiction",IF(R305=Sheet1!$H$22,"Radio &amp; podcasts",IF(R305=Sheet1!$H$23,"Translations",IF(R305=Sheet1!$H$24,"Photography books",IF(R305=Sheet1!$H$25,"Web",IF(R305=Sheet1!$H$26,"Wearables",IF(R305=Sheet1!$H$27,"Plays","Other"))))))))))))))))))))))))</f>
        <v>Indie rock</v>
      </c>
    </row>
    <row r="306" spans="1:20" ht="16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s="5">
        <f>(E306/D306)</f>
        <v>5.4614285714285717</v>
      </c>
      <c r="I306" s="8">
        <f>E306/G306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4">
        <f>(((L306/60)/60)/24)+DATE(1970,1,1)</f>
        <v>42589.208333333328</v>
      </c>
      <c r="O306" s="14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tr">
        <f>IF(R306="food/food trucks","Food",IF(OR(R306=$R$3,R306=$R$15,R306=$R$52,R306=$R$85,R306=$R$75,R306=$R$135),"Music",IF(OR(R306=Sheet1!$H$4,R306=Sheet1!$H$5,R306=Sheet1!$H$6,R306=Sheet1!$H$7,R306=Sheet1!$H$8,R306=Sheet1!$H$9),"Film &amp; Video",IF(OR(R306=Sheet1!$H$26,R306=Sheet1!$H$25),"Technology",IF(R306=Sheet1!$H$13,"Journalism",IF(OR(R306=Sheet1!$H$20,R306=Sheet1!$H$21,R306=Sheet1!$H$22,R306=Sheet1!$H$23),"Publishing",IF(R306=Sheet1!$H$24,"Photography",IF(R306=Sheet1!$H$27,"Theater",IF(OR(R306=Sheet1!$H$10,R306=Sheet1!$H$11),"Games","TBD")))))))))</f>
        <v>Film &amp; Video</v>
      </c>
      <c r="T306" t="str">
        <f>IF(R306=Sheet1!$H$4,"Animation",IF(R306=Sheet1!$H$5,"Documentary",IF(R306=Sheet1!$H$6,"Drama",IF(R306=Sheet1!$H$7,"Science Fiction",IF(R306=Sheet1!$H$8,"Shorts",IF(R306=Sheet1!$H$9,"Television",IF(R306=Sheet1!$H$10,"Mobile games",IF(R306=Sheet1!$H$11,"Video games",IF(R306=Sheet1!$H$12,"Food trucks",IF(R306=Sheet1!$H$13,"Audio",IF(R306=Sheet1!$H$14,"Electric music",IF(R306=Sheet1!$H$15,"Indie rock",IF(R306=Sheet1!$H$16,"Jazz",IF(R306=Sheet1!$H$17,"Metal",IF(R306=Sheet1!$H$18,"Rock",IF(R306=Sheet1!$H$19,"World Music",IF(R306=Sheet1!$H$20,"Fiction",IF(R306=Sheet1!$H$21,"Nonfiction",IF(R306=Sheet1!$H$22,"Radio &amp; podcasts",IF(R306=Sheet1!$H$23,"Translations",IF(R306=Sheet1!$H$24,"Photography books",IF(R306=Sheet1!$H$25,"Web",IF(R306=Sheet1!$H$26,"Wearables",IF(R306=Sheet1!$H$27,"Plays","Other"))))))))))))))))))))))))</f>
        <v>Documentary</v>
      </c>
    </row>
    <row r="307" spans="1:20" ht="16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s="5">
        <f>(E307/D307)</f>
        <v>2.8621428571428571</v>
      </c>
      <c r="I307" s="8">
        <f>E307/G307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4">
        <f>(((L307/60)/60)/24)+DATE(1970,1,1)</f>
        <v>42448.208333333328</v>
      </c>
      <c r="O307" s="14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tr">
        <f>IF(R307="food/food trucks","Food",IF(OR(R307=$R$3,R307=$R$15,R307=$R$52,R307=$R$85,R307=$R$75,R307=$R$135),"Music",IF(OR(R307=Sheet1!$H$4,R307=Sheet1!$H$5,R307=Sheet1!$H$6,R307=Sheet1!$H$7,R307=Sheet1!$H$8,R307=Sheet1!$H$9),"Film &amp; Video",IF(OR(R307=Sheet1!$H$26,R307=Sheet1!$H$25),"Technology",IF(R307=Sheet1!$H$13,"Journalism",IF(OR(R307=Sheet1!$H$20,R307=Sheet1!$H$21,R307=Sheet1!$H$22,R307=Sheet1!$H$23),"Publishing",IF(R307=Sheet1!$H$24,"Photography",IF(R307=Sheet1!$H$27,"Theater",IF(OR(R307=Sheet1!$H$10,R307=Sheet1!$H$11),"Games","TBD")))))))))</f>
        <v>Theater</v>
      </c>
      <c r="T307" t="str">
        <f>IF(R307=Sheet1!$H$4,"Animation",IF(R307=Sheet1!$H$5,"Documentary",IF(R307=Sheet1!$H$6,"Drama",IF(R307=Sheet1!$H$7,"Science Fiction",IF(R307=Sheet1!$H$8,"Shorts",IF(R307=Sheet1!$H$9,"Television",IF(R307=Sheet1!$H$10,"Mobile games",IF(R307=Sheet1!$H$11,"Video games",IF(R307=Sheet1!$H$12,"Food trucks",IF(R307=Sheet1!$H$13,"Audio",IF(R307=Sheet1!$H$14,"Electric music",IF(R307=Sheet1!$H$15,"Indie rock",IF(R307=Sheet1!$H$16,"Jazz",IF(R307=Sheet1!$H$17,"Metal",IF(R307=Sheet1!$H$18,"Rock",IF(R307=Sheet1!$H$19,"World Music",IF(R307=Sheet1!$H$20,"Fiction",IF(R307=Sheet1!$H$21,"Nonfiction",IF(R307=Sheet1!$H$22,"Radio &amp; podcasts",IF(R307=Sheet1!$H$23,"Translations",IF(R307=Sheet1!$H$24,"Photography books",IF(R307=Sheet1!$H$25,"Web",IF(R307=Sheet1!$H$26,"Wearables",IF(R307=Sheet1!$H$27,"Plays","Other"))))))))))))))))))))))))</f>
        <v>Plays</v>
      </c>
    </row>
    <row r="308" spans="1:20" ht="31.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s="5">
        <f>(E308/D308)</f>
        <v>7.9076923076923072E-2</v>
      </c>
      <c r="I308" s="8">
        <f>E308/G308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4">
        <f>(((L308/60)/60)/24)+DATE(1970,1,1)</f>
        <v>42930.208333333328</v>
      </c>
      <c r="O308" s="14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>
        <f>IF(R308="food/food trucks","Food",IF(OR(R308=$R$3,R308=$R$15,R308=$R$52,R308=$R$85,R308=$R$75,R308=$R$135),"Music",IF(OR(R308=Sheet1!$H$4,R308=Sheet1!$H$5,R308=Sheet1!$H$6,R308=Sheet1!$H$7,R308=Sheet1!$H$8,R308=Sheet1!$H$9),"Film &amp; Video",IF(OR(R308=Sheet1!$H$26,R308=Sheet1!$H$25),"Technology",IF(R308=Sheet1!$H$13,"Journalism",IF(OR(R308=Sheet1!$H$20,R308=Sheet1!$H$21,R308=Sheet1!$H$22,R308=Sheet1!$H$23),"Publishing",IF(R308=Sheet1!$H$24,"Photography",IF(R308=Sheet1!$H$27,"Theater",IF(OR(R308=Sheet1!$H$10,R308=Sheet1!$H$11),"Games","TBD")))))))))</f>
        <v>Theater</v>
      </c>
      <c r="T308" t="str">
        <f>IF(R308=Sheet1!$H$4,"Animation",IF(R308=Sheet1!$H$5,"Documentary",IF(R308=Sheet1!$H$6,"Drama",IF(R308=Sheet1!$H$7,"Science Fiction",IF(R308=Sheet1!$H$8,"Shorts",IF(R308=Sheet1!$H$9,"Television",IF(R308=Sheet1!$H$10,"Mobile games",IF(R308=Sheet1!$H$11,"Video games",IF(R308=Sheet1!$H$12,"Food trucks",IF(R308=Sheet1!$H$13,"Audio",IF(R308=Sheet1!$H$14,"Electric music",IF(R308=Sheet1!$H$15,"Indie rock",IF(R308=Sheet1!$H$16,"Jazz",IF(R308=Sheet1!$H$17,"Metal",IF(R308=Sheet1!$H$18,"Rock",IF(R308=Sheet1!$H$19,"World Music",IF(R308=Sheet1!$H$20,"Fiction",IF(R308=Sheet1!$H$21,"Nonfiction",IF(R308=Sheet1!$H$22,"Radio &amp; podcasts",IF(R308=Sheet1!$H$23,"Translations",IF(R308=Sheet1!$H$24,"Photography books",IF(R308=Sheet1!$H$25,"Web",IF(R308=Sheet1!$H$26,"Wearables",IF(R308=Sheet1!$H$27,"Plays","Other"))))))))))))))))))))))))</f>
        <v>Plays</v>
      </c>
    </row>
    <row r="309" spans="1:20" ht="16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s="5">
        <f>(E309/D309)</f>
        <v>1.3213677811550153</v>
      </c>
      <c r="I309" s="8">
        <f>E309/G309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4">
        <f>(((L309/60)/60)/24)+DATE(1970,1,1)</f>
        <v>41066.208333333336</v>
      </c>
      <c r="O309" s="14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tr">
        <f>IF(R309="food/food trucks","Food",IF(OR(R309=$R$3,R309=$R$15,R309=$R$52,R309=$R$85,R309=$R$75,R309=$R$135),"Music",IF(OR(R309=Sheet1!$H$4,R309=Sheet1!$H$5,R309=Sheet1!$H$6,R309=Sheet1!$H$7,R309=Sheet1!$H$8,R309=Sheet1!$H$9),"Film &amp; Video",IF(OR(R309=Sheet1!$H$26,R309=Sheet1!$H$25),"Technology",IF(R309=Sheet1!$H$13,"Journalism",IF(OR(R309=Sheet1!$H$20,R309=Sheet1!$H$21,R309=Sheet1!$H$22,R309=Sheet1!$H$23),"Publishing",IF(R309=Sheet1!$H$24,"Photography",IF(R309=Sheet1!$H$27,"Theater",IF(OR(R309=Sheet1!$H$10,R309=Sheet1!$H$11),"Games","TBD")))))))))</f>
        <v>Publishing</v>
      </c>
      <c r="T309" t="str">
        <f>IF(R309=Sheet1!$H$4,"Animation",IF(R309=Sheet1!$H$5,"Documentary",IF(R309=Sheet1!$H$6,"Drama",IF(R309=Sheet1!$H$7,"Science Fiction",IF(R309=Sheet1!$H$8,"Shorts",IF(R309=Sheet1!$H$9,"Television",IF(R309=Sheet1!$H$10,"Mobile games",IF(R309=Sheet1!$H$11,"Video games",IF(R309=Sheet1!$H$12,"Food trucks",IF(R309=Sheet1!$H$13,"Audio",IF(R309=Sheet1!$H$14,"Electric music",IF(R309=Sheet1!$H$15,"Indie rock",IF(R309=Sheet1!$H$16,"Jazz",IF(R309=Sheet1!$H$17,"Metal",IF(R309=Sheet1!$H$18,"Rock",IF(R309=Sheet1!$H$19,"World Music",IF(R309=Sheet1!$H$20,"Fiction",IF(R309=Sheet1!$H$21,"Nonfiction",IF(R309=Sheet1!$H$22,"Radio &amp; podcasts",IF(R309=Sheet1!$H$23,"Translations",IF(R309=Sheet1!$H$24,"Photography books",IF(R309=Sheet1!$H$25,"Web",IF(R309=Sheet1!$H$26,"Wearables",IF(R309=Sheet1!$H$27,"Plays","Other"))))))))))))))))))))))))</f>
        <v>Fiction</v>
      </c>
    </row>
    <row r="310" spans="1:20" ht="16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s="5">
        <f>(E310/D310)</f>
        <v>0.74077834179357027</v>
      </c>
      <c r="I310" s="8">
        <f>E310/G310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4">
        <f>(((L310/60)/60)/24)+DATE(1970,1,1)</f>
        <v>40651.208333333336</v>
      </c>
      <c r="O310" s="14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>
        <f>IF(R310="food/food trucks","Food",IF(OR(R310=$R$3,R310=$R$15,R310=$R$52,R310=$R$85,R310=$R$75,R310=$R$135),"Music",IF(OR(R310=Sheet1!$H$4,R310=Sheet1!$H$5,R310=Sheet1!$H$6,R310=Sheet1!$H$7,R310=Sheet1!$H$8,R310=Sheet1!$H$9),"Film &amp; Video",IF(OR(R310=Sheet1!$H$26,R310=Sheet1!$H$25),"Technology",IF(R310=Sheet1!$H$13,"Journalism",IF(OR(R310=Sheet1!$H$20,R310=Sheet1!$H$21,R310=Sheet1!$H$22,R310=Sheet1!$H$23),"Publishing",IF(R310=Sheet1!$H$24,"Photography",IF(R310=Sheet1!$H$27,"Theater",IF(OR(R310=Sheet1!$H$10,R310=Sheet1!$H$11),"Games","TBD")))))))))</f>
        <v>Theater</v>
      </c>
      <c r="T310" t="str">
        <f>IF(R310=Sheet1!$H$4,"Animation",IF(R310=Sheet1!$H$5,"Documentary",IF(R310=Sheet1!$H$6,"Drama",IF(R310=Sheet1!$H$7,"Science Fiction",IF(R310=Sheet1!$H$8,"Shorts",IF(R310=Sheet1!$H$9,"Television",IF(R310=Sheet1!$H$10,"Mobile games",IF(R310=Sheet1!$H$11,"Video games",IF(R310=Sheet1!$H$12,"Food trucks",IF(R310=Sheet1!$H$13,"Audio",IF(R310=Sheet1!$H$14,"Electric music",IF(R310=Sheet1!$H$15,"Indie rock",IF(R310=Sheet1!$H$16,"Jazz",IF(R310=Sheet1!$H$17,"Metal",IF(R310=Sheet1!$H$18,"Rock",IF(R310=Sheet1!$H$19,"World Music",IF(R310=Sheet1!$H$20,"Fiction",IF(R310=Sheet1!$H$21,"Nonfiction",IF(R310=Sheet1!$H$22,"Radio &amp; podcasts",IF(R310=Sheet1!$H$23,"Translations",IF(R310=Sheet1!$H$24,"Photography books",IF(R310=Sheet1!$H$25,"Web",IF(R310=Sheet1!$H$26,"Wearables",IF(R310=Sheet1!$H$27,"Plays","Other"))))))))))))))))))))))))</f>
        <v>Plays</v>
      </c>
    </row>
    <row r="311" spans="1:20" ht="16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s="5">
        <f>(E311/D311)</f>
        <v>0.75292682926829269</v>
      </c>
      <c r="I311" s="8">
        <f>E311/G311</f>
        <v>41.16</v>
      </c>
      <c r="J311" t="s">
        <v>21</v>
      </c>
      <c r="K311" t="s">
        <v>22</v>
      </c>
      <c r="L311">
        <v>1316581200</v>
      </c>
      <c r="M311">
        <v>1318309200</v>
      </c>
      <c r="N311" s="14">
        <f>(((L311/60)/60)/24)+DATE(1970,1,1)</f>
        <v>40807.208333333336</v>
      </c>
      <c r="O311" s="14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>
        <f>IF(R311="food/food trucks","Food",IF(OR(R311=$R$3,R311=$R$15,R311=$R$52,R311=$R$85,R311=$R$75,R311=$R$135),"Music",IF(OR(R311=Sheet1!$H$4,R311=Sheet1!$H$5,R311=Sheet1!$H$6,R311=Sheet1!$H$7,R311=Sheet1!$H$8,R311=Sheet1!$H$9),"Film &amp; Video",IF(OR(R311=Sheet1!$H$26,R311=Sheet1!$H$25),"Technology",IF(R311=Sheet1!$H$13,"Journalism",IF(OR(R311=Sheet1!$H$20,R311=Sheet1!$H$21,R311=Sheet1!$H$22,R311=Sheet1!$H$23),"Publishing",IF(R311=Sheet1!$H$24,"Photography",IF(R311=Sheet1!$H$27,"Theater",IF(OR(R311=Sheet1!$H$10,R311=Sheet1!$H$11),"Games","TBD")))))))))</f>
        <v>Music</v>
      </c>
      <c r="T311" t="str">
        <f>IF(R311=Sheet1!$H$4,"Animation",IF(R311=Sheet1!$H$5,"Documentary",IF(R311=Sheet1!$H$6,"Drama",IF(R311=Sheet1!$H$7,"Science Fiction",IF(R311=Sheet1!$H$8,"Shorts",IF(R311=Sheet1!$H$9,"Television",IF(R311=Sheet1!$H$10,"Mobile games",IF(R311=Sheet1!$H$11,"Video games",IF(R311=Sheet1!$H$12,"Food trucks",IF(R311=Sheet1!$H$13,"Audio",IF(R311=Sheet1!$H$14,"Electric music",IF(R311=Sheet1!$H$15,"Indie rock",IF(R311=Sheet1!$H$16,"Jazz",IF(R311=Sheet1!$H$17,"Metal",IF(R311=Sheet1!$H$18,"Rock",IF(R311=Sheet1!$H$19,"World Music",IF(R311=Sheet1!$H$20,"Fiction",IF(R311=Sheet1!$H$21,"Nonfiction",IF(R311=Sheet1!$H$22,"Radio &amp; podcasts",IF(R311=Sheet1!$H$23,"Translations",IF(R311=Sheet1!$H$24,"Photography books",IF(R311=Sheet1!$H$25,"Web",IF(R311=Sheet1!$H$26,"Wearables",IF(R311=Sheet1!$H$27,"Plays","Other"))))))))))))))))))))))))</f>
        <v>Indie rock</v>
      </c>
    </row>
    <row r="312" spans="1:20" ht="16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s="5">
        <f>(E312/D312)</f>
        <v>0.20333333333333334</v>
      </c>
      <c r="I312" s="8">
        <f>E312/G312</f>
        <v>99.125</v>
      </c>
      <c r="J312" t="s">
        <v>21</v>
      </c>
      <c r="K312" t="s">
        <v>22</v>
      </c>
      <c r="L312">
        <v>1270789200</v>
      </c>
      <c r="M312">
        <v>1272171600</v>
      </c>
      <c r="N312" s="14">
        <f>(((L312/60)/60)/24)+DATE(1970,1,1)</f>
        <v>40277.208333333336</v>
      </c>
      <c r="O312" s="14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>
        <f>IF(R312="food/food trucks","Food",IF(OR(R312=$R$3,R312=$R$15,R312=$R$52,R312=$R$85,R312=$R$75,R312=$R$135),"Music",IF(OR(R312=Sheet1!$H$4,R312=Sheet1!$H$5,R312=Sheet1!$H$6,R312=Sheet1!$H$7,R312=Sheet1!$H$8,R312=Sheet1!$H$9),"Film &amp; Video",IF(OR(R312=Sheet1!$H$26,R312=Sheet1!$H$25),"Technology",IF(R312=Sheet1!$H$13,"Journalism",IF(OR(R312=Sheet1!$H$20,R312=Sheet1!$H$21,R312=Sheet1!$H$22,R312=Sheet1!$H$23),"Publishing",IF(R312=Sheet1!$H$24,"Photography",IF(R312=Sheet1!$H$27,"Theater",IF(OR(R312=Sheet1!$H$10,R312=Sheet1!$H$11),"Games","TBD")))))))))</f>
        <v>Games</v>
      </c>
      <c r="T312" t="str">
        <f>IF(R312=Sheet1!$H$4,"Animation",IF(R312=Sheet1!$H$5,"Documentary",IF(R312=Sheet1!$H$6,"Drama",IF(R312=Sheet1!$H$7,"Science Fiction",IF(R312=Sheet1!$H$8,"Shorts",IF(R312=Sheet1!$H$9,"Television",IF(R312=Sheet1!$H$10,"Mobile games",IF(R312=Sheet1!$H$11,"Video games",IF(R312=Sheet1!$H$12,"Food trucks",IF(R312=Sheet1!$H$13,"Audio",IF(R312=Sheet1!$H$14,"Electric music",IF(R312=Sheet1!$H$15,"Indie rock",IF(R312=Sheet1!$H$16,"Jazz",IF(R312=Sheet1!$H$17,"Metal",IF(R312=Sheet1!$H$18,"Rock",IF(R312=Sheet1!$H$19,"World Music",IF(R312=Sheet1!$H$20,"Fiction",IF(R312=Sheet1!$H$21,"Nonfiction",IF(R312=Sheet1!$H$22,"Radio &amp; podcasts",IF(R312=Sheet1!$H$23,"Translations",IF(R312=Sheet1!$H$24,"Photography books",IF(R312=Sheet1!$H$25,"Web",IF(R312=Sheet1!$H$26,"Wearables",IF(R312=Sheet1!$H$27,"Plays","Other"))))))))))))))))))))))))</f>
        <v>Video games</v>
      </c>
    </row>
    <row r="313" spans="1:20" ht="16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s="5">
        <f>(E313/D313)</f>
        <v>2.0336507936507937</v>
      </c>
      <c r="I313" s="8">
        <f>E313/G313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4">
        <f>(((L313/60)/60)/24)+DATE(1970,1,1)</f>
        <v>40590.25</v>
      </c>
      <c r="O313" s="14">
        <f>(((M313/60)/60)/24)+DATE(1970,1,1)</f>
        <v>40602.25</v>
      </c>
      <c r="P313" t="b">
        <v>0</v>
      </c>
      <c r="Q313" t="b">
        <v>0</v>
      </c>
      <c r="R313" t="s">
        <v>33</v>
      </c>
      <c r="S313" t="str">
        <f>IF(R313="food/food trucks","Food",IF(OR(R313=$R$3,R313=$R$15,R313=$R$52,R313=$R$85,R313=$R$75,R313=$R$135),"Music",IF(OR(R313=Sheet1!$H$4,R313=Sheet1!$H$5,R313=Sheet1!$H$6,R313=Sheet1!$H$7,R313=Sheet1!$H$8,R313=Sheet1!$H$9),"Film &amp; Video",IF(OR(R313=Sheet1!$H$26,R313=Sheet1!$H$25),"Technology",IF(R313=Sheet1!$H$13,"Journalism",IF(OR(R313=Sheet1!$H$20,R313=Sheet1!$H$21,R313=Sheet1!$H$22,R313=Sheet1!$H$23),"Publishing",IF(R313=Sheet1!$H$24,"Photography",IF(R313=Sheet1!$H$27,"Theater",IF(OR(R313=Sheet1!$H$10,R313=Sheet1!$H$11),"Games","TBD")))))))))</f>
        <v>Theater</v>
      </c>
      <c r="T313" t="str">
        <f>IF(R313=Sheet1!$H$4,"Animation",IF(R313=Sheet1!$H$5,"Documentary",IF(R313=Sheet1!$H$6,"Drama",IF(R313=Sheet1!$H$7,"Science Fiction",IF(R313=Sheet1!$H$8,"Shorts",IF(R313=Sheet1!$H$9,"Television",IF(R313=Sheet1!$H$10,"Mobile games",IF(R313=Sheet1!$H$11,"Video games",IF(R313=Sheet1!$H$12,"Food trucks",IF(R313=Sheet1!$H$13,"Audio",IF(R313=Sheet1!$H$14,"Electric music",IF(R313=Sheet1!$H$15,"Indie rock",IF(R313=Sheet1!$H$16,"Jazz",IF(R313=Sheet1!$H$17,"Metal",IF(R313=Sheet1!$H$18,"Rock",IF(R313=Sheet1!$H$19,"World Music",IF(R313=Sheet1!$H$20,"Fiction",IF(R313=Sheet1!$H$21,"Nonfiction",IF(R313=Sheet1!$H$22,"Radio &amp; podcasts",IF(R313=Sheet1!$H$23,"Translations",IF(R313=Sheet1!$H$24,"Photography books",IF(R313=Sheet1!$H$25,"Web",IF(R313=Sheet1!$H$26,"Wearables",IF(R313=Sheet1!$H$27,"Plays","Other"))))))))))))))))))))))))</f>
        <v>Plays</v>
      </c>
    </row>
    <row r="314" spans="1:20" ht="16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s="5">
        <f>(E314/D314)</f>
        <v>3.1022842639593908</v>
      </c>
      <c r="I314" s="8">
        <f>E314/G314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4">
        <f>(((L314/60)/60)/24)+DATE(1970,1,1)</f>
        <v>41572.208333333336</v>
      </c>
      <c r="O314" s="14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tr">
        <f>IF(R314="food/food trucks","Food",IF(OR(R314=$R$3,R314=$R$15,R314=$R$52,R314=$R$85,R314=$R$75,R314=$R$135),"Music",IF(OR(R314=Sheet1!$H$4,R314=Sheet1!$H$5,R314=Sheet1!$H$6,R314=Sheet1!$H$7,R314=Sheet1!$H$8,R314=Sheet1!$H$9),"Film &amp; Video",IF(OR(R314=Sheet1!$H$26,R314=Sheet1!$H$25),"Technology",IF(R314=Sheet1!$H$13,"Journalism",IF(OR(R314=Sheet1!$H$20,R314=Sheet1!$H$21,R314=Sheet1!$H$22,R314=Sheet1!$H$23),"Publishing",IF(R314=Sheet1!$H$24,"Photography",IF(R314=Sheet1!$H$27,"Theater",IF(OR(R314=Sheet1!$H$10,R314=Sheet1!$H$11),"Games","TBD")))))))))</f>
        <v>Theater</v>
      </c>
      <c r="T314" t="str">
        <f>IF(R314=Sheet1!$H$4,"Animation",IF(R314=Sheet1!$H$5,"Documentary",IF(R314=Sheet1!$H$6,"Drama",IF(R314=Sheet1!$H$7,"Science Fiction",IF(R314=Sheet1!$H$8,"Shorts",IF(R314=Sheet1!$H$9,"Television",IF(R314=Sheet1!$H$10,"Mobile games",IF(R314=Sheet1!$H$11,"Video games",IF(R314=Sheet1!$H$12,"Food trucks",IF(R314=Sheet1!$H$13,"Audio",IF(R314=Sheet1!$H$14,"Electric music",IF(R314=Sheet1!$H$15,"Indie rock",IF(R314=Sheet1!$H$16,"Jazz",IF(R314=Sheet1!$H$17,"Metal",IF(R314=Sheet1!$H$18,"Rock",IF(R314=Sheet1!$H$19,"World Music",IF(R314=Sheet1!$H$20,"Fiction",IF(R314=Sheet1!$H$21,"Nonfiction",IF(R314=Sheet1!$H$22,"Radio &amp; podcasts",IF(R314=Sheet1!$H$23,"Translations",IF(R314=Sheet1!$H$24,"Photography books",IF(R314=Sheet1!$H$25,"Web",IF(R314=Sheet1!$H$26,"Wearables",IF(R314=Sheet1!$H$27,"Plays","Other"))))))))))))))))))))))))</f>
        <v>Plays</v>
      </c>
    </row>
    <row r="315" spans="1:20" ht="16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s="5">
        <f>(E315/D315)</f>
        <v>3.9531818181818181</v>
      </c>
      <c r="I315" s="8">
        <f>E315/G315</f>
        <v>39</v>
      </c>
      <c r="J315" t="s">
        <v>21</v>
      </c>
      <c r="K315" t="s">
        <v>22</v>
      </c>
      <c r="L315">
        <v>1330322400</v>
      </c>
      <c r="M315">
        <v>1330495200</v>
      </c>
      <c r="N315" s="14">
        <f>(((L315/60)/60)/24)+DATE(1970,1,1)</f>
        <v>40966.25</v>
      </c>
      <c r="O315" s="14">
        <f>(((M315/60)/60)/24)+DATE(1970,1,1)</f>
        <v>40968.25</v>
      </c>
      <c r="P315" t="b">
        <v>0</v>
      </c>
      <c r="Q315" t="b">
        <v>0</v>
      </c>
      <c r="R315" t="s">
        <v>23</v>
      </c>
      <c r="S315" t="str">
        <f>IF(R315="food/food trucks","Food",IF(OR(R315=$R$3,R315=$R$15,R315=$R$52,R315=$R$85,R315=$R$75,R315=$R$135),"Music",IF(OR(R315=Sheet1!$H$4,R315=Sheet1!$H$5,R315=Sheet1!$H$6,R315=Sheet1!$H$7,R315=Sheet1!$H$8,R315=Sheet1!$H$9),"Film &amp; Video",IF(OR(R315=Sheet1!$H$26,R315=Sheet1!$H$25),"Technology",IF(R315=Sheet1!$H$13,"Journalism",IF(OR(R315=Sheet1!$H$20,R315=Sheet1!$H$21,R315=Sheet1!$H$22,R315=Sheet1!$H$23),"Publishing",IF(R315=Sheet1!$H$24,"Photography",IF(R315=Sheet1!$H$27,"Theater",IF(OR(R315=Sheet1!$H$10,R315=Sheet1!$H$11),"Games","TBD")))))))))</f>
        <v>Music</v>
      </c>
      <c r="T315" t="str">
        <f>IF(R315=Sheet1!$H$4,"Animation",IF(R315=Sheet1!$H$5,"Documentary",IF(R315=Sheet1!$H$6,"Drama",IF(R315=Sheet1!$H$7,"Science Fiction",IF(R315=Sheet1!$H$8,"Shorts",IF(R315=Sheet1!$H$9,"Television",IF(R315=Sheet1!$H$10,"Mobile games",IF(R315=Sheet1!$H$11,"Video games",IF(R315=Sheet1!$H$12,"Food trucks",IF(R315=Sheet1!$H$13,"Audio",IF(R315=Sheet1!$H$14,"Electric music",IF(R315=Sheet1!$H$15,"Indie rock",IF(R315=Sheet1!$H$16,"Jazz",IF(R315=Sheet1!$H$17,"Metal",IF(R315=Sheet1!$H$18,"Rock",IF(R315=Sheet1!$H$19,"World Music",IF(R315=Sheet1!$H$20,"Fiction",IF(R315=Sheet1!$H$21,"Nonfiction",IF(R315=Sheet1!$H$22,"Radio &amp; podcasts",IF(R315=Sheet1!$H$23,"Translations",IF(R315=Sheet1!$H$24,"Photography books",IF(R315=Sheet1!$H$25,"Web",IF(R315=Sheet1!$H$26,"Wearables",IF(R315=Sheet1!$H$27,"Plays","Other"))))))))))))))))))))))))</f>
        <v>Rock</v>
      </c>
    </row>
    <row r="316" spans="1:20" ht="16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s="5">
        <f>(E316/D316)</f>
        <v>2.9471428571428571</v>
      </c>
      <c r="I316" s="8">
        <f>E316/G316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4">
        <f>(((L316/60)/60)/24)+DATE(1970,1,1)</f>
        <v>43536.208333333328</v>
      </c>
      <c r="O316" s="14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tr">
        <f>IF(R316="food/food trucks","Food",IF(OR(R316=$R$3,R316=$R$15,R316=$R$52,R316=$R$85,R316=$R$75,R316=$R$135),"Music",IF(OR(R316=Sheet1!$H$4,R316=Sheet1!$H$5,R316=Sheet1!$H$6,R316=Sheet1!$H$7,R316=Sheet1!$H$8,R316=Sheet1!$H$9),"Film &amp; Video",IF(OR(R316=Sheet1!$H$26,R316=Sheet1!$H$25),"Technology",IF(R316=Sheet1!$H$13,"Journalism",IF(OR(R316=Sheet1!$H$20,R316=Sheet1!$H$21,R316=Sheet1!$H$22,R316=Sheet1!$H$23),"Publishing",IF(R316=Sheet1!$H$24,"Photography",IF(R316=Sheet1!$H$27,"Theater",IF(OR(R316=Sheet1!$H$10,R316=Sheet1!$H$11),"Games","TBD")))))))))</f>
        <v>Film &amp; Video</v>
      </c>
      <c r="T316" t="str">
        <f>IF(R316=Sheet1!$H$4,"Animation",IF(R316=Sheet1!$H$5,"Documentary",IF(R316=Sheet1!$H$6,"Drama",IF(R316=Sheet1!$H$7,"Science Fiction",IF(R316=Sheet1!$H$8,"Shorts",IF(R316=Sheet1!$H$9,"Television",IF(R316=Sheet1!$H$10,"Mobile games",IF(R316=Sheet1!$H$11,"Video games",IF(R316=Sheet1!$H$12,"Food trucks",IF(R316=Sheet1!$H$13,"Audio",IF(R316=Sheet1!$H$14,"Electric music",IF(R316=Sheet1!$H$15,"Indie rock",IF(R316=Sheet1!$H$16,"Jazz",IF(R316=Sheet1!$H$17,"Metal",IF(R316=Sheet1!$H$18,"Rock",IF(R316=Sheet1!$H$19,"World Music",IF(R316=Sheet1!$H$20,"Fiction",IF(R316=Sheet1!$H$21,"Nonfiction",IF(R316=Sheet1!$H$22,"Radio &amp; podcasts",IF(R316=Sheet1!$H$23,"Translations",IF(R316=Sheet1!$H$24,"Photography books",IF(R316=Sheet1!$H$25,"Web",IF(R316=Sheet1!$H$26,"Wearables",IF(R316=Sheet1!$H$27,"Plays","Other"))))))))))))))))))))))))</f>
        <v>Documentary</v>
      </c>
    </row>
    <row r="317" spans="1:20" ht="31.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s="5">
        <f>(E317/D317)</f>
        <v>0.33894736842105261</v>
      </c>
      <c r="I317" s="8">
        <f>E317/G317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4">
        <f>(((L317/60)/60)/24)+DATE(1970,1,1)</f>
        <v>41783.208333333336</v>
      </c>
      <c r="O317" s="14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>
        <f>IF(R317="food/food trucks","Food",IF(OR(R317=$R$3,R317=$R$15,R317=$R$52,R317=$R$85,R317=$R$75,R317=$R$135),"Music",IF(OR(R317=Sheet1!$H$4,R317=Sheet1!$H$5,R317=Sheet1!$H$6,R317=Sheet1!$H$7,R317=Sheet1!$H$8,R317=Sheet1!$H$9),"Film &amp; Video",IF(OR(R317=Sheet1!$H$26,R317=Sheet1!$H$25),"Technology",IF(R317=Sheet1!$H$13,"Journalism",IF(OR(R317=Sheet1!$H$20,R317=Sheet1!$H$21,R317=Sheet1!$H$22,R317=Sheet1!$H$23),"Publishing",IF(R317=Sheet1!$H$24,"Photography",IF(R317=Sheet1!$H$27,"Theater",IF(OR(R317=Sheet1!$H$10,R317=Sheet1!$H$11),"Games","TBD")))))))))</f>
        <v>Theater</v>
      </c>
      <c r="T317" t="str">
        <f>IF(R317=Sheet1!$H$4,"Animation",IF(R317=Sheet1!$H$5,"Documentary",IF(R317=Sheet1!$H$6,"Drama",IF(R317=Sheet1!$H$7,"Science Fiction",IF(R317=Sheet1!$H$8,"Shorts",IF(R317=Sheet1!$H$9,"Television",IF(R317=Sheet1!$H$10,"Mobile games",IF(R317=Sheet1!$H$11,"Video games",IF(R317=Sheet1!$H$12,"Food trucks",IF(R317=Sheet1!$H$13,"Audio",IF(R317=Sheet1!$H$14,"Electric music",IF(R317=Sheet1!$H$15,"Indie rock",IF(R317=Sheet1!$H$16,"Jazz",IF(R317=Sheet1!$H$17,"Metal",IF(R317=Sheet1!$H$18,"Rock",IF(R317=Sheet1!$H$19,"World Music",IF(R317=Sheet1!$H$20,"Fiction",IF(R317=Sheet1!$H$21,"Nonfiction",IF(R317=Sheet1!$H$22,"Radio &amp; podcasts",IF(R317=Sheet1!$H$23,"Translations",IF(R317=Sheet1!$H$24,"Photography books",IF(R317=Sheet1!$H$25,"Web",IF(R317=Sheet1!$H$26,"Wearables",IF(R317=Sheet1!$H$27,"Plays","Other"))))))))))))))))))))))))</f>
        <v>Plays</v>
      </c>
    </row>
    <row r="318" spans="1:20" ht="16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s="5">
        <f>(E318/D318)</f>
        <v>0.66677083333333331</v>
      </c>
      <c r="I318" s="8">
        <f>E318/G318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4">
        <f>(((L318/60)/60)/24)+DATE(1970,1,1)</f>
        <v>43788.25</v>
      </c>
      <c r="O318" s="14">
        <f>(((M318/60)/60)/24)+DATE(1970,1,1)</f>
        <v>43789.25</v>
      </c>
      <c r="P318" t="b">
        <v>0</v>
      </c>
      <c r="Q318" t="b">
        <v>1</v>
      </c>
      <c r="R318" t="s">
        <v>17</v>
      </c>
      <c r="S318" t="str">
        <f>IF(R318="food/food trucks","Food",IF(OR(R318=$R$3,R318=$R$15,R318=$R$52,R318=$R$85,R318=$R$75,R318=$R$135),"Music",IF(OR(R318=Sheet1!$H$4,R318=Sheet1!$H$5,R318=Sheet1!$H$6,R318=Sheet1!$H$7,R318=Sheet1!$H$8,R318=Sheet1!$H$9),"Film &amp; Video",IF(OR(R318=Sheet1!$H$26,R318=Sheet1!$H$25),"Technology",IF(R318=Sheet1!$H$13,"Journalism",IF(OR(R318=Sheet1!$H$20,R318=Sheet1!$H$21,R318=Sheet1!$H$22,R318=Sheet1!$H$23),"Publishing",IF(R318=Sheet1!$H$24,"Photography",IF(R318=Sheet1!$H$27,"Theater",IF(OR(R318=Sheet1!$H$10,R318=Sheet1!$H$11),"Games","TBD")))))))))</f>
        <v>Food</v>
      </c>
      <c r="T318" t="str">
        <f>IF(R318=Sheet1!$H$4,"Animation",IF(R318=Sheet1!$H$5,"Documentary",IF(R318=Sheet1!$H$6,"Drama",IF(R318=Sheet1!$H$7,"Science Fiction",IF(R318=Sheet1!$H$8,"Shorts",IF(R318=Sheet1!$H$9,"Television",IF(R318=Sheet1!$H$10,"Mobile games",IF(R318=Sheet1!$H$11,"Video games",IF(R318=Sheet1!$H$12,"Food trucks",IF(R318=Sheet1!$H$13,"Audio",IF(R318=Sheet1!$H$14,"Electric music",IF(R318=Sheet1!$H$15,"Indie rock",IF(R318=Sheet1!$H$16,"Jazz",IF(R318=Sheet1!$H$17,"Metal",IF(R318=Sheet1!$H$18,"Rock",IF(R318=Sheet1!$H$19,"World Music",IF(R318=Sheet1!$H$20,"Fiction",IF(R318=Sheet1!$H$21,"Nonfiction",IF(R318=Sheet1!$H$22,"Radio &amp; podcasts",IF(R318=Sheet1!$H$23,"Translations",IF(R318=Sheet1!$H$24,"Photography books",IF(R318=Sheet1!$H$25,"Web",IF(R318=Sheet1!$H$26,"Wearables",IF(R318=Sheet1!$H$27,"Plays","Other"))))))))))))))))))))))))</f>
        <v>Food trucks</v>
      </c>
    </row>
    <row r="319" spans="1:20" ht="16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s="5">
        <f>(E319/D319)</f>
        <v>0.19227272727272726</v>
      </c>
      <c r="I319" s="8">
        <f>E319/G319</f>
        <v>42.3</v>
      </c>
      <c r="J319" t="s">
        <v>21</v>
      </c>
      <c r="K319" t="s">
        <v>22</v>
      </c>
      <c r="L319">
        <v>1494738000</v>
      </c>
      <c r="M319">
        <v>1495861200</v>
      </c>
      <c r="N319" s="14">
        <f>(((L319/60)/60)/24)+DATE(1970,1,1)</f>
        <v>42869.208333333328</v>
      </c>
      <c r="O319" s="14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>
        <f>IF(R319="food/food trucks","Food",IF(OR(R319=$R$3,R319=$R$15,R319=$R$52,R319=$R$85,R319=$R$75,R319=$R$135),"Music",IF(OR(R319=Sheet1!$H$4,R319=Sheet1!$H$5,R319=Sheet1!$H$6,R319=Sheet1!$H$7,R319=Sheet1!$H$8,R319=Sheet1!$H$9),"Film &amp; Video",IF(OR(R319=Sheet1!$H$26,R319=Sheet1!$H$25),"Technology",IF(R319=Sheet1!$H$13,"Journalism",IF(OR(R319=Sheet1!$H$20,R319=Sheet1!$H$21,R319=Sheet1!$H$22,R319=Sheet1!$H$23),"Publishing",IF(R319=Sheet1!$H$24,"Photography",IF(R319=Sheet1!$H$27,"Theater",IF(OR(R319=Sheet1!$H$10,R319=Sheet1!$H$11),"Games","TBD")))))))))</f>
        <v>Theater</v>
      </c>
      <c r="T319" t="str">
        <f>IF(R319=Sheet1!$H$4,"Animation",IF(R319=Sheet1!$H$5,"Documentary",IF(R319=Sheet1!$H$6,"Drama",IF(R319=Sheet1!$H$7,"Science Fiction",IF(R319=Sheet1!$H$8,"Shorts",IF(R319=Sheet1!$H$9,"Television",IF(R319=Sheet1!$H$10,"Mobile games",IF(R319=Sheet1!$H$11,"Video games",IF(R319=Sheet1!$H$12,"Food trucks",IF(R319=Sheet1!$H$13,"Audio",IF(R319=Sheet1!$H$14,"Electric music",IF(R319=Sheet1!$H$15,"Indie rock",IF(R319=Sheet1!$H$16,"Jazz",IF(R319=Sheet1!$H$17,"Metal",IF(R319=Sheet1!$H$18,"Rock",IF(R319=Sheet1!$H$19,"World Music",IF(R319=Sheet1!$H$20,"Fiction",IF(R319=Sheet1!$H$21,"Nonfiction",IF(R319=Sheet1!$H$22,"Radio &amp; podcasts",IF(R319=Sheet1!$H$23,"Translations",IF(R319=Sheet1!$H$24,"Photography books",IF(R319=Sheet1!$H$25,"Web",IF(R319=Sheet1!$H$26,"Wearables",IF(R319=Sheet1!$H$27,"Plays","Other"))))))))))))))))))))))))</f>
        <v>Plays</v>
      </c>
    </row>
    <row r="320" spans="1:20" ht="31.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s="5">
        <f>(E320/D320)</f>
        <v>0.15842105263157893</v>
      </c>
      <c r="I320" s="8">
        <f>E320/G320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4">
        <f>(((L320/60)/60)/24)+DATE(1970,1,1)</f>
        <v>41684.25</v>
      </c>
      <c r="O320" s="14">
        <f>(((M320/60)/60)/24)+DATE(1970,1,1)</f>
        <v>41686.25</v>
      </c>
      <c r="P320" t="b">
        <v>0</v>
      </c>
      <c r="Q320" t="b">
        <v>0</v>
      </c>
      <c r="R320" t="s">
        <v>23</v>
      </c>
      <c r="S320" t="str">
        <f>IF(R320="food/food trucks","Food",IF(OR(R320=$R$3,R320=$R$15,R320=$R$52,R320=$R$85,R320=$R$75,R320=$R$135),"Music",IF(OR(R320=Sheet1!$H$4,R320=Sheet1!$H$5,R320=Sheet1!$H$6,R320=Sheet1!$H$7,R320=Sheet1!$H$8,R320=Sheet1!$H$9),"Film &amp; Video",IF(OR(R320=Sheet1!$H$26,R320=Sheet1!$H$25),"Technology",IF(R320=Sheet1!$H$13,"Journalism",IF(OR(R320=Sheet1!$H$20,R320=Sheet1!$H$21,R320=Sheet1!$H$22,R320=Sheet1!$H$23),"Publishing",IF(R320=Sheet1!$H$24,"Photography",IF(R320=Sheet1!$H$27,"Theater",IF(OR(R320=Sheet1!$H$10,R320=Sheet1!$H$11),"Games","TBD")))))))))</f>
        <v>Music</v>
      </c>
      <c r="T320" t="str">
        <f>IF(R320=Sheet1!$H$4,"Animation",IF(R320=Sheet1!$H$5,"Documentary",IF(R320=Sheet1!$H$6,"Drama",IF(R320=Sheet1!$H$7,"Science Fiction",IF(R320=Sheet1!$H$8,"Shorts",IF(R320=Sheet1!$H$9,"Television",IF(R320=Sheet1!$H$10,"Mobile games",IF(R320=Sheet1!$H$11,"Video games",IF(R320=Sheet1!$H$12,"Food trucks",IF(R320=Sheet1!$H$13,"Audio",IF(R320=Sheet1!$H$14,"Electric music",IF(R320=Sheet1!$H$15,"Indie rock",IF(R320=Sheet1!$H$16,"Jazz",IF(R320=Sheet1!$H$17,"Metal",IF(R320=Sheet1!$H$18,"Rock",IF(R320=Sheet1!$H$19,"World Music",IF(R320=Sheet1!$H$20,"Fiction",IF(R320=Sheet1!$H$21,"Nonfiction",IF(R320=Sheet1!$H$22,"Radio &amp; podcasts",IF(R320=Sheet1!$H$23,"Translations",IF(R320=Sheet1!$H$24,"Photography books",IF(R320=Sheet1!$H$25,"Web",IF(R320=Sheet1!$H$26,"Wearables",IF(R320=Sheet1!$H$27,"Plays","Other"))))))))))))))))))))))))</f>
        <v>Rock</v>
      </c>
    </row>
    <row r="321" spans="1:20" ht="16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s="5">
        <f>(E321/D321)</f>
        <v>0.38702380952380955</v>
      </c>
      <c r="I321" s="8">
        <f>E321/G321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4">
        <f>(((L321/60)/60)/24)+DATE(1970,1,1)</f>
        <v>40402.208333333336</v>
      </c>
      <c r="O321" s="14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>
        <f>IF(R321="food/food trucks","Food",IF(OR(R321=$R$3,R321=$R$15,R321=$R$52,R321=$R$85,R321=$R$75,R321=$R$135),"Music",IF(OR(R321=Sheet1!$H$4,R321=Sheet1!$H$5,R321=Sheet1!$H$6,R321=Sheet1!$H$7,R321=Sheet1!$H$8,R321=Sheet1!$H$9),"Film &amp; Video",IF(OR(R321=Sheet1!$H$26,R321=Sheet1!$H$25),"Technology",IF(R321=Sheet1!$H$13,"Journalism",IF(OR(R321=Sheet1!$H$20,R321=Sheet1!$H$21,R321=Sheet1!$H$22,R321=Sheet1!$H$23),"Publishing",IF(R321=Sheet1!$H$24,"Photography",IF(R321=Sheet1!$H$27,"Theater",IF(OR(R321=Sheet1!$H$10,R321=Sheet1!$H$11),"Games","TBD")))))))))</f>
        <v>Technology</v>
      </c>
      <c r="T321" t="str">
        <f>IF(R321=Sheet1!$H$4,"Animation",IF(R321=Sheet1!$H$5,"Documentary",IF(R321=Sheet1!$H$6,"Drama",IF(R321=Sheet1!$H$7,"Science Fiction",IF(R321=Sheet1!$H$8,"Shorts",IF(R321=Sheet1!$H$9,"Television",IF(R321=Sheet1!$H$10,"Mobile games",IF(R321=Sheet1!$H$11,"Video games",IF(R321=Sheet1!$H$12,"Food trucks",IF(R321=Sheet1!$H$13,"Audio",IF(R321=Sheet1!$H$14,"Electric music",IF(R321=Sheet1!$H$15,"Indie rock",IF(R321=Sheet1!$H$16,"Jazz",IF(R321=Sheet1!$H$17,"Metal",IF(R321=Sheet1!$H$18,"Rock",IF(R321=Sheet1!$H$19,"World Music",IF(R321=Sheet1!$H$20,"Fiction",IF(R321=Sheet1!$H$21,"Nonfiction",IF(R321=Sheet1!$H$22,"Radio &amp; podcasts",IF(R321=Sheet1!$H$23,"Translations",IF(R321=Sheet1!$H$24,"Photography books",IF(R321=Sheet1!$H$25,"Web",IF(R321=Sheet1!$H$26,"Wearables",IF(R321=Sheet1!$H$27,"Plays","Other"))))))))))))))))))))))))</f>
        <v>Web</v>
      </c>
    </row>
    <row r="322" spans="1:20" ht="16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s="5">
        <f>(E322/D322)</f>
        <v>9.5876777251184833E-2</v>
      </c>
      <c r="I322" s="8">
        <f>E322/G322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4">
        <f>(((L322/60)/60)/24)+DATE(1970,1,1)</f>
        <v>40673.208333333336</v>
      </c>
      <c r="O322" s="14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>
        <f>IF(R322="food/food trucks","Food",IF(OR(R322=$R$3,R322=$R$15,R322=$R$52,R322=$R$85,R322=$R$75,R322=$R$135),"Music",IF(OR(R322=Sheet1!$H$4,R322=Sheet1!$H$5,R322=Sheet1!$H$6,R322=Sheet1!$H$7,R322=Sheet1!$H$8,R322=Sheet1!$H$9),"Film &amp; Video",IF(OR(R322=Sheet1!$H$26,R322=Sheet1!$H$25),"Technology",IF(R322=Sheet1!$H$13,"Journalism",IF(OR(R322=Sheet1!$H$20,R322=Sheet1!$H$21,R322=Sheet1!$H$22,R322=Sheet1!$H$23),"Publishing",IF(R322=Sheet1!$H$24,"Photography",IF(R322=Sheet1!$H$27,"Theater",IF(OR(R322=Sheet1!$H$10,R322=Sheet1!$H$11),"Games","TBD")))))))))</f>
        <v>Publishing</v>
      </c>
      <c r="T322" t="str">
        <f>IF(R322=Sheet1!$H$4,"Animation",IF(R322=Sheet1!$H$5,"Documentary",IF(R322=Sheet1!$H$6,"Drama",IF(R322=Sheet1!$H$7,"Science Fiction",IF(R322=Sheet1!$H$8,"Shorts",IF(R322=Sheet1!$H$9,"Television",IF(R322=Sheet1!$H$10,"Mobile games",IF(R322=Sheet1!$H$11,"Video games",IF(R322=Sheet1!$H$12,"Food trucks",IF(R322=Sheet1!$H$13,"Audio",IF(R322=Sheet1!$H$14,"Electric music",IF(R322=Sheet1!$H$15,"Indie rock",IF(R322=Sheet1!$H$16,"Jazz",IF(R322=Sheet1!$H$17,"Metal",IF(R322=Sheet1!$H$18,"Rock",IF(R322=Sheet1!$H$19,"World Music",IF(R322=Sheet1!$H$20,"Fiction",IF(R322=Sheet1!$H$21,"Nonfiction",IF(R322=Sheet1!$H$22,"Radio &amp; podcasts",IF(R322=Sheet1!$H$23,"Translations",IF(R322=Sheet1!$H$24,"Photography books",IF(R322=Sheet1!$H$25,"Web",IF(R322=Sheet1!$H$26,"Wearables",IF(R322=Sheet1!$H$27,"Plays","Other"))))))))))))))))))))))))</f>
        <v>Fiction</v>
      </c>
    </row>
    <row r="323" spans="1:20" ht="31.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s="5">
        <f>(E323/D323)</f>
        <v>0.94144366197183094</v>
      </c>
      <c r="I323" s="8">
        <f>E323/G323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4">
        <f>(((L323/60)/60)/24)+DATE(1970,1,1)</f>
        <v>40634.208333333336</v>
      </c>
      <c r="O323" s="14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>IF(R323="food/food trucks","Food",IF(OR(R323=$R$3,R323=$R$15,R323=$R$52,R323=$R$85,R323=$R$75,R323=$R$135),"Music",IF(OR(R323=Sheet1!$H$4,R323=Sheet1!$H$5,R323=Sheet1!$H$6,R323=Sheet1!$H$7,R323=Sheet1!$H$8,R323=Sheet1!$H$9),"Film &amp; Video",IF(OR(R323=Sheet1!$H$26,R323=Sheet1!$H$25),"Technology",IF(R323=Sheet1!$H$13,"Journalism",IF(OR(R323=Sheet1!$H$20,R323=Sheet1!$H$21,R323=Sheet1!$H$22,R323=Sheet1!$H$23),"Publishing",IF(R323=Sheet1!$H$24,"Photography",IF(R323=Sheet1!$H$27,"Theater",IF(OR(R323=Sheet1!$H$10,R323=Sheet1!$H$11),"Games","TBD")))))))))</f>
        <v>Film &amp; Video</v>
      </c>
      <c r="T323" t="str">
        <f>IF(R323=Sheet1!$H$4,"Animation",IF(R323=Sheet1!$H$5,"Documentary",IF(R323=Sheet1!$H$6,"Drama",IF(R323=Sheet1!$H$7,"Science Fiction",IF(R323=Sheet1!$H$8,"Shorts",IF(R323=Sheet1!$H$9,"Television",IF(R323=Sheet1!$H$10,"Mobile games",IF(R323=Sheet1!$H$11,"Video games",IF(R323=Sheet1!$H$12,"Food trucks",IF(R323=Sheet1!$H$13,"Audio",IF(R323=Sheet1!$H$14,"Electric music",IF(R323=Sheet1!$H$15,"Indie rock",IF(R323=Sheet1!$H$16,"Jazz",IF(R323=Sheet1!$H$17,"Metal",IF(R323=Sheet1!$H$18,"Rock",IF(R323=Sheet1!$H$19,"World Music",IF(R323=Sheet1!$H$20,"Fiction",IF(R323=Sheet1!$H$21,"Nonfiction",IF(R323=Sheet1!$H$22,"Radio &amp; podcasts",IF(R323=Sheet1!$H$23,"Translations",IF(R323=Sheet1!$H$24,"Photography books",IF(R323=Sheet1!$H$25,"Web",IF(R323=Sheet1!$H$26,"Wearables",IF(R323=Sheet1!$H$27,"Plays","Other"))))))))))))))))))))))))</f>
        <v>Shorts</v>
      </c>
    </row>
    <row r="324" spans="1:20" ht="31.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s="5">
        <f>(E324/D324)</f>
        <v>1.6656234096692113</v>
      </c>
      <c r="I324" s="8">
        <f>E324/G324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4">
        <f>(((L324/60)/60)/24)+DATE(1970,1,1)</f>
        <v>40507.25</v>
      </c>
      <c r="O324" s="14">
        <f>(((M324/60)/60)/24)+DATE(1970,1,1)</f>
        <v>40520.25</v>
      </c>
      <c r="P324" t="b">
        <v>0</v>
      </c>
      <c r="Q324" t="b">
        <v>0</v>
      </c>
      <c r="R324" t="s">
        <v>33</v>
      </c>
      <c r="S324" t="str">
        <f>IF(R324="food/food trucks","Food",IF(OR(R324=$R$3,R324=$R$15,R324=$R$52,R324=$R$85,R324=$R$75,R324=$R$135),"Music",IF(OR(R324=Sheet1!$H$4,R324=Sheet1!$H$5,R324=Sheet1!$H$6,R324=Sheet1!$H$7,R324=Sheet1!$H$8,R324=Sheet1!$H$9),"Film &amp; Video",IF(OR(R324=Sheet1!$H$26,R324=Sheet1!$H$25),"Technology",IF(R324=Sheet1!$H$13,"Journalism",IF(OR(R324=Sheet1!$H$20,R324=Sheet1!$H$21,R324=Sheet1!$H$22,R324=Sheet1!$H$23),"Publishing",IF(R324=Sheet1!$H$24,"Photography",IF(R324=Sheet1!$H$27,"Theater",IF(OR(R324=Sheet1!$H$10,R324=Sheet1!$H$11),"Games","TBD")))))))))</f>
        <v>Theater</v>
      </c>
      <c r="T324" t="str">
        <f>IF(R324=Sheet1!$H$4,"Animation",IF(R324=Sheet1!$H$5,"Documentary",IF(R324=Sheet1!$H$6,"Drama",IF(R324=Sheet1!$H$7,"Science Fiction",IF(R324=Sheet1!$H$8,"Shorts",IF(R324=Sheet1!$H$9,"Television",IF(R324=Sheet1!$H$10,"Mobile games",IF(R324=Sheet1!$H$11,"Video games",IF(R324=Sheet1!$H$12,"Food trucks",IF(R324=Sheet1!$H$13,"Audio",IF(R324=Sheet1!$H$14,"Electric music",IF(R324=Sheet1!$H$15,"Indie rock",IF(R324=Sheet1!$H$16,"Jazz",IF(R324=Sheet1!$H$17,"Metal",IF(R324=Sheet1!$H$18,"Rock",IF(R324=Sheet1!$H$19,"World Music",IF(R324=Sheet1!$H$20,"Fiction",IF(R324=Sheet1!$H$21,"Nonfiction",IF(R324=Sheet1!$H$22,"Radio &amp; podcasts",IF(R324=Sheet1!$H$23,"Translations",IF(R324=Sheet1!$H$24,"Photography books",IF(R324=Sheet1!$H$25,"Web",IF(R324=Sheet1!$H$26,"Wearables",IF(R324=Sheet1!$H$27,"Plays","Other"))))))))))))))))))))))))</f>
        <v>Plays</v>
      </c>
    </row>
    <row r="325" spans="1:20" ht="16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s="5">
        <f>(E325/D325)</f>
        <v>0.24134831460674158</v>
      </c>
      <c r="I325" s="8">
        <f>E325/G325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4">
        <f>(((L325/60)/60)/24)+DATE(1970,1,1)</f>
        <v>41725.208333333336</v>
      </c>
      <c r="O325" s="14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>
        <f>IF(R325="food/food trucks","Food",IF(OR(R325=$R$3,R325=$R$15,R325=$R$52,R325=$R$85,R325=$R$75,R325=$R$135),"Music",IF(OR(R325=Sheet1!$H$4,R325=Sheet1!$H$5,R325=Sheet1!$H$6,R325=Sheet1!$H$7,R325=Sheet1!$H$8,R325=Sheet1!$H$9),"Film &amp; Video",IF(OR(R325=Sheet1!$H$26,R325=Sheet1!$H$25),"Technology",IF(R325=Sheet1!$H$13,"Journalism",IF(OR(R325=Sheet1!$H$20,R325=Sheet1!$H$21,R325=Sheet1!$H$22,R325=Sheet1!$H$23),"Publishing",IF(R325=Sheet1!$H$24,"Photography",IF(R325=Sheet1!$H$27,"Theater",IF(OR(R325=Sheet1!$H$10,R325=Sheet1!$H$11),"Games","TBD")))))))))</f>
        <v>Film &amp; Video</v>
      </c>
      <c r="T325" t="str">
        <f>IF(R325=Sheet1!$H$4,"Animation",IF(R325=Sheet1!$H$5,"Documentary",IF(R325=Sheet1!$H$6,"Drama",IF(R325=Sheet1!$H$7,"Science Fiction",IF(R325=Sheet1!$H$8,"Shorts",IF(R325=Sheet1!$H$9,"Television",IF(R325=Sheet1!$H$10,"Mobile games",IF(R325=Sheet1!$H$11,"Video games",IF(R325=Sheet1!$H$12,"Food trucks",IF(R325=Sheet1!$H$13,"Audio",IF(R325=Sheet1!$H$14,"Electric music",IF(R325=Sheet1!$H$15,"Indie rock",IF(R325=Sheet1!$H$16,"Jazz",IF(R325=Sheet1!$H$17,"Metal",IF(R325=Sheet1!$H$18,"Rock",IF(R325=Sheet1!$H$19,"World Music",IF(R325=Sheet1!$H$20,"Fiction",IF(R325=Sheet1!$H$21,"Nonfiction",IF(R325=Sheet1!$H$22,"Radio &amp; podcasts",IF(R325=Sheet1!$H$23,"Translations",IF(R325=Sheet1!$H$24,"Photography books",IF(R325=Sheet1!$H$25,"Web",IF(R325=Sheet1!$H$26,"Wearables",IF(R325=Sheet1!$H$27,"Plays","Other"))))))))))))))))))))))))</f>
        <v>Documentary</v>
      </c>
    </row>
    <row r="326" spans="1:20" ht="16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s="5">
        <f>(E326/D326)</f>
        <v>1.6405633802816901</v>
      </c>
      <c r="I326" s="8">
        <f>E326/G326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4">
        <f>(((L326/60)/60)/24)+DATE(1970,1,1)</f>
        <v>42176.208333333328</v>
      </c>
      <c r="O326" s="14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tr">
        <f>IF(R326="food/food trucks","Food",IF(OR(R326=$R$3,R326=$R$15,R326=$R$52,R326=$R$85,R326=$R$75,R326=$R$135),"Music",IF(OR(R326=Sheet1!$H$4,R326=Sheet1!$H$5,R326=Sheet1!$H$6,R326=Sheet1!$H$7,R326=Sheet1!$H$8,R326=Sheet1!$H$9),"Film &amp; Video",IF(OR(R326=Sheet1!$H$26,R326=Sheet1!$H$25),"Technology",IF(R326=Sheet1!$H$13,"Journalism",IF(OR(R326=Sheet1!$H$20,R326=Sheet1!$H$21,R326=Sheet1!$H$22,R326=Sheet1!$H$23),"Publishing",IF(R326=Sheet1!$H$24,"Photography",IF(R326=Sheet1!$H$27,"Theater",IF(OR(R326=Sheet1!$H$10,R326=Sheet1!$H$11),"Games","TBD")))))))))</f>
        <v>Theater</v>
      </c>
      <c r="T326" t="str">
        <f>IF(R326=Sheet1!$H$4,"Animation",IF(R326=Sheet1!$H$5,"Documentary",IF(R326=Sheet1!$H$6,"Drama",IF(R326=Sheet1!$H$7,"Science Fiction",IF(R326=Sheet1!$H$8,"Shorts",IF(R326=Sheet1!$H$9,"Television",IF(R326=Sheet1!$H$10,"Mobile games",IF(R326=Sheet1!$H$11,"Video games",IF(R326=Sheet1!$H$12,"Food trucks",IF(R326=Sheet1!$H$13,"Audio",IF(R326=Sheet1!$H$14,"Electric music",IF(R326=Sheet1!$H$15,"Indie rock",IF(R326=Sheet1!$H$16,"Jazz",IF(R326=Sheet1!$H$17,"Metal",IF(R326=Sheet1!$H$18,"Rock",IF(R326=Sheet1!$H$19,"World Music",IF(R326=Sheet1!$H$20,"Fiction",IF(R326=Sheet1!$H$21,"Nonfiction",IF(R326=Sheet1!$H$22,"Radio &amp; podcasts",IF(R326=Sheet1!$H$23,"Translations",IF(R326=Sheet1!$H$24,"Photography books",IF(R326=Sheet1!$H$25,"Web",IF(R326=Sheet1!$H$26,"Wearables",IF(R326=Sheet1!$H$27,"Plays","Other"))))))))))))))))))))))))</f>
        <v>Plays</v>
      </c>
    </row>
    <row r="327" spans="1:20" ht="31.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s="5">
        <f>(E327/D327)</f>
        <v>0.90723076923076929</v>
      </c>
      <c r="I327" s="8">
        <f>E327/G327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4">
        <f>(((L327/60)/60)/24)+DATE(1970,1,1)</f>
        <v>43267.208333333328</v>
      </c>
      <c r="O327" s="14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>
        <f>IF(R327="food/food trucks","Food",IF(OR(R327=$R$3,R327=$R$15,R327=$R$52,R327=$R$85,R327=$R$75,R327=$R$135),"Music",IF(OR(R327=Sheet1!$H$4,R327=Sheet1!$H$5,R327=Sheet1!$H$6,R327=Sheet1!$H$7,R327=Sheet1!$H$8,R327=Sheet1!$H$9),"Film &amp; Video",IF(OR(R327=Sheet1!$H$26,R327=Sheet1!$H$25),"Technology",IF(R327=Sheet1!$H$13,"Journalism",IF(OR(R327=Sheet1!$H$20,R327=Sheet1!$H$21,R327=Sheet1!$H$22,R327=Sheet1!$H$23),"Publishing",IF(R327=Sheet1!$H$24,"Photography",IF(R327=Sheet1!$H$27,"Theater",IF(OR(R327=Sheet1!$H$10,R327=Sheet1!$H$11),"Games","TBD")))))))))</f>
        <v>Theater</v>
      </c>
      <c r="T327" t="str">
        <f>IF(R327=Sheet1!$H$4,"Animation",IF(R327=Sheet1!$H$5,"Documentary",IF(R327=Sheet1!$H$6,"Drama",IF(R327=Sheet1!$H$7,"Science Fiction",IF(R327=Sheet1!$H$8,"Shorts",IF(R327=Sheet1!$H$9,"Television",IF(R327=Sheet1!$H$10,"Mobile games",IF(R327=Sheet1!$H$11,"Video games",IF(R327=Sheet1!$H$12,"Food trucks",IF(R327=Sheet1!$H$13,"Audio",IF(R327=Sheet1!$H$14,"Electric music",IF(R327=Sheet1!$H$15,"Indie rock",IF(R327=Sheet1!$H$16,"Jazz",IF(R327=Sheet1!$H$17,"Metal",IF(R327=Sheet1!$H$18,"Rock",IF(R327=Sheet1!$H$19,"World Music",IF(R327=Sheet1!$H$20,"Fiction",IF(R327=Sheet1!$H$21,"Nonfiction",IF(R327=Sheet1!$H$22,"Radio &amp; podcasts",IF(R327=Sheet1!$H$23,"Translations",IF(R327=Sheet1!$H$24,"Photography books",IF(R327=Sheet1!$H$25,"Web",IF(R327=Sheet1!$H$26,"Wearables",IF(R327=Sheet1!$H$27,"Plays","Other"))))))))))))))))))))))))</f>
        <v>Plays</v>
      </c>
    </row>
    <row r="328" spans="1:20" ht="31.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s="5">
        <f>(E328/D328)</f>
        <v>0.46194444444444444</v>
      </c>
      <c r="I328" s="8">
        <f>E328/G328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4">
        <f>(((L328/60)/60)/24)+DATE(1970,1,1)</f>
        <v>42364.25</v>
      </c>
      <c r="O328" s="14">
        <f>(((M328/60)/60)/24)+DATE(1970,1,1)</f>
        <v>42370.25</v>
      </c>
      <c r="P328" t="b">
        <v>0</v>
      </c>
      <c r="Q328" t="b">
        <v>0</v>
      </c>
      <c r="R328" t="s">
        <v>71</v>
      </c>
      <c r="S328" t="str">
        <f>IF(R328="food/food trucks","Food",IF(OR(R328=$R$3,R328=$R$15,R328=$R$52,R328=$R$85,R328=$R$75,R328=$R$135),"Music",IF(OR(R328=Sheet1!$H$4,R328=Sheet1!$H$5,R328=Sheet1!$H$6,R328=Sheet1!$H$7,R328=Sheet1!$H$8,R328=Sheet1!$H$9),"Film &amp; Video",IF(OR(R328=Sheet1!$H$26,R328=Sheet1!$H$25),"Technology",IF(R328=Sheet1!$H$13,"Journalism",IF(OR(R328=Sheet1!$H$20,R328=Sheet1!$H$21,R328=Sheet1!$H$22,R328=Sheet1!$H$23),"Publishing",IF(R328=Sheet1!$H$24,"Photography",IF(R328=Sheet1!$H$27,"Theater",IF(OR(R328=Sheet1!$H$10,R328=Sheet1!$H$11),"Games","TBD")))))))))</f>
        <v>Film &amp; Video</v>
      </c>
      <c r="T328" t="str">
        <f>IF(R328=Sheet1!$H$4,"Animation",IF(R328=Sheet1!$H$5,"Documentary",IF(R328=Sheet1!$H$6,"Drama",IF(R328=Sheet1!$H$7,"Science Fiction",IF(R328=Sheet1!$H$8,"Shorts",IF(R328=Sheet1!$H$9,"Television",IF(R328=Sheet1!$H$10,"Mobile games",IF(R328=Sheet1!$H$11,"Video games",IF(R328=Sheet1!$H$12,"Food trucks",IF(R328=Sheet1!$H$13,"Audio",IF(R328=Sheet1!$H$14,"Electric music",IF(R328=Sheet1!$H$15,"Indie rock",IF(R328=Sheet1!$H$16,"Jazz",IF(R328=Sheet1!$H$17,"Metal",IF(R328=Sheet1!$H$18,"Rock",IF(R328=Sheet1!$H$19,"World Music",IF(R328=Sheet1!$H$20,"Fiction",IF(R328=Sheet1!$H$21,"Nonfiction",IF(R328=Sheet1!$H$22,"Radio &amp; podcasts",IF(R328=Sheet1!$H$23,"Translations",IF(R328=Sheet1!$H$24,"Photography books",IF(R328=Sheet1!$H$25,"Web",IF(R328=Sheet1!$H$26,"Wearables",IF(R328=Sheet1!$H$27,"Plays","Other"))))))))))))))))))))))))</f>
        <v>Animation</v>
      </c>
    </row>
    <row r="329" spans="1:20" ht="16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s="5">
        <f>(E329/D329)</f>
        <v>0.38538461538461538</v>
      </c>
      <c r="I329" s="8">
        <f>E329/G329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4">
        <f>(((L329/60)/60)/24)+DATE(1970,1,1)</f>
        <v>43705.208333333328</v>
      </c>
      <c r="O329" s="14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>
        <f>IF(R329="food/food trucks","Food",IF(OR(R329=$R$3,R329=$R$15,R329=$R$52,R329=$R$85,R329=$R$75,R329=$R$135),"Music",IF(OR(R329=Sheet1!$H$4,R329=Sheet1!$H$5,R329=Sheet1!$H$6,R329=Sheet1!$H$7,R329=Sheet1!$H$8,R329=Sheet1!$H$9),"Film &amp; Video",IF(OR(R329=Sheet1!$H$26,R329=Sheet1!$H$25),"Technology",IF(R329=Sheet1!$H$13,"Journalism",IF(OR(R329=Sheet1!$H$20,R329=Sheet1!$H$21,R329=Sheet1!$H$22,R329=Sheet1!$H$23),"Publishing",IF(R329=Sheet1!$H$24,"Photography",IF(R329=Sheet1!$H$27,"Theater",IF(OR(R329=Sheet1!$H$10,R329=Sheet1!$H$11),"Games","TBD")))))))))</f>
        <v>Theater</v>
      </c>
      <c r="T329" t="str">
        <f>IF(R329=Sheet1!$H$4,"Animation",IF(R329=Sheet1!$H$5,"Documentary",IF(R329=Sheet1!$H$6,"Drama",IF(R329=Sheet1!$H$7,"Science Fiction",IF(R329=Sheet1!$H$8,"Shorts",IF(R329=Sheet1!$H$9,"Television",IF(R329=Sheet1!$H$10,"Mobile games",IF(R329=Sheet1!$H$11,"Video games",IF(R329=Sheet1!$H$12,"Food trucks",IF(R329=Sheet1!$H$13,"Audio",IF(R329=Sheet1!$H$14,"Electric music",IF(R329=Sheet1!$H$15,"Indie rock",IF(R329=Sheet1!$H$16,"Jazz",IF(R329=Sheet1!$H$17,"Metal",IF(R329=Sheet1!$H$18,"Rock",IF(R329=Sheet1!$H$19,"World Music",IF(R329=Sheet1!$H$20,"Fiction",IF(R329=Sheet1!$H$21,"Nonfiction",IF(R329=Sheet1!$H$22,"Radio &amp; podcasts",IF(R329=Sheet1!$H$23,"Translations",IF(R329=Sheet1!$H$24,"Photography books",IF(R329=Sheet1!$H$25,"Web",IF(R329=Sheet1!$H$26,"Wearables",IF(R329=Sheet1!$H$27,"Plays","Other"))))))))))))))))))))))))</f>
        <v>Plays</v>
      </c>
    </row>
    <row r="330" spans="1:20" ht="31.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s="5">
        <f>(E330/D330)</f>
        <v>1.3356231003039514</v>
      </c>
      <c r="I330" s="8">
        <f>E330/G330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4">
        <f>(((L330/60)/60)/24)+DATE(1970,1,1)</f>
        <v>43434.25</v>
      </c>
      <c r="O330" s="14">
        <f>(((M330/60)/60)/24)+DATE(1970,1,1)</f>
        <v>43445.25</v>
      </c>
      <c r="P330" t="b">
        <v>0</v>
      </c>
      <c r="Q330" t="b">
        <v>0</v>
      </c>
      <c r="R330" t="s">
        <v>23</v>
      </c>
      <c r="S330" t="str">
        <f>IF(R330="food/food trucks","Food",IF(OR(R330=$R$3,R330=$R$15,R330=$R$52,R330=$R$85,R330=$R$75,R330=$R$135),"Music",IF(OR(R330=Sheet1!$H$4,R330=Sheet1!$H$5,R330=Sheet1!$H$6,R330=Sheet1!$H$7,R330=Sheet1!$H$8,R330=Sheet1!$H$9),"Film &amp; Video",IF(OR(R330=Sheet1!$H$26,R330=Sheet1!$H$25),"Technology",IF(R330=Sheet1!$H$13,"Journalism",IF(OR(R330=Sheet1!$H$20,R330=Sheet1!$H$21,R330=Sheet1!$H$22,R330=Sheet1!$H$23),"Publishing",IF(R330=Sheet1!$H$24,"Photography",IF(R330=Sheet1!$H$27,"Theater",IF(OR(R330=Sheet1!$H$10,R330=Sheet1!$H$11),"Games","TBD")))))))))</f>
        <v>Music</v>
      </c>
      <c r="T330" t="str">
        <f>IF(R330=Sheet1!$H$4,"Animation",IF(R330=Sheet1!$H$5,"Documentary",IF(R330=Sheet1!$H$6,"Drama",IF(R330=Sheet1!$H$7,"Science Fiction",IF(R330=Sheet1!$H$8,"Shorts",IF(R330=Sheet1!$H$9,"Television",IF(R330=Sheet1!$H$10,"Mobile games",IF(R330=Sheet1!$H$11,"Video games",IF(R330=Sheet1!$H$12,"Food trucks",IF(R330=Sheet1!$H$13,"Audio",IF(R330=Sheet1!$H$14,"Electric music",IF(R330=Sheet1!$H$15,"Indie rock",IF(R330=Sheet1!$H$16,"Jazz",IF(R330=Sheet1!$H$17,"Metal",IF(R330=Sheet1!$H$18,"Rock",IF(R330=Sheet1!$H$19,"World Music",IF(R330=Sheet1!$H$20,"Fiction",IF(R330=Sheet1!$H$21,"Nonfiction",IF(R330=Sheet1!$H$22,"Radio &amp; podcasts",IF(R330=Sheet1!$H$23,"Translations",IF(R330=Sheet1!$H$24,"Photography books",IF(R330=Sheet1!$H$25,"Web",IF(R330=Sheet1!$H$26,"Wearables",IF(R330=Sheet1!$H$27,"Plays","Other"))))))))))))))))))))))))</f>
        <v>Rock</v>
      </c>
    </row>
    <row r="331" spans="1:20" ht="16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s="5">
        <f>(E331/D331)</f>
        <v>0.22896588486140726</v>
      </c>
      <c r="I331" s="8">
        <f>E331/G331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4">
        <f>(((L331/60)/60)/24)+DATE(1970,1,1)</f>
        <v>42716.25</v>
      </c>
      <c r="O331" s="14">
        <f>(((M331/60)/60)/24)+DATE(1970,1,1)</f>
        <v>42727.25</v>
      </c>
      <c r="P331" t="b">
        <v>0</v>
      </c>
      <c r="Q331" t="b">
        <v>0</v>
      </c>
      <c r="R331" t="s">
        <v>89</v>
      </c>
      <c r="S331" t="str">
        <f>IF(R331="food/food trucks","Food",IF(OR(R331=$R$3,R331=$R$15,R331=$R$52,R331=$R$85,R331=$R$75,R331=$R$135),"Music",IF(OR(R331=Sheet1!$H$4,R331=Sheet1!$H$5,R331=Sheet1!$H$6,R331=Sheet1!$H$7,R331=Sheet1!$H$8,R331=Sheet1!$H$9),"Film &amp; Video",IF(OR(R331=Sheet1!$H$26,R331=Sheet1!$H$25),"Technology",IF(R331=Sheet1!$H$13,"Journalism",IF(OR(R331=Sheet1!$H$20,R331=Sheet1!$H$21,R331=Sheet1!$H$22,R331=Sheet1!$H$23),"Publishing",IF(R331=Sheet1!$H$24,"Photography",IF(R331=Sheet1!$H$27,"Theater",IF(OR(R331=Sheet1!$H$10,R331=Sheet1!$H$11),"Games","TBD")))))))))</f>
        <v>Games</v>
      </c>
      <c r="T331" t="str">
        <f>IF(R331=Sheet1!$H$4,"Animation",IF(R331=Sheet1!$H$5,"Documentary",IF(R331=Sheet1!$H$6,"Drama",IF(R331=Sheet1!$H$7,"Science Fiction",IF(R331=Sheet1!$H$8,"Shorts",IF(R331=Sheet1!$H$9,"Television",IF(R331=Sheet1!$H$10,"Mobile games",IF(R331=Sheet1!$H$11,"Video games",IF(R331=Sheet1!$H$12,"Food trucks",IF(R331=Sheet1!$H$13,"Audio",IF(R331=Sheet1!$H$14,"Electric music",IF(R331=Sheet1!$H$15,"Indie rock",IF(R331=Sheet1!$H$16,"Jazz",IF(R331=Sheet1!$H$17,"Metal",IF(R331=Sheet1!$H$18,"Rock",IF(R331=Sheet1!$H$19,"World Music",IF(R331=Sheet1!$H$20,"Fiction",IF(R331=Sheet1!$H$21,"Nonfiction",IF(R331=Sheet1!$H$22,"Radio &amp; podcasts",IF(R331=Sheet1!$H$23,"Translations",IF(R331=Sheet1!$H$24,"Photography books",IF(R331=Sheet1!$H$25,"Web",IF(R331=Sheet1!$H$26,"Wearables",IF(R331=Sheet1!$H$27,"Plays","Other"))))))))))))))))))))))))</f>
        <v>Video games</v>
      </c>
    </row>
    <row r="332" spans="1:20" ht="31.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s="5">
        <f>(E332/D332)</f>
        <v>1.8495548961424333</v>
      </c>
      <c r="I332" s="8">
        <f>E332/G332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4">
        <f>(((L332/60)/60)/24)+DATE(1970,1,1)</f>
        <v>43077.25</v>
      </c>
      <c r="O332" s="14">
        <f>(((M332/60)/60)/24)+DATE(1970,1,1)</f>
        <v>43078.25</v>
      </c>
      <c r="P332" t="b">
        <v>0</v>
      </c>
      <c r="Q332" t="b">
        <v>0</v>
      </c>
      <c r="R332" t="s">
        <v>42</v>
      </c>
      <c r="S332" t="str">
        <f>IF(R332="food/food trucks","Food",IF(OR(R332=$R$3,R332=$R$15,R332=$R$52,R332=$R$85,R332=$R$75,R332=$R$135),"Music",IF(OR(R332=Sheet1!$H$4,R332=Sheet1!$H$5,R332=Sheet1!$H$6,R332=Sheet1!$H$7,R332=Sheet1!$H$8,R332=Sheet1!$H$9),"Film &amp; Video",IF(OR(R332=Sheet1!$H$26,R332=Sheet1!$H$25),"Technology",IF(R332=Sheet1!$H$13,"Journalism",IF(OR(R332=Sheet1!$H$20,R332=Sheet1!$H$21,R332=Sheet1!$H$22,R332=Sheet1!$H$23),"Publishing",IF(R332=Sheet1!$H$24,"Photography",IF(R332=Sheet1!$H$27,"Theater",IF(OR(R332=Sheet1!$H$10,R332=Sheet1!$H$11),"Games","TBD")))))))))</f>
        <v>Film &amp; Video</v>
      </c>
      <c r="T332" t="str">
        <f>IF(R332=Sheet1!$H$4,"Animation",IF(R332=Sheet1!$H$5,"Documentary",IF(R332=Sheet1!$H$6,"Drama",IF(R332=Sheet1!$H$7,"Science Fiction",IF(R332=Sheet1!$H$8,"Shorts",IF(R332=Sheet1!$H$9,"Television",IF(R332=Sheet1!$H$10,"Mobile games",IF(R332=Sheet1!$H$11,"Video games",IF(R332=Sheet1!$H$12,"Food trucks",IF(R332=Sheet1!$H$13,"Audio",IF(R332=Sheet1!$H$14,"Electric music",IF(R332=Sheet1!$H$15,"Indie rock",IF(R332=Sheet1!$H$16,"Jazz",IF(R332=Sheet1!$H$17,"Metal",IF(R332=Sheet1!$H$18,"Rock",IF(R332=Sheet1!$H$19,"World Music",IF(R332=Sheet1!$H$20,"Fiction",IF(R332=Sheet1!$H$21,"Nonfiction",IF(R332=Sheet1!$H$22,"Radio &amp; podcasts",IF(R332=Sheet1!$H$23,"Translations",IF(R332=Sheet1!$H$24,"Photography books",IF(R332=Sheet1!$H$25,"Web",IF(R332=Sheet1!$H$26,"Wearables",IF(R332=Sheet1!$H$27,"Plays","Other"))))))))))))))))))))))))</f>
        <v>Documentary</v>
      </c>
    </row>
    <row r="333" spans="1:20" ht="16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s="5">
        <f>(E333/D333)</f>
        <v>4.4372727272727275</v>
      </c>
      <c r="I333" s="8">
        <f>E333/G333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4">
        <f>(((L333/60)/60)/24)+DATE(1970,1,1)</f>
        <v>40896.25</v>
      </c>
      <c r="O333" s="14">
        <f>(((M333/60)/60)/24)+DATE(1970,1,1)</f>
        <v>40897.25</v>
      </c>
      <c r="P333" t="b">
        <v>0</v>
      </c>
      <c r="Q333" t="b">
        <v>0</v>
      </c>
      <c r="R333" t="s">
        <v>17</v>
      </c>
      <c r="S333" t="str">
        <f>IF(R333="food/food trucks","Food",IF(OR(R333=$R$3,R333=$R$15,R333=$R$52,R333=$R$85,R333=$R$75,R333=$R$135),"Music",IF(OR(R333=Sheet1!$H$4,R333=Sheet1!$H$5,R333=Sheet1!$H$6,R333=Sheet1!$H$7,R333=Sheet1!$H$8,R333=Sheet1!$H$9),"Film &amp; Video",IF(OR(R333=Sheet1!$H$26,R333=Sheet1!$H$25),"Technology",IF(R333=Sheet1!$H$13,"Journalism",IF(OR(R333=Sheet1!$H$20,R333=Sheet1!$H$21,R333=Sheet1!$H$22,R333=Sheet1!$H$23),"Publishing",IF(R333=Sheet1!$H$24,"Photography",IF(R333=Sheet1!$H$27,"Theater",IF(OR(R333=Sheet1!$H$10,R333=Sheet1!$H$11),"Games","TBD")))))))))</f>
        <v>Food</v>
      </c>
      <c r="T333" t="str">
        <f>IF(R333=Sheet1!$H$4,"Animation",IF(R333=Sheet1!$H$5,"Documentary",IF(R333=Sheet1!$H$6,"Drama",IF(R333=Sheet1!$H$7,"Science Fiction",IF(R333=Sheet1!$H$8,"Shorts",IF(R333=Sheet1!$H$9,"Television",IF(R333=Sheet1!$H$10,"Mobile games",IF(R333=Sheet1!$H$11,"Video games",IF(R333=Sheet1!$H$12,"Food trucks",IF(R333=Sheet1!$H$13,"Audio",IF(R333=Sheet1!$H$14,"Electric music",IF(R333=Sheet1!$H$15,"Indie rock",IF(R333=Sheet1!$H$16,"Jazz",IF(R333=Sheet1!$H$17,"Metal",IF(R333=Sheet1!$H$18,"Rock",IF(R333=Sheet1!$H$19,"World Music",IF(R333=Sheet1!$H$20,"Fiction",IF(R333=Sheet1!$H$21,"Nonfiction",IF(R333=Sheet1!$H$22,"Radio &amp; podcasts",IF(R333=Sheet1!$H$23,"Translations",IF(R333=Sheet1!$H$24,"Photography books",IF(R333=Sheet1!$H$25,"Web",IF(R333=Sheet1!$H$26,"Wearables",IF(R333=Sheet1!$H$27,"Plays","Other"))))))))))))))))))))))))</f>
        <v>Food trucks</v>
      </c>
    </row>
    <row r="334" spans="1:20" ht="31.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s="5">
        <f>(E334/D334)</f>
        <v>1.999806763285024</v>
      </c>
      <c r="I334" s="8">
        <f>E334/G334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4">
        <f>(((L334/60)/60)/24)+DATE(1970,1,1)</f>
        <v>41361.208333333336</v>
      </c>
      <c r="O334" s="14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tr">
        <f>IF(R334="food/food trucks","Food",IF(OR(R334=$R$3,R334=$R$15,R334=$R$52,R334=$R$85,R334=$R$75,R334=$R$135),"Music",IF(OR(R334=Sheet1!$H$4,R334=Sheet1!$H$5,R334=Sheet1!$H$6,R334=Sheet1!$H$7,R334=Sheet1!$H$8,R334=Sheet1!$H$9),"Film &amp; Video",IF(OR(R334=Sheet1!$H$26,R334=Sheet1!$H$25),"Technology",IF(R334=Sheet1!$H$13,"Journalism",IF(OR(R334=Sheet1!$H$20,R334=Sheet1!$H$21,R334=Sheet1!$H$22,R334=Sheet1!$H$23),"Publishing",IF(R334=Sheet1!$H$24,"Photography",IF(R334=Sheet1!$H$27,"Theater",IF(OR(R334=Sheet1!$H$10,R334=Sheet1!$H$11),"Games","TBD")))))))))</f>
        <v>Technology</v>
      </c>
      <c r="T334" t="str">
        <f>IF(R334=Sheet1!$H$4,"Animation",IF(R334=Sheet1!$H$5,"Documentary",IF(R334=Sheet1!$H$6,"Drama",IF(R334=Sheet1!$H$7,"Science Fiction",IF(R334=Sheet1!$H$8,"Shorts",IF(R334=Sheet1!$H$9,"Television",IF(R334=Sheet1!$H$10,"Mobile games",IF(R334=Sheet1!$H$11,"Video games",IF(R334=Sheet1!$H$12,"Food trucks",IF(R334=Sheet1!$H$13,"Audio",IF(R334=Sheet1!$H$14,"Electric music",IF(R334=Sheet1!$H$15,"Indie rock",IF(R334=Sheet1!$H$16,"Jazz",IF(R334=Sheet1!$H$17,"Metal",IF(R334=Sheet1!$H$18,"Rock",IF(R334=Sheet1!$H$19,"World Music",IF(R334=Sheet1!$H$20,"Fiction",IF(R334=Sheet1!$H$21,"Nonfiction",IF(R334=Sheet1!$H$22,"Radio &amp; podcasts",IF(R334=Sheet1!$H$23,"Translations",IF(R334=Sheet1!$H$24,"Photography books",IF(R334=Sheet1!$H$25,"Web",IF(R334=Sheet1!$H$26,"Wearables",IF(R334=Sheet1!$H$27,"Plays","Other"))))))))))))))))))))))))</f>
        <v>Wearables</v>
      </c>
    </row>
    <row r="335" spans="1:20" ht="16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s="5">
        <f>(E335/D335)</f>
        <v>1.2395833333333333</v>
      </c>
      <c r="I335" s="8">
        <f>E335/G335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4">
        <f>(((L335/60)/60)/24)+DATE(1970,1,1)</f>
        <v>43424.25</v>
      </c>
      <c r="O335" s="14">
        <f>(((M335/60)/60)/24)+DATE(1970,1,1)</f>
        <v>43452.25</v>
      </c>
      <c r="P335" t="b">
        <v>0</v>
      </c>
      <c r="Q335" t="b">
        <v>0</v>
      </c>
      <c r="R335" t="s">
        <v>33</v>
      </c>
      <c r="S335" t="str">
        <f>IF(R335="food/food trucks","Food",IF(OR(R335=$R$3,R335=$R$15,R335=$R$52,R335=$R$85,R335=$R$75,R335=$R$135),"Music",IF(OR(R335=Sheet1!$H$4,R335=Sheet1!$H$5,R335=Sheet1!$H$6,R335=Sheet1!$H$7,R335=Sheet1!$H$8,R335=Sheet1!$H$9),"Film &amp; Video",IF(OR(R335=Sheet1!$H$26,R335=Sheet1!$H$25),"Technology",IF(R335=Sheet1!$H$13,"Journalism",IF(OR(R335=Sheet1!$H$20,R335=Sheet1!$H$21,R335=Sheet1!$H$22,R335=Sheet1!$H$23),"Publishing",IF(R335=Sheet1!$H$24,"Photography",IF(R335=Sheet1!$H$27,"Theater",IF(OR(R335=Sheet1!$H$10,R335=Sheet1!$H$11),"Games","TBD")))))))))</f>
        <v>Theater</v>
      </c>
      <c r="T335" t="str">
        <f>IF(R335=Sheet1!$H$4,"Animation",IF(R335=Sheet1!$H$5,"Documentary",IF(R335=Sheet1!$H$6,"Drama",IF(R335=Sheet1!$H$7,"Science Fiction",IF(R335=Sheet1!$H$8,"Shorts",IF(R335=Sheet1!$H$9,"Television",IF(R335=Sheet1!$H$10,"Mobile games",IF(R335=Sheet1!$H$11,"Video games",IF(R335=Sheet1!$H$12,"Food trucks",IF(R335=Sheet1!$H$13,"Audio",IF(R335=Sheet1!$H$14,"Electric music",IF(R335=Sheet1!$H$15,"Indie rock",IF(R335=Sheet1!$H$16,"Jazz",IF(R335=Sheet1!$H$17,"Metal",IF(R335=Sheet1!$H$18,"Rock",IF(R335=Sheet1!$H$19,"World Music",IF(R335=Sheet1!$H$20,"Fiction",IF(R335=Sheet1!$H$21,"Nonfiction",IF(R335=Sheet1!$H$22,"Radio &amp; podcasts",IF(R335=Sheet1!$H$23,"Translations",IF(R335=Sheet1!$H$24,"Photography books",IF(R335=Sheet1!$H$25,"Web",IF(R335=Sheet1!$H$26,"Wearables",IF(R335=Sheet1!$H$27,"Plays","Other"))))))))))))))))))))))))</f>
        <v>Plays</v>
      </c>
    </row>
    <row r="336" spans="1:20" ht="16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s="5">
        <f>(E336/D336)</f>
        <v>1.8661329305135952</v>
      </c>
      <c r="I336" s="8">
        <f>E336/G336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4">
        <f>(((L336/60)/60)/24)+DATE(1970,1,1)</f>
        <v>43110.25</v>
      </c>
      <c r="O336" s="14">
        <f>(((M336/60)/60)/24)+DATE(1970,1,1)</f>
        <v>43117.25</v>
      </c>
      <c r="P336" t="b">
        <v>0</v>
      </c>
      <c r="Q336" t="b">
        <v>0</v>
      </c>
      <c r="R336" t="s">
        <v>23</v>
      </c>
      <c r="S336" t="str">
        <f>IF(R336="food/food trucks","Food",IF(OR(R336=$R$3,R336=$R$15,R336=$R$52,R336=$R$85,R336=$R$75,R336=$R$135),"Music",IF(OR(R336=Sheet1!$H$4,R336=Sheet1!$H$5,R336=Sheet1!$H$6,R336=Sheet1!$H$7,R336=Sheet1!$H$8,R336=Sheet1!$H$9),"Film &amp; Video",IF(OR(R336=Sheet1!$H$26,R336=Sheet1!$H$25),"Technology",IF(R336=Sheet1!$H$13,"Journalism",IF(OR(R336=Sheet1!$H$20,R336=Sheet1!$H$21,R336=Sheet1!$H$22,R336=Sheet1!$H$23),"Publishing",IF(R336=Sheet1!$H$24,"Photography",IF(R336=Sheet1!$H$27,"Theater",IF(OR(R336=Sheet1!$H$10,R336=Sheet1!$H$11),"Games","TBD")))))))))</f>
        <v>Music</v>
      </c>
      <c r="T336" t="str">
        <f>IF(R336=Sheet1!$H$4,"Animation",IF(R336=Sheet1!$H$5,"Documentary",IF(R336=Sheet1!$H$6,"Drama",IF(R336=Sheet1!$H$7,"Science Fiction",IF(R336=Sheet1!$H$8,"Shorts",IF(R336=Sheet1!$H$9,"Television",IF(R336=Sheet1!$H$10,"Mobile games",IF(R336=Sheet1!$H$11,"Video games",IF(R336=Sheet1!$H$12,"Food trucks",IF(R336=Sheet1!$H$13,"Audio",IF(R336=Sheet1!$H$14,"Electric music",IF(R336=Sheet1!$H$15,"Indie rock",IF(R336=Sheet1!$H$16,"Jazz",IF(R336=Sheet1!$H$17,"Metal",IF(R336=Sheet1!$H$18,"Rock",IF(R336=Sheet1!$H$19,"World Music",IF(R336=Sheet1!$H$20,"Fiction",IF(R336=Sheet1!$H$21,"Nonfiction",IF(R336=Sheet1!$H$22,"Radio &amp; podcasts",IF(R336=Sheet1!$H$23,"Translations",IF(R336=Sheet1!$H$24,"Photography books",IF(R336=Sheet1!$H$25,"Web",IF(R336=Sheet1!$H$26,"Wearables",IF(R336=Sheet1!$H$27,"Plays","Other"))))))))))))))))))))))))</f>
        <v>Rock</v>
      </c>
    </row>
    <row r="337" spans="1:20" ht="16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s="5">
        <f>(E337/D337)</f>
        <v>1.1428538550057536</v>
      </c>
      <c r="I337" s="8">
        <f>E337/G337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4">
        <f>(((L337/60)/60)/24)+DATE(1970,1,1)</f>
        <v>43784.25</v>
      </c>
      <c r="O337" s="14">
        <f>(((M337/60)/60)/24)+DATE(1970,1,1)</f>
        <v>43797.25</v>
      </c>
      <c r="P337" t="b">
        <v>0</v>
      </c>
      <c r="Q337" t="b">
        <v>0</v>
      </c>
      <c r="R337" t="s">
        <v>23</v>
      </c>
      <c r="S337" t="str">
        <f>IF(R337="food/food trucks","Food",IF(OR(R337=$R$3,R337=$R$15,R337=$R$52,R337=$R$85,R337=$R$75,R337=$R$135),"Music",IF(OR(R337=Sheet1!$H$4,R337=Sheet1!$H$5,R337=Sheet1!$H$6,R337=Sheet1!$H$7,R337=Sheet1!$H$8,R337=Sheet1!$H$9),"Film &amp; Video",IF(OR(R337=Sheet1!$H$26,R337=Sheet1!$H$25),"Technology",IF(R337=Sheet1!$H$13,"Journalism",IF(OR(R337=Sheet1!$H$20,R337=Sheet1!$H$21,R337=Sheet1!$H$22,R337=Sheet1!$H$23),"Publishing",IF(R337=Sheet1!$H$24,"Photography",IF(R337=Sheet1!$H$27,"Theater",IF(OR(R337=Sheet1!$H$10,R337=Sheet1!$H$11),"Games","TBD")))))))))</f>
        <v>Music</v>
      </c>
      <c r="T337" t="str">
        <f>IF(R337=Sheet1!$H$4,"Animation",IF(R337=Sheet1!$H$5,"Documentary",IF(R337=Sheet1!$H$6,"Drama",IF(R337=Sheet1!$H$7,"Science Fiction",IF(R337=Sheet1!$H$8,"Shorts",IF(R337=Sheet1!$H$9,"Television",IF(R337=Sheet1!$H$10,"Mobile games",IF(R337=Sheet1!$H$11,"Video games",IF(R337=Sheet1!$H$12,"Food trucks",IF(R337=Sheet1!$H$13,"Audio",IF(R337=Sheet1!$H$14,"Electric music",IF(R337=Sheet1!$H$15,"Indie rock",IF(R337=Sheet1!$H$16,"Jazz",IF(R337=Sheet1!$H$17,"Metal",IF(R337=Sheet1!$H$18,"Rock",IF(R337=Sheet1!$H$19,"World Music",IF(R337=Sheet1!$H$20,"Fiction",IF(R337=Sheet1!$H$21,"Nonfiction",IF(R337=Sheet1!$H$22,"Radio &amp; podcasts",IF(R337=Sheet1!$H$23,"Translations",IF(R337=Sheet1!$H$24,"Photography books",IF(R337=Sheet1!$H$25,"Web",IF(R337=Sheet1!$H$26,"Wearables",IF(R337=Sheet1!$H$27,"Plays","Other"))))))))))))))))))))))))</f>
        <v>Rock</v>
      </c>
    </row>
    <row r="338" spans="1:20" ht="16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s="5">
        <f>(E338/D338)</f>
        <v>0.97032531824611035</v>
      </c>
      <c r="I338" s="8">
        <f>E338/G338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4">
        <f>(((L338/60)/60)/24)+DATE(1970,1,1)</f>
        <v>40527.25</v>
      </c>
      <c r="O338" s="14">
        <f>(((M338/60)/60)/24)+DATE(1970,1,1)</f>
        <v>40528.25</v>
      </c>
      <c r="P338" t="b">
        <v>0</v>
      </c>
      <c r="Q338" t="b">
        <v>1</v>
      </c>
      <c r="R338" t="s">
        <v>23</v>
      </c>
      <c r="S338" t="str">
        <f>IF(R338="food/food trucks","Food",IF(OR(R338=$R$3,R338=$R$15,R338=$R$52,R338=$R$85,R338=$R$75,R338=$R$135),"Music",IF(OR(R338=Sheet1!$H$4,R338=Sheet1!$H$5,R338=Sheet1!$H$6,R338=Sheet1!$H$7,R338=Sheet1!$H$8,R338=Sheet1!$H$9),"Film &amp; Video",IF(OR(R338=Sheet1!$H$26,R338=Sheet1!$H$25),"Technology",IF(R338=Sheet1!$H$13,"Journalism",IF(OR(R338=Sheet1!$H$20,R338=Sheet1!$H$21,R338=Sheet1!$H$22,R338=Sheet1!$H$23),"Publishing",IF(R338=Sheet1!$H$24,"Photography",IF(R338=Sheet1!$H$27,"Theater",IF(OR(R338=Sheet1!$H$10,R338=Sheet1!$H$11),"Games","TBD")))))))))</f>
        <v>Music</v>
      </c>
      <c r="T338" t="str">
        <f>IF(R338=Sheet1!$H$4,"Animation",IF(R338=Sheet1!$H$5,"Documentary",IF(R338=Sheet1!$H$6,"Drama",IF(R338=Sheet1!$H$7,"Science Fiction",IF(R338=Sheet1!$H$8,"Shorts",IF(R338=Sheet1!$H$9,"Television",IF(R338=Sheet1!$H$10,"Mobile games",IF(R338=Sheet1!$H$11,"Video games",IF(R338=Sheet1!$H$12,"Food trucks",IF(R338=Sheet1!$H$13,"Audio",IF(R338=Sheet1!$H$14,"Electric music",IF(R338=Sheet1!$H$15,"Indie rock",IF(R338=Sheet1!$H$16,"Jazz",IF(R338=Sheet1!$H$17,"Metal",IF(R338=Sheet1!$H$18,"Rock",IF(R338=Sheet1!$H$19,"World Music",IF(R338=Sheet1!$H$20,"Fiction",IF(R338=Sheet1!$H$21,"Nonfiction",IF(R338=Sheet1!$H$22,"Radio &amp; podcasts",IF(R338=Sheet1!$H$23,"Translations",IF(R338=Sheet1!$H$24,"Photography books",IF(R338=Sheet1!$H$25,"Web",IF(R338=Sheet1!$H$26,"Wearables",IF(R338=Sheet1!$H$27,"Plays","Other"))))))))))))))))))))))))</f>
        <v>Rock</v>
      </c>
    </row>
    <row r="339" spans="1:20" ht="16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s="5">
        <f>(E339/D339)</f>
        <v>1.2281904761904763</v>
      </c>
      <c r="I339" s="8">
        <f>E339/G339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4">
        <f>(((L339/60)/60)/24)+DATE(1970,1,1)</f>
        <v>43780.25</v>
      </c>
      <c r="O339" s="14">
        <f>(((M339/60)/60)/24)+DATE(1970,1,1)</f>
        <v>43781.25</v>
      </c>
      <c r="P339" t="b">
        <v>0</v>
      </c>
      <c r="Q339" t="b">
        <v>0</v>
      </c>
      <c r="R339" t="s">
        <v>33</v>
      </c>
      <c r="S339" t="str">
        <f>IF(R339="food/food trucks","Food",IF(OR(R339=$R$3,R339=$R$15,R339=$R$52,R339=$R$85,R339=$R$75,R339=$R$135),"Music",IF(OR(R339=Sheet1!$H$4,R339=Sheet1!$H$5,R339=Sheet1!$H$6,R339=Sheet1!$H$7,R339=Sheet1!$H$8,R339=Sheet1!$H$9),"Film &amp; Video",IF(OR(R339=Sheet1!$H$26,R339=Sheet1!$H$25),"Technology",IF(R339=Sheet1!$H$13,"Journalism",IF(OR(R339=Sheet1!$H$20,R339=Sheet1!$H$21,R339=Sheet1!$H$22,R339=Sheet1!$H$23),"Publishing",IF(R339=Sheet1!$H$24,"Photography",IF(R339=Sheet1!$H$27,"Theater",IF(OR(R339=Sheet1!$H$10,R339=Sheet1!$H$11),"Games","TBD")))))))))</f>
        <v>Theater</v>
      </c>
      <c r="T339" t="str">
        <f>IF(R339=Sheet1!$H$4,"Animation",IF(R339=Sheet1!$H$5,"Documentary",IF(R339=Sheet1!$H$6,"Drama",IF(R339=Sheet1!$H$7,"Science Fiction",IF(R339=Sheet1!$H$8,"Shorts",IF(R339=Sheet1!$H$9,"Television",IF(R339=Sheet1!$H$10,"Mobile games",IF(R339=Sheet1!$H$11,"Video games",IF(R339=Sheet1!$H$12,"Food trucks",IF(R339=Sheet1!$H$13,"Audio",IF(R339=Sheet1!$H$14,"Electric music",IF(R339=Sheet1!$H$15,"Indie rock",IF(R339=Sheet1!$H$16,"Jazz",IF(R339=Sheet1!$H$17,"Metal",IF(R339=Sheet1!$H$18,"Rock",IF(R339=Sheet1!$H$19,"World Music",IF(R339=Sheet1!$H$20,"Fiction",IF(R339=Sheet1!$H$21,"Nonfiction",IF(R339=Sheet1!$H$22,"Radio &amp; podcasts",IF(R339=Sheet1!$H$23,"Translations",IF(R339=Sheet1!$H$24,"Photography books",IF(R339=Sheet1!$H$25,"Web",IF(R339=Sheet1!$H$26,"Wearables",IF(R339=Sheet1!$H$27,"Plays","Other"))))))))))))))))))))))))</f>
        <v>Plays</v>
      </c>
    </row>
    <row r="340" spans="1:20" ht="16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s="5">
        <f>(E340/D340)</f>
        <v>1.7914326647564469</v>
      </c>
      <c r="I340" s="8">
        <f>E340/G340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4">
        <f>(((L340/60)/60)/24)+DATE(1970,1,1)</f>
        <v>40821.208333333336</v>
      </c>
      <c r="O340" s="14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tr">
        <f>IF(R340="food/food trucks","Food",IF(OR(R340=$R$3,R340=$R$15,R340=$R$52,R340=$R$85,R340=$R$75,R340=$R$135),"Music",IF(OR(R340=Sheet1!$H$4,R340=Sheet1!$H$5,R340=Sheet1!$H$6,R340=Sheet1!$H$7,R340=Sheet1!$H$8,R340=Sheet1!$H$9),"Film &amp; Video",IF(OR(R340=Sheet1!$H$26,R340=Sheet1!$H$25),"Technology",IF(R340=Sheet1!$H$13,"Journalism",IF(OR(R340=Sheet1!$H$20,R340=Sheet1!$H$21,R340=Sheet1!$H$22,R340=Sheet1!$H$23),"Publishing",IF(R340=Sheet1!$H$24,"Photography",IF(R340=Sheet1!$H$27,"Theater",IF(OR(R340=Sheet1!$H$10,R340=Sheet1!$H$11),"Games","TBD")))))))))</f>
        <v>Theater</v>
      </c>
      <c r="T340" t="str">
        <f>IF(R340=Sheet1!$H$4,"Animation",IF(R340=Sheet1!$H$5,"Documentary",IF(R340=Sheet1!$H$6,"Drama",IF(R340=Sheet1!$H$7,"Science Fiction",IF(R340=Sheet1!$H$8,"Shorts",IF(R340=Sheet1!$H$9,"Television",IF(R340=Sheet1!$H$10,"Mobile games",IF(R340=Sheet1!$H$11,"Video games",IF(R340=Sheet1!$H$12,"Food trucks",IF(R340=Sheet1!$H$13,"Audio",IF(R340=Sheet1!$H$14,"Electric music",IF(R340=Sheet1!$H$15,"Indie rock",IF(R340=Sheet1!$H$16,"Jazz",IF(R340=Sheet1!$H$17,"Metal",IF(R340=Sheet1!$H$18,"Rock",IF(R340=Sheet1!$H$19,"World Music",IF(R340=Sheet1!$H$20,"Fiction",IF(R340=Sheet1!$H$21,"Nonfiction",IF(R340=Sheet1!$H$22,"Radio &amp; podcasts",IF(R340=Sheet1!$H$23,"Translations",IF(R340=Sheet1!$H$24,"Photography books",IF(R340=Sheet1!$H$25,"Web",IF(R340=Sheet1!$H$26,"Wearables",IF(R340=Sheet1!$H$27,"Plays","Other"))))))))))))))))))))))))</f>
        <v>Plays</v>
      </c>
    </row>
    <row r="341" spans="1:20" ht="16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s="5">
        <f>(E341/D341)</f>
        <v>0.79951577402787966</v>
      </c>
      <c r="I341" s="8">
        <f>E341/G341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4">
        <f>(((L341/60)/60)/24)+DATE(1970,1,1)</f>
        <v>42949.208333333328</v>
      </c>
      <c r="O341" s="14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>
        <f>IF(R341="food/food trucks","Food",IF(OR(R341=$R$3,R341=$R$15,R341=$R$52,R341=$R$85,R341=$R$75,R341=$R$135),"Music",IF(OR(R341=Sheet1!$H$4,R341=Sheet1!$H$5,R341=Sheet1!$H$6,R341=Sheet1!$H$7,R341=Sheet1!$H$8,R341=Sheet1!$H$9),"Film &amp; Video",IF(OR(R341=Sheet1!$H$26,R341=Sheet1!$H$25),"Technology",IF(R341=Sheet1!$H$13,"Journalism",IF(OR(R341=Sheet1!$H$20,R341=Sheet1!$H$21,R341=Sheet1!$H$22,R341=Sheet1!$H$23),"Publishing",IF(R341=Sheet1!$H$24,"Photography",IF(R341=Sheet1!$H$27,"Theater",IF(OR(R341=Sheet1!$H$10,R341=Sheet1!$H$11),"Games","TBD")))))))))</f>
        <v>Theater</v>
      </c>
      <c r="T341" t="str">
        <f>IF(R341=Sheet1!$H$4,"Animation",IF(R341=Sheet1!$H$5,"Documentary",IF(R341=Sheet1!$H$6,"Drama",IF(R341=Sheet1!$H$7,"Science Fiction",IF(R341=Sheet1!$H$8,"Shorts",IF(R341=Sheet1!$H$9,"Television",IF(R341=Sheet1!$H$10,"Mobile games",IF(R341=Sheet1!$H$11,"Video games",IF(R341=Sheet1!$H$12,"Food trucks",IF(R341=Sheet1!$H$13,"Audio",IF(R341=Sheet1!$H$14,"Electric music",IF(R341=Sheet1!$H$15,"Indie rock",IF(R341=Sheet1!$H$16,"Jazz",IF(R341=Sheet1!$H$17,"Metal",IF(R341=Sheet1!$H$18,"Rock",IF(R341=Sheet1!$H$19,"World Music",IF(R341=Sheet1!$H$20,"Fiction",IF(R341=Sheet1!$H$21,"Nonfiction",IF(R341=Sheet1!$H$22,"Radio &amp; podcasts",IF(R341=Sheet1!$H$23,"Translations",IF(R341=Sheet1!$H$24,"Photography books",IF(R341=Sheet1!$H$25,"Web",IF(R341=Sheet1!$H$26,"Wearables",IF(R341=Sheet1!$H$27,"Plays","Other"))))))))))))))))))))))))</f>
        <v>Plays</v>
      </c>
    </row>
    <row r="342" spans="1:20" ht="16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s="5">
        <f>(E342/D342)</f>
        <v>0.94242587601078165</v>
      </c>
      <c r="I342" s="8">
        <f>E342/G342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4">
        <f>(((L342/60)/60)/24)+DATE(1970,1,1)</f>
        <v>40889.25</v>
      </c>
      <c r="O342" s="14">
        <f>(((M342/60)/60)/24)+DATE(1970,1,1)</f>
        <v>40890.25</v>
      </c>
      <c r="P342" t="b">
        <v>0</v>
      </c>
      <c r="Q342" t="b">
        <v>0</v>
      </c>
      <c r="R342" t="s">
        <v>122</v>
      </c>
      <c r="S342" t="str">
        <f>IF(R342="food/food trucks","Food",IF(OR(R342=$R$3,R342=$R$15,R342=$R$52,R342=$R$85,R342=$R$75,R342=$R$135),"Music",IF(OR(R342=Sheet1!$H$4,R342=Sheet1!$H$5,R342=Sheet1!$H$6,R342=Sheet1!$H$7,R342=Sheet1!$H$8,R342=Sheet1!$H$9),"Film &amp; Video",IF(OR(R342=Sheet1!$H$26,R342=Sheet1!$H$25),"Technology",IF(R342=Sheet1!$H$13,"Journalism",IF(OR(R342=Sheet1!$H$20,R342=Sheet1!$H$21,R342=Sheet1!$H$22,R342=Sheet1!$H$23),"Publishing",IF(R342=Sheet1!$H$24,"Photography",IF(R342=Sheet1!$H$27,"Theater",IF(OR(R342=Sheet1!$H$10,R342=Sheet1!$H$11),"Games","TBD")))))))))</f>
        <v>Photography</v>
      </c>
      <c r="T342" t="str">
        <f>IF(R342=Sheet1!$H$4,"Animation",IF(R342=Sheet1!$H$5,"Documentary",IF(R342=Sheet1!$H$6,"Drama",IF(R342=Sheet1!$H$7,"Science Fiction",IF(R342=Sheet1!$H$8,"Shorts",IF(R342=Sheet1!$H$9,"Television",IF(R342=Sheet1!$H$10,"Mobile games",IF(R342=Sheet1!$H$11,"Video games",IF(R342=Sheet1!$H$12,"Food trucks",IF(R342=Sheet1!$H$13,"Audio",IF(R342=Sheet1!$H$14,"Electric music",IF(R342=Sheet1!$H$15,"Indie rock",IF(R342=Sheet1!$H$16,"Jazz",IF(R342=Sheet1!$H$17,"Metal",IF(R342=Sheet1!$H$18,"Rock",IF(R342=Sheet1!$H$19,"World Music",IF(R342=Sheet1!$H$20,"Fiction",IF(R342=Sheet1!$H$21,"Nonfiction",IF(R342=Sheet1!$H$22,"Radio &amp; podcasts",IF(R342=Sheet1!$H$23,"Translations",IF(R342=Sheet1!$H$24,"Photography books",IF(R342=Sheet1!$H$25,"Web",IF(R342=Sheet1!$H$26,"Wearables",IF(R342=Sheet1!$H$27,"Plays","Other"))))))))))))))))))))))))</f>
        <v>Photography books</v>
      </c>
    </row>
    <row r="343" spans="1:20" ht="31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s="5">
        <f>(E343/D343)</f>
        <v>0.84669291338582675</v>
      </c>
      <c r="I343" s="8">
        <f>E343/G343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4">
        <f>(((L343/60)/60)/24)+DATE(1970,1,1)</f>
        <v>42244.208333333328</v>
      </c>
      <c r="O343" s="14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>
        <f>IF(R343="food/food trucks","Food",IF(OR(R343=$R$3,R343=$R$15,R343=$R$52,R343=$R$85,R343=$R$75,R343=$R$135),"Music",IF(OR(R343=Sheet1!$H$4,R343=Sheet1!$H$5,R343=Sheet1!$H$6,R343=Sheet1!$H$7,R343=Sheet1!$H$8,R343=Sheet1!$H$9),"Film &amp; Video",IF(OR(R343=Sheet1!$H$26,R343=Sheet1!$H$25),"Technology",IF(R343=Sheet1!$H$13,"Journalism",IF(OR(R343=Sheet1!$H$20,R343=Sheet1!$H$21,R343=Sheet1!$H$22,R343=Sheet1!$H$23),"Publishing",IF(R343=Sheet1!$H$24,"Photography",IF(R343=Sheet1!$H$27,"Theater",IF(OR(R343=Sheet1!$H$10,R343=Sheet1!$H$11),"Games","TBD")))))))))</f>
        <v>Music</v>
      </c>
      <c r="T343" t="str">
        <f>IF(R343=Sheet1!$H$4,"Animation",IF(R343=Sheet1!$H$5,"Documentary",IF(R343=Sheet1!$H$6,"Drama",IF(R343=Sheet1!$H$7,"Science Fiction",IF(R343=Sheet1!$H$8,"Shorts",IF(R343=Sheet1!$H$9,"Television",IF(R343=Sheet1!$H$10,"Mobile games",IF(R343=Sheet1!$H$11,"Video games",IF(R343=Sheet1!$H$12,"Food trucks",IF(R343=Sheet1!$H$13,"Audio",IF(R343=Sheet1!$H$14,"Electric music",IF(R343=Sheet1!$H$15,"Indie rock",IF(R343=Sheet1!$H$16,"Jazz",IF(R343=Sheet1!$H$17,"Metal",IF(R343=Sheet1!$H$18,"Rock",IF(R343=Sheet1!$H$19,"World Music",IF(R343=Sheet1!$H$20,"Fiction",IF(R343=Sheet1!$H$21,"Nonfiction",IF(R343=Sheet1!$H$22,"Radio &amp; podcasts",IF(R343=Sheet1!$H$23,"Translations",IF(R343=Sheet1!$H$24,"Photography books",IF(R343=Sheet1!$H$25,"Web",IF(R343=Sheet1!$H$26,"Wearables",IF(R343=Sheet1!$H$27,"Plays","Other"))))))))))))))))))))))))</f>
        <v>Indie rock</v>
      </c>
    </row>
    <row r="344" spans="1:20" ht="16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s="5">
        <f>(E344/D344)</f>
        <v>0.66521920668058454</v>
      </c>
      <c r="I344" s="8">
        <f>E344/G344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4">
        <f>(((L344/60)/60)/24)+DATE(1970,1,1)</f>
        <v>41475.208333333336</v>
      </c>
      <c r="O344" s="14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>
        <f>IF(R344="food/food trucks","Food",IF(OR(R344=$R$3,R344=$R$15,R344=$R$52,R344=$R$85,R344=$R$75,R344=$R$135),"Music",IF(OR(R344=Sheet1!$H$4,R344=Sheet1!$H$5,R344=Sheet1!$H$6,R344=Sheet1!$H$7,R344=Sheet1!$H$8,R344=Sheet1!$H$9),"Film &amp; Video",IF(OR(R344=Sheet1!$H$26,R344=Sheet1!$H$25),"Technology",IF(R344=Sheet1!$H$13,"Journalism",IF(OR(R344=Sheet1!$H$20,R344=Sheet1!$H$21,R344=Sheet1!$H$22,R344=Sheet1!$H$23),"Publishing",IF(R344=Sheet1!$H$24,"Photography",IF(R344=Sheet1!$H$27,"Theater",IF(OR(R344=Sheet1!$H$10,R344=Sheet1!$H$11),"Games","TBD")))))))))</f>
        <v>Theater</v>
      </c>
      <c r="T344" t="str">
        <f>IF(R344=Sheet1!$H$4,"Animation",IF(R344=Sheet1!$H$5,"Documentary",IF(R344=Sheet1!$H$6,"Drama",IF(R344=Sheet1!$H$7,"Science Fiction",IF(R344=Sheet1!$H$8,"Shorts",IF(R344=Sheet1!$H$9,"Television",IF(R344=Sheet1!$H$10,"Mobile games",IF(R344=Sheet1!$H$11,"Video games",IF(R344=Sheet1!$H$12,"Food trucks",IF(R344=Sheet1!$H$13,"Audio",IF(R344=Sheet1!$H$14,"Electric music",IF(R344=Sheet1!$H$15,"Indie rock",IF(R344=Sheet1!$H$16,"Jazz",IF(R344=Sheet1!$H$17,"Metal",IF(R344=Sheet1!$H$18,"Rock",IF(R344=Sheet1!$H$19,"World Music",IF(R344=Sheet1!$H$20,"Fiction",IF(R344=Sheet1!$H$21,"Nonfiction",IF(R344=Sheet1!$H$22,"Radio &amp; podcasts",IF(R344=Sheet1!$H$23,"Translations",IF(R344=Sheet1!$H$24,"Photography books",IF(R344=Sheet1!$H$25,"Web",IF(R344=Sheet1!$H$26,"Wearables",IF(R344=Sheet1!$H$27,"Plays","Other"))))))))))))))))))))))))</f>
        <v>Plays</v>
      </c>
    </row>
    <row r="345" spans="1:20" ht="16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s="5">
        <f>(E345/D345)</f>
        <v>0.53922222222222227</v>
      </c>
      <c r="I345" s="8">
        <f>E345/G345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4">
        <f>(((L345/60)/60)/24)+DATE(1970,1,1)</f>
        <v>41597.25</v>
      </c>
      <c r="O345" s="14">
        <f>(((M345/60)/60)/24)+DATE(1970,1,1)</f>
        <v>41650.25</v>
      </c>
      <c r="P345" t="b">
        <v>0</v>
      </c>
      <c r="Q345" t="b">
        <v>0</v>
      </c>
      <c r="R345" t="s">
        <v>33</v>
      </c>
      <c r="S345" t="str">
        <f>IF(R345="food/food trucks","Food",IF(OR(R345=$R$3,R345=$R$15,R345=$R$52,R345=$R$85,R345=$R$75,R345=$R$135),"Music",IF(OR(R345=Sheet1!$H$4,R345=Sheet1!$H$5,R345=Sheet1!$H$6,R345=Sheet1!$H$7,R345=Sheet1!$H$8,R345=Sheet1!$H$9),"Film &amp; Video",IF(OR(R345=Sheet1!$H$26,R345=Sheet1!$H$25),"Technology",IF(R345=Sheet1!$H$13,"Journalism",IF(OR(R345=Sheet1!$H$20,R345=Sheet1!$H$21,R345=Sheet1!$H$22,R345=Sheet1!$H$23),"Publishing",IF(R345=Sheet1!$H$24,"Photography",IF(R345=Sheet1!$H$27,"Theater",IF(OR(R345=Sheet1!$H$10,R345=Sheet1!$H$11),"Games","TBD")))))))))</f>
        <v>Theater</v>
      </c>
      <c r="T345" t="str">
        <f>IF(R345=Sheet1!$H$4,"Animation",IF(R345=Sheet1!$H$5,"Documentary",IF(R345=Sheet1!$H$6,"Drama",IF(R345=Sheet1!$H$7,"Science Fiction",IF(R345=Sheet1!$H$8,"Shorts",IF(R345=Sheet1!$H$9,"Television",IF(R345=Sheet1!$H$10,"Mobile games",IF(R345=Sheet1!$H$11,"Video games",IF(R345=Sheet1!$H$12,"Food trucks",IF(R345=Sheet1!$H$13,"Audio",IF(R345=Sheet1!$H$14,"Electric music",IF(R345=Sheet1!$H$15,"Indie rock",IF(R345=Sheet1!$H$16,"Jazz",IF(R345=Sheet1!$H$17,"Metal",IF(R345=Sheet1!$H$18,"Rock",IF(R345=Sheet1!$H$19,"World Music",IF(R345=Sheet1!$H$20,"Fiction",IF(R345=Sheet1!$H$21,"Nonfiction",IF(R345=Sheet1!$H$22,"Radio &amp; podcasts",IF(R345=Sheet1!$H$23,"Translations",IF(R345=Sheet1!$H$24,"Photography books",IF(R345=Sheet1!$H$25,"Web",IF(R345=Sheet1!$H$26,"Wearables",IF(R345=Sheet1!$H$27,"Plays","Other"))))))))))))))))))))))))</f>
        <v>Plays</v>
      </c>
    </row>
    <row r="346" spans="1:20" ht="16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s="5">
        <f>(E346/D346)</f>
        <v>0.41983299595141699</v>
      </c>
      <c r="I346" s="8">
        <f>E346/G346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4">
        <f>(((L346/60)/60)/24)+DATE(1970,1,1)</f>
        <v>43122.25</v>
      </c>
      <c r="O346" s="14">
        <f>(((M346/60)/60)/24)+DATE(1970,1,1)</f>
        <v>43162.25</v>
      </c>
      <c r="P346" t="b">
        <v>0</v>
      </c>
      <c r="Q346" t="b">
        <v>0</v>
      </c>
      <c r="R346" t="s">
        <v>89</v>
      </c>
      <c r="S346" t="str">
        <f>IF(R346="food/food trucks","Food",IF(OR(R346=$R$3,R346=$R$15,R346=$R$52,R346=$R$85,R346=$R$75,R346=$R$135),"Music",IF(OR(R346=Sheet1!$H$4,R346=Sheet1!$H$5,R346=Sheet1!$H$6,R346=Sheet1!$H$7,R346=Sheet1!$H$8,R346=Sheet1!$H$9),"Film &amp; Video",IF(OR(R346=Sheet1!$H$26,R346=Sheet1!$H$25),"Technology",IF(R346=Sheet1!$H$13,"Journalism",IF(OR(R346=Sheet1!$H$20,R346=Sheet1!$H$21,R346=Sheet1!$H$22,R346=Sheet1!$H$23),"Publishing",IF(R346=Sheet1!$H$24,"Photography",IF(R346=Sheet1!$H$27,"Theater",IF(OR(R346=Sheet1!$H$10,R346=Sheet1!$H$11),"Games","TBD")))))))))</f>
        <v>Games</v>
      </c>
      <c r="T346" t="str">
        <f>IF(R346=Sheet1!$H$4,"Animation",IF(R346=Sheet1!$H$5,"Documentary",IF(R346=Sheet1!$H$6,"Drama",IF(R346=Sheet1!$H$7,"Science Fiction",IF(R346=Sheet1!$H$8,"Shorts",IF(R346=Sheet1!$H$9,"Television",IF(R346=Sheet1!$H$10,"Mobile games",IF(R346=Sheet1!$H$11,"Video games",IF(R346=Sheet1!$H$12,"Food trucks",IF(R346=Sheet1!$H$13,"Audio",IF(R346=Sheet1!$H$14,"Electric music",IF(R346=Sheet1!$H$15,"Indie rock",IF(R346=Sheet1!$H$16,"Jazz",IF(R346=Sheet1!$H$17,"Metal",IF(R346=Sheet1!$H$18,"Rock",IF(R346=Sheet1!$H$19,"World Music",IF(R346=Sheet1!$H$20,"Fiction",IF(R346=Sheet1!$H$21,"Nonfiction",IF(R346=Sheet1!$H$22,"Radio &amp; podcasts",IF(R346=Sheet1!$H$23,"Translations",IF(R346=Sheet1!$H$24,"Photography books",IF(R346=Sheet1!$H$25,"Web",IF(R346=Sheet1!$H$26,"Wearables",IF(R346=Sheet1!$H$27,"Plays","Other"))))))))))))))))))))))))</f>
        <v>Video games</v>
      </c>
    </row>
    <row r="347" spans="1:20" ht="16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s="5">
        <f>(E347/D347)</f>
        <v>0.14694796954314721</v>
      </c>
      <c r="I347" s="8">
        <f>E347/G347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4">
        <f>(((L347/60)/60)/24)+DATE(1970,1,1)</f>
        <v>42194.208333333328</v>
      </c>
      <c r="O347" s="14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>
        <f>IF(R347="food/food trucks","Food",IF(OR(R347=$R$3,R347=$R$15,R347=$R$52,R347=$R$85,R347=$R$75,R347=$R$135),"Music",IF(OR(R347=Sheet1!$H$4,R347=Sheet1!$H$5,R347=Sheet1!$H$6,R347=Sheet1!$H$7,R347=Sheet1!$H$8,R347=Sheet1!$H$9),"Film &amp; Video",IF(OR(R347=Sheet1!$H$26,R347=Sheet1!$H$25),"Technology",IF(R347=Sheet1!$H$13,"Journalism",IF(OR(R347=Sheet1!$H$20,R347=Sheet1!$H$21,R347=Sheet1!$H$22,R347=Sheet1!$H$23),"Publishing",IF(R347=Sheet1!$H$24,"Photography",IF(R347=Sheet1!$H$27,"Theater",IF(OR(R347=Sheet1!$H$10,R347=Sheet1!$H$11),"Games","TBD")))))))))</f>
        <v>Film &amp; Video</v>
      </c>
      <c r="T347" t="str">
        <f>IF(R347=Sheet1!$H$4,"Animation",IF(R347=Sheet1!$H$5,"Documentary",IF(R347=Sheet1!$H$6,"Drama",IF(R347=Sheet1!$H$7,"Science Fiction",IF(R347=Sheet1!$H$8,"Shorts",IF(R347=Sheet1!$H$9,"Television",IF(R347=Sheet1!$H$10,"Mobile games",IF(R347=Sheet1!$H$11,"Video games",IF(R347=Sheet1!$H$12,"Food trucks",IF(R347=Sheet1!$H$13,"Audio",IF(R347=Sheet1!$H$14,"Electric music",IF(R347=Sheet1!$H$15,"Indie rock",IF(R347=Sheet1!$H$16,"Jazz",IF(R347=Sheet1!$H$17,"Metal",IF(R347=Sheet1!$H$18,"Rock",IF(R347=Sheet1!$H$19,"World Music",IF(R347=Sheet1!$H$20,"Fiction",IF(R347=Sheet1!$H$21,"Nonfiction",IF(R347=Sheet1!$H$22,"Radio &amp; podcasts",IF(R347=Sheet1!$H$23,"Translations",IF(R347=Sheet1!$H$24,"Photography books",IF(R347=Sheet1!$H$25,"Web",IF(R347=Sheet1!$H$26,"Wearables",IF(R347=Sheet1!$H$27,"Plays","Other"))))))))))))))))))))))))</f>
        <v>Drama</v>
      </c>
    </row>
    <row r="348" spans="1:20" ht="16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s="5">
        <f>(E348/D348)</f>
        <v>0.34475</v>
      </c>
      <c r="I348" s="8">
        <f>E348/G348</f>
        <v>110.32</v>
      </c>
      <c r="J348" t="s">
        <v>21</v>
      </c>
      <c r="K348" t="s">
        <v>22</v>
      </c>
      <c r="L348">
        <v>1503550800</v>
      </c>
      <c r="M348">
        <v>1508302800</v>
      </c>
      <c r="N348" s="14">
        <f>(((L348/60)/60)/24)+DATE(1970,1,1)</f>
        <v>42971.208333333328</v>
      </c>
      <c r="O348" s="14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>
        <f>IF(R348="food/food trucks","Food",IF(OR(R348=$R$3,R348=$R$15,R348=$R$52,R348=$R$85,R348=$R$75,R348=$R$135),"Music",IF(OR(R348=Sheet1!$H$4,R348=Sheet1!$H$5,R348=Sheet1!$H$6,R348=Sheet1!$H$7,R348=Sheet1!$H$8,R348=Sheet1!$H$9),"Film &amp; Video",IF(OR(R348=Sheet1!$H$26,R348=Sheet1!$H$25),"Technology",IF(R348=Sheet1!$H$13,"Journalism",IF(OR(R348=Sheet1!$H$20,R348=Sheet1!$H$21,R348=Sheet1!$H$22,R348=Sheet1!$H$23),"Publishing",IF(R348=Sheet1!$H$24,"Photography",IF(R348=Sheet1!$H$27,"Theater",IF(OR(R348=Sheet1!$H$10,R348=Sheet1!$H$11),"Games","TBD")))))))))</f>
        <v>Music</v>
      </c>
      <c r="T348" t="str">
        <f>IF(R348=Sheet1!$H$4,"Animation",IF(R348=Sheet1!$H$5,"Documentary",IF(R348=Sheet1!$H$6,"Drama",IF(R348=Sheet1!$H$7,"Science Fiction",IF(R348=Sheet1!$H$8,"Shorts",IF(R348=Sheet1!$H$9,"Television",IF(R348=Sheet1!$H$10,"Mobile games",IF(R348=Sheet1!$H$11,"Video games",IF(R348=Sheet1!$H$12,"Food trucks",IF(R348=Sheet1!$H$13,"Audio",IF(R348=Sheet1!$H$14,"Electric music",IF(R348=Sheet1!$H$15,"Indie rock",IF(R348=Sheet1!$H$16,"Jazz",IF(R348=Sheet1!$H$17,"Metal",IF(R348=Sheet1!$H$18,"Rock",IF(R348=Sheet1!$H$19,"World Music",IF(R348=Sheet1!$H$20,"Fiction",IF(R348=Sheet1!$H$21,"Nonfiction",IF(R348=Sheet1!$H$22,"Radio &amp; podcasts",IF(R348=Sheet1!$H$23,"Translations",IF(R348=Sheet1!$H$24,"Photography books",IF(R348=Sheet1!$H$25,"Web",IF(R348=Sheet1!$H$26,"Wearables",IF(R348=Sheet1!$H$27,"Plays","Other"))))))))))))))))))))))))</f>
        <v>Indie rock</v>
      </c>
    </row>
    <row r="349" spans="1:20" ht="16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s="5">
        <f>(E349/D349)</f>
        <v>14.007777777777777</v>
      </c>
      <c r="I349" s="8">
        <f>E349/G349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4">
        <f>(((L349/60)/60)/24)+DATE(1970,1,1)</f>
        <v>42046.25</v>
      </c>
      <c r="O349" s="14">
        <f>(((M349/60)/60)/24)+DATE(1970,1,1)</f>
        <v>42070.25</v>
      </c>
      <c r="P349" t="b">
        <v>0</v>
      </c>
      <c r="Q349" t="b">
        <v>0</v>
      </c>
      <c r="R349" t="s">
        <v>28</v>
      </c>
      <c r="S349" t="str">
        <f>IF(R349="food/food trucks","Food",IF(OR(R349=$R$3,R349=$R$15,R349=$R$52,R349=$R$85,R349=$R$75,R349=$R$135),"Music",IF(OR(R349=Sheet1!$H$4,R349=Sheet1!$H$5,R349=Sheet1!$H$6,R349=Sheet1!$H$7,R349=Sheet1!$H$8,R349=Sheet1!$H$9),"Film &amp; Video",IF(OR(R349=Sheet1!$H$26,R349=Sheet1!$H$25),"Technology",IF(R349=Sheet1!$H$13,"Journalism",IF(OR(R349=Sheet1!$H$20,R349=Sheet1!$H$21,R349=Sheet1!$H$22,R349=Sheet1!$H$23),"Publishing",IF(R349=Sheet1!$H$24,"Photography",IF(R349=Sheet1!$H$27,"Theater",IF(OR(R349=Sheet1!$H$10,R349=Sheet1!$H$11),"Games","TBD")))))))))</f>
        <v>Technology</v>
      </c>
      <c r="T349" t="str">
        <f>IF(R349=Sheet1!$H$4,"Animation",IF(R349=Sheet1!$H$5,"Documentary",IF(R349=Sheet1!$H$6,"Drama",IF(R349=Sheet1!$H$7,"Science Fiction",IF(R349=Sheet1!$H$8,"Shorts",IF(R349=Sheet1!$H$9,"Television",IF(R349=Sheet1!$H$10,"Mobile games",IF(R349=Sheet1!$H$11,"Video games",IF(R349=Sheet1!$H$12,"Food trucks",IF(R349=Sheet1!$H$13,"Audio",IF(R349=Sheet1!$H$14,"Electric music",IF(R349=Sheet1!$H$15,"Indie rock",IF(R349=Sheet1!$H$16,"Jazz",IF(R349=Sheet1!$H$17,"Metal",IF(R349=Sheet1!$H$18,"Rock",IF(R349=Sheet1!$H$19,"World Music",IF(R349=Sheet1!$H$20,"Fiction",IF(R349=Sheet1!$H$21,"Nonfiction",IF(R349=Sheet1!$H$22,"Radio &amp; podcasts",IF(R349=Sheet1!$H$23,"Translations",IF(R349=Sheet1!$H$24,"Photography books",IF(R349=Sheet1!$H$25,"Web",IF(R349=Sheet1!$H$26,"Wearables",IF(R349=Sheet1!$H$27,"Plays","Other"))))))))))))))))))))))))</f>
        <v>Web</v>
      </c>
    </row>
    <row r="350" spans="1:20" ht="16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s="5">
        <f>(E350/D350)</f>
        <v>0.71770351758793971</v>
      </c>
      <c r="I350" s="8">
        <f>E350/G350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4">
        <f>(((L350/60)/60)/24)+DATE(1970,1,1)</f>
        <v>42782.25</v>
      </c>
      <c r="O350" s="14">
        <f>(((M350/60)/60)/24)+DATE(1970,1,1)</f>
        <v>42795.25</v>
      </c>
      <c r="P350" t="b">
        <v>0</v>
      </c>
      <c r="Q350" t="b">
        <v>0</v>
      </c>
      <c r="R350" t="s">
        <v>17</v>
      </c>
      <c r="S350" t="str">
        <f>IF(R350="food/food trucks","Food",IF(OR(R350=$R$3,R350=$R$15,R350=$R$52,R350=$R$85,R350=$R$75,R350=$R$135),"Music",IF(OR(R350=Sheet1!$H$4,R350=Sheet1!$H$5,R350=Sheet1!$H$6,R350=Sheet1!$H$7,R350=Sheet1!$H$8,R350=Sheet1!$H$9),"Film &amp; Video",IF(OR(R350=Sheet1!$H$26,R350=Sheet1!$H$25),"Technology",IF(R350=Sheet1!$H$13,"Journalism",IF(OR(R350=Sheet1!$H$20,R350=Sheet1!$H$21,R350=Sheet1!$H$22,R350=Sheet1!$H$23),"Publishing",IF(R350=Sheet1!$H$24,"Photography",IF(R350=Sheet1!$H$27,"Theater",IF(OR(R350=Sheet1!$H$10,R350=Sheet1!$H$11),"Games","TBD")))))))))</f>
        <v>Food</v>
      </c>
      <c r="T350" t="str">
        <f>IF(R350=Sheet1!$H$4,"Animation",IF(R350=Sheet1!$H$5,"Documentary",IF(R350=Sheet1!$H$6,"Drama",IF(R350=Sheet1!$H$7,"Science Fiction",IF(R350=Sheet1!$H$8,"Shorts",IF(R350=Sheet1!$H$9,"Television",IF(R350=Sheet1!$H$10,"Mobile games",IF(R350=Sheet1!$H$11,"Video games",IF(R350=Sheet1!$H$12,"Food trucks",IF(R350=Sheet1!$H$13,"Audio",IF(R350=Sheet1!$H$14,"Electric music",IF(R350=Sheet1!$H$15,"Indie rock",IF(R350=Sheet1!$H$16,"Jazz",IF(R350=Sheet1!$H$17,"Metal",IF(R350=Sheet1!$H$18,"Rock",IF(R350=Sheet1!$H$19,"World Music",IF(R350=Sheet1!$H$20,"Fiction",IF(R350=Sheet1!$H$21,"Nonfiction",IF(R350=Sheet1!$H$22,"Radio &amp; podcasts",IF(R350=Sheet1!$H$23,"Translations",IF(R350=Sheet1!$H$24,"Photography books",IF(R350=Sheet1!$H$25,"Web",IF(R350=Sheet1!$H$26,"Wearables",IF(R350=Sheet1!$H$27,"Plays","Other"))))))))))))))))))))))))</f>
        <v>Food trucks</v>
      </c>
    </row>
    <row r="351" spans="1:20" ht="16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s="5">
        <f>(E351/D351)</f>
        <v>0.53074115044247783</v>
      </c>
      <c r="I351" s="8">
        <f>E351/G351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4">
        <f>(((L351/60)/60)/24)+DATE(1970,1,1)</f>
        <v>42930.208333333328</v>
      </c>
      <c r="O351" s="14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>
        <f>IF(R351="food/food trucks","Food",IF(OR(R351=$R$3,R351=$R$15,R351=$R$52,R351=$R$85,R351=$R$75,R351=$R$135),"Music",IF(OR(R351=Sheet1!$H$4,R351=Sheet1!$H$5,R351=Sheet1!$H$6,R351=Sheet1!$H$7,R351=Sheet1!$H$8,R351=Sheet1!$H$9),"Film &amp; Video",IF(OR(R351=Sheet1!$H$26,R351=Sheet1!$H$25),"Technology",IF(R351=Sheet1!$H$13,"Journalism",IF(OR(R351=Sheet1!$H$20,R351=Sheet1!$H$21,R351=Sheet1!$H$22,R351=Sheet1!$H$23),"Publishing",IF(R351=Sheet1!$H$24,"Photography",IF(R351=Sheet1!$H$27,"Theater",IF(OR(R351=Sheet1!$H$10,R351=Sheet1!$H$11),"Games","TBD")))))))))</f>
        <v>Theater</v>
      </c>
      <c r="T351" t="str">
        <f>IF(R351=Sheet1!$H$4,"Animation",IF(R351=Sheet1!$H$5,"Documentary",IF(R351=Sheet1!$H$6,"Drama",IF(R351=Sheet1!$H$7,"Science Fiction",IF(R351=Sheet1!$H$8,"Shorts",IF(R351=Sheet1!$H$9,"Television",IF(R351=Sheet1!$H$10,"Mobile games",IF(R351=Sheet1!$H$11,"Video games",IF(R351=Sheet1!$H$12,"Food trucks",IF(R351=Sheet1!$H$13,"Audio",IF(R351=Sheet1!$H$14,"Electric music",IF(R351=Sheet1!$H$15,"Indie rock",IF(R351=Sheet1!$H$16,"Jazz",IF(R351=Sheet1!$H$17,"Metal",IF(R351=Sheet1!$H$18,"Rock",IF(R351=Sheet1!$H$19,"World Music",IF(R351=Sheet1!$H$20,"Fiction",IF(R351=Sheet1!$H$21,"Nonfiction",IF(R351=Sheet1!$H$22,"Radio &amp; podcasts",IF(R351=Sheet1!$H$23,"Translations",IF(R351=Sheet1!$H$24,"Photography books",IF(R351=Sheet1!$H$25,"Web",IF(R351=Sheet1!$H$26,"Wearables",IF(R351=Sheet1!$H$27,"Plays","Other"))))))))))))))))))))))))</f>
        <v>Plays</v>
      </c>
    </row>
    <row r="352" spans="1:20" ht="16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s="5">
        <f>(E352/D352)</f>
        <v>0.05</v>
      </c>
      <c r="I352" s="8">
        <f>E352/G352</f>
        <v>5</v>
      </c>
      <c r="J352" t="s">
        <v>21</v>
      </c>
      <c r="K352" t="s">
        <v>22</v>
      </c>
      <c r="L352">
        <v>1432098000</v>
      </c>
      <c r="M352">
        <v>1433653200</v>
      </c>
      <c r="N352" s="14">
        <f>(((L352/60)/60)/24)+DATE(1970,1,1)</f>
        <v>42144.208333333328</v>
      </c>
      <c r="O352" s="14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>
        <f>IF(R352="food/food trucks","Food",IF(OR(R352=$R$3,R352=$R$15,R352=$R$52,R352=$R$85,R352=$R$75,R352=$R$135),"Music",IF(OR(R352=Sheet1!$H$4,R352=Sheet1!$H$5,R352=Sheet1!$H$6,R352=Sheet1!$H$7,R352=Sheet1!$H$8,R352=Sheet1!$H$9),"Film &amp; Video",IF(OR(R352=Sheet1!$H$26,R352=Sheet1!$H$25),"Technology",IF(R352=Sheet1!$H$13,"Journalism",IF(OR(R352=Sheet1!$H$20,R352=Sheet1!$H$21,R352=Sheet1!$H$22,R352=Sheet1!$H$23),"Publishing",IF(R352=Sheet1!$H$24,"Photography",IF(R352=Sheet1!$H$27,"Theater",IF(OR(R352=Sheet1!$H$10,R352=Sheet1!$H$11),"Games","TBD")))))))))</f>
        <v>Music</v>
      </c>
      <c r="T352" t="str">
        <f>IF(R352=Sheet1!$H$4,"Animation",IF(R352=Sheet1!$H$5,"Documentary",IF(R352=Sheet1!$H$6,"Drama",IF(R352=Sheet1!$H$7,"Science Fiction",IF(R352=Sheet1!$H$8,"Shorts",IF(R352=Sheet1!$H$9,"Television",IF(R352=Sheet1!$H$10,"Mobile games",IF(R352=Sheet1!$H$11,"Video games",IF(R352=Sheet1!$H$12,"Food trucks",IF(R352=Sheet1!$H$13,"Audio",IF(R352=Sheet1!$H$14,"Electric music",IF(R352=Sheet1!$H$15,"Indie rock",IF(R352=Sheet1!$H$16,"Jazz",IF(R352=Sheet1!$H$17,"Metal",IF(R352=Sheet1!$H$18,"Rock",IF(R352=Sheet1!$H$19,"World Music",IF(R352=Sheet1!$H$20,"Fiction",IF(R352=Sheet1!$H$21,"Nonfiction",IF(R352=Sheet1!$H$22,"Radio &amp; podcasts",IF(R352=Sheet1!$H$23,"Translations",IF(R352=Sheet1!$H$24,"Photography books",IF(R352=Sheet1!$H$25,"Web",IF(R352=Sheet1!$H$26,"Wearables",IF(R352=Sheet1!$H$27,"Plays","Other"))))))))))))))))))))))))</f>
        <v>Jazz</v>
      </c>
    </row>
    <row r="353" spans="1:20" ht="16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s="5">
        <f>(E353/D353)</f>
        <v>1.2770715249662619</v>
      </c>
      <c r="I353" s="8">
        <f>E353/G353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4">
        <f>(((L353/60)/60)/24)+DATE(1970,1,1)</f>
        <v>42240.208333333328</v>
      </c>
      <c r="O353" s="14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tr">
        <f>IF(R353="food/food trucks","Food",IF(OR(R353=$R$3,R353=$R$15,R353=$R$52,R353=$R$85,R353=$R$75,R353=$R$135),"Music",IF(OR(R353=Sheet1!$H$4,R353=Sheet1!$H$5,R353=Sheet1!$H$6,R353=Sheet1!$H$7,R353=Sheet1!$H$8,R353=Sheet1!$H$9),"Film &amp; Video",IF(OR(R353=Sheet1!$H$26,R353=Sheet1!$H$25),"Technology",IF(R353=Sheet1!$H$13,"Journalism",IF(OR(R353=Sheet1!$H$20,R353=Sheet1!$H$21,R353=Sheet1!$H$22,R353=Sheet1!$H$23),"Publishing",IF(R353=Sheet1!$H$24,"Photography",IF(R353=Sheet1!$H$27,"Theater",IF(OR(R353=Sheet1!$H$10,R353=Sheet1!$H$11),"Games","TBD")))))))))</f>
        <v>Music</v>
      </c>
      <c r="T353" t="str">
        <f>IF(R353=Sheet1!$H$4,"Animation",IF(R353=Sheet1!$H$5,"Documentary",IF(R353=Sheet1!$H$6,"Drama",IF(R353=Sheet1!$H$7,"Science Fiction",IF(R353=Sheet1!$H$8,"Shorts",IF(R353=Sheet1!$H$9,"Television",IF(R353=Sheet1!$H$10,"Mobile games",IF(R353=Sheet1!$H$11,"Video games",IF(R353=Sheet1!$H$12,"Food trucks",IF(R353=Sheet1!$H$13,"Audio",IF(R353=Sheet1!$H$14,"Electric music",IF(R353=Sheet1!$H$15,"Indie rock",IF(R353=Sheet1!$H$16,"Jazz",IF(R353=Sheet1!$H$17,"Metal",IF(R353=Sheet1!$H$18,"Rock",IF(R353=Sheet1!$H$19,"World Music",IF(R353=Sheet1!$H$20,"Fiction",IF(R353=Sheet1!$H$21,"Nonfiction",IF(R353=Sheet1!$H$22,"Radio &amp; podcasts",IF(R353=Sheet1!$H$23,"Translations",IF(R353=Sheet1!$H$24,"Photography books",IF(R353=Sheet1!$H$25,"Web",IF(R353=Sheet1!$H$26,"Wearables",IF(R353=Sheet1!$H$27,"Plays","Other"))))))))))))))))))))))))</f>
        <v>Rock</v>
      </c>
    </row>
    <row r="354" spans="1:20" ht="16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s="5">
        <f>(E354/D354)</f>
        <v>0.34892857142857142</v>
      </c>
      <c r="I354" s="8">
        <f>E354/G354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4">
        <f>(((L354/60)/60)/24)+DATE(1970,1,1)</f>
        <v>42315.25</v>
      </c>
      <c r="O354" s="14">
        <f>(((M354/60)/60)/24)+DATE(1970,1,1)</f>
        <v>42323.25</v>
      </c>
      <c r="P354" t="b">
        <v>0</v>
      </c>
      <c r="Q354" t="b">
        <v>0</v>
      </c>
      <c r="R354" t="s">
        <v>33</v>
      </c>
      <c r="S354" t="str">
        <f>IF(R354="food/food trucks","Food",IF(OR(R354=$R$3,R354=$R$15,R354=$R$52,R354=$R$85,R354=$R$75,R354=$R$135),"Music",IF(OR(R354=Sheet1!$H$4,R354=Sheet1!$H$5,R354=Sheet1!$H$6,R354=Sheet1!$H$7,R354=Sheet1!$H$8,R354=Sheet1!$H$9),"Film &amp; Video",IF(OR(R354=Sheet1!$H$26,R354=Sheet1!$H$25),"Technology",IF(R354=Sheet1!$H$13,"Journalism",IF(OR(R354=Sheet1!$H$20,R354=Sheet1!$H$21,R354=Sheet1!$H$22,R354=Sheet1!$H$23),"Publishing",IF(R354=Sheet1!$H$24,"Photography",IF(R354=Sheet1!$H$27,"Theater",IF(OR(R354=Sheet1!$H$10,R354=Sheet1!$H$11),"Games","TBD")))))))))</f>
        <v>Theater</v>
      </c>
      <c r="T354" t="str">
        <f>IF(R354=Sheet1!$H$4,"Animation",IF(R354=Sheet1!$H$5,"Documentary",IF(R354=Sheet1!$H$6,"Drama",IF(R354=Sheet1!$H$7,"Science Fiction",IF(R354=Sheet1!$H$8,"Shorts",IF(R354=Sheet1!$H$9,"Television",IF(R354=Sheet1!$H$10,"Mobile games",IF(R354=Sheet1!$H$11,"Video games",IF(R354=Sheet1!$H$12,"Food trucks",IF(R354=Sheet1!$H$13,"Audio",IF(R354=Sheet1!$H$14,"Electric music",IF(R354=Sheet1!$H$15,"Indie rock",IF(R354=Sheet1!$H$16,"Jazz",IF(R354=Sheet1!$H$17,"Metal",IF(R354=Sheet1!$H$18,"Rock",IF(R354=Sheet1!$H$19,"World Music",IF(R354=Sheet1!$H$20,"Fiction",IF(R354=Sheet1!$H$21,"Nonfiction",IF(R354=Sheet1!$H$22,"Radio &amp; podcasts",IF(R354=Sheet1!$H$23,"Translations",IF(R354=Sheet1!$H$24,"Photography books",IF(R354=Sheet1!$H$25,"Web",IF(R354=Sheet1!$H$26,"Wearables",IF(R354=Sheet1!$H$27,"Plays","Other"))))))))))))))))))))))))</f>
        <v>Plays</v>
      </c>
    </row>
    <row r="355" spans="1:20" ht="16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s="5">
        <f>(E355/D355)</f>
        <v>4.105982142857143</v>
      </c>
      <c r="I355" s="8">
        <f>E355/G355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4">
        <f>(((L355/60)/60)/24)+DATE(1970,1,1)</f>
        <v>43651.208333333328</v>
      </c>
      <c r="O355" s="14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tr">
        <f>IF(R355="food/food trucks","Food",IF(OR(R355=$R$3,R355=$R$15,R355=$R$52,R355=$R$85,R355=$R$75,R355=$R$135),"Music",IF(OR(R355=Sheet1!$H$4,R355=Sheet1!$H$5,R355=Sheet1!$H$6,R355=Sheet1!$H$7,R355=Sheet1!$H$8,R355=Sheet1!$H$9),"Film &amp; Video",IF(OR(R355=Sheet1!$H$26,R355=Sheet1!$H$25),"Technology",IF(R355=Sheet1!$H$13,"Journalism",IF(OR(R355=Sheet1!$H$20,R355=Sheet1!$H$21,R355=Sheet1!$H$22,R355=Sheet1!$H$23),"Publishing",IF(R355=Sheet1!$H$24,"Photography",IF(R355=Sheet1!$H$27,"Theater",IF(OR(R355=Sheet1!$H$10,R355=Sheet1!$H$11),"Games","TBD")))))))))</f>
        <v>Theater</v>
      </c>
      <c r="T355" t="str">
        <f>IF(R355=Sheet1!$H$4,"Animation",IF(R355=Sheet1!$H$5,"Documentary",IF(R355=Sheet1!$H$6,"Drama",IF(R355=Sheet1!$H$7,"Science Fiction",IF(R355=Sheet1!$H$8,"Shorts",IF(R355=Sheet1!$H$9,"Television",IF(R355=Sheet1!$H$10,"Mobile games",IF(R355=Sheet1!$H$11,"Video games",IF(R355=Sheet1!$H$12,"Food trucks",IF(R355=Sheet1!$H$13,"Audio",IF(R355=Sheet1!$H$14,"Electric music",IF(R355=Sheet1!$H$15,"Indie rock",IF(R355=Sheet1!$H$16,"Jazz",IF(R355=Sheet1!$H$17,"Metal",IF(R355=Sheet1!$H$18,"Rock",IF(R355=Sheet1!$H$19,"World Music",IF(R355=Sheet1!$H$20,"Fiction",IF(R355=Sheet1!$H$21,"Nonfiction",IF(R355=Sheet1!$H$22,"Radio &amp; podcasts",IF(R355=Sheet1!$H$23,"Translations",IF(R355=Sheet1!$H$24,"Photography books",IF(R355=Sheet1!$H$25,"Web",IF(R355=Sheet1!$H$26,"Wearables",IF(R355=Sheet1!$H$27,"Plays","Other"))))))))))))))))))))))))</f>
        <v>Plays</v>
      </c>
    </row>
    <row r="356" spans="1:20" ht="16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s="5">
        <f>(E356/D356)</f>
        <v>1.2373770491803278</v>
      </c>
      <c r="I356" s="8">
        <f>E356/G356</f>
        <v>94.35</v>
      </c>
      <c r="J356" t="s">
        <v>36</v>
      </c>
      <c r="K356" t="s">
        <v>37</v>
      </c>
      <c r="L356">
        <v>1378184400</v>
      </c>
      <c r="M356">
        <v>1378789200</v>
      </c>
      <c r="N356" s="14">
        <f>(((L356/60)/60)/24)+DATE(1970,1,1)</f>
        <v>41520.208333333336</v>
      </c>
      <c r="O356" s="14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tr">
        <f>IF(R356="food/food trucks","Food",IF(OR(R356=$R$3,R356=$R$15,R356=$R$52,R356=$R$85,R356=$R$75,R356=$R$135),"Music",IF(OR(R356=Sheet1!$H$4,R356=Sheet1!$H$5,R356=Sheet1!$H$6,R356=Sheet1!$H$7,R356=Sheet1!$H$8,R356=Sheet1!$H$9),"Film &amp; Video",IF(OR(R356=Sheet1!$H$26,R356=Sheet1!$H$25),"Technology",IF(R356=Sheet1!$H$13,"Journalism",IF(OR(R356=Sheet1!$H$20,R356=Sheet1!$H$21,R356=Sheet1!$H$22,R356=Sheet1!$H$23),"Publishing",IF(R356=Sheet1!$H$24,"Photography",IF(R356=Sheet1!$H$27,"Theater",IF(OR(R356=Sheet1!$H$10,R356=Sheet1!$H$11),"Games","TBD")))))))))</f>
        <v>Film &amp; Video</v>
      </c>
      <c r="T356" t="str">
        <f>IF(R356=Sheet1!$H$4,"Animation",IF(R356=Sheet1!$H$5,"Documentary",IF(R356=Sheet1!$H$6,"Drama",IF(R356=Sheet1!$H$7,"Science Fiction",IF(R356=Sheet1!$H$8,"Shorts",IF(R356=Sheet1!$H$9,"Television",IF(R356=Sheet1!$H$10,"Mobile games",IF(R356=Sheet1!$H$11,"Video games",IF(R356=Sheet1!$H$12,"Food trucks",IF(R356=Sheet1!$H$13,"Audio",IF(R356=Sheet1!$H$14,"Electric music",IF(R356=Sheet1!$H$15,"Indie rock",IF(R356=Sheet1!$H$16,"Jazz",IF(R356=Sheet1!$H$17,"Metal",IF(R356=Sheet1!$H$18,"Rock",IF(R356=Sheet1!$H$19,"World Music",IF(R356=Sheet1!$H$20,"Fiction",IF(R356=Sheet1!$H$21,"Nonfiction",IF(R356=Sheet1!$H$22,"Radio &amp; podcasts",IF(R356=Sheet1!$H$23,"Translations",IF(R356=Sheet1!$H$24,"Photography books",IF(R356=Sheet1!$H$25,"Web",IF(R356=Sheet1!$H$26,"Wearables",IF(R356=Sheet1!$H$27,"Plays","Other"))))))))))))))))))))))))</f>
        <v>Documentary</v>
      </c>
    </row>
    <row r="357" spans="1:20" ht="16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s="5">
        <f>(E357/D357)</f>
        <v>0.58973684210526311</v>
      </c>
      <c r="I357" s="8">
        <f>E357/G357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4">
        <f>(((L357/60)/60)/24)+DATE(1970,1,1)</f>
        <v>42757.25</v>
      </c>
      <c r="O357" s="14">
        <f>(((M357/60)/60)/24)+DATE(1970,1,1)</f>
        <v>42797.25</v>
      </c>
      <c r="P357" t="b">
        <v>0</v>
      </c>
      <c r="Q357" t="b">
        <v>0</v>
      </c>
      <c r="R357" t="s">
        <v>65</v>
      </c>
      <c r="S357" t="str">
        <f>IF(R357="food/food trucks","Food",IF(OR(R357=$R$3,R357=$R$15,R357=$R$52,R357=$R$85,R357=$R$75,R357=$R$135),"Music",IF(OR(R357=Sheet1!$H$4,R357=Sheet1!$H$5,R357=Sheet1!$H$6,R357=Sheet1!$H$7,R357=Sheet1!$H$8,R357=Sheet1!$H$9),"Film &amp; Video",IF(OR(R357=Sheet1!$H$26,R357=Sheet1!$H$25),"Technology",IF(R357=Sheet1!$H$13,"Journalism",IF(OR(R357=Sheet1!$H$20,R357=Sheet1!$H$21,R357=Sheet1!$H$22,R357=Sheet1!$H$23),"Publishing",IF(R357=Sheet1!$H$24,"Photography",IF(R357=Sheet1!$H$27,"Theater",IF(OR(R357=Sheet1!$H$10,R357=Sheet1!$H$11),"Games","TBD")))))))))</f>
        <v>Technology</v>
      </c>
      <c r="T357" t="str">
        <f>IF(R357=Sheet1!$H$4,"Animation",IF(R357=Sheet1!$H$5,"Documentary",IF(R357=Sheet1!$H$6,"Drama",IF(R357=Sheet1!$H$7,"Science Fiction",IF(R357=Sheet1!$H$8,"Shorts",IF(R357=Sheet1!$H$9,"Television",IF(R357=Sheet1!$H$10,"Mobile games",IF(R357=Sheet1!$H$11,"Video games",IF(R357=Sheet1!$H$12,"Food trucks",IF(R357=Sheet1!$H$13,"Audio",IF(R357=Sheet1!$H$14,"Electric music",IF(R357=Sheet1!$H$15,"Indie rock",IF(R357=Sheet1!$H$16,"Jazz",IF(R357=Sheet1!$H$17,"Metal",IF(R357=Sheet1!$H$18,"Rock",IF(R357=Sheet1!$H$19,"World Music",IF(R357=Sheet1!$H$20,"Fiction",IF(R357=Sheet1!$H$21,"Nonfiction",IF(R357=Sheet1!$H$22,"Radio &amp; podcasts",IF(R357=Sheet1!$H$23,"Translations",IF(R357=Sheet1!$H$24,"Photography books",IF(R357=Sheet1!$H$25,"Web",IF(R357=Sheet1!$H$26,"Wearables",IF(R357=Sheet1!$H$27,"Plays","Other"))))))))))))))))))))))))</f>
        <v>Wearables</v>
      </c>
    </row>
    <row r="358" spans="1:20" ht="16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s="5">
        <f>(E358/D358)</f>
        <v>0.36892473118279567</v>
      </c>
      <c r="I358" s="8">
        <f>E358/G358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4">
        <f>(((L358/60)/60)/24)+DATE(1970,1,1)</f>
        <v>40922.25</v>
      </c>
      <c r="O358" s="14">
        <f>(((M358/60)/60)/24)+DATE(1970,1,1)</f>
        <v>40931.25</v>
      </c>
      <c r="P358" t="b">
        <v>0</v>
      </c>
      <c r="Q358" t="b">
        <v>0</v>
      </c>
      <c r="R358" t="s">
        <v>33</v>
      </c>
      <c r="S358" t="str">
        <f>IF(R358="food/food trucks","Food",IF(OR(R358=$R$3,R358=$R$15,R358=$R$52,R358=$R$85,R358=$R$75,R358=$R$135),"Music",IF(OR(R358=Sheet1!$H$4,R358=Sheet1!$H$5,R358=Sheet1!$H$6,R358=Sheet1!$H$7,R358=Sheet1!$H$8,R358=Sheet1!$H$9),"Film &amp; Video",IF(OR(R358=Sheet1!$H$26,R358=Sheet1!$H$25),"Technology",IF(R358=Sheet1!$H$13,"Journalism",IF(OR(R358=Sheet1!$H$20,R358=Sheet1!$H$21,R358=Sheet1!$H$22,R358=Sheet1!$H$23),"Publishing",IF(R358=Sheet1!$H$24,"Photography",IF(R358=Sheet1!$H$27,"Theater",IF(OR(R358=Sheet1!$H$10,R358=Sheet1!$H$11),"Games","TBD")))))))))</f>
        <v>Theater</v>
      </c>
      <c r="T358" t="str">
        <f>IF(R358=Sheet1!$H$4,"Animation",IF(R358=Sheet1!$H$5,"Documentary",IF(R358=Sheet1!$H$6,"Drama",IF(R358=Sheet1!$H$7,"Science Fiction",IF(R358=Sheet1!$H$8,"Shorts",IF(R358=Sheet1!$H$9,"Television",IF(R358=Sheet1!$H$10,"Mobile games",IF(R358=Sheet1!$H$11,"Video games",IF(R358=Sheet1!$H$12,"Food trucks",IF(R358=Sheet1!$H$13,"Audio",IF(R358=Sheet1!$H$14,"Electric music",IF(R358=Sheet1!$H$15,"Indie rock",IF(R358=Sheet1!$H$16,"Jazz",IF(R358=Sheet1!$H$17,"Metal",IF(R358=Sheet1!$H$18,"Rock",IF(R358=Sheet1!$H$19,"World Music",IF(R358=Sheet1!$H$20,"Fiction",IF(R358=Sheet1!$H$21,"Nonfiction",IF(R358=Sheet1!$H$22,"Radio &amp; podcasts",IF(R358=Sheet1!$H$23,"Translations",IF(R358=Sheet1!$H$24,"Photography books",IF(R358=Sheet1!$H$25,"Web",IF(R358=Sheet1!$H$26,"Wearables",IF(R358=Sheet1!$H$27,"Plays","Other"))))))))))))))))))))))))</f>
        <v>Plays</v>
      </c>
    </row>
    <row r="359" spans="1:20" ht="16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s="5">
        <f>(E359/D359)</f>
        <v>1.8491304347826087</v>
      </c>
      <c r="I359" s="8">
        <f>E359/G359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4">
        <f>(((L359/60)/60)/24)+DATE(1970,1,1)</f>
        <v>42250.208333333328</v>
      </c>
      <c r="O359" s="14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tr">
        <f>IF(R359="food/food trucks","Food",IF(OR(R359=$R$3,R359=$R$15,R359=$R$52,R359=$R$85,R359=$R$75,R359=$R$135),"Music",IF(OR(R359=Sheet1!$H$4,R359=Sheet1!$H$5,R359=Sheet1!$H$6,R359=Sheet1!$H$7,R359=Sheet1!$H$8,R359=Sheet1!$H$9),"Film &amp; Video",IF(OR(R359=Sheet1!$H$26,R359=Sheet1!$H$25),"Technology",IF(R359=Sheet1!$H$13,"Journalism",IF(OR(R359=Sheet1!$H$20,R359=Sheet1!$H$21,R359=Sheet1!$H$22,R359=Sheet1!$H$23),"Publishing",IF(R359=Sheet1!$H$24,"Photography",IF(R359=Sheet1!$H$27,"Theater",IF(OR(R359=Sheet1!$H$10,R359=Sheet1!$H$11),"Games","TBD")))))))))</f>
        <v>Games</v>
      </c>
      <c r="T359" t="str">
        <f>IF(R359=Sheet1!$H$4,"Animation",IF(R359=Sheet1!$H$5,"Documentary",IF(R359=Sheet1!$H$6,"Drama",IF(R359=Sheet1!$H$7,"Science Fiction",IF(R359=Sheet1!$H$8,"Shorts",IF(R359=Sheet1!$H$9,"Television",IF(R359=Sheet1!$H$10,"Mobile games",IF(R359=Sheet1!$H$11,"Video games",IF(R359=Sheet1!$H$12,"Food trucks",IF(R359=Sheet1!$H$13,"Audio",IF(R359=Sheet1!$H$14,"Electric music",IF(R359=Sheet1!$H$15,"Indie rock",IF(R359=Sheet1!$H$16,"Jazz",IF(R359=Sheet1!$H$17,"Metal",IF(R359=Sheet1!$H$18,"Rock",IF(R359=Sheet1!$H$19,"World Music",IF(R359=Sheet1!$H$20,"Fiction",IF(R359=Sheet1!$H$21,"Nonfiction",IF(R359=Sheet1!$H$22,"Radio &amp; podcasts",IF(R359=Sheet1!$H$23,"Translations",IF(R359=Sheet1!$H$24,"Photography books",IF(R359=Sheet1!$H$25,"Web",IF(R359=Sheet1!$H$26,"Wearables",IF(R359=Sheet1!$H$27,"Plays","Other"))))))))))))))))))))))))</f>
        <v>Video games</v>
      </c>
    </row>
    <row r="360" spans="1:20" ht="16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s="5">
        <f>(E360/D360)</f>
        <v>0.11814432989690722</v>
      </c>
      <c r="I360" s="8">
        <f>E360/G360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4">
        <f>(((L360/60)/60)/24)+DATE(1970,1,1)</f>
        <v>43322.208333333328</v>
      </c>
      <c r="O360" s="14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>
        <f>IF(R360="food/food trucks","Food",IF(OR(R360=$R$3,R360=$R$15,R360=$R$52,R360=$R$85,R360=$R$75,R360=$R$135),"Music",IF(OR(R360=Sheet1!$H$4,R360=Sheet1!$H$5,R360=Sheet1!$H$6,R360=Sheet1!$H$7,R360=Sheet1!$H$8,R360=Sheet1!$H$9),"Film &amp; Video",IF(OR(R360=Sheet1!$H$26,R360=Sheet1!$H$25),"Technology",IF(R360=Sheet1!$H$13,"Journalism",IF(OR(R360=Sheet1!$H$20,R360=Sheet1!$H$21,R360=Sheet1!$H$22,R360=Sheet1!$H$23),"Publishing",IF(R360=Sheet1!$H$24,"Photography",IF(R360=Sheet1!$H$27,"Theater",IF(OR(R360=Sheet1!$H$10,R360=Sheet1!$H$11),"Games","TBD")))))))))</f>
        <v>Photography</v>
      </c>
      <c r="T360" t="str">
        <f>IF(R360=Sheet1!$H$4,"Animation",IF(R360=Sheet1!$H$5,"Documentary",IF(R360=Sheet1!$H$6,"Drama",IF(R360=Sheet1!$H$7,"Science Fiction",IF(R360=Sheet1!$H$8,"Shorts",IF(R360=Sheet1!$H$9,"Television",IF(R360=Sheet1!$H$10,"Mobile games",IF(R360=Sheet1!$H$11,"Video games",IF(R360=Sheet1!$H$12,"Food trucks",IF(R360=Sheet1!$H$13,"Audio",IF(R360=Sheet1!$H$14,"Electric music",IF(R360=Sheet1!$H$15,"Indie rock",IF(R360=Sheet1!$H$16,"Jazz",IF(R360=Sheet1!$H$17,"Metal",IF(R360=Sheet1!$H$18,"Rock",IF(R360=Sheet1!$H$19,"World Music",IF(R360=Sheet1!$H$20,"Fiction",IF(R360=Sheet1!$H$21,"Nonfiction",IF(R360=Sheet1!$H$22,"Radio &amp; podcasts",IF(R360=Sheet1!$H$23,"Translations",IF(R360=Sheet1!$H$24,"Photography books",IF(R360=Sheet1!$H$25,"Web",IF(R360=Sheet1!$H$26,"Wearables",IF(R360=Sheet1!$H$27,"Plays","Other"))))))))))))))))))))))))</f>
        <v>Photography books</v>
      </c>
    </row>
    <row r="361" spans="1:20" ht="16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s="5">
        <f>(E361/D361)</f>
        <v>2.9870000000000001</v>
      </c>
      <c r="I361" s="8">
        <f>E361/G361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4">
        <f>(((L361/60)/60)/24)+DATE(1970,1,1)</f>
        <v>40782.208333333336</v>
      </c>
      <c r="O361" s="14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tr">
        <f>IF(R361="food/food trucks","Food",IF(OR(R361=$R$3,R361=$R$15,R361=$R$52,R361=$R$85,R361=$R$75,R361=$R$135),"Music",IF(OR(R361=Sheet1!$H$4,R361=Sheet1!$H$5,R361=Sheet1!$H$6,R361=Sheet1!$H$7,R361=Sheet1!$H$8,R361=Sheet1!$H$9),"Film &amp; Video",IF(OR(R361=Sheet1!$H$26,R361=Sheet1!$H$25),"Technology",IF(R361=Sheet1!$H$13,"Journalism",IF(OR(R361=Sheet1!$H$20,R361=Sheet1!$H$21,R361=Sheet1!$H$22,R361=Sheet1!$H$23),"Publishing",IF(R361=Sheet1!$H$24,"Photography",IF(R361=Sheet1!$H$27,"Theater",IF(OR(R361=Sheet1!$H$10,R361=Sheet1!$H$11),"Games","TBD")))))))))</f>
        <v>Film &amp; Video</v>
      </c>
      <c r="T361" t="str">
        <f>IF(R361=Sheet1!$H$4,"Animation",IF(R361=Sheet1!$H$5,"Documentary",IF(R361=Sheet1!$H$6,"Drama",IF(R361=Sheet1!$H$7,"Science Fiction",IF(R361=Sheet1!$H$8,"Shorts",IF(R361=Sheet1!$H$9,"Television",IF(R361=Sheet1!$H$10,"Mobile games",IF(R361=Sheet1!$H$11,"Video games",IF(R361=Sheet1!$H$12,"Food trucks",IF(R361=Sheet1!$H$13,"Audio",IF(R361=Sheet1!$H$14,"Electric music",IF(R361=Sheet1!$H$15,"Indie rock",IF(R361=Sheet1!$H$16,"Jazz",IF(R361=Sheet1!$H$17,"Metal",IF(R361=Sheet1!$H$18,"Rock",IF(R361=Sheet1!$H$19,"World Music",IF(R361=Sheet1!$H$20,"Fiction",IF(R361=Sheet1!$H$21,"Nonfiction",IF(R361=Sheet1!$H$22,"Radio &amp; podcasts",IF(R361=Sheet1!$H$23,"Translations",IF(R361=Sheet1!$H$24,"Photography books",IF(R361=Sheet1!$H$25,"Web",IF(R361=Sheet1!$H$26,"Wearables",IF(R361=Sheet1!$H$27,"Plays","Other"))))))))))))))))))))))))</f>
        <v>Animation</v>
      </c>
    </row>
    <row r="362" spans="1:20" ht="16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s="5">
        <f>(E362/D362)</f>
        <v>2.2635175879396985</v>
      </c>
      <c r="I362" s="8">
        <f>E362/G362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4">
        <f>(((L362/60)/60)/24)+DATE(1970,1,1)</f>
        <v>40544.25</v>
      </c>
      <c r="O362" s="14">
        <f>(((M362/60)/60)/24)+DATE(1970,1,1)</f>
        <v>40558.25</v>
      </c>
      <c r="P362" t="b">
        <v>0</v>
      </c>
      <c r="Q362" t="b">
        <v>1</v>
      </c>
      <c r="R362" t="s">
        <v>33</v>
      </c>
      <c r="S362" t="str">
        <f>IF(R362="food/food trucks","Food",IF(OR(R362=$R$3,R362=$R$15,R362=$R$52,R362=$R$85,R362=$R$75,R362=$R$135),"Music",IF(OR(R362=Sheet1!$H$4,R362=Sheet1!$H$5,R362=Sheet1!$H$6,R362=Sheet1!$H$7,R362=Sheet1!$H$8,R362=Sheet1!$H$9),"Film &amp; Video",IF(OR(R362=Sheet1!$H$26,R362=Sheet1!$H$25),"Technology",IF(R362=Sheet1!$H$13,"Journalism",IF(OR(R362=Sheet1!$H$20,R362=Sheet1!$H$21,R362=Sheet1!$H$22,R362=Sheet1!$H$23),"Publishing",IF(R362=Sheet1!$H$24,"Photography",IF(R362=Sheet1!$H$27,"Theater",IF(OR(R362=Sheet1!$H$10,R362=Sheet1!$H$11),"Games","TBD")))))))))</f>
        <v>Theater</v>
      </c>
      <c r="T362" t="str">
        <f>IF(R362=Sheet1!$H$4,"Animation",IF(R362=Sheet1!$H$5,"Documentary",IF(R362=Sheet1!$H$6,"Drama",IF(R362=Sheet1!$H$7,"Science Fiction",IF(R362=Sheet1!$H$8,"Shorts",IF(R362=Sheet1!$H$9,"Television",IF(R362=Sheet1!$H$10,"Mobile games",IF(R362=Sheet1!$H$11,"Video games",IF(R362=Sheet1!$H$12,"Food trucks",IF(R362=Sheet1!$H$13,"Audio",IF(R362=Sheet1!$H$14,"Electric music",IF(R362=Sheet1!$H$15,"Indie rock",IF(R362=Sheet1!$H$16,"Jazz",IF(R362=Sheet1!$H$17,"Metal",IF(R362=Sheet1!$H$18,"Rock",IF(R362=Sheet1!$H$19,"World Music",IF(R362=Sheet1!$H$20,"Fiction",IF(R362=Sheet1!$H$21,"Nonfiction",IF(R362=Sheet1!$H$22,"Radio &amp; podcasts",IF(R362=Sheet1!$H$23,"Translations",IF(R362=Sheet1!$H$24,"Photography books",IF(R362=Sheet1!$H$25,"Web",IF(R362=Sheet1!$H$26,"Wearables",IF(R362=Sheet1!$H$27,"Plays","Other"))))))))))))))))))))))))</f>
        <v>Plays</v>
      </c>
    </row>
    <row r="363" spans="1:20" ht="16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s="5">
        <f>(E363/D363)</f>
        <v>1.7356363636363636</v>
      </c>
      <c r="I363" s="8">
        <f>E363/G363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4">
        <f>(((L363/60)/60)/24)+DATE(1970,1,1)</f>
        <v>43015.208333333328</v>
      </c>
      <c r="O363" s="14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tr">
        <f>IF(R363="food/food trucks","Food",IF(OR(R363=$R$3,R363=$R$15,R363=$R$52,R363=$R$85,R363=$R$75,R363=$R$135),"Music",IF(OR(R363=Sheet1!$H$4,R363=Sheet1!$H$5,R363=Sheet1!$H$6,R363=Sheet1!$H$7,R363=Sheet1!$H$8,R363=Sheet1!$H$9),"Film &amp; Video",IF(OR(R363=Sheet1!$H$26,R363=Sheet1!$H$25),"Technology",IF(R363=Sheet1!$H$13,"Journalism",IF(OR(R363=Sheet1!$H$20,R363=Sheet1!$H$21,R363=Sheet1!$H$22,R363=Sheet1!$H$23),"Publishing",IF(R363=Sheet1!$H$24,"Photography",IF(R363=Sheet1!$H$27,"Theater",IF(OR(R363=Sheet1!$H$10,R363=Sheet1!$H$11),"Games","TBD")))))))))</f>
        <v>Theater</v>
      </c>
      <c r="T363" t="str">
        <f>IF(R363=Sheet1!$H$4,"Animation",IF(R363=Sheet1!$H$5,"Documentary",IF(R363=Sheet1!$H$6,"Drama",IF(R363=Sheet1!$H$7,"Science Fiction",IF(R363=Sheet1!$H$8,"Shorts",IF(R363=Sheet1!$H$9,"Television",IF(R363=Sheet1!$H$10,"Mobile games",IF(R363=Sheet1!$H$11,"Video games",IF(R363=Sheet1!$H$12,"Food trucks",IF(R363=Sheet1!$H$13,"Audio",IF(R363=Sheet1!$H$14,"Electric music",IF(R363=Sheet1!$H$15,"Indie rock",IF(R363=Sheet1!$H$16,"Jazz",IF(R363=Sheet1!$H$17,"Metal",IF(R363=Sheet1!$H$18,"Rock",IF(R363=Sheet1!$H$19,"World Music",IF(R363=Sheet1!$H$20,"Fiction",IF(R363=Sheet1!$H$21,"Nonfiction",IF(R363=Sheet1!$H$22,"Radio &amp; podcasts",IF(R363=Sheet1!$H$23,"Translations",IF(R363=Sheet1!$H$24,"Photography books",IF(R363=Sheet1!$H$25,"Web",IF(R363=Sheet1!$H$26,"Wearables",IF(R363=Sheet1!$H$27,"Plays","Other"))))))))))))))))))))))))</f>
        <v>Plays</v>
      </c>
    </row>
    <row r="364" spans="1:20" ht="16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s="5">
        <f>(E364/D364)</f>
        <v>3.7175675675675675</v>
      </c>
      <c r="I364" s="8">
        <f>E364/G364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4">
        <f>(((L364/60)/60)/24)+DATE(1970,1,1)</f>
        <v>40570.25</v>
      </c>
      <c r="O364" s="14">
        <f>(((M364/60)/60)/24)+DATE(1970,1,1)</f>
        <v>40608.25</v>
      </c>
      <c r="P364" t="b">
        <v>0</v>
      </c>
      <c r="Q364" t="b">
        <v>0</v>
      </c>
      <c r="R364" t="s">
        <v>23</v>
      </c>
      <c r="S364" t="str">
        <f>IF(R364="food/food trucks","Food",IF(OR(R364=$R$3,R364=$R$15,R364=$R$52,R364=$R$85,R364=$R$75,R364=$R$135),"Music",IF(OR(R364=Sheet1!$H$4,R364=Sheet1!$H$5,R364=Sheet1!$H$6,R364=Sheet1!$H$7,R364=Sheet1!$H$8,R364=Sheet1!$H$9),"Film &amp; Video",IF(OR(R364=Sheet1!$H$26,R364=Sheet1!$H$25),"Technology",IF(R364=Sheet1!$H$13,"Journalism",IF(OR(R364=Sheet1!$H$20,R364=Sheet1!$H$21,R364=Sheet1!$H$22,R364=Sheet1!$H$23),"Publishing",IF(R364=Sheet1!$H$24,"Photography",IF(R364=Sheet1!$H$27,"Theater",IF(OR(R364=Sheet1!$H$10,R364=Sheet1!$H$11),"Games","TBD")))))))))</f>
        <v>Music</v>
      </c>
      <c r="T364" t="str">
        <f>IF(R364=Sheet1!$H$4,"Animation",IF(R364=Sheet1!$H$5,"Documentary",IF(R364=Sheet1!$H$6,"Drama",IF(R364=Sheet1!$H$7,"Science Fiction",IF(R364=Sheet1!$H$8,"Shorts",IF(R364=Sheet1!$H$9,"Television",IF(R364=Sheet1!$H$10,"Mobile games",IF(R364=Sheet1!$H$11,"Video games",IF(R364=Sheet1!$H$12,"Food trucks",IF(R364=Sheet1!$H$13,"Audio",IF(R364=Sheet1!$H$14,"Electric music",IF(R364=Sheet1!$H$15,"Indie rock",IF(R364=Sheet1!$H$16,"Jazz",IF(R364=Sheet1!$H$17,"Metal",IF(R364=Sheet1!$H$18,"Rock",IF(R364=Sheet1!$H$19,"World Music",IF(R364=Sheet1!$H$20,"Fiction",IF(R364=Sheet1!$H$21,"Nonfiction",IF(R364=Sheet1!$H$22,"Radio &amp; podcasts",IF(R364=Sheet1!$H$23,"Translations",IF(R364=Sheet1!$H$24,"Photography books",IF(R364=Sheet1!$H$25,"Web",IF(R364=Sheet1!$H$26,"Wearables",IF(R364=Sheet1!$H$27,"Plays","Other"))))))))))))))))))))))))</f>
        <v>Rock</v>
      </c>
    </row>
    <row r="365" spans="1:20" ht="16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s="5">
        <f>(E365/D365)</f>
        <v>1.601923076923077</v>
      </c>
      <c r="I365" s="8">
        <f>E365/G365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4">
        <f>(((L365/60)/60)/24)+DATE(1970,1,1)</f>
        <v>40904.25</v>
      </c>
      <c r="O365" s="14">
        <f>(((M365/60)/60)/24)+DATE(1970,1,1)</f>
        <v>40905.25</v>
      </c>
      <c r="P365" t="b">
        <v>0</v>
      </c>
      <c r="Q365" t="b">
        <v>0</v>
      </c>
      <c r="R365" t="s">
        <v>23</v>
      </c>
      <c r="S365" t="str">
        <f>IF(R365="food/food trucks","Food",IF(OR(R365=$R$3,R365=$R$15,R365=$R$52,R365=$R$85,R365=$R$75,R365=$R$135),"Music",IF(OR(R365=Sheet1!$H$4,R365=Sheet1!$H$5,R365=Sheet1!$H$6,R365=Sheet1!$H$7,R365=Sheet1!$H$8,R365=Sheet1!$H$9),"Film &amp; Video",IF(OR(R365=Sheet1!$H$26,R365=Sheet1!$H$25),"Technology",IF(R365=Sheet1!$H$13,"Journalism",IF(OR(R365=Sheet1!$H$20,R365=Sheet1!$H$21,R365=Sheet1!$H$22,R365=Sheet1!$H$23),"Publishing",IF(R365=Sheet1!$H$24,"Photography",IF(R365=Sheet1!$H$27,"Theater",IF(OR(R365=Sheet1!$H$10,R365=Sheet1!$H$11),"Games","TBD")))))))))</f>
        <v>Music</v>
      </c>
      <c r="T365" t="str">
        <f>IF(R365=Sheet1!$H$4,"Animation",IF(R365=Sheet1!$H$5,"Documentary",IF(R365=Sheet1!$H$6,"Drama",IF(R365=Sheet1!$H$7,"Science Fiction",IF(R365=Sheet1!$H$8,"Shorts",IF(R365=Sheet1!$H$9,"Television",IF(R365=Sheet1!$H$10,"Mobile games",IF(R365=Sheet1!$H$11,"Video games",IF(R365=Sheet1!$H$12,"Food trucks",IF(R365=Sheet1!$H$13,"Audio",IF(R365=Sheet1!$H$14,"Electric music",IF(R365=Sheet1!$H$15,"Indie rock",IF(R365=Sheet1!$H$16,"Jazz",IF(R365=Sheet1!$H$17,"Metal",IF(R365=Sheet1!$H$18,"Rock",IF(R365=Sheet1!$H$19,"World Music",IF(R365=Sheet1!$H$20,"Fiction",IF(R365=Sheet1!$H$21,"Nonfiction",IF(R365=Sheet1!$H$22,"Radio &amp; podcasts",IF(R365=Sheet1!$H$23,"Translations",IF(R365=Sheet1!$H$24,"Photography books",IF(R365=Sheet1!$H$25,"Web",IF(R365=Sheet1!$H$26,"Wearables",IF(R365=Sheet1!$H$27,"Plays","Other"))))))))))))))))))))))))</f>
        <v>Rock</v>
      </c>
    </row>
    <row r="366" spans="1:20" ht="16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s="5">
        <f>(E366/D366)</f>
        <v>16.163333333333334</v>
      </c>
      <c r="I366" s="8">
        <f>E366/G366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4">
        <f>(((L366/60)/60)/24)+DATE(1970,1,1)</f>
        <v>43164.25</v>
      </c>
      <c r="O366" s="14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tr">
        <f>IF(R366="food/food trucks","Food",IF(OR(R366=$R$3,R366=$R$15,R366=$R$52,R366=$R$85,R366=$R$75,R366=$R$135),"Music",IF(OR(R366=Sheet1!$H$4,R366=Sheet1!$H$5,R366=Sheet1!$H$6,R366=Sheet1!$H$7,R366=Sheet1!$H$8,R366=Sheet1!$H$9),"Film &amp; Video",IF(OR(R366=Sheet1!$H$26,R366=Sheet1!$H$25),"Technology",IF(R366=Sheet1!$H$13,"Journalism",IF(OR(R366=Sheet1!$H$20,R366=Sheet1!$H$21,R366=Sheet1!$H$22,R366=Sheet1!$H$23),"Publishing",IF(R366=Sheet1!$H$24,"Photography",IF(R366=Sheet1!$H$27,"Theater",IF(OR(R366=Sheet1!$H$10,R366=Sheet1!$H$11),"Games","TBD")))))))))</f>
        <v>Music</v>
      </c>
      <c r="T366" t="str">
        <f>IF(R366=Sheet1!$H$4,"Animation",IF(R366=Sheet1!$H$5,"Documentary",IF(R366=Sheet1!$H$6,"Drama",IF(R366=Sheet1!$H$7,"Science Fiction",IF(R366=Sheet1!$H$8,"Shorts",IF(R366=Sheet1!$H$9,"Television",IF(R366=Sheet1!$H$10,"Mobile games",IF(R366=Sheet1!$H$11,"Video games",IF(R366=Sheet1!$H$12,"Food trucks",IF(R366=Sheet1!$H$13,"Audio",IF(R366=Sheet1!$H$14,"Electric music",IF(R366=Sheet1!$H$15,"Indie rock",IF(R366=Sheet1!$H$16,"Jazz",IF(R366=Sheet1!$H$17,"Metal",IF(R366=Sheet1!$H$18,"Rock",IF(R366=Sheet1!$H$19,"World Music",IF(R366=Sheet1!$H$20,"Fiction",IF(R366=Sheet1!$H$21,"Nonfiction",IF(R366=Sheet1!$H$22,"Radio &amp; podcasts",IF(R366=Sheet1!$H$23,"Translations",IF(R366=Sheet1!$H$24,"Photography books",IF(R366=Sheet1!$H$25,"Web",IF(R366=Sheet1!$H$26,"Wearables",IF(R366=Sheet1!$H$27,"Plays","Other"))))))))))))))))))))))))</f>
        <v>Indie rock</v>
      </c>
    </row>
    <row r="367" spans="1:20" ht="16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s="5">
        <f>(E367/D367)</f>
        <v>7.3343749999999996</v>
      </c>
      <c r="I367" s="8">
        <f>E367/G367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4">
        <f>(((L367/60)/60)/24)+DATE(1970,1,1)</f>
        <v>42733.25</v>
      </c>
      <c r="O367" s="14">
        <f>(((M367/60)/60)/24)+DATE(1970,1,1)</f>
        <v>42760.25</v>
      </c>
      <c r="P367" t="b">
        <v>0</v>
      </c>
      <c r="Q367" t="b">
        <v>0</v>
      </c>
      <c r="R367" t="s">
        <v>33</v>
      </c>
      <c r="S367" t="str">
        <f>IF(R367="food/food trucks","Food",IF(OR(R367=$R$3,R367=$R$15,R367=$R$52,R367=$R$85,R367=$R$75,R367=$R$135),"Music",IF(OR(R367=Sheet1!$H$4,R367=Sheet1!$H$5,R367=Sheet1!$H$6,R367=Sheet1!$H$7,R367=Sheet1!$H$8,R367=Sheet1!$H$9),"Film &amp; Video",IF(OR(R367=Sheet1!$H$26,R367=Sheet1!$H$25),"Technology",IF(R367=Sheet1!$H$13,"Journalism",IF(OR(R367=Sheet1!$H$20,R367=Sheet1!$H$21,R367=Sheet1!$H$22,R367=Sheet1!$H$23),"Publishing",IF(R367=Sheet1!$H$24,"Photography",IF(R367=Sheet1!$H$27,"Theater",IF(OR(R367=Sheet1!$H$10,R367=Sheet1!$H$11),"Games","TBD")))))))))</f>
        <v>Theater</v>
      </c>
      <c r="T367" t="str">
        <f>IF(R367=Sheet1!$H$4,"Animation",IF(R367=Sheet1!$H$5,"Documentary",IF(R367=Sheet1!$H$6,"Drama",IF(R367=Sheet1!$H$7,"Science Fiction",IF(R367=Sheet1!$H$8,"Shorts",IF(R367=Sheet1!$H$9,"Television",IF(R367=Sheet1!$H$10,"Mobile games",IF(R367=Sheet1!$H$11,"Video games",IF(R367=Sheet1!$H$12,"Food trucks",IF(R367=Sheet1!$H$13,"Audio",IF(R367=Sheet1!$H$14,"Electric music",IF(R367=Sheet1!$H$15,"Indie rock",IF(R367=Sheet1!$H$16,"Jazz",IF(R367=Sheet1!$H$17,"Metal",IF(R367=Sheet1!$H$18,"Rock",IF(R367=Sheet1!$H$19,"World Music",IF(R367=Sheet1!$H$20,"Fiction",IF(R367=Sheet1!$H$21,"Nonfiction",IF(R367=Sheet1!$H$22,"Radio &amp; podcasts",IF(R367=Sheet1!$H$23,"Translations",IF(R367=Sheet1!$H$24,"Photography books",IF(R367=Sheet1!$H$25,"Web",IF(R367=Sheet1!$H$26,"Wearables",IF(R367=Sheet1!$H$27,"Plays","Other"))))))))))))))))))))))))</f>
        <v>Plays</v>
      </c>
    </row>
    <row r="368" spans="1:20" ht="16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s="5">
        <f>(E368/D368)</f>
        <v>5.9211111111111112</v>
      </c>
      <c r="I368" s="8">
        <f>E368/G368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4">
        <f>(((L368/60)/60)/24)+DATE(1970,1,1)</f>
        <v>40546.25</v>
      </c>
      <c r="O368" s="14">
        <f>(((M368/60)/60)/24)+DATE(1970,1,1)</f>
        <v>40547.25</v>
      </c>
      <c r="P368" t="b">
        <v>0</v>
      </c>
      <c r="Q368" t="b">
        <v>1</v>
      </c>
      <c r="R368" t="s">
        <v>33</v>
      </c>
      <c r="S368" t="str">
        <f>IF(R368="food/food trucks","Food",IF(OR(R368=$R$3,R368=$R$15,R368=$R$52,R368=$R$85,R368=$R$75,R368=$R$135),"Music",IF(OR(R368=Sheet1!$H$4,R368=Sheet1!$H$5,R368=Sheet1!$H$6,R368=Sheet1!$H$7,R368=Sheet1!$H$8,R368=Sheet1!$H$9),"Film &amp; Video",IF(OR(R368=Sheet1!$H$26,R368=Sheet1!$H$25),"Technology",IF(R368=Sheet1!$H$13,"Journalism",IF(OR(R368=Sheet1!$H$20,R368=Sheet1!$H$21,R368=Sheet1!$H$22,R368=Sheet1!$H$23),"Publishing",IF(R368=Sheet1!$H$24,"Photography",IF(R368=Sheet1!$H$27,"Theater",IF(OR(R368=Sheet1!$H$10,R368=Sheet1!$H$11),"Games","TBD")))))))))</f>
        <v>Theater</v>
      </c>
      <c r="T368" t="str">
        <f>IF(R368=Sheet1!$H$4,"Animation",IF(R368=Sheet1!$H$5,"Documentary",IF(R368=Sheet1!$H$6,"Drama",IF(R368=Sheet1!$H$7,"Science Fiction",IF(R368=Sheet1!$H$8,"Shorts",IF(R368=Sheet1!$H$9,"Television",IF(R368=Sheet1!$H$10,"Mobile games",IF(R368=Sheet1!$H$11,"Video games",IF(R368=Sheet1!$H$12,"Food trucks",IF(R368=Sheet1!$H$13,"Audio",IF(R368=Sheet1!$H$14,"Electric music",IF(R368=Sheet1!$H$15,"Indie rock",IF(R368=Sheet1!$H$16,"Jazz",IF(R368=Sheet1!$H$17,"Metal",IF(R368=Sheet1!$H$18,"Rock",IF(R368=Sheet1!$H$19,"World Music",IF(R368=Sheet1!$H$20,"Fiction",IF(R368=Sheet1!$H$21,"Nonfiction",IF(R368=Sheet1!$H$22,"Radio &amp; podcasts",IF(R368=Sheet1!$H$23,"Translations",IF(R368=Sheet1!$H$24,"Photography books",IF(R368=Sheet1!$H$25,"Web",IF(R368=Sheet1!$H$26,"Wearables",IF(R368=Sheet1!$H$27,"Plays","Other"))))))))))))))))))))))))</f>
        <v>Plays</v>
      </c>
    </row>
    <row r="369" spans="1:20" ht="16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s="5">
        <f>(E369/D369)</f>
        <v>0.18888888888888888</v>
      </c>
      <c r="I369" s="8">
        <f>E369/G369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4">
        <f>(((L369/60)/60)/24)+DATE(1970,1,1)</f>
        <v>41930.208333333336</v>
      </c>
      <c r="O369" s="14">
        <f>(((M369/60)/60)/24)+DATE(1970,1,1)</f>
        <v>41954.25</v>
      </c>
      <c r="P369" t="b">
        <v>0</v>
      </c>
      <c r="Q369" t="b">
        <v>1</v>
      </c>
      <c r="R369" t="s">
        <v>33</v>
      </c>
      <c r="S369" t="str">
        <f>IF(R369="food/food trucks","Food",IF(OR(R369=$R$3,R369=$R$15,R369=$R$52,R369=$R$85,R369=$R$75,R369=$R$135),"Music",IF(OR(R369=Sheet1!$H$4,R369=Sheet1!$H$5,R369=Sheet1!$H$6,R369=Sheet1!$H$7,R369=Sheet1!$H$8,R369=Sheet1!$H$9),"Film &amp; Video",IF(OR(R369=Sheet1!$H$26,R369=Sheet1!$H$25),"Technology",IF(R369=Sheet1!$H$13,"Journalism",IF(OR(R369=Sheet1!$H$20,R369=Sheet1!$H$21,R369=Sheet1!$H$22,R369=Sheet1!$H$23),"Publishing",IF(R369=Sheet1!$H$24,"Photography",IF(R369=Sheet1!$H$27,"Theater",IF(OR(R369=Sheet1!$H$10,R369=Sheet1!$H$11),"Games","TBD")))))))))</f>
        <v>Theater</v>
      </c>
      <c r="T369" t="str">
        <f>IF(R369=Sheet1!$H$4,"Animation",IF(R369=Sheet1!$H$5,"Documentary",IF(R369=Sheet1!$H$6,"Drama",IF(R369=Sheet1!$H$7,"Science Fiction",IF(R369=Sheet1!$H$8,"Shorts",IF(R369=Sheet1!$H$9,"Television",IF(R369=Sheet1!$H$10,"Mobile games",IF(R369=Sheet1!$H$11,"Video games",IF(R369=Sheet1!$H$12,"Food trucks",IF(R369=Sheet1!$H$13,"Audio",IF(R369=Sheet1!$H$14,"Electric music",IF(R369=Sheet1!$H$15,"Indie rock",IF(R369=Sheet1!$H$16,"Jazz",IF(R369=Sheet1!$H$17,"Metal",IF(R369=Sheet1!$H$18,"Rock",IF(R369=Sheet1!$H$19,"World Music",IF(R369=Sheet1!$H$20,"Fiction",IF(R369=Sheet1!$H$21,"Nonfiction",IF(R369=Sheet1!$H$22,"Radio &amp; podcasts",IF(R369=Sheet1!$H$23,"Translations",IF(R369=Sheet1!$H$24,"Photography books",IF(R369=Sheet1!$H$25,"Web",IF(R369=Sheet1!$H$26,"Wearables",IF(R369=Sheet1!$H$27,"Plays","Other"))))))))))))))))))))))))</f>
        <v>Plays</v>
      </c>
    </row>
    <row r="370" spans="1:20" ht="16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s="5">
        <f>(E370/D370)</f>
        <v>2.7680769230769231</v>
      </c>
      <c r="I370" s="8">
        <f>E370/G370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4">
        <f>(((L370/60)/60)/24)+DATE(1970,1,1)</f>
        <v>40464.208333333336</v>
      </c>
      <c r="O370" s="14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tr">
        <f>IF(R370="food/food trucks","Food",IF(OR(R370=$R$3,R370=$R$15,R370=$R$52,R370=$R$85,R370=$R$75,R370=$R$135),"Music",IF(OR(R370=Sheet1!$H$4,R370=Sheet1!$H$5,R370=Sheet1!$H$6,R370=Sheet1!$H$7,R370=Sheet1!$H$8,R370=Sheet1!$H$9),"Film &amp; Video",IF(OR(R370=Sheet1!$H$26,R370=Sheet1!$H$25),"Technology",IF(R370=Sheet1!$H$13,"Journalism",IF(OR(R370=Sheet1!$H$20,R370=Sheet1!$H$21,R370=Sheet1!$H$22,R370=Sheet1!$H$23),"Publishing",IF(R370=Sheet1!$H$24,"Photography",IF(R370=Sheet1!$H$27,"Theater",IF(OR(R370=Sheet1!$H$10,R370=Sheet1!$H$11),"Games","TBD")))))))))</f>
        <v>Film &amp; Video</v>
      </c>
      <c r="T370" t="str">
        <f>IF(R370=Sheet1!$H$4,"Animation",IF(R370=Sheet1!$H$5,"Documentary",IF(R370=Sheet1!$H$6,"Drama",IF(R370=Sheet1!$H$7,"Science Fiction",IF(R370=Sheet1!$H$8,"Shorts",IF(R370=Sheet1!$H$9,"Television",IF(R370=Sheet1!$H$10,"Mobile games",IF(R370=Sheet1!$H$11,"Video games",IF(R370=Sheet1!$H$12,"Food trucks",IF(R370=Sheet1!$H$13,"Audio",IF(R370=Sheet1!$H$14,"Electric music",IF(R370=Sheet1!$H$15,"Indie rock",IF(R370=Sheet1!$H$16,"Jazz",IF(R370=Sheet1!$H$17,"Metal",IF(R370=Sheet1!$H$18,"Rock",IF(R370=Sheet1!$H$19,"World Music",IF(R370=Sheet1!$H$20,"Fiction",IF(R370=Sheet1!$H$21,"Nonfiction",IF(R370=Sheet1!$H$22,"Radio &amp; podcasts",IF(R370=Sheet1!$H$23,"Translations",IF(R370=Sheet1!$H$24,"Photography books",IF(R370=Sheet1!$H$25,"Web",IF(R370=Sheet1!$H$26,"Wearables",IF(R370=Sheet1!$H$27,"Plays","Other"))))))))))))))))))))))))</f>
        <v>Documentary</v>
      </c>
    </row>
    <row r="371" spans="1:20" ht="16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s="5">
        <f>(E371/D371)</f>
        <v>2.730185185185185</v>
      </c>
      <c r="I371" s="8">
        <f>E371/G371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4">
        <f>(((L371/60)/60)/24)+DATE(1970,1,1)</f>
        <v>41308.25</v>
      </c>
      <c r="O371" s="14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tr">
        <f>IF(R371="food/food trucks","Food",IF(OR(R371=$R$3,R371=$R$15,R371=$R$52,R371=$R$85,R371=$R$75,R371=$R$135),"Music",IF(OR(R371=Sheet1!$H$4,R371=Sheet1!$H$5,R371=Sheet1!$H$6,R371=Sheet1!$H$7,R371=Sheet1!$H$8,R371=Sheet1!$H$9),"Film &amp; Video",IF(OR(R371=Sheet1!$H$26,R371=Sheet1!$H$25),"Technology",IF(R371=Sheet1!$H$13,"Journalism",IF(OR(R371=Sheet1!$H$20,R371=Sheet1!$H$21,R371=Sheet1!$H$22,R371=Sheet1!$H$23),"Publishing",IF(R371=Sheet1!$H$24,"Photography",IF(R371=Sheet1!$H$27,"Theater",IF(OR(R371=Sheet1!$H$10,R371=Sheet1!$H$11),"Games","TBD")))))))))</f>
        <v>Film &amp; Video</v>
      </c>
      <c r="T371" t="str">
        <f>IF(R371=Sheet1!$H$4,"Animation",IF(R371=Sheet1!$H$5,"Documentary",IF(R371=Sheet1!$H$6,"Drama",IF(R371=Sheet1!$H$7,"Science Fiction",IF(R371=Sheet1!$H$8,"Shorts",IF(R371=Sheet1!$H$9,"Television",IF(R371=Sheet1!$H$10,"Mobile games",IF(R371=Sheet1!$H$11,"Video games",IF(R371=Sheet1!$H$12,"Food trucks",IF(R371=Sheet1!$H$13,"Audio",IF(R371=Sheet1!$H$14,"Electric music",IF(R371=Sheet1!$H$15,"Indie rock",IF(R371=Sheet1!$H$16,"Jazz",IF(R371=Sheet1!$H$17,"Metal",IF(R371=Sheet1!$H$18,"Rock",IF(R371=Sheet1!$H$19,"World Music",IF(R371=Sheet1!$H$20,"Fiction",IF(R371=Sheet1!$H$21,"Nonfiction",IF(R371=Sheet1!$H$22,"Radio &amp; podcasts",IF(R371=Sheet1!$H$23,"Translations",IF(R371=Sheet1!$H$24,"Photography books",IF(R371=Sheet1!$H$25,"Web",IF(R371=Sheet1!$H$26,"Wearables",IF(R371=Sheet1!$H$27,"Plays","Other"))))))))))))))))))))))))</f>
        <v>Television</v>
      </c>
    </row>
    <row r="372" spans="1:20" ht="16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s="5">
        <f>(E372/D372)</f>
        <v>1.593633125556545</v>
      </c>
      <c r="I372" s="8">
        <f>E372/G372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4">
        <f>(((L372/60)/60)/24)+DATE(1970,1,1)</f>
        <v>43570.208333333328</v>
      </c>
      <c r="O372" s="14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tr">
        <f>IF(R372="food/food trucks","Food",IF(OR(R372=$R$3,R372=$R$15,R372=$R$52,R372=$R$85,R372=$R$75,R372=$R$135),"Music",IF(OR(R372=Sheet1!$H$4,R372=Sheet1!$H$5,R372=Sheet1!$H$6,R372=Sheet1!$H$7,R372=Sheet1!$H$8,R372=Sheet1!$H$9),"Film &amp; Video",IF(OR(R372=Sheet1!$H$26,R372=Sheet1!$H$25),"Technology",IF(R372=Sheet1!$H$13,"Journalism",IF(OR(R372=Sheet1!$H$20,R372=Sheet1!$H$21,R372=Sheet1!$H$22,R372=Sheet1!$H$23),"Publishing",IF(R372=Sheet1!$H$24,"Photography",IF(R372=Sheet1!$H$27,"Theater",IF(OR(R372=Sheet1!$H$10,R372=Sheet1!$H$11),"Games","TBD")))))))))</f>
        <v>Theater</v>
      </c>
      <c r="T372" t="str">
        <f>IF(R372=Sheet1!$H$4,"Animation",IF(R372=Sheet1!$H$5,"Documentary",IF(R372=Sheet1!$H$6,"Drama",IF(R372=Sheet1!$H$7,"Science Fiction",IF(R372=Sheet1!$H$8,"Shorts",IF(R372=Sheet1!$H$9,"Television",IF(R372=Sheet1!$H$10,"Mobile games",IF(R372=Sheet1!$H$11,"Video games",IF(R372=Sheet1!$H$12,"Food trucks",IF(R372=Sheet1!$H$13,"Audio",IF(R372=Sheet1!$H$14,"Electric music",IF(R372=Sheet1!$H$15,"Indie rock",IF(R372=Sheet1!$H$16,"Jazz",IF(R372=Sheet1!$H$17,"Metal",IF(R372=Sheet1!$H$18,"Rock",IF(R372=Sheet1!$H$19,"World Music",IF(R372=Sheet1!$H$20,"Fiction",IF(R372=Sheet1!$H$21,"Nonfiction",IF(R372=Sheet1!$H$22,"Radio &amp; podcasts",IF(R372=Sheet1!$H$23,"Translations",IF(R372=Sheet1!$H$24,"Photography books",IF(R372=Sheet1!$H$25,"Web",IF(R372=Sheet1!$H$26,"Wearables",IF(R372=Sheet1!$H$27,"Plays","Other"))))))))))))))))))))))))</f>
        <v>Plays</v>
      </c>
    </row>
    <row r="373" spans="1:20" ht="16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s="5">
        <f>(E373/D373)</f>
        <v>0.67869978858350954</v>
      </c>
      <c r="I373" s="8">
        <f>E373/G373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4">
        <f>(((L373/60)/60)/24)+DATE(1970,1,1)</f>
        <v>42043.25</v>
      </c>
      <c r="O373" s="14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>
        <f>IF(R373="food/food trucks","Food",IF(OR(R373=$R$3,R373=$R$15,R373=$R$52,R373=$R$85,R373=$R$75,R373=$R$135),"Music",IF(OR(R373=Sheet1!$H$4,R373=Sheet1!$H$5,R373=Sheet1!$H$6,R373=Sheet1!$H$7,R373=Sheet1!$H$8,R373=Sheet1!$H$9),"Film &amp; Video",IF(OR(R373=Sheet1!$H$26,R373=Sheet1!$H$25),"Technology",IF(R373=Sheet1!$H$13,"Journalism",IF(OR(R373=Sheet1!$H$20,R373=Sheet1!$H$21,R373=Sheet1!$H$22,R373=Sheet1!$H$23),"Publishing",IF(R373=Sheet1!$H$24,"Photography",IF(R373=Sheet1!$H$27,"Theater",IF(OR(R373=Sheet1!$H$10,R373=Sheet1!$H$11),"Games","TBD")))))))))</f>
        <v>Theater</v>
      </c>
      <c r="T373" t="str">
        <f>IF(R373=Sheet1!$H$4,"Animation",IF(R373=Sheet1!$H$5,"Documentary",IF(R373=Sheet1!$H$6,"Drama",IF(R373=Sheet1!$H$7,"Science Fiction",IF(R373=Sheet1!$H$8,"Shorts",IF(R373=Sheet1!$H$9,"Television",IF(R373=Sheet1!$H$10,"Mobile games",IF(R373=Sheet1!$H$11,"Video games",IF(R373=Sheet1!$H$12,"Food trucks",IF(R373=Sheet1!$H$13,"Audio",IF(R373=Sheet1!$H$14,"Electric music",IF(R373=Sheet1!$H$15,"Indie rock",IF(R373=Sheet1!$H$16,"Jazz",IF(R373=Sheet1!$H$17,"Metal",IF(R373=Sheet1!$H$18,"Rock",IF(R373=Sheet1!$H$19,"World Music",IF(R373=Sheet1!$H$20,"Fiction",IF(R373=Sheet1!$H$21,"Nonfiction",IF(R373=Sheet1!$H$22,"Radio &amp; podcasts",IF(R373=Sheet1!$H$23,"Translations",IF(R373=Sheet1!$H$24,"Photography books",IF(R373=Sheet1!$H$25,"Web",IF(R373=Sheet1!$H$26,"Wearables",IF(R373=Sheet1!$H$27,"Plays","Other"))))))))))))))))))))))))</f>
        <v>Plays</v>
      </c>
    </row>
    <row r="374" spans="1:20" ht="31.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s="5">
        <f>(E374/D374)</f>
        <v>15.915555555555555</v>
      </c>
      <c r="I374" s="8">
        <f>E374/G374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4">
        <f>(((L374/60)/60)/24)+DATE(1970,1,1)</f>
        <v>42012.25</v>
      </c>
      <c r="O374" s="14">
        <f>(((M374/60)/60)/24)+DATE(1970,1,1)</f>
        <v>42032.25</v>
      </c>
      <c r="P374" t="b">
        <v>0</v>
      </c>
      <c r="Q374" t="b">
        <v>1</v>
      </c>
      <c r="R374" t="s">
        <v>42</v>
      </c>
      <c r="S374" t="str">
        <f>IF(R374="food/food trucks","Food",IF(OR(R374=$R$3,R374=$R$15,R374=$R$52,R374=$R$85,R374=$R$75,R374=$R$135),"Music",IF(OR(R374=Sheet1!$H$4,R374=Sheet1!$H$5,R374=Sheet1!$H$6,R374=Sheet1!$H$7,R374=Sheet1!$H$8,R374=Sheet1!$H$9),"Film &amp; Video",IF(OR(R374=Sheet1!$H$26,R374=Sheet1!$H$25),"Technology",IF(R374=Sheet1!$H$13,"Journalism",IF(OR(R374=Sheet1!$H$20,R374=Sheet1!$H$21,R374=Sheet1!$H$22,R374=Sheet1!$H$23),"Publishing",IF(R374=Sheet1!$H$24,"Photography",IF(R374=Sheet1!$H$27,"Theater",IF(OR(R374=Sheet1!$H$10,R374=Sheet1!$H$11),"Games","TBD")))))))))</f>
        <v>Film &amp; Video</v>
      </c>
      <c r="T374" t="str">
        <f>IF(R374=Sheet1!$H$4,"Animation",IF(R374=Sheet1!$H$5,"Documentary",IF(R374=Sheet1!$H$6,"Drama",IF(R374=Sheet1!$H$7,"Science Fiction",IF(R374=Sheet1!$H$8,"Shorts",IF(R374=Sheet1!$H$9,"Television",IF(R374=Sheet1!$H$10,"Mobile games",IF(R374=Sheet1!$H$11,"Video games",IF(R374=Sheet1!$H$12,"Food trucks",IF(R374=Sheet1!$H$13,"Audio",IF(R374=Sheet1!$H$14,"Electric music",IF(R374=Sheet1!$H$15,"Indie rock",IF(R374=Sheet1!$H$16,"Jazz",IF(R374=Sheet1!$H$17,"Metal",IF(R374=Sheet1!$H$18,"Rock",IF(R374=Sheet1!$H$19,"World Music",IF(R374=Sheet1!$H$20,"Fiction",IF(R374=Sheet1!$H$21,"Nonfiction",IF(R374=Sheet1!$H$22,"Radio &amp; podcasts",IF(R374=Sheet1!$H$23,"Translations",IF(R374=Sheet1!$H$24,"Photography books",IF(R374=Sheet1!$H$25,"Web",IF(R374=Sheet1!$H$26,"Wearables",IF(R374=Sheet1!$H$27,"Plays","Other"))))))))))))))))))))))))</f>
        <v>Documentary</v>
      </c>
    </row>
    <row r="375" spans="1:20" ht="16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s="5">
        <f>(E375/D375)</f>
        <v>7.3018222222222224</v>
      </c>
      <c r="I375" s="8">
        <f>E375/G375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4">
        <f>(((L375/60)/60)/24)+DATE(1970,1,1)</f>
        <v>42964.208333333328</v>
      </c>
      <c r="O375" s="14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tr">
        <f>IF(R375="food/food trucks","Food",IF(OR(R375=$R$3,R375=$R$15,R375=$R$52,R375=$R$85,R375=$R$75,R375=$R$135),"Music",IF(OR(R375=Sheet1!$H$4,R375=Sheet1!$H$5,R375=Sheet1!$H$6,R375=Sheet1!$H$7,R375=Sheet1!$H$8,R375=Sheet1!$H$9),"Film &amp; Video",IF(OR(R375=Sheet1!$H$26,R375=Sheet1!$H$25),"Technology",IF(R375=Sheet1!$H$13,"Journalism",IF(OR(R375=Sheet1!$H$20,R375=Sheet1!$H$21,R375=Sheet1!$H$22,R375=Sheet1!$H$23),"Publishing",IF(R375=Sheet1!$H$24,"Photography",IF(R375=Sheet1!$H$27,"Theater",IF(OR(R375=Sheet1!$H$10,R375=Sheet1!$H$11),"Games","TBD")))))))))</f>
        <v>Theater</v>
      </c>
      <c r="T375" t="str">
        <f>IF(R375=Sheet1!$H$4,"Animation",IF(R375=Sheet1!$H$5,"Documentary",IF(R375=Sheet1!$H$6,"Drama",IF(R375=Sheet1!$H$7,"Science Fiction",IF(R375=Sheet1!$H$8,"Shorts",IF(R375=Sheet1!$H$9,"Television",IF(R375=Sheet1!$H$10,"Mobile games",IF(R375=Sheet1!$H$11,"Video games",IF(R375=Sheet1!$H$12,"Food trucks",IF(R375=Sheet1!$H$13,"Audio",IF(R375=Sheet1!$H$14,"Electric music",IF(R375=Sheet1!$H$15,"Indie rock",IF(R375=Sheet1!$H$16,"Jazz",IF(R375=Sheet1!$H$17,"Metal",IF(R375=Sheet1!$H$18,"Rock",IF(R375=Sheet1!$H$19,"World Music",IF(R375=Sheet1!$H$20,"Fiction",IF(R375=Sheet1!$H$21,"Nonfiction",IF(R375=Sheet1!$H$22,"Radio &amp; podcasts",IF(R375=Sheet1!$H$23,"Translations",IF(R375=Sheet1!$H$24,"Photography books",IF(R375=Sheet1!$H$25,"Web",IF(R375=Sheet1!$H$26,"Wearables",IF(R375=Sheet1!$H$27,"Plays","Other"))))))))))))))))))))))))</f>
        <v>Plays</v>
      </c>
    </row>
    <row r="376" spans="1:20" ht="31.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s="5">
        <f>(E376/D376)</f>
        <v>0.13185782556750297</v>
      </c>
      <c r="I376" s="8">
        <f>E376/G376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4">
        <f>(((L376/60)/60)/24)+DATE(1970,1,1)</f>
        <v>43476.25</v>
      </c>
      <c r="O376" s="14">
        <f>(((M376/60)/60)/24)+DATE(1970,1,1)</f>
        <v>43481.25</v>
      </c>
      <c r="P376" t="b">
        <v>0</v>
      </c>
      <c r="Q376" t="b">
        <v>1</v>
      </c>
      <c r="R376" t="s">
        <v>42</v>
      </c>
      <c r="S376" t="str">
        <f>IF(R376="food/food trucks","Food",IF(OR(R376=$R$3,R376=$R$15,R376=$R$52,R376=$R$85,R376=$R$75,R376=$R$135),"Music",IF(OR(R376=Sheet1!$H$4,R376=Sheet1!$H$5,R376=Sheet1!$H$6,R376=Sheet1!$H$7,R376=Sheet1!$H$8,R376=Sheet1!$H$9),"Film &amp; Video",IF(OR(R376=Sheet1!$H$26,R376=Sheet1!$H$25),"Technology",IF(R376=Sheet1!$H$13,"Journalism",IF(OR(R376=Sheet1!$H$20,R376=Sheet1!$H$21,R376=Sheet1!$H$22,R376=Sheet1!$H$23),"Publishing",IF(R376=Sheet1!$H$24,"Photography",IF(R376=Sheet1!$H$27,"Theater",IF(OR(R376=Sheet1!$H$10,R376=Sheet1!$H$11),"Games","TBD")))))))))</f>
        <v>Film &amp; Video</v>
      </c>
      <c r="T376" t="str">
        <f>IF(R376=Sheet1!$H$4,"Animation",IF(R376=Sheet1!$H$5,"Documentary",IF(R376=Sheet1!$H$6,"Drama",IF(R376=Sheet1!$H$7,"Science Fiction",IF(R376=Sheet1!$H$8,"Shorts",IF(R376=Sheet1!$H$9,"Television",IF(R376=Sheet1!$H$10,"Mobile games",IF(R376=Sheet1!$H$11,"Video games",IF(R376=Sheet1!$H$12,"Food trucks",IF(R376=Sheet1!$H$13,"Audio",IF(R376=Sheet1!$H$14,"Electric music",IF(R376=Sheet1!$H$15,"Indie rock",IF(R376=Sheet1!$H$16,"Jazz",IF(R376=Sheet1!$H$17,"Metal",IF(R376=Sheet1!$H$18,"Rock",IF(R376=Sheet1!$H$19,"World Music",IF(R376=Sheet1!$H$20,"Fiction",IF(R376=Sheet1!$H$21,"Nonfiction",IF(R376=Sheet1!$H$22,"Radio &amp; podcasts",IF(R376=Sheet1!$H$23,"Translations",IF(R376=Sheet1!$H$24,"Photography books",IF(R376=Sheet1!$H$25,"Web",IF(R376=Sheet1!$H$26,"Wearables",IF(R376=Sheet1!$H$27,"Plays","Other"))))))))))))))))))))))))</f>
        <v>Documentary</v>
      </c>
    </row>
    <row r="377" spans="1:20" ht="31.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s="5">
        <f>(E377/D377)</f>
        <v>0.54777777777777781</v>
      </c>
      <c r="I377" s="8">
        <f>E377/G377</f>
        <v>59.16</v>
      </c>
      <c r="J377" t="s">
        <v>21</v>
      </c>
      <c r="K377" t="s">
        <v>22</v>
      </c>
      <c r="L377">
        <v>1444971600</v>
      </c>
      <c r="M377">
        <v>1449900000</v>
      </c>
      <c r="N377" s="14">
        <f>(((L377/60)/60)/24)+DATE(1970,1,1)</f>
        <v>42293.208333333328</v>
      </c>
      <c r="O377" s="14">
        <f>(((M377/60)/60)/24)+DATE(1970,1,1)</f>
        <v>42350.25</v>
      </c>
      <c r="P377" t="b">
        <v>0</v>
      </c>
      <c r="Q377" t="b">
        <v>0</v>
      </c>
      <c r="R377" t="s">
        <v>60</v>
      </c>
      <c r="S377" t="str">
        <f>IF(R377="food/food trucks","Food",IF(OR(R377=$R$3,R377=$R$15,R377=$R$52,R377=$R$85,R377=$R$75,R377=$R$135),"Music",IF(OR(R377=Sheet1!$H$4,R377=Sheet1!$H$5,R377=Sheet1!$H$6,R377=Sheet1!$H$7,R377=Sheet1!$H$8,R377=Sheet1!$H$9),"Film &amp; Video",IF(OR(R377=Sheet1!$H$26,R377=Sheet1!$H$25),"Technology",IF(R377=Sheet1!$H$13,"Journalism",IF(OR(R377=Sheet1!$H$20,R377=Sheet1!$H$21,R377=Sheet1!$H$22,R377=Sheet1!$H$23),"Publishing",IF(R377=Sheet1!$H$24,"Photography",IF(R377=Sheet1!$H$27,"Theater",IF(OR(R377=Sheet1!$H$10,R377=Sheet1!$H$11),"Games","TBD")))))))))</f>
        <v>Music</v>
      </c>
      <c r="T377" t="str">
        <f>IF(R377=Sheet1!$H$4,"Animation",IF(R377=Sheet1!$H$5,"Documentary",IF(R377=Sheet1!$H$6,"Drama",IF(R377=Sheet1!$H$7,"Science Fiction",IF(R377=Sheet1!$H$8,"Shorts",IF(R377=Sheet1!$H$9,"Television",IF(R377=Sheet1!$H$10,"Mobile games",IF(R377=Sheet1!$H$11,"Video games",IF(R377=Sheet1!$H$12,"Food trucks",IF(R377=Sheet1!$H$13,"Audio",IF(R377=Sheet1!$H$14,"Electric music",IF(R377=Sheet1!$H$15,"Indie rock",IF(R377=Sheet1!$H$16,"Jazz",IF(R377=Sheet1!$H$17,"Metal",IF(R377=Sheet1!$H$18,"Rock",IF(R377=Sheet1!$H$19,"World Music",IF(R377=Sheet1!$H$20,"Fiction",IF(R377=Sheet1!$H$21,"Nonfiction",IF(R377=Sheet1!$H$22,"Radio &amp; podcasts",IF(R377=Sheet1!$H$23,"Translations",IF(R377=Sheet1!$H$24,"Photography books",IF(R377=Sheet1!$H$25,"Web",IF(R377=Sheet1!$H$26,"Wearables",IF(R377=Sheet1!$H$27,"Plays","Other"))))))))))))))))))))))))</f>
        <v>Indie rock</v>
      </c>
    </row>
    <row r="378" spans="1:20" ht="16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s="5">
        <f>(E378/D378)</f>
        <v>3.6102941176470589</v>
      </c>
      <c r="I378" s="8">
        <f>E378/G378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4">
        <f>(((L378/60)/60)/24)+DATE(1970,1,1)</f>
        <v>41826.208333333336</v>
      </c>
      <c r="O378" s="14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tr">
        <f>IF(R378="food/food trucks","Food",IF(OR(R378=$R$3,R378=$R$15,R378=$R$52,R378=$R$85,R378=$R$75,R378=$R$135),"Music",IF(OR(R378=Sheet1!$H$4,R378=Sheet1!$H$5,R378=Sheet1!$H$6,R378=Sheet1!$H$7,R378=Sheet1!$H$8,R378=Sheet1!$H$9),"Film &amp; Video",IF(OR(R378=Sheet1!$H$26,R378=Sheet1!$H$25),"Technology",IF(R378=Sheet1!$H$13,"Journalism",IF(OR(R378=Sheet1!$H$20,R378=Sheet1!$H$21,R378=Sheet1!$H$22,R378=Sheet1!$H$23),"Publishing",IF(R378=Sheet1!$H$24,"Photography",IF(R378=Sheet1!$H$27,"Theater",IF(OR(R378=Sheet1!$H$10,R378=Sheet1!$H$11),"Games","TBD")))))))))</f>
        <v>Music</v>
      </c>
      <c r="T378" t="str">
        <f>IF(R378=Sheet1!$H$4,"Animation",IF(R378=Sheet1!$H$5,"Documentary",IF(R378=Sheet1!$H$6,"Drama",IF(R378=Sheet1!$H$7,"Science Fiction",IF(R378=Sheet1!$H$8,"Shorts",IF(R378=Sheet1!$H$9,"Television",IF(R378=Sheet1!$H$10,"Mobile games",IF(R378=Sheet1!$H$11,"Video games",IF(R378=Sheet1!$H$12,"Food trucks",IF(R378=Sheet1!$H$13,"Audio",IF(R378=Sheet1!$H$14,"Electric music",IF(R378=Sheet1!$H$15,"Indie rock",IF(R378=Sheet1!$H$16,"Jazz",IF(R378=Sheet1!$H$17,"Metal",IF(R378=Sheet1!$H$18,"Rock",IF(R378=Sheet1!$H$19,"World Music",IF(R378=Sheet1!$H$20,"Fiction",IF(R378=Sheet1!$H$21,"Nonfiction",IF(R378=Sheet1!$H$22,"Radio &amp; podcasts",IF(R378=Sheet1!$H$23,"Translations",IF(R378=Sheet1!$H$24,"Photography books",IF(R378=Sheet1!$H$25,"Web",IF(R378=Sheet1!$H$26,"Wearables",IF(R378=Sheet1!$H$27,"Plays","Other"))))))))))))))))))))))))</f>
        <v>Rock</v>
      </c>
    </row>
    <row r="379" spans="1:20" ht="16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s="5">
        <f>(E379/D379)</f>
        <v>0.10257545271629778</v>
      </c>
      <c r="I379" s="8">
        <f>E379/G379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4">
        <f>(((L379/60)/60)/24)+DATE(1970,1,1)</f>
        <v>43760.208333333328</v>
      </c>
      <c r="O379" s="14">
        <f>(((M379/60)/60)/24)+DATE(1970,1,1)</f>
        <v>43774.25</v>
      </c>
      <c r="P379" t="b">
        <v>0</v>
      </c>
      <c r="Q379" t="b">
        <v>0</v>
      </c>
      <c r="R379" t="s">
        <v>33</v>
      </c>
      <c r="S379" t="str">
        <f>IF(R379="food/food trucks","Food",IF(OR(R379=$R$3,R379=$R$15,R379=$R$52,R379=$R$85,R379=$R$75,R379=$R$135),"Music",IF(OR(R379=Sheet1!$H$4,R379=Sheet1!$H$5,R379=Sheet1!$H$6,R379=Sheet1!$H$7,R379=Sheet1!$H$8,R379=Sheet1!$H$9),"Film &amp; Video",IF(OR(R379=Sheet1!$H$26,R379=Sheet1!$H$25),"Technology",IF(R379=Sheet1!$H$13,"Journalism",IF(OR(R379=Sheet1!$H$20,R379=Sheet1!$H$21,R379=Sheet1!$H$22,R379=Sheet1!$H$23),"Publishing",IF(R379=Sheet1!$H$24,"Photography",IF(R379=Sheet1!$H$27,"Theater",IF(OR(R379=Sheet1!$H$10,R379=Sheet1!$H$11),"Games","TBD")))))))))</f>
        <v>Theater</v>
      </c>
      <c r="T379" t="str">
        <f>IF(R379=Sheet1!$H$4,"Animation",IF(R379=Sheet1!$H$5,"Documentary",IF(R379=Sheet1!$H$6,"Drama",IF(R379=Sheet1!$H$7,"Science Fiction",IF(R379=Sheet1!$H$8,"Shorts",IF(R379=Sheet1!$H$9,"Television",IF(R379=Sheet1!$H$10,"Mobile games",IF(R379=Sheet1!$H$11,"Video games",IF(R379=Sheet1!$H$12,"Food trucks",IF(R379=Sheet1!$H$13,"Audio",IF(R379=Sheet1!$H$14,"Electric music",IF(R379=Sheet1!$H$15,"Indie rock",IF(R379=Sheet1!$H$16,"Jazz",IF(R379=Sheet1!$H$17,"Metal",IF(R379=Sheet1!$H$18,"Rock",IF(R379=Sheet1!$H$19,"World Music",IF(R379=Sheet1!$H$20,"Fiction",IF(R379=Sheet1!$H$21,"Nonfiction",IF(R379=Sheet1!$H$22,"Radio &amp; podcasts",IF(R379=Sheet1!$H$23,"Translations",IF(R379=Sheet1!$H$24,"Photography books",IF(R379=Sheet1!$H$25,"Web",IF(R379=Sheet1!$H$26,"Wearables",IF(R379=Sheet1!$H$27,"Plays","Other"))))))))))))))))))))))))</f>
        <v>Plays</v>
      </c>
    </row>
    <row r="380" spans="1:20" ht="16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s="5">
        <f>(E380/D380)</f>
        <v>0.13962962962962963</v>
      </c>
      <c r="I380" s="8">
        <f>E380/G380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4">
        <f>(((L380/60)/60)/24)+DATE(1970,1,1)</f>
        <v>43241.208333333328</v>
      </c>
      <c r="O380" s="14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>
        <f>IF(R380="food/food trucks","Food",IF(OR(R380=$R$3,R380=$R$15,R380=$R$52,R380=$R$85,R380=$R$75,R380=$R$135),"Music",IF(OR(R380=Sheet1!$H$4,R380=Sheet1!$H$5,R380=Sheet1!$H$6,R380=Sheet1!$H$7,R380=Sheet1!$H$8,R380=Sheet1!$H$9),"Film &amp; Video",IF(OR(R380=Sheet1!$H$26,R380=Sheet1!$H$25),"Technology",IF(R380=Sheet1!$H$13,"Journalism",IF(OR(R380=Sheet1!$H$20,R380=Sheet1!$H$21,R380=Sheet1!$H$22,R380=Sheet1!$H$23),"Publishing",IF(R380=Sheet1!$H$24,"Photography",IF(R380=Sheet1!$H$27,"Theater",IF(OR(R380=Sheet1!$H$10,R380=Sheet1!$H$11),"Games","TBD")))))))))</f>
        <v>Film &amp; Video</v>
      </c>
      <c r="T380" t="str">
        <f>IF(R380=Sheet1!$H$4,"Animation",IF(R380=Sheet1!$H$5,"Documentary",IF(R380=Sheet1!$H$6,"Drama",IF(R380=Sheet1!$H$7,"Science Fiction",IF(R380=Sheet1!$H$8,"Shorts",IF(R380=Sheet1!$H$9,"Television",IF(R380=Sheet1!$H$10,"Mobile games",IF(R380=Sheet1!$H$11,"Video games",IF(R380=Sheet1!$H$12,"Food trucks",IF(R380=Sheet1!$H$13,"Audio",IF(R380=Sheet1!$H$14,"Electric music",IF(R380=Sheet1!$H$15,"Indie rock",IF(R380=Sheet1!$H$16,"Jazz",IF(R380=Sheet1!$H$17,"Metal",IF(R380=Sheet1!$H$18,"Rock",IF(R380=Sheet1!$H$19,"World Music",IF(R380=Sheet1!$H$20,"Fiction",IF(R380=Sheet1!$H$21,"Nonfiction",IF(R380=Sheet1!$H$22,"Radio &amp; podcasts",IF(R380=Sheet1!$H$23,"Translations",IF(R380=Sheet1!$H$24,"Photography books",IF(R380=Sheet1!$H$25,"Web",IF(R380=Sheet1!$H$26,"Wearables",IF(R380=Sheet1!$H$27,"Plays","Other"))))))))))))))))))))))))</f>
        <v>Documentary</v>
      </c>
    </row>
    <row r="381" spans="1:20" ht="16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s="5">
        <f>(E381/D381)</f>
        <v>0.40444444444444444</v>
      </c>
      <c r="I381" s="8">
        <f>E381/G381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4">
        <f>(((L381/60)/60)/24)+DATE(1970,1,1)</f>
        <v>40843.208333333336</v>
      </c>
      <c r="O381" s="14">
        <f>(((M381/60)/60)/24)+DATE(1970,1,1)</f>
        <v>40857.25</v>
      </c>
      <c r="P381" t="b">
        <v>0</v>
      </c>
      <c r="Q381" t="b">
        <v>0</v>
      </c>
      <c r="R381" t="s">
        <v>33</v>
      </c>
      <c r="S381" t="str">
        <f>IF(R381="food/food trucks","Food",IF(OR(R381=$R$3,R381=$R$15,R381=$R$52,R381=$R$85,R381=$R$75,R381=$R$135),"Music",IF(OR(R381=Sheet1!$H$4,R381=Sheet1!$H$5,R381=Sheet1!$H$6,R381=Sheet1!$H$7,R381=Sheet1!$H$8,R381=Sheet1!$H$9),"Film &amp; Video",IF(OR(R381=Sheet1!$H$26,R381=Sheet1!$H$25),"Technology",IF(R381=Sheet1!$H$13,"Journalism",IF(OR(R381=Sheet1!$H$20,R381=Sheet1!$H$21,R381=Sheet1!$H$22,R381=Sheet1!$H$23),"Publishing",IF(R381=Sheet1!$H$24,"Photography",IF(R381=Sheet1!$H$27,"Theater",IF(OR(R381=Sheet1!$H$10,R381=Sheet1!$H$11),"Games","TBD")))))))))</f>
        <v>Theater</v>
      </c>
      <c r="T381" t="str">
        <f>IF(R381=Sheet1!$H$4,"Animation",IF(R381=Sheet1!$H$5,"Documentary",IF(R381=Sheet1!$H$6,"Drama",IF(R381=Sheet1!$H$7,"Science Fiction",IF(R381=Sheet1!$H$8,"Shorts",IF(R381=Sheet1!$H$9,"Television",IF(R381=Sheet1!$H$10,"Mobile games",IF(R381=Sheet1!$H$11,"Video games",IF(R381=Sheet1!$H$12,"Food trucks",IF(R381=Sheet1!$H$13,"Audio",IF(R381=Sheet1!$H$14,"Electric music",IF(R381=Sheet1!$H$15,"Indie rock",IF(R381=Sheet1!$H$16,"Jazz",IF(R381=Sheet1!$H$17,"Metal",IF(R381=Sheet1!$H$18,"Rock",IF(R381=Sheet1!$H$19,"World Music",IF(R381=Sheet1!$H$20,"Fiction",IF(R381=Sheet1!$H$21,"Nonfiction",IF(R381=Sheet1!$H$22,"Radio &amp; podcasts",IF(R381=Sheet1!$H$23,"Translations",IF(R381=Sheet1!$H$24,"Photography books",IF(R381=Sheet1!$H$25,"Web",IF(R381=Sheet1!$H$26,"Wearables",IF(R381=Sheet1!$H$27,"Plays","Other"))))))))))))))))))))))))</f>
        <v>Plays</v>
      </c>
    </row>
    <row r="382" spans="1:20" ht="31.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s="5">
        <f>(E382/D382)</f>
        <v>1.6032</v>
      </c>
      <c r="I382" s="8">
        <f>E382/G382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4">
        <f>(((L382/60)/60)/24)+DATE(1970,1,1)</f>
        <v>41448.208333333336</v>
      </c>
      <c r="O382" s="14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tr">
        <f>IF(R382="food/food trucks","Food",IF(OR(R382=$R$3,R382=$R$15,R382=$R$52,R382=$R$85,R382=$R$75,R382=$R$135),"Music",IF(OR(R382=Sheet1!$H$4,R382=Sheet1!$H$5,R382=Sheet1!$H$6,R382=Sheet1!$H$7,R382=Sheet1!$H$8,R382=Sheet1!$H$9),"Film &amp; Video",IF(OR(R382=Sheet1!$H$26,R382=Sheet1!$H$25),"Technology",IF(R382=Sheet1!$H$13,"Journalism",IF(OR(R382=Sheet1!$H$20,R382=Sheet1!$H$21,R382=Sheet1!$H$22,R382=Sheet1!$H$23),"Publishing",IF(R382=Sheet1!$H$24,"Photography",IF(R382=Sheet1!$H$27,"Theater",IF(OR(R382=Sheet1!$H$10,R382=Sheet1!$H$11),"Games","TBD")))))))))</f>
        <v>Theater</v>
      </c>
      <c r="T382" t="str">
        <f>IF(R382=Sheet1!$H$4,"Animation",IF(R382=Sheet1!$H$5,"Documentary",IF(R382=Sheet1!$H$6,"Drama",IF(R382=Sheet1!$H$7,"Science Fiction",IF(R382=Sheet1!$H$8,"Shorts",IF(R382=Sheet1!$H$9,"Television",IF(R382=Sheet1!$H$10,"Mobile games",IF(R382=Sheet1!$H$11,"Video games",IF(R382=Sheet1!$H$12,"Food trucks",IF(R382=Sheet1!$H$13,"Audio",IF(R382=Sheet1!$H$14,"Electric music",IF(R382=Sheet1!$H$15,"Indie rock",IF(R382=Sheet1!$H$16,"Jazz",IF(R382=Sheet1!$H$17,"Metal",IF(R382=Sheet1!$H$18,"Rock",IF(R382=Sheet1!$H$19,"World Music",IF(R382=Sheet1!$H$20,"Fiction",IF(R382=Sheet1!$H$21,"Nonfiction",IF(R382=Sheet1!$H$22,"Radio &amp; podcasts",IF(R382=Sheet1!$H$23,"Translations",IF(R382=Sheet1!$H$24,"Photography books",IF(R382=Sheet1!$H$25,"Web",IF(R382=Sheet1!$H$26,"Wearables",IF(R382=Sheet1!$H$27,"Plays","Other"))))))))))))))))))))))))</f>
        <v>Plays</v>
      </c>
    </row>
    <row r="383" spans="1:20" ht="16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s="5">
        <f>(E383/D383)</f>
        <v>1.8394339622641509</v>
      </c>
      <c r="I383" s="8">
        <f>E383/G383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4">
        <f>(((L383/60)/60)/24)+DATE(1970,1,1)</f>
        <v>42163.208333333328</v>
      </c>
      <c r="O383" s="14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tr">
        <f>IF(R383="food/food trucks","Food",IF(OR(R383=$R$3,R383=$R$15,R383=$R$52,R383=$R$85,R383=$R$75,R383=$R$135),"Music",IF(OR(R383=Sheet1!$H$4,R383=Sheet1!$H$5,R383=Sheet1!$H$6,R383=Sheet1!$H$7,R383=Sheet1!$H$8,R383=Sheet1!$H$9),"Film &amp; Video",IF(OR(R383=Sheet1!$H$26,R383=Sheet1!$H$25),"Technology",IF(R383=Sheet1!$H$13,"Journalism",IF(OR(R383=Sheet1!$H$20,R383=Sheet1!$H$21,R383=Sheet1!$H$22,R383=Sheet1!$H$23),"Publishing",IF(R383=Sheet1!$H$24,"Photography",IF(R383=Sheet1!$H$27,"Theater",IF(OR(R383=Sheet1!$H$10,R383=Sheet1!$H$11),"Games","TBD")))))))))</f>
        <v>Theater</v>
      </c>
      <c r="T383" t="str">
        <f>IF(R383=Sheet1!$H$4,"Animation",IF(R383=Sheet1!$H$5,"Documentary",IF(R383=Sheet1!$H$6,"Drama",IF(R383=Sheet1!$H$7,"Science Fiction",IF(R383=Sheet1!$H$8,"Shorts",IF(R383=Sheet1!$H$9,"Television",IF(R383=Sheet1!$H$10,"Mobile games",IF(R383=Sheet1!$H$11,"Video games",IF(R383=Sheet1!$H$12,"Food trucks",IF(R383=Sheet1!$H$13,"Audio",IF(R383=Sheet1!$H$14,"Electric music",IF(R383=Sheet1!$H$15,"Indie rock",IF(R383=Sheet1!$H$16,"Jazz",IF(R383=Sheet1!$H$17,"Metal",IF(R383=Sheet1!$H$18,"Rock",IF(R383=Sheet1!$H$19,"World Music",IF(R383=Sheet1!$H$20,"Fiction",IF(R383=Sheet1!$H$21,"Nonfiction",IF(R383=Sheet1!$H$22,"Radio &amp; podcasts",IF(R383=Sheet1!$H$23,"Translations",IF(R383=Sheet1!$H$24,"Photography books",IF(R383=Sheet1!$H$25,"Web",IF(R383=Sheet1!$H$26,"Wearables",IF(R383=Sheet1!$H$27,"Plays","Other"))))))))))))))))))))))))</f>
        <v>Plays</v>
      </c>
    </row>
    <row r="384" spans="1:20" ht="31.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s="5">
        <f>(E384/D384)</f>
        <v>0.63769230769230767</v>
      </c>
      <c r="I384" s="8">
        <f>E384/G384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4">
        <f>(((L384/60)/60)/24)+DATE(1970,1,1)</f>
        <v>43024.208333333328</v>
      </c>
      <c r="O384" s="14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>
        <f>IF(R384="food/food trucks","Food",IF(OR(R384=$R$3,R384=$R$15,R384=$R$52,R384=$R$85,R384=$R$75,R384=$R$135),"Music",IF(OR(R384=Sheet1!$H$4,R384=Sheet1!$H$5,R384=Sheet1!$H$6,R384=Sheet1!$H$7,R384=Sheet1!$H$8,R384=Sheet1!$H$9),"Film &amp; Video",IF(OR(R384=Sheet1!$H$26,R384=Sheet1!$H$25),"Technology",IF(R384=Sheet1!$H$13,"Journalism",IF(OR(R384=Sheet1!$H$20,R384=Sheet1!$H$21,R384=Sheet1!$H$22,R384=Sheet1!$H$23),"Publishing",IF(R384=Sheet1!$H$24,"Photography",IF(R384=Sheet1!$H$27,"Theater",IF(OR(R384=Sheet1!$H$10,R384=Sheet1!$H$11),"Games","TBD")))))))))</f>
        <v>Photography</v>
      </c>
      <c r="T384" t="str">
        <f>IF(R384=Sheet1!$H$4,"Animation",IF(R384=Sheet1!$H$5,"Documentary",IF(R384=Sheet1!$H$6,"Drama",IF(R384=Sheet1!$H$7,"Science Fiction",IF(R384=Sheet1!$H$8,"Shorts",IF(R384=Sheet1!$H$9,"Television",IF(R384=Sheet1!$H$10,"Mobile games",IF(R384=Sheet1!$H$11,"Video games",IF(R384=Sheet1!$H$12,"Food trucks",IF(R384=Sheet1!$H$13,"Audio",IF(R384=Sheet1!$H$14,"Electric music",IF(R384=Sheet1!$H$15,"Indie rock",IF(R384=Sheet1!$H$16,"Jazz",IF(R384=Sheet1!$H$17,"Metal",IF(R384=Sheet1!$H$18,"Rock",IF(R384=Sheet1!$H$19,"World Music",IF(R384=Sheet1!$H$20,"Fiction",IF(R384=Sheet1!$H$21,"Nonfiction",IF(R384=Sheet1!$H$22,"Radio &amp; podcasts",IF(R384=Sheet1!$H$23,"Translations",IF(R384=Sheet1!$H$24,"Photography books",IF(R384=Sheet1!$H$25,"Web",IF(R384=Sheet1!$H$26,"Wearables",IF(R384=Sheet1!$H$27,"Plays","Other"))))))))))))))))))))))))</f>
        <v>Photography books</v>
      </c>
    </row>
    <row r="385" spans="1:20" ht="16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s="5">
        <f>(E385/D385)</f>
        <v>2.2538095238095237</v>
      </c>
      <c r="I385" s="8">
        <f>E385/G385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4">
        <f>(((L385/60)/60)/24)+DATE(1970,1,1)</f>
        <v>43509.25</v>
      </c>
      <c r="O385" s="14">
        <f>(((M385/60)/60)/24)+DATE(1970,1,1)</f>
        <v>43515.25</v>
      </c>
      <c r="P385" t="b">
        <v>0</v>
      </c>
      <c r="Q385" t="b">
        <v>1</v>
      </c>
      <c r="R385" t="s">
        <v>17</v>
      </c>
      <c r="S385" t="str">
        <f>IF(R385="food/food trucks","Food",IF(OR(R385=$R$3,R385=$R$15,R385=$R$52,R385=$R$85,R385=$R$75,R385=$R$135),"Music",IF(OR(R385=Sheet1!$H$4,R385=Sheet1!$H$5,R385=Sheet1!$H$6,R385=Sheet1!$H$7,R385=Sheet1!$H$8,R385=Sheet1!$H$9),"Film &amp; Video",IF(OR(R385=Sheet1!$H$26,R385=Sheet1!$H$25),"Technology",IF(R385=Sheet1!$H$13,"Journalism",IF(OR(R385=Sheet1!$H$20,R385=Sheet1!$H$21,R385=Sheet1!$H$22,R385=Sheet1!$H$23),"Publishing",IF(R385=Sheet1!$H$24,"Photography",IF(R385=Sheet1!$H$27,"Theater",IF(OR(R385=Sheet1!$H$10,R385=Sheet1!$H$11),"Games","TBD")))))))))</f>
        <v>Food</v>
      </c>
      <c r="T385" t="str">
        <f>IF(R385=Sheet1!$H$4,"Animation",IF(R385=Sheet1!$H$5,"Documentary",IF(R385=Sheet1!$H$6,"Drama",IF(R385=Sheet1!$H$7,"Science Fiction",IF(R385=Sheet1!$H$8,"Shorts",IF(R385=Sheet1!$H$9,"Television",IF(R385=Sheet1!$H$10,"Mobile games",IF(R385=Sheet1!$H$11,"Video games",IF(R385=Sheet1!$H$12,"Food trucks",IF(R385=Sheet1!$H$13,"Audio",IF(R385=Sheet1!$H$14,"Electric music",IF(R385=Sheet1!$H$15,"Indie rock",IF(R385=Sheet1!$H$16,"Jazz",IF(R385=Sheet1!$H$17,"Metal",IF(R385=Sheet1!$H$18,"Rock",IF(R385=Sheet1!$H$19,"World Music",IF(R385=Sheet1!$H$20,"Fiction",IF(R385=Sheet1!$H$21,"Nonfiction",IF(R385=Sheet1!$H$22,"Radio &amp; podcasts",IF(R385=Sheet1!$H$23,"Translations",IF(R385=Sheet1!$H$24,"Photography books",IF(R385=Sheet1!$H$25,"Web",IF(R385=Sheet1!$H$26,"Wearables",IF(R385=Sheet1!$H$27,"Plays","Other"))))))))))))))))))))))))</f>
        <v>Food trucks</v>
      </c>
    </row>
    <row r="386" spans="1:20" ht="16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s="5">
        <f>(E386/D386)</f>
        <v>1.7200961538461539</v>
      </c>
      <c r="I386" s="8">
        <f>E386/G386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4">
        <f>(((L386/60)/60)/24)+DATE(1970,1,1)</f>
        <v>42776.25</v>
      </c>
      <c r="O386" s="14">
        <f>(((M386/60)/60)/24)+DATE(1970,1,1)</f>
        <v>42803.25</v>
      </c>
      <c r="P386" t="b">
        <v>1</v>
      </c>
      <c r="Q386" t="b">
        <v>1</v>
      </c>
      <c r="R386" t="s">
        <v>42</v>
      </c>
      <c r="S386" t="str">
        <f>IF(R386="food/food trucks","Food",IF(OR(R386=$R$3,R386=$R$15,R386=$R$52,R386=$R$85,R386=$R$75,R386=$R$135),"Music",IF(OR(R386=Sheet1!$H$4,R386=Sheet1!$H$5,R386=Sheet1!$H$6,R386=Sheet1!$H$7,R386=Sheet1!$H$8,R386=Sheet1!$H$9),"Film &amp; Video",IF(OR(R386=Sheet1!$H$26,R386=Sheet1!$H$25),"Technology",IF(R386=Sheet1!$H$13,"Journalism",IF(OR(R386=Sheet1!$H$20,R386=Sheet1!$H$21,R386=Sheet1!$H$22,R386=Sheet1!$H$23),"Publishing",IF(R386=Sheet1!$H$24,"Photography",IF(R386=Sheet1!$H$27,"Theater",IF(OR(R386=Sheet1!$H$10,R386=Sheet1!$H$11),"Games","TBD")))))))))</f>
        <v>Film &amp; Video</v>
      </c>
      <c r="T386" t="str">
        <f>IF(R386=Sheet1!$H$4,"Animation",IF(R386=Sheet1!$H$5,"Documentary",IF(R386=Sheet1!$H$6,"Drama",IF(R386=Sheet1!$H$7,"Science Fiction",IF(R386=Sheet1!$H$8,"Shorts",IF(R386=Sheet1!$H$9,"Television",IF(R386=Sheet1!$H$10,"Mobile games",IF(R386=Sheet1!$H$11,"Video games",IF(R386=Sheet1!$H$12,"Food trucks",IF(R386=Sheet1!$H$13,"Audio",IF(R386=Sheet1!$H$14,"Electric music",IF(R386=Sheet1!$H$15,"Indie rock",IF(R386=Sheet1!$H$16,"Jazz",IF(R386=Sheet1!$H$17,"Metal",IF(R386=Sheet1!$H$18,"Rock",IF(R386=Sheet1!$H$19,"World Music",IF(R386=Sheet1!$H$20,"Fiction",IF(R386=Sheet1!$H$21,"Nonfiction",IF(R386=Sheet1!$H$22,"Radio &amp; podcasts",IF(R386=Sheet1!$H$23,"Translations",IF(R386=Sheet1!$H$24,"Photography books",IF(R386=Sheet1!$H$25,"Web",IF(R386=Sheet1!$H$26,"Wearables",IF(R386=Sheet1!$H$27,"Plays","Other"))))))))))))))))))))))))</f>
        <v>Documentary</v>
      </c>
    </row>
    <row r="387" spans="1:20" ht="31.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s="5">
        <f>(E387/D387)</f>
        <v>1.4616709511568124</v>
      </c>
      <c r="I387" s="8">
        <f>E387/G387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4">
        <f>(((L387/60)/60)/24)+DATE(1970,1,1)</f>
        <v>43553.208333333328</v>
      </c>
      <c r="O387" s="14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>IF(R387="food/food trucks","Food",IF(OR(R387=$R$3,R387=$R$15,R387=$R$52,R387=$R$85,R387=$R$75,R387=$R$135),"Music",IF(OR(R387=Sheet1!$H$4,R387=Sheet1!$H$5,R387=Sheet1!$H$6,R387=Sheet1!$H$7,R387=Sheet1!$H$8,R387=Sheet1!$H$9),"Film &amp; Video",IF(OR(R387=Sheet1!$H$26,R387=Sheet1!$H$25),"Technology",IF(R387=Sheet1!$H$13,"Journalism",IF(OR(R387=Sheet1!$H$20,R387=Sheet1!$H$21,R387=Sheet1!$H$22,R387=Sheet1!$H$23),"Publishing",IF(R387=Sheet1!$H$24,"Photography",IF(R387=Sheet1!$H$27,"Theater",IF(OR(R387=Sheet1!$H$10,R387=Sheet1!$H$11),"Games","TBD")))))))))</f>
        <v>Publishing</v>
      </c>
      <c r="T387" t="str">
        <f>IF(R387=Sheet1!$H$4,"Animation",IF(R387=Sheet1!$H$5,"Documentary",IF(R387=Sheet1!$H$6,"Drama",IF(R387=Sheet1!$H$7,"Science Fiction",IF(R387=Sheet1!$H$8,"Shorts",IF(R387=Sheet1!$H$9,"Television",IF(R387=Sheet1!$H$10,"Mobile games",IF(R387=Sheet1!$H$11,"Video games",IF(R387=Sheet1!$H$12,"Food trucks",IF(R387=Sheet1!$H$13,"Audio",IF(R387=Sheet1!$H$14,"Electric music",IF(R387=Sheet1!$H$15,"Indie rock",IF(R387=Sheet1!$H$16,"Jazz",IF(R387=Sheet1!$H$17,"Metal",IF(R387=Sheet1!$H$18,"Rock",IF(R387=Sheet1!$H$19,"World Music",IF(R387=Sheet1!$H$20,"Fiction",IF(R387=Sheet1!$H$21,"Nonfiction",IF(R387=Sheet1!$H$22,"Radio &amp; podcasts",IF(R387=Sheet1!$H$23,"Translations",IF(R387=Sheet1!$H$24,"Photography books",IF(R387=Sheet1!$H$25,"Web",IF(R387=Sheet1!$H$26,"Wearables",IF(R387=Sheet1!$H$27,"Plays","Other"))))))))))))))))))))))))</f>
        <v>Nonfiction</v>
      </c>
    </row>
    <row r="388" spans="1:20" ht="31.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s="5">
        <f>(E388/D388)</f>
        <v>0.76423616236162362</v>
      </c>
      <c r="I388" s="8">
        <f>E388/G388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4">
        <f>(((L388/60)/60)/24)+DATE(1970,1,1)</f>
        <v>40355.208333333336</v>
      </c>
      <c r="O388" s="14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>
        <f>IF(R388="food/food trucks","Food",IF(OR(R388=$R$3,R388=$R$15,R388=$R$52,R388=$R$85,R388=$R$75,R388=$R$135),"Music",IF(OR(R388=Sheet1!$H$4,R388=Sheet1!$H$5,R388=Sheet1!$H$6,R388=Sheet1!$H$7,R388=Sheet1!$H$8,R388=Sheet1!$H$9),"Film &amp; Video",IF(OR(R388=Sheet1!$H$26,R388=Sheet1!$H$25),"Technology",IF(R388=Sheet1!$H$13,"Journalism",IF(OR(R388=Sheet1!$H$20,R388=Sheet1!$H$21,R388=Sheet1!$H$22,R388=Sheet1!$H$23),"Publishing",IF(R388=Sheet1!$H$24,"Photography",IF(R388=Sheet1!$H$27,"Theater",IF(OR(R388=Sheet1!$H$10,R388=Sheet1!$H$11),"Games","TBD")))))))))</f>
        <v>Theater</v>
      </c>
      <c r="T388" t="str">
        <f>IF(R388=Sheet1!$H$4,"Animation",IF(R388=Sheet1!$H$5,"Documentary",IF(R388=Sheet1!$H$6,"Drama",IF(R388=Sheet1!$H$7,"Science Fiction",IF(R388=Sheet1!$H$8,"Shorts",IF(R388=Sheet1!$H$9,"Television",IF(R388=Sheet1!$H$10,"Mobile games",IF(R388=Sheet1!$H$11,"Video games",IF(R388=Sheet1!$H$12,"Food trucks",IF(R388=Sheet1!$H$13,"Audio",IF(R388=Sheet1!$H$14,"Electric music",IF(R388=Sheet1!$H$15,"Indie rock",IF(R388=Sheet1!$H$16,"Jazz",IF(R388=Sheet1!$H$17,"Metal",IF(R388=Sheet1!$H$18,"Rock",IF(R388=Sheet1!$H$19,"World Music",IF(R388=Sheet1!$H$20,"Fiction",IF(R388=Sheet1!$H$21,"Nonfiction",IF(R388=Sheet1!$H$22,"Radio &amp; podcasts",IF(R388=Sheet1!$H$23,"Translations",IF(R388=Sheet1!$H$24,"Photography books",IF(R388=Sheet1!$H$25,"Web",IF(R388=Sheet1!$H$26,"Wearables",IF(R388=Sheet1!$H$27,"Plays","Other"))))))))))))))))))))))))</f>
        <v>Plays</v>
      </c>
    </row>
    <row r="389" spans="1:20" ht="16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s="5">
        <f>(E389/D389)</f>
        <v>0.39261467889908258</v>
      </c>
      <c r="I389" s="8">
        <f>E389/G389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4">
        <f>(((L389/60)/60)/24)+DATE(1970,1,1)</f>
        <v>41072.208333333336</v>
      </c>
      <c r="O389" s="14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>
        <f>IF(R389="food/food trucks","Food",IF(OR(R389=$R$3,R389=$R$15,R389=$R$52,R389=$R$85,R389=$R$75,R389=$R$135),"Music",IF(OR(R389=Sheet1!$H$4,R389=Sheet1!$H$5,R389=Sheet1!$H$6,R389=Sheet1!$H$7,R389=Sheet1!$H$8,R389=Sheet1!$H$9),"Film &amp; Video",IF(OR(R389=Sheet1!$H$26,R389=Sheet1!$H$25),"Technology",IF(R389=Sheet1!$H$13,"Journalism",IF(OR(R389=Sheet1!$H$20,R389=Sheet1!$H$21,R389=Sheet1!$H$22,R389=Sheet1!$H$23),"Publishing",IF(R389=Sheet1!$H$24,"Photography",IF(R389=Sheet1!$H$27,"Theater",IF(OR(R389=Sheet1!$H$10,R389=Sheet1!$H$11),"Games","TBD")))))))))</f>
        <v>Technology</v>
      </c>
      <c r="T389" t="str">
        <f>IF(R389=Sheet1!$H$4,"Animation",IF(R389=Sheet1!$H$5,"Documentary",IF(R389=Sheet1!$H$6,"Drama",IF(R389=Sheet1!$H$7,"Science Fiction",IF(R389=Sheet1!$H$8,"Shorts",IF(R389=Sheet1!$H$9,"Television",IF(R389=Sheet1!$H$10,"Mobile games",IF(R389=Sheet1!$H$11,"Video games",IF(R389=Sheet1!$H$12,"Food trucks",IF(R389=Sheet1!$H$13,"Audio",IF(R389=Sheet1!$H$14,"Electric music",IF(R389=Sheet1!$H$15,"Indie rock",IF(R389=Sheet1!$H$16,"Jazz",IF(R389=Sheet1!$H$17,"Metal",IF(R389=Sheet1!$H$18,"Rock",IF(R389=Sheet1!$H$19,"World Music",IF(R389=Sheet1!$H$20,"Fiction",IF(R389=Sheet1!$H$21,"Nonfiction",IF(R389=Sheet1!$H$22,"Radio &amp; podcasts",IF(R389=Sheet1!$H$23,"Translations",IF(R389=Sheet1!$H$24,"Photography books",IF(R389=Sheet1!$H$25,"Web",IF(R389=Sheet1!$H$26,"Wearables",IF(R389=Sheet1!$H$27,"Plays","Other"))))))))))))))))))))))))</f>
        <v>Wearables</v>
      </c>
    </row>
    <row r="390" spans="1:20" ht="16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s="5">
        <f>(E390/D390)</f>
        <v>0.11270034843205574</v>
      </c>
      <c r="I390" s="8">
        <f>E390/G390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4">
        <f>(((L390/60)/60)/24)+DATE(1970,1,1)</f>
        <v>40912.25</v>
      </c>
      <c r="O390" s="14">
        <f>(((M390/60)/60)/24)+DATE(1970,1,1)</f>
        <v>40914.25</v>
      </c>
      <c r="P390" t="b">
        <v>0</v>
      </c>
      <c r="Q390" t="b">
        <v>0</v>
      </c>
      <c r="R390" t="s">
        <v>60</v>
      </c>
      <c r="S390" t="str">
        <f>IF(R390="food/food trucks","Food",IF(OR(R390=$R$3,R390=$R$15,R390=$R$52,R390=$R$85,R390=$R$75,R390=$R$135),"Music",IF(OR(R390=Sheet1!$H$4,R390=Sheet1!$H$5,R390=Sheet1!$H$6,R390=Sheet1!$H$7,R390=Sheet1!$H$8,R390=Sheet1!$H$9),"Film &amp; Video",IF(OR(R390=Sheet1!$H$26,R390=Sheet1!$H$25),"Technology",IF(R390=Sheet1!$H$13,"Journalism",IF(OR(R390=Sheet1!$H$20,R390=Sheet1!$H$21,R390=Sheet1!$H$22,R390=Sheet1!$H$23),"Publishing",IF(R390=Sheet1!$H$24,"Photography",IF(R390=Sheet1!$H$27,"Theater",IF(OR(R390=Sheet1!$H$10,R390=Sheet1!$H$11),"Games","TBD")))))))))</f>
        <v>Music</v>
      </c>
      <c r="T390" t="str">
        <f>IF(R390=Sheet1!$H$4,"Animation",IF(R390=Sheet1!$H$5,"Documentary",IF(R390=Sheet1!$H$6,"Drama",IF(R390=Sheet1!$H$7,"Science Fiction",IF(R390=Sheet1!$H$8,"Shorts",IF(R390=Sheet1!$H$9,"Television",IF(R390=Sheet1!$H$10,"Mobile games",IF(R390=Sheet1!$H$11,"Video games",IF(R390=Sheet1!$H$12,"Food trucks",IF(R390=Sheet1!$H$13,"Audio",IF(R390=Sheet1!$H$14,"Electric music",IF(R390=Sheet1!$H$15,"Indie rock",IF(R390=Sheet1!$H$16,"Jazz",IF(R390=Sheet1!$H$17,"Metal",IF(R390=Sheet1!$H$18,"Rock",IF(R390=Sheet1!$H$19,"World Music",IF(R390=Sheet1!$H$20,"Fiction",IF(R390=Sheet1!$H$21,"Nonfiction",IF(R390=Sheet1!$H$22,"Radio &amp; podcasts",IF(R390=Sheet1!$H$23,"Translations",IF(R390=Sheet1!$H$24,"Photography books",IF(R390=Sheet1!$H$25,"Web",IF(R390=Sheet1!$H$26,"Wearables",IF(R390=Sheet1!$H$27,"Plays","Other"))))))))))))))))))))))))</f>
        <v>Indie rock</v>
      </c>
    </row>
    <row r="391" spans="1:20" ht="16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s="5">
        <f>(E391/D391)</f>
        <v>1.2211084337349398</v>
      </c>
      <c r="I391" s="8">
        <f>E391/G391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4">
        <f>(((L391/60)/60)/24)+DATE(1970,1,1)</f>
        <v>40479.208333333336</v>
      </c>
      <c r="O391" s="14">
        <f>(((M391/60)/60)/24)+DATE(1970,1,1)</f>
        <v>40506.25</v>
      </c>
      <c r="P391" t="b">
        <v>0</v>
      </c>
      <c r="Q391" t="b">
        <v>0</v>
      </c>
      <c r="R391" t="s">
        <v>33</v>
      </c>
      <c r="S391" t="str">
        <f>IF(R391="food/food trucks","Food",IF(OR(R391=$R$3,R391=$R$15,R391=$R$52,R391=$R$85,R391=$R$75,R391=$R$135),"Music",IF(OR(R391=Sheet1!$H$4,R391=Sheet1!$H$5,R391=Sheet1!$H$6,R391=Sheet1!$H$7,R391=Sheet1!$H$8,R391=Sheet1!$H$9),"Film &amp; Video",IF(OR(R391=Sheet1!$H$26,R391=Sheet1!$H$25),"Technology",IF(R391=Sheet1!$H$13,"Journalism",IF(OR(R391=Sheet1!$H$20,R391=Sheet1!$H$21,R391=Sheet1!$H$22,R391=Sheet1!$H$23),"Publishing",IF(R391=Sheet1!$H$24,"Photography",IF(R391=Sheet1!$H$27,"Theater",IF(OR(R391=Sheet1!$H$10,R391=Sheet1!$H$11),"Games","TBD")))))))))</f>
        <v>Theater</v>
      </c>
      <c r="T391" t="str">
        <f>IF(R391=Sheet1!$H$4,"Animation",IF(R391=Sheet1!$H$5,"Documentary",IF(R391=Sheet1!$H$6,"Drama",IF(R391=Sheet1!$H$7,"Science Fiction",IF(R391=Sheet1!$H$8,"Shorts",IF(R391=Sheet1!$H$9,"Television",IF(R391=Sheet1!$H$10,"Mobile games",IF(R391=Sheet1!$H$11,"Video games",IF(R391=Sheet1!$H$12,"Food trucks",IF(R391=Sheet1!$H$13,"Audio",IF(R391=Sheet1!$H$14,"Electric music",IF(R391=Sheet1!$H$15,"Indie rock",IF(R391=Sheet1!$H$16,"Jazz",IF(R391=Sheet1!$H$17,"Metal",IF(R391=Sheet1!$H$18,"Rock",IF(R391=Sheet1!$H$19,"World Music",IF(R391=Sheet1!$H$20,"Fiction",IF(R391=Sheet1!$H$21,"Nonfiction",IF(R391=Sheet1!$H$22,"Radio &amp; podcasts",IF(R391=Sheet1!$H$23,"Translations",IF(R391=Sheet1!$H$24,"Photography books",IF(R391=Sheet1!$H$25,"Web",IF(R391=Sheet1!$H$26,"Wearables",IF(R391=Sheet1!$H$27,"Plays","Other"))))))))))))))))))))))))</f>
        <v>Plays</v>
      </c>
    </row>
    <row r="392" spans="1:20" ht="16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s="5">
        <f>(E392/D392)</f>
        <v>1.8654166666666667</v>
      </c>
      <c r="I392" s="8">
        <f>E392/G392</f>
        <v>89.54</v>
      </c>
      <c r="J392" t="s">
        <v>21</v>
      </c>
      <c r="K392" t="s">
        <v>22</v>
      </c>
      <c r="L392">
        <v>1379048400</v>
      </c>
      <c r="M392">
        <v>1380344400</v>
      </c>
      <c r="N392" s="14">
        <f>(((L392/60)/60)/24)+DATE(1970,1,1)</f>
        <v>41530.208333333336</v>
      </c>
      <c r="O392" s="14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tr">
        <f>IF(R392="food/food trucks","Food",IF(OR(R392=$R$3,R392=$R$15,R392=$R$52,R392=$R$85,R392=$R$75,R392=$R$135),"Music",IF(OR(R392=Sheet1!$H$4,R392=Sheet1!$H$5,R392=Sheet1!$H$6,R392=Sheet1!$H$7,R392=Sheet1!$H$8,R392=Sheet1!$H$9),"Film &amp; Video",IF(OR(R392=Sheet1!$H$26,R392=Sheet1!$H$25),"Technology",IF(R392=Sheet1!$H$13,"Journalism",IF(OR(R392=Sheet1!$H$20,R392=Sheet1!$H$21,R392=Sheet1!$H$22,R392=Sheet1!$H$23),"Publishing",IF(R392=Sheet1!$H$24,"Photography",IF(R392=Sheet1!$H$27,"Theater",IF(OR(R392=Sheet1!$H$10,R392=Sheet1!$H$11),"Games","TBD")))))))))</f>
        <v>Photography</v>
      </c>
      <c r="T392" t="str">
        <f>IF(R392=Sheet1!$H$4,"Animation",IF(R392=Sheet1!$H$5,"Documentary",IF(R392=Sheet1!$H$6,"Drama",IF(R392=Sheet1!$H$7,"Science Fiction",IF(R392=Sheet1!$H$8,"Shorts",IF(R392=Sheet1!$H$9,"Television",IF(R392=Sheet1!$H$10,"Mobile games",IF(R392=Sheet1!$H$11,"Video games",IF(R392=Sheet1!$H$12,"Food trucks",IF(R392=Sheet1!$H$13,"Audio",IF(R392=Sheet1!$H$14,"Electric music",IF(R392=Sheet1!$H$15,"Indie rock",IF(R392=Sheet1!$H$16,"Jazz",IF(R392=Sheet1!$H$17,"Metal",IF(R392=Sheet1!$H$18,"Rock",IF(R392=Sheet1!$H$19,"World Music",IF(R392=Sheet1!$H$20,"Fiction",IF(R392=Sheet1!$H$21,"Nonfiction",IF(R392=Sheet1!$H$22,"Radio &amp; podcasts",IF(R392=Sheet1!$H$23,"Translations",IF(R392=Sheet1!$H$24,"Photography books",IF(R392=Sheet1!$H$25,"Web",IF(R392=Sheet1!$H$26,"Wearables",IF(R392=Sheet1!$H$27,"Plays","Other"))))))))))))))))))))))))</f>
        <v>Photography books</v>
      </c>
    </row>
    <row r="393" spans="1:20" ht="16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s="5">
        <f>(E393/D393)</f>
        <v>7.27317880794702E-2</v>
      </c>
      <c r="I393" s="8">
        <f>E393/G393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4">
        <f>(((L393/60)/60)/24)+DATE(1970,1,1)</f>
        <v>41653.25</v>
      </c>
      <c r="O393" s="14">
        <f>(((M393/60)/60)/24)+DATE(1970,1,1)</f>
        <v>41655.25</v>
      </c>
      <c r="P393" t="b">
        <v>0</v>
      </c>
      <c r="Q393" t="b">
        <v>0</v>
      </c>
      <c r="R393" t="s">
        <v>68</v>
      </c>
      <c r="S393" t="str">
        <f>IF(R393="food/food trucks","Food",IF(OR(R393=$R$3,R393=$R$15,R393=$R$52,R393=$R$85,R393=$R$75,R393=$R$135),"Music",IF(OR(R393=Sheet1!$H$4,R393=Sheet1!$H$5,R393=Sheet1!$H$6,R393=Sheet1!$H$7,R393=Sheet1!$H$8,R393=Sheet1!$H$9),"Film &amp; Video",IF(OR(R393=Sheet1!$H$26,R393=Sheet1!$H$25),"Technology",IF(R393=Sheet1!$H$13,"Journalism",IF(OR(R393=Sheet1!$H$20,R393=Sheet1!$H$21,R393=Sheet1!$H$22,R393=Sheet1!$H$23),"Publishing",IF(R393=Sheet1!$H$24,"Photography",IF(R393=Sheet1!$H$27,"Theater",IF(OR(R393=Sheet1!$H$10,R393=Sheet1!$H$11),"Games","TBD")))))))))</f>
        <v>Publishing</v>
      </c>
      <c r="T393" t="str">
        <f>IF(R393=Sheet1!$H$4,"Animation",IF(R393=Sheet1!$H$5,"Documentary",IF(R393=Sheet1!$H$6,"Drama",IF(R393=Sheet1!$H$7,"Science Fiction",IF(R393=Sheet1!$H$8,"Shorts",IF(R393=Sheet1!$H$9,"Television",IF(R393=Sheet1!$H$10,"Mobile games",IF(R393=Sheet1!$H$11,"Video games",IF(R393=Sheet1!$H$12,"Food trucks",IF(R393=Sheet1!$H$13,"Audio",IF(R393=Sheet1!$H$14,"Electric music",IF(R393=Sheet1!$H$15,"Indie rock",IF(R393=Sheet1!$H$16,"Jazz",IF(R393=Sheet1!$H$17,"Metal",IF(R393=Sheet1!$H$18,"Rock",IF(R393=Sheet1!$H$19,"World Music",IF(R393=Sheet1!$H$20,"Fiction",IF(R393=Sheet1!$H$21,"Nonfiction",IF(R393=Sheet1!$H$22,"Radio &amp; podcasts",IF(R393=Sheet1!$H$23,"Translations",IF(R393=Sheet1!$H$24,"Photography books",IF(R393=Sheet1!$H$25,"Web",IF(R393=Sheet1!$H$26,"Wearables",IF(R393=Sheet1!$H$27,"Plays","Other"))))))))))))))))))))))))</f>
        <v>Nonfiction</v>
      </c>
    </row>
    <row r="394" spans="1:20" ht="31.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s="5">
        <f>(E394/D394)</f>
        <v>0.65642371234207963</v>
      </c>
      <c r="I394" s="8">
        <f>E394/G394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4">
        <f>(((L394/60)/60)/24)+DATE(1970,1,1)</f>
        <v>40549.25</v>
      </c>
      <c r="O394" s="14">
        <f>(((M394/60)/60)/24)+DATE(1970,1,1)</f>
        <v>40551.25</v>
      </c>
      <c r="P394" t="b">
        <v>0</v>
      </c>
      <c r="Q394" t="b">
        <v>0</v>
      </c>
      <c r="R394" t="s">
        <v>65</v>
      </c>
      <c r="S394" t="str">
        <f>IF(R394="food/food trucks","Food",IF(OR(R394=$R$3,R394=$R$15,R394=$R$52,R394=$R$85,R394=$R$75,R394=$R$135),"Music",IF(OR(R394=Sheet1!$H$4,R394=Sheet1!$H$5,R394=Sheet1!$H$6,R394=Sheet1!$H$7,R394=Sheet1!$H$8,R394=Sheet1!$H$9),"Film &amp; Video",IF(OR(R394=Sheet1!$H$26,R394=Sheet1!$H$25),"Technology",IF(R394=Sheet1!$H$13,"Journalism",IF(OR(R394=Sheet1!$H$20,R394=Sheet1!$H$21,R394=Sheet1!$H$22,R394=Sheet1!$H$23),"Publishing",IF(R394=Sheet1!$H$24,"Photography",IF(R394=Sheet1!$H$27,"Theater",IF(OR(R394=Sheet1!$H$10,R394=Sheet1!$H$11),"Games","TBD")))))))))</f>
        <v>Technology</v>
      </c>
      <c r="T394" t="str">
        <f>IF(R394=Sheet1!$H$4,"Animation",IF(R394=Sheet1!$H$5,"Documentary",IF(R394=Sheet1!$H$6,"Drama",IF(R394=Sheet1!$H$7,"Science Fiction",IF(R394=Sheet1!$H$8,"Shorts",IF(R394=Sheet1!$H$9,"Television",IF(R394=Sheet1!$H$10,"Mobile games",IF(R394=Sheet1!$H$11,"Video games",IF(R394=Sheet1!$H$12,"Food trucks",IF(R394=Sheet1!$H$13,"Audio",IF(R394=Sheet1!$H$14,"Electric music",IF(R394=Sheet1!$H$15,"Indie rock",IF(R394=Sheet1!$H$16,"Jazz",IF(R394=Sheet1!$H$17,"Metal",IF(R394=Sheet1!$H$18,"Rock",IF(R394=Sheet1!$H$19,"World Music",IF(R394=Sheet1!$H$20,"Fiction",IF(R394=Sheet1!$H$21,"Nonfiction",IF(R394=Sheet1!$H$22,"Radio &amp; podcasts",IF(R394=Sheet1!$H$23,"Translations",IF(R394=Sheet1!$H$24,"Photography books",IF(R394=Sheet1!$H$25,"Web",IF(R394=Sheet1!$H$26,"Wearables",IF(R394=Sheet1!$H$27,"Plays","Other"))))))))))))))))))))))))</f>
        <v>Wearables</v>
      </c>
    </row>
    <row r="395" spans="1:20" ht="16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s="5">
        <f>(E395/D395)</f>
        <v>2.2896178343949045</v>
      </c>
      <c r="I395" s="8">
        <f>E395/G395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4">
        <f>(((L395/60)/60)/24)+DATE(1970,1,1)</f>
        <v>42933.208333333328</v>
      </c>
      <c r="O395" s="14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tr">
        <f>IF(R395="food/food trucks","Food",IF(OR(R395=$R$3,R395=$R$15,R395=$R$52,R395=$R$85,R395=$R$75,R395=$R$135),"Music",IF(OR(R395=Sheet1!$H$4,R395=Sheet1!$H$5,R395=Sheet1!$H$6,R395=Sheet1!$H$7,R395=Sheet1!$H$8,R395=Sheet1!$H$9),"Film &amp; Video",IF(OR(R395=Sheet1!$H$26,R395=Sheet1!$H$25),"Technology",IF(R395=Sheet1!$H$13,"Journalism",IF(OR(R395=Sheet1!$H$20,R395=Sheet1!$H$21,R395=Sheet1!$H$22,R395=Sheet1!$H$23),"Publishing",IF(R395=Sheet1!$H$24,"Photography",IF(R395=Sheet1!$H$27,"Theater",IF(OR(R395=Sheet1!$H$10,R395=Sheet1!$H$11),"Games","TBD")))))))))</f>
        <v>Music</v>
      </c>
      <c r="T395" t="str">
        <f>IF(R395=Sheet1!$H$4,"Animation",IF(R395=Sheet1!$H$5,"Documentary",IF(R395=Sheet1!$H$6,"Drama",IF(R395=Sheet1!$H$7,"Science Fiction",IF(R395=Sheet1!$H$8,"Shorts",IF(R395=Sheet1!$H$9,"Television",IF(R395=Sheet1!$H$10,"Mobile games",IF(R395=Sheet1!$H$11,"Video games",IF(R395=Sheet1!$H$12,"Food trucks",IF(R395=Sheet1!$H$13,"Audio",IF(R395=Sheet1!$H$14,"Electric music",IF(R395=Sheet1!$H$15,"Indie rock",IF(R395=Sheet1!$H$16,"Jazz",IF(R395=Sheet1!$H$17,"Metal",IF(R395=Sheet1!$H$18,"Rock",IF(R395=Sheet1!$H$19,"World Music",IF(R395=Sheet1!$H$20,"Fiction",IF(R395=Sheet1!$H$21,"Nonfiction",IF(R395=Sheet1!$H$22,"Radio &amp; podcasts",IF(R395=Sheet1!$H$23,"Translations",IF(R395=Sheet1!$H$24,"Photography books",IF(R395=Sheet1!$H$25,"Web",IF(R395=Sheet1!$H$26,"Wearables",IF(R395=Sheet1!$H$27,"Plays","Other"))))))))))))))))))))))))</f>
        <v>Jazz</v>
      </c>
    </row>
    <row r="396" spans="1:20" ht="16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s="5">
        <f>(E396/D396)</f>
        <v>4.6937499999999996</v>
      </c>
      <c r="I396" s="8">
        <f>E396/G396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4">
        <f>(((L396/60)/60)/24)+DATE(1970,1,1)</f>
        <v>41484.208333333336</v>
      </c>
      <c r="O396" s="14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tr">
        <f>IF(R396="food/food trucks","Food",IF(OR(R396=$R$3,R396=$R$15,R396=$R$52,R396=$R$85,R396=$R$75,R396=$R$135),"Music",IF(OR(R396=Sheet1!$H$4,R396=Sheet1!$H$5,R396=Sheet1!$H$6,R396=Sheet1!$H$7,R396=Sheet1!$H$8,R396=Sheet1!$H$9),"Film &amp; Video",IF(OR(R396=Sheet1!$H$26,R396=Sheet1!$H$25),"Technology",IF(R396=Sheet1!$H$13,"Journalism",IF(OR(R396=Sheet1!$H$20,R396=Sheet1!$H$21,R396=Sheet1!$H$22,R396=Sheet1!$H$23),"Publishing",IF(R396=Sheet1!$H$24,"Photography",IF(R396=Sheet1!$H$27,"Theater",IF(OR(R396=Sheet1!$H$10,R396=Sheet1!$H$11),"Games","TBD")))))))))</f>
        <v>Film &amp; Video</v>
      </c>
      <c r="T396" t="str">
        <f>IF(R396=Sheet1!$H$4,"Animation",IF(R396=Sheet1!$H$5,"Documentary",IF(R396=Sheet1!$H$6,"Drama",IF(R396=Sheet1!$H$7,"Science Fiction",IF(R396=Sheet1!$H$8,"Shorts",IF(R396=Sheet1!$H$9,"Television",IF(R396=Sheet1!$H$10,"Mobile games",IF(R396=Sheet1!$H$11,"Video games",IF(R396=Sheet1!$H$12,"Food trucks",IF(R396=Sheet1!$H$13,"Audio",IF(R396=Sheet1!$H$14,"Electric music",IF(R396=Sheet1!$H$15,"Indie rock",IF(R396=Sheet1!$H$16,"Jazz",IF(R396=Sheet1!$H$17,"Metal",IF(R396=Sheet1!$H$18,"Rock",IF(R396=Sheet1!$H$19,"World Music",IF(R396=Sheet1!$H$20,"Fiction",IF(R396=Sheet1!$H$21,"Nonfiction",IF(R396=Sheet1!$H$22,"Radio &amp; podcasts",IF(R396=Sheet1!$H$23,"Translations",IF(R396=Sheet1!$H$24,"Photography books",IF(R396=Sheet1!$H$25,"Web",IF(R396=Sheet1!$H$26,"Wearables",IF(R396=Sheet1!$H$27,"Plays","Other"))))))))))))))))))))))))</f>
        <v>Documentary</v>
      </c>
    </row>
    <row r="397" spans="1:20" ht="31.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s="5">
        <f>(E397/D397)</f>
        <v>1.3011267605633803</v>
      </c>
      <c r="I397" s="8">
        <f>E397/G397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4">
        <f>(((L397/60)/60)/24)+DATE(1970,1,1)</f>
        <v>40885.25</v>
      </c>
      <c r="O397" s="14">
        <f>(((M397/60)/60)/24)+DATE(1970,1,1)</f>
        <v>40886.25</v>
      </c>
      <c r="P397" t="b">
        <v>1</v>
      </c>
      <c r="Q397" t="b">
        <v>0</v>
      </c>
      <c r="R397" t="s">
        <v>33</v>
      </c>
      <c r="S397" t="str">
        <f>IF(R397="food/food trucks","Food",IF(OR(R397=$R$3,R397=$R$15,R397=$R$52,R397=$R$85,R397=$R$75,R397=$R$135),"Music",IF(OR(R397=Sheet1!$H$4,R397=Sheet1!$H$5,R397=Sheet1!$H$6,R397=Sheet1!$H$7,R397=Sheet1!$H$8,R397=Sheet1!$H$9),"Film &amp; Video",IF(OR(R397=Sheet1!$H$26,R397=Sheet1!$H$25),"Technology",IF(R397=Sheet1!$H$13,"Journalism",IF(OR(R397=Sheet1!$H$20,R397=Sheet1!$H$21,R397=Sheet1!$H$22,R397=Sheet1!$H$23),"Publishing",IF(R397=Sheet1!$H$24,"Photography",IF(R397=Sheet1!$H$27,"Theater",IF(OR(R397=Sheet1!$H$10,R397=Sheet1!$H$11),"Games","TBD")))))))))</f>
        <v>Theater</v>
      </c>
      <c r="T397" t="str">
        <f>IF(R397=Sheet1!$H$4,"Animation",IF(R397=Sheet1!$H$5,"Documentary",IF(R397=Sheet1!$H$6,"Drama",IF(R397=Sheet1!$H$7,"Science Fiction",IF(R397=Sheet1!$H$8,"Shorts",IF(R397=Sheet1!$H$9,"Television",IF(R397=Sheet1!$H$10,"Mobile games",IF(R397=Sheet1!$H$11,"Video games",IF(R397=Sheet1!$H$12,"Food trucks",IF(R397=Sheet1!$H$13,"Audio",IF(R397=Sheet1!$H$14,"Electric music",IF(R397=Sheet1!$H$15,"Indie rock",IF(R397=Sheet1!$H$16,"Jazz",IF(R397=Sheet1!$H$17,"Metal",IF(R397=Sheet1!$H$18,"Rock",IF(R397=Sheet1!$H$19,"World Music",IF(R397=Sheet1!$H$20,"Fiction",IF(R397=Sheet1!$H$21,"Nonfiction",IF(R397=Sheet1!$H$22,"Radio &amp; podcasts",IF(R397=Sheet1!$H$23,"Translations",IF(R397=Sheet1!$H$24,"Photography books",IF(R397=Sheet1!$H$25,"Web",IF(R397=Sheet1!$H$26,"Wearables",IF(R397=Sheet1!$H$27,"Plays","Other"))))))))))))))))))))))))</f>
        <v>Plays</v>
      </c>
    </row>
    <row r="398" spans="1:20" ht="16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s="5">
        <f>(E398/D398)</f>
        <v>1.6705422993492407</v>
      </c>
      <c r="I398" s="8">
        <f>E398/G398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4">
        <f>(((L398/60)/60)/24)+DATE(1970,1,1)</f>
        <v>43378.208333333328</v>
      </c>
      <c r="O398" s="14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tr">
        <f>IF(R398="food/food trucks","Food",IF(OR(R398=$R$3,R398=$R$15,R398=$R$52,R398=$R$85,R398=$R$75,R398=$R$135),"Music",IF(OR(R398=Sheet1!$H$4,R398=Sheet1!$H$5,R398=Sheet1!$H$6,R398=Sheet1!$H$7,R398=Sheet1!$H$8,R398=Sheet1!$H$9),"Film &amp; Video",IF(OR(R398=Sheet1!$H$26,R398=Sheet1!$H$25),"Technology",IF(R398=Sheet1!$H$13,"Journalism",IF(OR(R398=Sheet1!$H$20,R398=Sheet1!$H$21,R398=Sheet1!$H$22,R398=Sheet1!$H$23),"Publishing",IF(R398=Sheet1!$H$24,"Photography",IF(R398=Sheet1!$H$27,"Theater",IF(OR(R398=Sheet1!$H$10,R398=Sheet1!$H$11),"Games","TBD")))))))))</f>
        <v>Film &amp; Video</v>
      </c>
      <c r="T398" t="str">
        <f>IF(R398=Sheet1!$H$4,"Animation",IF(R398=Sheet1!$H$5,"Documentary",IF(R398=Sheet1!$H$6,"Drama",IF(R398=Sheet1!$H$7,"Science Fiction",IF(R398=Sheet1!$H$8,"Shorts",IF(R398=Sheet1!$H$9,"Television",IF(R398=Sheet1!$H$10,"Mobile games",IF(R398=Sheet1!$H$11,"Video games",IF(R398=Sheet1!$H$12,"Food trucks",IF(R398=Sheet1!$H$13,"Audio",IF(R398=Sheet1!$H$14,"Electric music",IF(R398=Sheet1!$H$15,"Indie rock",IF(R398=Sheet1!$H$16,"Jazz",IF(R398=Sheet1!$H$17,"Metal",IF(R398=Sheet1!$H$18,"Rock",IF(R398=Sheet1!$H$19,"World Music",IF(R398=Sheet1!$H$20,"Fiction",IF(R398=Sheet1!$H$21,"Nonfiction",IF(R398=Sheet1!$H$22,"Radio &amp; podcasts",IF(R398=Sheet1!$H$23,"Translations",IF(R398=Sheet1!$H$24,"Photography books",IF(R398=Sheet1!$H$25,"Web",IF(R398=Sheet1!$H$26,"Wearables",IF(R398=Sheet1!$H$27,"Plays","Other"))))))))))))))))))))))))</f>
        <v>Drama</v>
      </c>
    </row>
    <row r="399" spans="1:20" ht="16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s="5">
        <f>(E399/D399)</f>
        <v>1.738641975308642</v>
      </c>
      <c r="I399" s="8">
        <f>E399/G399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4">
        <f>(((L399/60)/60)/24)+DATE(1970,1,1)</f>
        <v>41417.208333333336</v>
      </c>
      <c r="O399" s="14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tr">
        <f>IF(R399="food/food trucks","Food",IF(OR(R399=$R$3,R399=$R$15,R399=$R$52,R399=$R$85,R399=$R$75,R399=$R$135),"Music",IF(OR(R399=Sheet1!$H$4,R399=Sheet1!$H$5,R399=Sheet1!$H$6,R399=Sheet1!$H$7,R399=Sheet1!$H$8,R399=Sheet1!$H$9),"Film &amp; Video",IF(OR(R399=Sheet1!$H$26,R399=Sheet1!$H$25),"Technology",IF(R399=Sheet1!$H$13,"Journalism",IF(OR(R399=Sheet1!$H$20,R399=Sheet1!$H$21,R399=Sheet1!$H$22,R399=Sheet1!$H$23),"Publishing",IF(R399=Sheet1!$H$24,"Photography",IF(R399=Sheet1!$H$27,"Theater",IF(OR(R399=Sheet1!$H$10,R399=Sheet1!$H$11),"Games","TBD")))))))))</f>
        <v>Music</v>
      </c>
      <c r="T399" t="str">
        <f>IF(R399=Sheet1!$H$4,"Animation",IF(R399=Sheet1!$H$5,"Documentary",IF(R399=Sheet1!$H$6,"Drama",IF(R399=Sheet1!$H$7,"Science Fiction",IF(R399=Sheet1!$H$8,"Shorts",IF(R399=Sheet1!$H$9,"Television",IF(R399=Sheet1!$H$10,"Mobile games",IF(R399=Sheet1!$H$11,"Video games",IF(R399=Sheet1!$H$12,"Food trucks",IF(R399=Sheet1!$H$13,"Audio",IF(R399=Sheet1!$H$14,"Electric music",IF(R399=Sheet1!$H$15,"Indie rock",IF(R399=Sheet1!$H$16,"Jazz",IF(R399=Sheet1!$H$17,"Metal",IF(R399=Sheet1!$H$18,"Rock",IF(R399=Sheet1!$H$19,"World Music",IF(R399=Sheet1!$H$20,"Fiction",IF(R399=Sheet1!$H$21,"Nonfiction",IF(R399=Sheet1!$H$22,"Radio &amp; podcasts",IF(R399=Sheet1!$H$23,"Translations",IF(R399=Sheet1!$H$24,"Photography books",IF(R399=Sheet1!$H$25,"Web",IF(R399=Sheet1!$H$26,"Wearables",IF(R399=Sheet1!$H$27,"Plays","Other"))))))))))))))))))))))))</f>
        <v>Rock</v>
      </c>
    </row>
    <row r="400" spans="1:20" ht="31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s="5">
        <f>(E400/D400)</f>
        <v>7.1776470588235295</v>
      </c>
      <c r="I400" s="8">
        <f>E400/G400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4">
        <f>(((L400/60)/60)/24)+DATE(1970,1,1)</f>
        <v>43228.208333333328</v>
      </c>
      <c r="O400" s="14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tr">
        <f>IF(R400="food/food trucks","Food",IF(OR(R400=$R$3,R400=$R$15,R400=$R$52,R400=$R$85,R400=$R$75,R400=$R$135),"Music",IF(OR(R400=Sheet1!$H$4,R400=Sheet1!$H$5,R400=Sheet1!$H$6,R400=Sheet1!$H$7,R400=Sheet1!$H$8,R400=Sheet1!$H$9),"Film &amp; Video",IF(OR(R400=Sheet1!$H$26,R400=Sheet1!$H$25),"Technology",IF(R400=Sheet1!$H$13,"Journalism",IF(OR(R400=Sheet1!$H$20,R400=Sheet1!$H$21,R400=Sheet1!$H$22,R400=Sheet1!$H$23),"Publishing",IF(R400=Sheet1!$H$24,"Photography",IF(R400=Sheet1!$H$27,"Theater",IF(OR(R400=Sheet1!$H$10,R400=Sheet1!$H$11),"Games","TBD")))))))))</f>
        <v>Film &amp; Video</v>
      </c>
      <c r="T400" t="str">
        <f>IF(R400=Sheet1!$H$4,"Animation",IF(R400=Sheet1!$H$5,"Documentary",IF(R400=Sheet1!$H$6,"Drama",IF(R400=Sheet1!$H$7,"Science Fiction",IF(R400=Sheet1!$H$8,"Shorts",IF(R400=Sheet1!$H$9,"Television",IF(R400=Sheet1!$H$10,"Mobile games",IF(R400=Sheet1!$H$11,"Video games",IF(R400=Sheet1!$H$12,"Food trucks",IF(R400=Sheet1!$H$13,"Audio",IF(R400=Sheet1!$H$14,"Electric music",IF(R400=Sheet1!$H$15,"Indie rock",IF(R400=Sheet1!$H$16,"Jazz",IF(R400=Sheet1!$H$17,"Metal",IF(R400=Sheet1!$H$18,"Rock",IF(R400=Sheet1!$H$19,"World Music",IF(R400=Sheet1!$H$20,"Fiction",IF(R400=Sheet1!$H$21,"Nonfiction",IF(R400=Sheet1!$H$22,"Radio &amp; podcasts",IF(R400=Sheet1!$H$23,"Translations",IF(R400=Sheet1!$H$24,"Photography books",IF(R400=Sheet1!$H$25,"Web",IF(R400=Sheet1!$H$26,"Wearables",IF(R400=Sheet1!$H$27,"Plays","Other"))))))))))))))))))))))))</f>
        <v>Animation</v>
      </c>
    </row>
    <row r="401" spans="1:20" ht="16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s="5">
        <f>(E401/D401)</f>
        <v>0.63850976361767731</v>
      </c>
      <c r="I401" s="8">
        <f>E401/G401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4">
        <f>(((L401/60)/60)/24)+DATE(1970,1,1)</f>
        <v>40576.25</v>
      </c>
      <c r="O401" s="14">
        <f>(((M401/60)/60)/24)+DATE(1970,1,1)</f>
        <v>40583.25</v>
      </c>
      <c r="P401" t="b">
        <v>0</v>
      </c>
      <c r="Q401" t="b">
        <v>0</v>
      </c>
      <c r="R401" t="s">
        <v>60</v>
      </c>
      <c r="S401" t="str">
        <f>IF(R401="food/food trucks","Food",IF(OR(R401=$R$3,R401=$R$15,R401=$R$52,R401=$R$85,R401=$R$75,R401=$R$135),"Music",IF(OR(R401=Sheet1!$H$4,R401=Sheet1!$H$5,R401=Sheet1!$H$6,R401=Sheet1!$H$7,R401=Sheet1!$H$8,R401=Sheet1!$H$9),"Film &amp; Video",IF(OR(R401=Sheet1!$H$26,R401=Sheet1!$H$25),"Technology",IF(R401=Sheet1!$H$13,"Journalism",IF(OR(R401=Sheet1!$H$20,R401=Sheet1!$H$21,R401=Sheet1!$H$22,R401=Sheet1!$H$23),"Publishing",IF(R401=Sheet1!$H$24,"Photography",IF(R401=Sheet1!$H$27,"Theater",IF(OR(R401=Sheet1!$H$10,R401=Sheet1!$H$11),"Games","TBD")))))))))</f>
        <v>Music</v>
      </c>
      <c r="T401" t="str">
        <f>IF(R401=Sheet1!$H$4,"Animation",IF(R401=Sheet1!$H$5,"Documentary",IF(R401=Sheet1!$H$6,"Drama",IF(R401=Sheet1!$H$7,"Science Fiction",IF(R401=Sheet1!$H$8,"Shorts",IF(R401=Sheet1!$H$9,"Television",IF(R401=Sheet1!$H$10,"Mobile games",IF(R401=Sheet1!$H$11,"Video games",IF(R401=Sheet1!$H$12,"Food trucks",IF(R401=Sheet1!$H$13,"Audio",IF(R401=Sheet1!$H$14,"Electric music",IF(R401=Sheet1!$H$15,"Indie rock",IF(R401=Sheet1!$H$16,"Jazz",IF(R401=Sheet1!$H$17,"Metal",IF(R401=Sheet1!$H$18,"Rock",IF(R401=Sheet1!$H$19,"World Music",IF(R401=Sheet1!$H$20,"Fiction",IF(R401=Sheet1!$H$21,"Nonfiction",IF(R401=Sheet1!$H$22,"Radio &amp; podcasts",IF(R401=Sheet1!$H$23,"Translations",IF(R401=Sheet1!$H$24,"Photography books",IF(R401=Sheet1!$H$25,"Web",IF(R401=Sheet1!$H$26,"Wearables",IF(R401=Sheet1!$H$27,"Plays","Other"))))))))))))))))))))))))</f>
        <v>Indie rock</v>
      </c>
    </row>
    <row r="402" spans="1:20" ht="31.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s="5">
        <f>(E402/D402)</f>
        <v>0.02</v>
      </c>
      <c r="I402" s="8">
        <f>E402/G402</f>
        <v>2</v>
      </c>
      <c r="J402" t="s">
        <v>21</v>
      </c>
      <c r="K402" t="s">
        <v>22</v>
      </c>
      <c r="L402">
        <v>1376629200</v>
      </c>
      <c r="M402">
        <v>1378530000</v>
      </c>
      <c r="N402" s="14">
        <f>(((L402/60)/60)/24)+DATE(1970,1,1)</f>
        <v>41502.208333333336</v>
      </c>
      <c r="O402" s="14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>
        <f>IF(R402="food/food trucks","Food",IF(OR(R402=$R$3,R402=$R$15,R402=$R$52,R402=$R$85,R402=$R$75,R402=$R$135),"Music",IF(OR(R402=Sheet1!$H$4,R402=Sheet1!$H$5,R402=Sheet1!$H$6,R402=Sheet1!$H$7,R402=Sheet1!$H$8,R402=Sheet1!$H$9),"Film &amp; Video",IF(OR(R402=Sheet1!$H$26,R402=Sheet1!$H$25),"Technology",IF(R402=Sheet1!$H$13,"Journalism",IF(OR(R402=Sheet1!$H$20,R402=Sheet1!$H$21,R402=Sheet1!$H$22,R402=Sheet1!$H$23),"Publishing",IF(R402=Sheet1!$H$24,"Photography",IF(R402=Sheet1!$H$27,"Theater",IF(OR(R402=Sheet1!$H$10,R402=Sheet1!$H$11),"Games","TBD")))))))))</f>
        <v>Photography</v>
      </c>
      <c r="T402" t="str">
        <f>IF(R402=Sheet1!$H$4,"Animation",IF(R402=Sheet1!$H$5,"Documentary",IF(R402=Sheet1!$H$6,"Drama",IF(R402=Sheet1!$H$7,"Science Fiction",IF(R402=Sheet1!$H$8,"Shorts",IF(R402=Sheet1!$H$9,"Television",IF(R402=Sheet1!$H$10,"Mobile games",IF(R402=Sheet1!$H$11,"Video games",IF(R402=Sheet1!$H$12,"Food trucks",IF(R402=Sheet1!$H$13,"Audio",IF(R402=Sheet1!$H$14,"Electric music",IF(R402=Sheet1!$H$15,"Indie rock",IF(R402=Sheet1!$H$16,"Jazz",IF(R402=Sheet1!$H$17,"Metal",IF(R402=Sheet1!$H$18,"Rock",IF(R402=Sheet1!$H$19,"World Music",IF(R402=Sheet1!$H$20,"Fiction",IF(R402=Sheet1!$H$21,"Nonfiction",IF(R402=Sheet1!$H$22,"Radio &amp; podcasts",IF(R402=Sheet1!$H$23,"Translations",IF(R402=Sheet1!$H$24,"Photography books",IF(R402=Sheet1!$H$25,"Web",IF(R402=Sheet1!$H$26,"Wearables",IF(R402=Sheet1!$H$27,"Plays","Other"))))))))))))))))))))))))</f>
        <v>Photography books</v>
      </c>
    </row>
    <row r="403" spans="1:20" ht="16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s="5">
        <f>(E403/D403)</f>
        <v>15.302222222222222</v>
      </c>
      <c r="I403" s="8">
        <f>E403/G403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4">
        <f>(((L403/60)/60)/24)+DATE(1970,1,1)</f>
        <v>43765.208333333328</v>
      </c>
      <c r="O403" s="14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tr">
        <f>IF(R403="food/food trucks","Food",IF(OR(R403=$R$3,R403=$R$15,R403=$R$52,R403=$R$85,R403=$R$75,R403=$R$135),"Music",IF(OR(R403=Sheet1!$H$4,R403=Sheet1!$H$5,R403=Sheet1!$H$6,R403=Sheet1!$H$7,R403=Sheet1!$H$8,R403=Sheet1!$H$9),"Film &amp; Video",IF(OR(R403=Sheet1!$H$26,R403=Sheet1!$H$25),"Technology",IF(R403=Sheet1!$H$13,"Journalism",IF(OR(R403=Sheet1!$H$20,R403=Sheet1!$H$21,R403=Sheet1!$H$22,R403=Sheet1!$H$23),"Publishing",IF(R403=Sheet1!$H$24,"Photography",IF(R403=Sheet1!$H$27,"Theater",IF(OR(R403=Sheet1!$H$10,R403=Sheet1!$H$11),"Games","TBD")))))))))</f>
        <v>Theater</v>
      </c>
      <c r="T403" t="str">
        <f>IF(R403=Sheet1!$H$4,"Animation",IF(R403=Sheet1!$H$5,"Documentary",IF(R403=Sheet1!$H$6,"Drama",IF(R403=Sheet1!$H$7,"Science Fiction",IF(R403=Sheet1!$H$8,"Shorts",IF(R403=Sheet1!$H$9,"Television",IF(R403=Sheet1!$H$10,"Mobile games",IF(R403=Sheet1!$H$11,"Video games",IF(R403=Sheet1!$H$12,"Food trucks",IF(R403=Sheet1!$H$13,"Audio",IF(R403=Sheet1!$H$14,"Electric music",IF(R403=Sheet1!$H$15,"Indie rock",IF(R403=Sheet1!$H$16,"Jazz",IF(R403=Sheet1!$H$17,"Metal",IF(R403=Sheet1!$H$18,"Rock",IF(R403=Sheet1!$H$19,"World Music",IF(R403=Sheet1!$H$20,"Fiction",IF(R403=Sheet1!$H$21,"Nonfiction",IF(R403=Sheet1!$H$22,"Radio &amp; podcasts",IF(R403=Sheet1!$H$23,"Translations",IF(R403=Sheet1!$H$24,"Photography books",IF(R403=Sheet1!$H$25,"Web",IF(R403=Sheet1!$H$26,"Wearables",IF(R403=Sheet1!$H$27,"Plays","Other"))))))))))))))))))))))))</f>
        <v>Plays</v>
      </c>
    </row>
    <row r="404" spans="1:20" ht="16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s="5">
        <f>(E404/D404)</f>
        <v>0.40356164383561643</v>
      </c>
      <c r="I404" s="8">
        <f>E404/G404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4">
        <f>(((L404/60)/60)/24)+DATE(1970,1,1)</f>
        <v>40914.25</v>
      </c>
      <c r="O404" s="14">
        <f>(((M404/60)/60)/24)+DATE(1970,1,1)</f>
        <v>40961.25</v>
      </c>
      <c r="P404" t="b">
        <v>0</v>
      </c>
      <c r="Q404" t="b">
        <v>1</v>
      </c>
      <c r="R404" t="s">
        <v>100</v>
      </c>
      <c r="S404" t="str">
        <f>IF(R404="food/food trucks","Food",IF(OR(R404=$R$3,R404=$R$15,R404=$R$52,R404=$R$85,R404=$R$75,R404=$R$135),"Music",IF(OR(R404=Sheet1!$H$4,R404=Sheet1!$H$5,R404=Sheet1!$H$6,R404=Sheet1!$H$7,R404=Sheet1!$H$8,R404=Sheet1!$H$9),"Film &amp; Video",IF(OR(R404=Sheet1!$H$26,R404=Sheet1!$H$25),"Technology",IF(R404=Sheet1!$H$13,"Journalism",IF(OR(R404=Sheet1!$H$20,R404=Sheet1!$H$21,R404=Sheet1!$H$22,R404=Sheet1!$H$23),"Publishing",IF(R404=Sheet1!$H$24,"Photography",IF(R404=Sheet1!$H$27,"Theater",IF(OR(R404=Sheet1!$H$10,R404=Sheet1!$H$11),"Games","TBD")))))))))</f>
        <v>Film &amp; Video</v>
      </c>
      <c r="T404" t="str">
        <f>IF(R404=Sheet1!$H$4,"Animation",IF(R404=Sheet1!$H$5,"Documentary",IF(R404=Sheet1!$H$6,"Drama",IF(R404=Sheet1!$H$7,"Science Fiction",IF(R404=Sheet1!$H$8,"Shorts",IF(R404=Sheet1!$H$9,"Television",IF(R404=Sheet1!$H$10,"Mobile games",IF(R404=Sheet1!$H$11,"Video games",IF(R404=Sheet1!$H$12,"Food trucks",IF(R404=Sheet1!$H$13,"Audio",IF(R404=Sheet1!$H$14,"Electric music",IF(R404=Sheet1!$H$15,"Indie rock",IF(R404=Sheet1!$H$16,"Jazz",IF(R404=Sheet1!$H$17,"Metal",IF(R404=Sheet1!$H$18,"Rock",IF(R404=Sheet1!$H$19,"World Music",IF(R404=Sheet1!$H$20,"Fiction",IF(R404=Sheet1!$H$21,"Nonfiction",IF(R404=Sheet1!$H$22,"Radio &amp; podcasts",IF(R404=Sheet1!$H$23,"Translations",IF(R404=Sheet1!$H$24,"Photography books",IF(R404=Sheet1!$H$25,"Web",IF(R404=Sheet1!$H$26,"Wearables",IF(R404=Sheet1!$H$27,"Plays","Other"))))))))))))))))))))))))</f>
        <v>Shorts</v>
      </c>
    </row>
    <row r="405" spans="1:20" ht="16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s="5">
        <f>(E405/D405)</f>
        <v>0.86220633299284988</v>
      </c>
      <c r="I405" s="8">
        <f>E405/G405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4">
        <f>(((L405/60)/60)/24)+DATE(1970,1,1)</f>
        <v>40310.208333333336</v>
      </c>
      <c r="O405" s="14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>
        <f>IF(R405="food/food trucks","Food",IF(OR(R405=$R$3,R405=$R$15,R405=$R$52,R405=$R$85,R405=$R$75,R405=$R$135),"Music",IF(OR(R405=Sheet1!$H$4,R405=Sheet1!$H$5,R405=Sheet1!$H$6,R405=Sheet1!$H$7,R405=Sheet1!$H$8,R405=Sheet1!$H$9),"Film &amp; Video",IF(OR(R405=Sheet1!$H$26,R405=Sheet1!$H$25),"Technology",IF(R405=Sheet1!$H$13,"Journalism",IF(OR(R405=Sheet1!$H$20,R405=Sheet1!$H$21,R405=Sheet1!$H$22,R405=Sheet1!$H$23),"Publishing",IF(R405=Sheet1!$H$24,"Photography",IF(R405=Sheet1!$H$27,"Theater",IF(OR(R405=Sheet1!$H$10,R405=Sheet1!$H$11),"Games","TBD")))))))))</f>
        <v>Theater</v>
      </c>
      <c r="T405" t="str">
        <f>IF(R405=Sheet1!$H$4,"Animation",IF(R405=Sheet1!$H$5,"Documentary",IF(R405=Sheet1!$H$6,"Drama",IF(R405=Sheet1!$H$7,"Science Fiction",IF(R405=Sheet1!$H$8,"Shorts",IF(R405=Sheet1!$H$9,"Television",IF(R405=Sheet1!$H$10,"Mobile games",IF(R405=Sheet1!$H$11,"Video games",IF(R405=Sheet1!$H$12,"Food trucks",IF(R405=Sheet1!$H$13,"Audio",IF(R405=Sheet1!$H$14,"Electric music",IF(R405=Sheet1!$H$15,"Indie rock",IF(R405=Sheet1!$H$16,"Jazz",IF(R405=Sheet1!$H$17,"Metal",IF(R405=Sheet1!$H$18,"Rock",IF(R405=Sheet1!$H$19,"World Music",IF(R405=Sheet1!$H$20,"Fiction",IF(R405=Sheet1!$H$21,"Nonfiction",IF(R405=Sheet1!$H$22,"Radio &amp; podcasts",IF(R405=Sheet1!$H$23,"Translations",IF(R405=Sheet1!$H$24,"Photography books",IF(R405=Sheet1!$H$25,"Web",IF(R405=Sheet1!$H$26,"Wearables",IF(R405=Sheet1!$H$27,"Plays","Other"))))))))))))))))))))))))</f>
        <v>Plays</v>
      </c>
    </row>
    <row r="406" spans="1:20" ht="16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s="5">
        <f>(E406/D406)</f>
        <v>3.1558486707566464</v>
      </c>
      <c r="I406" s="8">
        <f>E406/G406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4">
        <f>(((L406/60)/60)/24)+DATE(1970,1,1)</f>
        <v>43053.25</v>
      </c>
      <c r="O406" s="14">
        <f>(((M406/60)/60)/24)+DATE(1970,1,1)</f>
        <v>43056.25</v>
      </c>
      <c r="P406" t="b">
        <v>0</v>
      </c>
      <c r="Q406" t="b">
        <v>0</v>
      </c>
      <c r="R406" t="s">
        <v>33</v>
      </c>
      <c r="S406" t="str">
        <f>IF(R406="food/food trucks","Food",IF(OR(R406=$R$3,R406=$R$15,R406=$R$52,R406=$R$85,R406=$R$75,R406=$R$135),"Music",IF(OR(R406=Sheet1!$H$4,R406=Sheet1!$H$5,R406=Sheet1!$H$6,R406=Sheet1!$H$7,R406=Sheet1!$H$8,R406=Sheet1!$H$9),"Film &amp; Video",IF(OR(R406=Sheet1!$H$26,R406=Sheet1!$H$25),"Technology",IF(R406=Sheet1!$H$13,"Journalism",IF(OR(R406=Sheet1!$H$20,R406=Sheet1!$H$21,R406=Sheet1!$H$22,R406=Sheet1!$H$23),"Publishing",IF(R406=Sheet1!$H$24,"Photography",IF(R406=Sheet1!$H$27,"Theater",IF(OR(R406=Sheet1!$H$10,R406=Sheet1!$H$11),"Games","TBD")))))))))</f>
        <v>Theater</v>
      </c>
      <c r="T406" t="str">
        <f>IF(R406=Sheet1!$H$4,"Animation",IF(R406=Sheet1!$H$5,"Documentary",IF(R406=Sheet1!$H$6,"Drama",IF(R406=Sheet1!$H$7,"Science Fiction",IF(R406=Sheet1!$H$8,"Shorts",IF(R406=Sheet1!$H$9,"Television",IF(R406=Sheet1!$H$10,"Mobile games",IF(R406=Sheet1!$H$11,"Video games",IF(R406=Sheet1!$H$12,"Food trucks",IF(R406=Sheet1!$H$13,"Audio",IF(R406=Sheet1!$H$14,"Electric music",IF(R406=Sheet1!$H$15,"Indie rock",IF(R406=Sheet1!$H$16,"Jazz",IF(R406=Sheet1!$H$17,"Metal",IF(R406=Sheet1!$H$18,"Rock",IF(R406=Sheet1!$H$19,"World Music",IF(R406=Sheet1!$H$20,"Fiction",IF(R406=Sheet1!$H$21,"Nonfiction",IF(R406=Sheet1!$H$22,"Radio &amp; podcasts",IF(R406=Sheet1!$H$23,"Translations",IF(R406=Sheet1!$H$24,"Photography books",IF(R406=Sheet1!$H$25,"Web",IF(R406=Sheet1!$H$26,"Wearables",IF(R406=Sheet1!$H$27,"Plays","Other"))))))))))))))))))))))))</f>
        <v>Plays</v>
      </c>
    </row>
    <row r="407" spans="1:20" ht="16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s="5">
        <f>(E407/D407)</f>
        <v>0.89618243243243245</v>
      </c>
      <c r="I407" s="8">
        <f>E407/G407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4">
        <f>(((L407/60)/60)/24)+DATE(1970,1,1)</f>
        <v>43255.208333333328</v>
      </c>
      <c r="O407" s="14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>
        <f>IF(R407="food/food trucks","Food",IF(OR(R407=$R$3,R407=$R$15,R407=$R$52,R407=$R$85,R407=$R$75,R407=$R$135),"Music",IF(OR(R407=Sheet1!$H$4,R407=Sheet1!$H$5,R407=Sheet1!$H$6,R407=Sheet1!$H$7,R407=Sheet1!$H$8,R407=Sheet1!$H$9),"Film &amp; Video",IF(OR(R407=Sheet1!$H$26,R407=Sheet1!$H$25),"Technology",IF(R407=Sheet1!$H$13,"Journalism",IF(OR(R407=Sheet1!$H$20,R407=Sheet1!$H$21,R407=Sheet1!$H$22,R407=Sheet1!$H$23),"Publishing",IF(R407=Sheet1!$H$24,"Photography",IF(R407=Sheet1!$H$27,"Theater",IF(OR(R407=Sheet1!$H$10,R407=Sheet1!$H$11),"Games","TBD")))))))))</f>
        <v>Theater</v>
      </c>
      <c r="T407" t="str">
        <f>IF(R407=Sheet1!$H$4,"Animation",IF(R407=Sheet1!$H$5,"Documentary",IF(R407=Sheet1!$H$6,"Drama",IF(R407=Sheet1!$H$7,"Science Fiction",IF(R407=Sheet1!$H$8,"Shorts",IF(R407=Sheet1!$H$9,"Television",IF(R407=Sheet1!$H$10,"Mobile games",IF(R407=Sheet1!$H$11,"Video games",IF(R407=Sheet1!$H$12,"Food trucks",IF(R407=Sheet1!$H$13,"Audio",IF(R407=Sheet1!$H$14,"Electric music",IF(R407=Sheet1!$H$15,"Indie rock",IF(R407=Sheet1!$H$16,"Jazz",IF(R407=Sheet1!$H$17,"Metal",IF(R407=Sheet1!$H$18,"Rock",IF(R407=Sheet1!$H$19,"World Music",IF(R407=Sheet1!$H$20,"Fiction",IF(R407=Sheet1!$H$21,"Nonfiction",IF(R407=Sheet1!$H$22,"Radio &amp; podcasts",IF(R407=Sheet1!$H$23,"Translations",IF(R407=Sheet1!$H$24,"Photography books",IF(R407=Sheet1!$H$25,"Web",IF(R407=Sheet1!$H$26,"Wearables",IF(R407=Sheet1!$H$27,"Plays","Other"))))))))))))))))))))))))</f>
        <v>Plays</v>
      </c>
    </row>
    <row r="408" spans="1:20" ht="16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s="5">
        <f>(E408/D408)</f>
        <v>1.8214503816793892</v>
      </c>
      <c r="I408" s="8">
        <f>E408/G408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4">
        <f>(((L408/60)/60)/24)+DATE(1970,1,1)</f>
        <v>41304.25</v>
      </c>
      <c r="O408" s="14">
        <f>(((M408/60)/60)/24)+DATE(1970,1,1)</f>
        <v>41316.25</v>
      </c>
      <c r="P408" t="b">
        <v>1</v>
      </c>
      <c r="Q408" t="b">
        <v>0</v>
      </c>
      <c r="R408" t="s">
        <v>42</v>
      </c>
      <c r="S408" t="str">
        <f>IF(R408="food/food trucks","Food",IF(OR(R408=$R$3,R408=$R$15,R408=$R$52,R408=$R$85,R408=$R$75,R408=$R$135),"Music",IF(OR(R408=Sheet1!$H$4,R408=Sheet1!$H$5,R408=Sheet1!$H$6,R408=Sheet1!$H$7,R408=Sheet1!$H$8,R408=Sheet1!$H$9),"Film &amp; Video",IF(OR(R408=Sheet1!$H$26,R408=Sheet1!$H$25),"Technology",IF(R408=Sheet1!$H$13,"Journalism",IF(OR(R408=Sheet1!$H$20,R408=Sheet1!$H$21,R408=Sheet1!$H$22,R408=Sheet1!$H$23),"Publishing",IF(R408=Sheet1!$H$24,"Photography",IF(R408=Sheet1!$H$27,"Theater",IF(OR(R408=Sheet1!$H$10,R408=Sheet1!$H$11),"Games","TBD")))))))))</f>
        <v>Film &amp; Video</v>
      </c>
      <c r="T408" t="str">
        <f>IF(R408=Sheet1!$H$4,"Animation",IF(R408=Sheet1!$H$5,"Documentary",IF(R408=Sheet1!$H$6,"Drama",IF(R408=Sheet1!$H$7,"Science Fiction",IF(R408=Sheet1!$H$8,"Shorts",IF(R408=Sheet1!$H$9,"Television",IF(R408=Sheet1!$H$10,"Mobile games",IF(R408=Sheet1!$H$11,"Video games",IF(R408=Sheet1!$H$12,"Food trucks",IF(R408=Sheet1!$H$13,"Audio",IF(R408=Sheet1!$H$14,"Electric music",IF(R408=Sheet1!$H$15,"Indie rock",IF(R408=Sheet1!$H$16,"Jazz",IF(R408=Sheet1!$H$17,"Metal",IF(R408=Sheet1!$H$18,"Rock",IF(R408=Sheet1!$H$19,"World Music",IF(R408=Sheet1!$H$20,"Fiction",IF(R408=Sheet1!$H$21,"Nonfiction",IF(R408=Sheet1!$H$22,"Radio &amp; podcasts",IF(R408=Sheet1!$H$23,"Translations",IF(R408=Sheet1!$H$24,"Photography books",IF(R408=Sheet1!$H$25,"Web",IF(R408=Sheet1!$H$26,"Wearables",IF(R408=Sheet1!$H$27,"Plays","Other"))))))))))))))))))))))))</f>
        <v>Documentary</v>
      </c>
    </row>
    <row r="409" spans="1:20" ht="16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s="5">
        <f>(E409/D409)</f>
        <v>3.5588235294117645</v>
      </c>
      <c r="I409" s="8">
        <f>E409/G409</f>
        <v>25</v>
      </c>
      <c r="J409" t="s">
        <v>36</v>
      </c>
      <c r="K409" t="s">
        <v>37</v>
      </c>
      <c r="L409">
        <v>1570942800</v>
      </c>
      <c r="M409">
        <v>1571547600</v>
      </c>
      <c r="N409" s="14">
        <f>(((L409/60)/60)/24)+DATE(1970,1,1)</f>
        <v>43751.208333333328</v>
      </c>
      <c r="O409" s="14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tr">
        <f>IF(R409="food/food trucks","Food",IF(OR(R409=$R$3,R409=$R$15,R409=$R$52,R409=$R$85,R409=$R$75,R409=$R$135),"Music",IF(OR(R409=Sheet1!$H$4,R409=Sheet1!$H$5,R409=Sheet1!$H$6,R409=Sheet1!$H$7,R409=Sheet1!$H$8,R409=Sheet1!$H$9),"Film &amp; Video",IF(OR(R409=Sheet1!$H$26,R409=Sheet1!$H$25),"Technology",IF(R409=Sheet1!$H$13,"Journalism",IF(OR(R409=Sheet1!$H$20,R409=Sheet1!$H$21,R409=Sheet1!$H$22,R409=Sheet1!$H$23),"Publishing",IF(R409=Sheet1!$H$24,"Photography",IF(R409=Sheet1!$H$27,"Theater",IF(OR(R409=Sheet1!$H$10,R409=Sheet1!$H$11),"Games","TBD")))))))))</f>
        <v>Theater</v>
      </c>
      <c r="T409" t="str">
        <f>IF(R409=Sheet1!$H$4,"Animation",IF(R409=Sheet1!$H$5,"Documentary",IF(R409=Sheet1!$H$6,"Drama",IF(R409=Sheet1!$H$7,"Science Fiction",IF(R409=Sheet1!$H$8,"Shorts",IF(R409=Sheet1!$H$9,"Television",IF(R409=Sheet1!$H$10,"Mobile games",IF(R409=Sheet1!$H$11,"Video games",IF(R409=Sheet1!$H$12,"Food trucks",IF(R409=Sheet1!$H$13,"Audio",IF(R409=Sheet1!$H$14,"Electric music",IF(R409=Sheet1!$H$15,"Indie rock",IF(R409=Sheet1!$H$16,"Jazz",IF(R409=Sheet1!$H$17,"Metal",IF(R409=Sheet1!$H$18,"Rock",IF(R409=Sheet1!$H$19,"World Music",IF(R409=Sheet1!$H$20,"Fiction",IF(R409=Sheet1!$H$21,"Nonfiction",IF(R409=Sheet1!$H$22,"Radio &amp; podcasts",IF(R409=Sheet1!$H$23,"Translations",IF(R409=Sheet1!$H$24,"Photography books",IF(R409=Sheet1!$H$25,"Web",IF(R409=Sheet1!$H$26,"Wearables",IF(R409=Sheet1!$H$27,"Plays","Other"))))))))))))))))))))))))</f>
        <v>Plays</v>
      </c>
    </row>
    <row r="410" spans="1:20" ht="16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s="5">
        <f>(E410/D410)</f>
        <v>1.3183695652173912</v>
      </c>
      <c r="I410" s="8">
        <f>E410/G410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4">
        <f>(((L410/60)/60)/24)+DATE(1970,1,1)</f>
        <v>42541.208333333328</v>
      </c>
      <c r="O410" s="14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tr">
        <f>IF(R410="food/food trucks","Food",IF(OR(R410=$R$3,R410=$R$15,R410=$R$52,R410=$R$85,R410=$R$75,R410=$R$135),"Music",IF(OR(R410=Sheet1!$H$4,R410=Sheet1!$H$5,R410=Sheet1!$H$6,R410=Sheet1!$H$7,R410=Sheet1!$H$8,R410=Sheet1!$H$9),"Film &amp; Video",IF(OR(R410=Sheet1!$H$26,R410=Sheet1!$H$25),"Technology",IF(R410=Sheet1!$H$13,"Journalism",IF(OR(R410=Sheet1!$H$20,R410=Sheet1!$H$21,R410=Sheet1!$H$22,R410=Sheet1!$H$23),"Publishing",IF(R410=Sheet1!$H$24,"Photography",IF(R410=Sheet1!$H$27,"Theater",IF(OR(R410=Sheet1!$H$10,R410=Sheet1!$H$11),"Games","TBD")))))))))</f>
        <v>Film &amp; Video</v>
      </c>
      <c r="T410" t="str">
        <f>IF(R410=Sheet1!$H$4,"Animation",IF(R410=Sheet1!$H$5,"Documentary",IF(R410=Sheet1!$H$6,"Drama",IF(R410=Sheet1!$H$7,"Science Fiction",IF(R410=Sheet1!$H$8,"Shorts",IF(R410=Sheet1!$H$9,"Television",IF(R410=Sheet1!$H$10,"Mobile games",IF(R410=Sheet1!$H$11,"Video games",IF(R410=Sheet1!$H$12,"Food trucks",IF(R410=Sheet1!$H$13,"Audio",IF(R410=Sheet1!$H$14,"Electric music",IF(R410=Sheet1!$H$15,"Indie rock",IF(R410=Sheet1!$H$16,"Jazz",IF(R410=Sheet1!$H$17,"Metal",IF(R410=Sheet1!$H$18,"Rock",IF(R410=Sheet1!$H$19,"World Music",IF(R410=Sheet1!$H$20,"Fiction",IF(R410=Sheet1!$H$21,"Nonfiction",IF(R410=Sheet1!$H$22,"Radio &amp; podcasts",IF(R410=Sheet1!$H$23,"Translations",IF(R410=Sheet1!$H$24,"Photography books",IF(R410=Sheet1!$H$25,"Web",IF(R410=Sheet1!$H$26,"Wearables",IF(R410=Sheet1!$H$27,"Plays","Other"))))))))))))))))))))))))</f>
        <v>Documentary</v>
      </c>
    </row>
    <row r="411" spans="1:20" ht="16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s="5">
        <f>(E411/D411)</f>
        <v>0.46315634218289087</v>
      </c>
      <c r="I411" s="8">
        <f>E411/G411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4">
        <f>(((L411/60)/60)/24)+DATE(1970,1,1)</f>
        <v>42843.208333333328</v>
      </c>
      <c r="O411" s="14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>
        <f>IF(R411="food/food trucks","Food",IF(OR(R411=$R$3,R411=$R$15,R411=$R$52,R411=$R$85,R411=$R$75,R411=$R$135),"Music",IF(OR(R411=Sheet1!$H$4,R411=Sheet1!$H$5,R411=Sheet1!$H$6,R411=Sheet1!$H$7,R411=Sheet1!$H$8,R411=Sheet1!$H$9),"Film &amp; Video",IF(OR(R411=Sheet1!$H$26,R411=Sheet1!$H$25),"Technology",IF(R411=Sheet1!$H$13,"Journalism",IF(OR(R411=Sheet1!$H$20,R411=Sheet1!$H$21,R411=Sheet1!$H$22,R411=Sheet1!$H$23),"Publishing",IF(R411=Sheet1!$H$24,"Photography",IF(R411=Sheet1!$H$27,"Theater",IF(OR(R411=Sheet1!$H$10,R411=Sheet1!$H$11),"Games","TBD")))))))))</f>
        <v>Music</v>
      </c>
      <c r="T411" t="str">
        <f>IF(R411=Sheet1!$H$4,"Animation",IF(R411=Sheet1!$H$5,"Documentary",IF(R411=Sheet1!$H$6,"Drama",IF(R411=Sheet1!$H$7,"Science Fiction",IF(R411=Sheet1!$H$8,"Shorts",IF(R411=Sheet1!$H$9,"Television",IF(R411=Sheet1!$H$10,"Mobile games",IF(R411=Sheet1!$H$11,"Video games",IF(R411=Sheet1!$H$12,"Food trucks",IF(R411=Sheet1!$H$13,"Audio",IF(R411=Sheet1!$H$14,"Electric music",IF(R411=Sheet1!$H$15,"Indie rock",IF(R411=Sheet1!$H$16,"Jazz",IF(R411=Sheet1!$H$17,"Metal",IF(R411=Sheet1!$H$18,"Rock",IF(R411=Sheet1!$H$19,"World Music",IF(R411=Sheet1!$H$20,"Fiction",IF(R411=Sheet1!$H$21,"Nonfiction",IF(R411=Sheet1!$H$22,"Radio &amp; podcasts",IF(R411=Sheet1!$H$23,"Translations",IF(R411=Sheet1!$H$24,"Photography books",IF(R411=Sheet1!$H$25,"Web",IF(R411=Sheet1!$H$26,"Wearables",IF(R411=Sheet1!$H$27,"Plays","Other"))))))))))))))))))))))))</f>
        <v>Rock</v>
      </c>
    </row>
    <row r="412" spans="1:20" ht="16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s="5">
        <f>(E412/D412)</f>
        <v>0.36132726089785294</v>
      </c>
      <c r="I412" s="8">
        <f>E412/G412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4">
        <f>(((L412/60)/60)/24)+DATE(1970,1,1)</f>
        <v>42122.208333333328</v>
      </c>
      <c r="O412" s="14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>
        <f>IF(R412="food/food trucks","Food",IF(OR(R412=$R$3,R412=$R$15,R412=$R$52,R412=$R$85,R412=$R$75,R412=$R$135),"Music",IF(OR(R412=Sheet1!$H$4,R412=Sheet1!$H$5,R412=Sheet1!$H$6,R412=Sheet1!$H$7,R412=Sheet1!$H$8,R412=Sheet1!$H$9),"Film &amp; Video",IF(OR(R412=Sheet1!$H$26,R412=Sheet1!$H$25),"Technology",IF(R412=Sheet1!$H$13,"Journalism",IF(OR(R412=Sheet1!$H$20,R412=Sheet1!$H$21,R412=Sheet1!$H$22,R412=Sheet1!$H$23),"Publishing",IF(R412=Sheet1!$H$24,"Photography",IF(R412=Sheet1!$H$27,"Theater",IF(OR(R412=Sheet1!$H$10,R412=Sheet1!$H$11),"Games","TBD")))))))))</f>
        <v>Games</v>
      </c>
      <c r="T412" t="str">
        <f>IF(R412=Sheet1!$H$4,"Animation",IF(R412=Sheet1!$H$5,"Documentary",IF(R412=Sheet1!$H$6,"Drama",IF(R412=Sheet1!$H$7,"Science Fiction",IF(R412=Sheet1!$H$8,"Shorts",IF(R412=Sheet1!$H$9,"Television",IF(R412=Sheet1!$H$10,"Mobile games",IF(R412=Sheet1!$H$11,"Video games",IF(R412=Sheet1!$H$12,"Food trucks",IF(R412=Sheet1!$H$13,"Audio",IF(R412=Sheet1!$H$14,"Electric music",IF(R412=Sheet1!$H$15,"Indie rock",IF(R412=Sheet1!$H$16,"Jazz",IF(R412=Sheet1!$H$17,"Metal",IF(R412=Sheet1!$H$18,"Rock",IF(R412=Sheet1!$H$19,"World Music",IF(R412=Sheet1!$H$20,"Fiction",IF(R412=Sheet1!$H$21,"Nonfiction",IF(R412=Sheet1!$H$22,"Radio &amp; podcasts",IF(R412=Sheet1!$H$23,"Translations",IF(R412=Sheet1!$H$24,"Photography books",IF(R412=Sheet1!$H$25,"Web",IF(R412=Sheet1!$H$26,"Wearables",IF(R412=Sheet1!$H$27,"Plays","Other"))))))))))))))))))))))))</f>
        <v>Mobile games</v>
      </c>
    </row>
    <row r="413" spans="1:20" ht="16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s="5">
        <f>(E413/D413)</f>
        <v>1.0462820512820512</v>
      </c>
      <c r="I413" s="8">
        <f>E413/G413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4">
        <f>(((L413/60)/60)/24)+DATE(1970,1,1)</f>
        <v>42884.208333333328</v>
      </c>
      <c r="O413" s="14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tr">
        <f>IF(R413="food/food trucks","Food",IF(OR(R413=$R$3,R413=$R$15,R413=$R$52,R413=$R$85,R413=$R$75,R413=$R$135),"Music",IF(OR(R413=Sheet1!$H$4,R413=Sheet1!$H$5,R413=Sheet1!$H$6,R413=Sheet1!$H$7,R413=Sheet1!$H$8,R413=Sheet1!$H$9),"Film &amp; Video",IF(OR(R413=Sheet1!$H$26,R413=Sheet1!$H$25),"Technology",IF(R413=Sheet1!$H$13,"Journalism",IF(OR(R413=Sheet1!$H$20,R413=Sheet1!$H$21,R413=Sheet1!$H$22,R413=Sheet1!$H$23),"Publishing",IF(R413=Sheet1!$H$24,"Photography",IF(R413=Sheet1!$H$27,"Theater",IF(OR(R413=Sheet1!$H$10,R413=Sheet1!$H$11),"Games","TBD")))))))))</f>
        <v>Theater</v>
      </c>
      <c r="T413" t="str">
        <f>IF(R413=Sheet1!$H$4,"Animation",IF(R413=Sheet1!$H$5,"Documentary",IF(R413=Sheet1!$H$6,"Drama",IF(R413=Sheet1!$H$7,"Science Fiction",IF(R413=Sheet1!$H$8,"Shorts",IF(R413=Sheet1!$H$9,"Television",IF(R413=Sheet1!$H$10,"Mobile games",IF(R413=Sheet1!$H$11,"Video games",IF(R413=Sheet1!$H$12,"Food trucks",IF(R413=Sheet1!$H$13,"Audio",IF(R413=Sheet1!$H$14,"Electric music",IF(R413=Sheet1!$H$15,"Indie rock",IF(R413=Sheet1!$H$16,"Jazz",IF(R413=Sheet1!$H$17,"Metal",IF(R413=Sheet1!$H$18,"Rock",IF(R413=Sheet1!$H$19,"World Music",IF(R413=Sheet1!$H$20,"Fiction",IF(R413=Sheet1!$H$21,"Nonfiction",IF(R413=Sheet1!$H$22,"Radio &amp; podcasts",IF(R413=Sheet1!$H$23,"Translations",IF(R413=Sheet1!$H$24,"Photography books",IF(R413=Sheet1!$H$25,"Web",IF(R413=Sheet1!$H$26,"Wearables",IF(R413=Sheet1!$H$27,"Plays","Other"))))))))))))))))))))))))</f>
        <v>Plays</v>
      </c>
    </row>
    <row r="414" spans="1:20" ht="16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s="5">
        <f>(E414/D414)</f>
        <v>6.6885714285714286</v>
      </c>
      <c r="I414" s="8">
        <f>E414/G414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4">
        <f>(((L414/60)/60)/24)+DATE(1970,1,1)</f>
        <v>41642.25</v>
      </c>
      <c r="O414" s="14">
        <f>(((M414/60)/60)/24)+DATE(1970,1,1)</f>
        <v>41652.25</v>
      </c>
      <c r="P414" t="b">
        <v>0</v>
      </c>
      <c r="Q414" t="b">
        <v>0</v>
      </c>
      <c r="R414" t="s">
        <v>119</v>
      </c>
      <c r="S414" t="str">
        <f>IF(R414="food/food trucks","Food",IF(OR(R414=$R$3,R414=$R$15,R414=$R$52,R414=$R$85,R414=$R$75,R414=$R$135),"Music",IF(OR(R414=Sheet1!$H$4,R414=Sheet1!$H$5,R414=Sheet1!$H$6,R414=Sheet1!$H$7,R414=Sheet1!$H$8,R414=Sheet1!$H$9),"Film &amp; Video",IF(OR(R414=Sheet1!$H$26,R414=Sheet1!$H$25),"Technology",IF(R414=Sheet1!$H$13,"Journalism",IF(OR(R414=Sheet1!$H$20,R414=Sheet1!$H$21,R414=Sheet1!$H$22,R414=Sheet1!$H$23),"Publishing",IF(R414=Sheet1!$H$24,"Photography",IF(R414=Sheet1!$H$27,"Theater",IF(OR(R414=Sheet1!$H$10,R414=Sheet1!$H$11),"Games","TBD")))))))))</f>
        <v>Publishing</v>
      </c>
      <c r="T414" t="str">
        <f>IF(R414=Sheet1!$H$4,"Animation",IF(R414=Sheet1!$H$5,"Documentary",IF(R414=Sheet1!$H$6,"Drama",IF(R414=Sheet1!$H$7,"Science Fiction",IF(R414=Sheet1!$H$8,"Shorts",IF(R414=Sheet1!$H$9,"Television",IF(R414=Sheet1!$H$10,"Mobile games",IF(R414=Sheet1!$H$11,"Video games",IF(R414=Sheet1!$H$12,"Food trucks",IF(R414=Sheet1!$H$13,"Audio",IF(R414=Sheet1!$H$14,"Electric music",IF(R414=Sheet1!$H$15,"Indie rock",IF(R414=Sheet1!$H$16,"Jazz",IF(R414=Sheet1!$H$17,"Metal",IF(R414=Sheet1!$H$18,"Rock",IF(R414=Sheet1!$H$19,"World Music",IF(R414=Sheet1!$H$20,"Fiction",IF(R414=Sheet1!$H$21,"Nonfiction",IF(R414=Sheet1!$H$22,"Radio &amp; podcasts",IF(R414=Sheet1!$H$23,"Translations",IF(R414=Sheet1!$H$24,"Photography books",IF(R414=Sheet1!$H$25,"Web",IF(R414=Sheet1!$H$26,"Wearables",IF(R414=Sheet1!$H$27,"Plays","Other"))))))))))))))))))))))))</f>
        <v>Fiction</v>
      </c>
    </row>
    <row r="415" spans="1:20" ht="16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s="5">
        <f>(E415/D415)</f>
        <v>0.62072823218997364</v>
      </c>
      <c r="I415" s="8">
        <f>E415/G415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4">
        <f>(((L415/60)/60)/24)+DATE(1970,1,1)</f>
        <v>43431.25</v>
      </c>
      <c r="O415" s="14">
        <f>(((M415/60)/60)/24)+DATE(1970,1,1)</f>
        <v>43458.25</v>
      </c>
      <c r="P415" t="b">
        <v>0</v>
      </c>
      <c r="Q415" t="b">
        <v>0</v>
      </c>
      <c r="R415" t="s">
        <v>71</v>
      </c>
      <c r="S415" t="str">
        <f>IF(R415="food/food trucks","Food",IF(OR(R415=$R$3,R415=$R$15,R415=$R$52,R415=$R$85,R415=$R$75,R415=$R$135),"Music",IF(OR(R415=Sheet1!$H$4,R415=Sheet1!$H$5,R415=Sheet1!$H$6,R415=Sheet1!$H$7,R415=Sheet1!$H$8,R415=Sheet1!$H$9),"Film &amp; Video",IF(OR(R415=Sheet1!$H$26,R415=Sheet1!$H$25),"Technology",IF(R415=Sheet1!$H$13,"Journalism",IF(OR(R415=Sheet1!$H$20,R415=Sheet1!$H$21,R415=Sheet1!$H$22,R415=Sheet1!$H$23),"Publishing",IF(R415=Sheet1!$H$24,"Photography",IF(R415=Sheet1!$H$27,"Theater",IF(OR(R415=Sheet1!$H$10,R415=Sheet1!$H$11),"Games","TBD")))))))))</f>
        <v>Film &amp; Video</v>
      </c>
      <c r="T415" t="str">
        <f>IF(R415=Sheet1!$H$4,"Animation",IF(R415=Sheet1!$H$5,"Documentary",IF(R415=Sheet1!$H$6,"Drama",IF(R415=Sheet1!$H$7,"Science Fiction",IF(R415=Sheet1!$H$8,"Shorts",IF(R415=Sheet1!$H$9,"Television",IF(R415=Sheet1!$H$10,"Mobile games",IF(R415=Sheet1!$H$11,"Video games",IF(R415=Sheet1!$H$12,"Food trucks",IF(R415=Sheet1!$H$13,"Audio",IF(R415=Sheet1!$H$14,"Electric music",IF(R415=Sheet1!$H$15,"Indie rock",IF(R415=Sheet1!$H$16,"Jazz",IF(R415=Sheet1!$H$17,"Metal",IF(R415=Sheet1!$H$18,"Rock",IF(R415=Sheet1!$H$19,"World Music",IF(R415=Sheet1!$H$20,"Fiction",IF(R415=Sheet1!$H$21,"Nonfiction",IF(R415=Sheet1!$H$22,"Radio &amp; podcasts",IF(R415=Sheet1!$H$23,"Translations",IF(R415=Sheet1!$H$24,"Photography books",IF(R415=Sheet1!$H$25,"Web",IF(R415=Sheet1!$H$26,"Wearables",IF(R415=Sheet1!$H$27,"Plays","Other"))))))))))))))))))))))))</f>
        <v>Animation</v>
      </c>
    </row>
    <row r="416" spans="1:20" ht="16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s="5">
        <f>(E416/D416)</f>
        <v>0.84699787460148779</v>
      </c>
      <c r="I416" s="8">
        <f>E416/G416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4">
        <f>(((L416/60)/60)/24)+DATE(1970,1,1)</f>
        <v>40288.208333333336</v>
      </c>
      <c r="O416" s="14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>
        <f>IF(R416="food/food trucks","Food",IF(OR(R416=$R$3,R416=$R$15,R416=$R$52,R416=$R$85,R416=$R$75,R416=$R$135),"Music",IF(OR(R416=Sheet1!$H$4,R416=Sheet1!$H$5,R416=Sheet1!$H$6,R416=Sheet1!$H$7,R416=Sheet1!$H$8,R416=Sheet1!$H$9),"Film &amp; Video",IF(OR(R416=Sheet1!$H$26,R416=Sheet1!$H$25),"Technology",IF(R416=Sheet1!$H$13,"Journalism",IF(OR(R416=Sheet1!$H$20,R416=Sheet1!$H$21,R416=Sheet1!$H$22,R416=Sheet1!$H$23),"Publishing",IF(R416=Sheet1!$H$24,"Photography",IF(R416=Sheet1!$H$27,"Theater",IF(OR(R416=Sheet1!$H$10,R416=Sheet1!$H$11),"Games","TBD")))))))))</f>
        <v>Food</v>
      </c>
      <c r="T416" t="str">
        <f>IF(R416=Sheet1!$H$4,"Animation",IF(R416=Sheet1!$H$5,"Documentary",IF(R416=Sheet1!$H$6,"Drama",IF(R416=Sheet1!$H$7,"Science Fiction",IF(R416=Sheet1!$H$8,"Shorts",IF(R416=Sheet1!$H$9,"Television",IF(R416=Sheet1!$H$10,"Mobile games",IF(R416=Sheet1!$H$11,"Video games",IF(R416=Sheet1!$H$12,"Food trucks",IF(R416=Sheet1!$H$13,"Audio",IF(R416=Sheet1!$H$14,"Electric music",IF(R416=Sheet1!$H$15,"Indie rock",IF(R416=Sheet1!$H$16,"Jazz",IF(R416=Sheet1!$H$17,"Metal",IF(R416=Sheet1!$H$18,"Rock",IF(R416=Sheet1!$H$19,"World Music",IF(R416=Sheet1!$H$20,"Fiction",IF(R416=Sheet1!$H$21,"Nonfiction",IF(R416=Sheet1!$H$22,"Radio &amp; podcasts",IF(R416=Sheet1!$H$23,"Translations",IF(R416=Sheet1!$H$24,"Photography books",IF(R416=Sheet1!$H$25,"Web",IF(R416=Sheet1!$H$26,"Wearables",IF(R416=Sheet1!$H$27,"Plays","Other"))))))))))))))))))))))))</f>
        <v>Food trucks</v>
      </c>
    </row>
    <row r="417" spans="1:20" ht="16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s="5">
        <f>(E417/D417)</f>
        <v>0.11059030837004405</v>
      </c>
      <c r="I417" s="8">
        <f>E417/G417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4">
        <f>(((L417/60)/60)/24)+DATE(1970,1,1)</f>
        <v>40921.25</v>
      </c>
      <c r="O417" s="14">
        <f>(((M417/60)/60)/24)+DATE(1970,1,1)</f>
        <v>40938.25</v>
      </c>
      <c r="P417" t="b">
        <v>0</v>
      </c>
      <c r="Q417" t="b">
        <v>0</v>
      </c>
      <c r="R417" t="s">
        <v>33</v>
      </c>
      <c r="S417" t="str">
        <f>IF(R417="food/food trucks","Food",IF(OR(R417=$R$3,R417=$R$15,R417=$R$52,R417=$R$85,R417=$R$75,R417=$R$135),"Music",IF(OR(R417=Sheet1!$H$4,R417=Sheet1!$H$5,R417=Sheet1!$H$6,R417=Sheet1!$H$7,R417=Sheet1!$H$8,R417=Sheet1!$H$9),"Film &amp; Video",IF(OR(R417=Sheet1!$H$26,R417=Sheet1!$H$25),"Technology",IF(R417=Sheet1!$H$13,"Journalism",IF(OR(R417=Sheet1!$H$20,R417=Sheet1!$H$21,R417=Sheet1!$H$22,R417=Sheet1!$H$23),"Publishing",IF(R417=Sheet1!$H$24,"Photography",IF(R417=Sheet1!$H$27,"Theater",IF(OR(R417=Sheet1!$H$10,R417=Sheet1!$H$11),"Games","TBD")))))))))</f>
        <v>Theater</v>
      </c>
      <c r="T417" t="str">
        <f>IF(R417=Sheet1!$H$4,"Animation",IF(R417=Sheet1!$H$5,"Documentary",IF(R417=Sheet1!$H$6,"Drama",IF(R417=Sheet1!$H$7,"Science Fiction",IF(R417=Sheet1!$H$8,"Shorts",IF(R417=Sheet1!$H$9,"Television",IF(R417=Sheet1!$H$10,"Mobile games",IF(R417=Sheet1!$H$11,"Video games",IF(R417=Sheet1!$H$12,"Food trucks",IF(R417=Sheet1!$H$13,"Audio",IF(R417=Sheet1!$H$14,"Electric music",IF(R417=Sheet1!$H$15,"Indie rock",IF(R417=Sheet1!$H$16,"Jazz",IF(R417=Sheet1!$H$17,"Metal",IF(R417=Sheet1!$H$18,"Rock",IF(R417=Sheet1!$H$19,"World Music",IF(R417=Sheet1!$H$20,"Fiction",IF(R417=Sheet1!$H$21,"Nonfiction",IF(R417=Sheet1!$H$22,"Radio &amp; podcasts",IF(R417=Sheet1!$H$23,"Translations",IF(R417=Sheet1!$H$24,"Photography books",IF(R417=Sheet1!$H$25,"Web",IF(R417=Sheet1!$H$26,"Wearables",IF(R417=Sheet1!$H$27,"Plays","Other"))))))))))))))))))))))))</f>
        <v>Plays</v>
      </c>
    </row>
    <row r="418" spans="1:20" ht="31.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s="5">
        <f>(E418/D418)</f>
        <v>0.43838781575037145</v>
      </c>
      <c r="I418" s="8">
        <f>E418/G418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4">
        <f>(((L418/60)/60)/24)+DATE(1970,1,1)</f>
        <v>40560.25</v>
      </c>
      <c r="O418" s="14">
        <f>(((M418/60)/60)/24)+DATE(1970,1,1)</f>
        <v>40569.25</v>
      </c>
      <c r="P418" t="b">
        <v>0</v>
      </c>
      <c r="Q418" t="b">
        <v>1</v>
      </c>
      <c r="R418" t="s">
        <v>42</v>
      </c>
      <c r="S418" t="str">
        <f>IF(R418="food/food trucks","Food",IF(OR(R418=$R$3,R418=$R$15,R418=$R$52,R418=$R$85,R418=$R$75,R418=$R$135),"Music",IF(OR(R418=Sheet1!$H$4,R418=Sheet1!$H$5,R418=Sheet1!$H$6,R418=Sheet1!$H$7,R418=Sheet1!$H$8,R418=Sheet1!$H$9),"Film &amp; Video",IF(OR(R418=Sheet1!$H$26,R418=Sheet1!$H$25),"Technology",IF(R418=Sheet1!$H$13,"Journalism",IF(OR(R418=Sheet1!$H$20,R418=Sheet1!$H$21,R418=Sheet1!$H$22,R418=Sheet1!$H$23),"Publishing",IF(R418=Sheet1!$H$24,"Photography",IF(R418=Sheet1!$H$27,"Theater",IF(OR(R418=Sheet1!$H$10,R418=Sheet1!$H$11),"Games","TBD")))))))))</f>
        <v>Film &amp; Video</v>
      </c>
      <c r="T418" t="str">
        <f>IF(R418=Sheet1!$H$4,"Animation",IF(R418=Sheet1!$H$5,"Documentary",IF(R418=Sheet1!$H$6,"Drama",IF(R418=Sheet1!$H$7,"Science Fiction",IF(R418=Sheet1!$H$8,"Shorts",IF(R418=Sheet1!$H$9,"Television",IF(R418=Sheet1!$H$10,"Mobile games",IF(R418=Sheet1!$H$11,"Video games",IF(R418=Sheet1!$H$12,"Food trucks",IF(R418=Sheet1!$H$13,"Audio",IF(R418=Sheet1!$H$14,"Electric music",IF(R418=Sheet1!$H$15,"Indie rock",IF(R418=Sheet1!$H$16,"Jazz",IF(R418=Sheet1!$H$17,"Metal",IF(R418=Sheet1!$H$18,"Rock",IF(R418=Sheet1!$H$19,"World Music",IF(R418=Sheet1!$H$20,"Fiction",IF(R418=Sheet1!$H$21,"Nonfiction",IF(R418=Sheet1!$H$22,"Radio &amp; podcasts",IF(R418=Sheet1!$H$23,"Translations",IF(R418=Sheet1!$H$24,"Photography books",IF(R418=Sheet1!$H$25,"Web",IF(R418=Sheet1!$H$26,"Wearables",IF(R418=Sheet1!$H$27,"Plays","Other"))))))))))))))))))))))))</f>
        <v>Documentary</v>
      </c>
    </row>
    <row r="419" spans="1:20" ht="16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s="5">
        <f>(E419/D419)</f>
        <v>0.55470588235294116</v>
      </c>
      <c r="I419" s="8">
        <f>E419/G419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4">
        <f>(((L419/60)/60)/24)+DATE(1970,1,1)</f>
        <v>43407.208333333328</v>
      </c>
      <c r="O419" s="14">
        <f>(((M419/60)/60)/24)+DATE(1970,1,1)</f>
        <v>43431.25</v>
      </c>
      <c r="P419" t="b">
        <v>0</v>
      </c>
      <c r="Q419" t="b">
        <v>0</v>
      </c>
      <c r="R419" t="s">
        <v>33</v>
      </c>
      <c r="S419" t="str">
        <f>IF(R419="food/food trucks","Food",IF(OR(R419=$R$3,R419=$R$15,R419=$R$52,R419=$R$85,R419=$R$75,R419=$R$135),"Music",IF(OR(R419=Sheet1!$H$4,R419=Sheet1!$H$5,R419=Sheet1!$H$6,R419=Sheet1!$H$7,R419=Sheet1!$H$8,R419=Sheet1!$H$9),"Film &amp; Video",IF(OR(R419=Sheet1!$H$26,R419=Sheet1!$H$25),"Technology",IF(R419=Sheet1!$H$13,"Journalism",IF(OR(R419=Sheet1!$H$20,R419=Sheet1!$H$21,R419=Sheet1!$H$22,R419=Sheet1!$H$23),"Publishing",IF(R419=Sheet1!$H$24,"Photography",IF(R419=Sheet1!$H$27,"Theater",IF(OR(R419=Sheet1!$H$10,R419=Sheet1!$H$11),"Games","TBD")))))))))</f>
        <v>Theater</v>
      </c>
      <c r="T419" t="str">
        <f>IF(R419=Sheet1!$H$4,"Animation",IF(R419=Sheet1!$H$5,"Documentary",IF(R419=Sheet1!$H$6,"Drama",IF(R419=Sheet1!$H$7,"Science Fiction",IF(R419=Sheet1!$H$8,"Shorts",IF(R419=Sheet1!$H$9,"Television",IF(R419=Sheet1!$H$10,"Mobile games",IF(R419=Sheet1!$H$11,"Video games",IF(R419=Sheet1!$H$12,"Food trucks",IF(R419=Sheet1!$H$13,"Audio",IF(R419=Sheet1!$H$14,"Electric music",IF(R419=Sheet1!$H$15,"Indie rock",IF(R419=Sheet1!$H$16,"Jazz",IF(R419=Sheet1!$H$17,"Metal",IF(R419=Sheet1!$H$18,"Rock",IF(R419=Sheet1!$H$19,"World Music",IF(R419=Sheet1!$H$20,"Fiction",IF(R419=Sheet1!$H$21,"Nonfiction",IF(R419=Sheet1!$H$22,"Radio &amp; podcasts",IF(R419=Sheet1!$H$23,"Translations",IF(R419=Sheet1!$H$24,"Photography books",IF(R419=Sheet1!$H$25,"Web",IF(R419=Sheet1!$H$26,"Wearables",IF(R419=Sheet1!$H$27,"Plays","Other"))))))))))))))))))))))))</f>
        <v>Plays</v>
      </c>
    </row>
    <row r="420" spans="1:20" ht="16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s="5">
        <f>(E420/D420)</f>
        <v>0.57399511301160655</v>
      </c>
      <c r="I420" s="8">
        <f>E420/G420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4">
        <f>(((L420/60)/60)/24)+DATE(1970,1,1)</f>
        <v>41035.208333333336</v>
      </c>
      <c r="O420" s="14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>
        <f>IF(R420="food/food trucks","Food",IF(OR(R420=$R$3,R420=$R$15,R420=$R$52,R420=$R$85,R420=$R$75,R420=$R$135),"Music",IF(OR(R420=Sheet1!$H$4,R420=Sheet1!$H$5,R420=Sheet1!$H$6,R420=Sheet1!$H$7,R420=Sheet1!$H$8,R420=Sheet1!$H$9),"Film &amp; Video",IF(OR(R420=Sheet1!$H$26,R420=Sheet1!$H$25),"Technology",IF(R420=Sheet1!$H$13,"Journalism",IF(OR(R420=Sheet1!$H$20,R420=Sheet1!$H$21,R420=Sheet1!$H$22,R420=Sheet1!$H$23),"Publishing",IF(R420=Sheet1!$H$24,"Photography",IF(R420=Sheet1!$H$27,"Theater",IF(OR(R420=Sheet1!$H$10,R420=Sheet1!$H$11),"Games","TBD")))))))))</f>
        <v>Film &amp; Video</v>
      </c>
      <c r="T420" t="str">
        <f>IF(R420=Sheet1!$H$4,"Animation",IF(R420=Sheet1!$H$5,"Documentary",IF(R420=Sheet1!$H$6,"Drama",IF(R420=Sheet1!$H$7,"Science Fiction",IF(R420=Sheet1!$H$8,"Shorts",IF(R420=Sheet1!$H$9,"Television",IF(R420=Sheet1!$H$10,"Mobile games",IF(R420=Sheet1!$H$11,"Video games",IF(R420=Sheet1!$H$12,"Food trucks",IF(R420=Sheet1!$H$13,"Audio",IF(R420=Sheet1!$H$14,"Electric music",IF(R420=Sheet1!$H$15,"Indie rock",IF(R420=Sheet1!$H$16,"Jazz",IF(R420=Sheet1!$H$17,"Metal",IF(R420=Sheet1!$H$18,"Rock",IF(R420=Sheet1!$H$19,"World Music",IF(R420=Sheet1!$H$20,"Fiction",IF(R420=Sheet1!$H$21,"Nonfiction",IF(R420=Sheet1!$H$22,"Radio &amp; podcasts",IF(R420=Sheet1!$H$23,"Translations",IF(R420=Sheet1!$H$24,"Photography books",IF(R420=Sheet1!$H$25,"Web",IF(R420=Sheet1!$H$26,"Wearables",IF(R420=Sheet1!$H$27,"Plays","Other"))))))))))))))))))))))))</f>
        <v>Documentary</v>
      </c>
    </row>
    <row r="421" spans="1:20" ht="16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s="5">
        <f>(E421/D421)</f>
        <v>1.2343497363796134</v>
      </c>
      <c r="I421" s="8">
        <f>E421/G421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4">
        <f>(((L421/60)/60)/24)+DATE(1970,1,1)</f>
        <v>40899.25</v>
      </c>
      <c r="O421" s="14">
        <f>(((M421/60)/60)/24)+DATE(1970,1,1)</f>
        <v>40905.25</v>
      </c>
      <c r="P421" t="b">
        <v>0</v>
      </c>
      <c r="Q421" t="b">
        <v>0</v>
      </c>
      <c r="R421" t="s">
        <v>28</v>
      </c>
      <c r="S421" t="str">
        <f>IF(R421="food/food trucks","Food",IF(OR(R421=$R$3,R421=$R$15,R421=$R$52,R421=$R$85,R421=$R$75,R421=$R$135),"Music",IF(OR(R421=Sheet1!$H$4,R421=Sheet1!$H$5,R421=Sheet1!$H$6,R421=Sheet1!$H$7,R421=Sheet1!$H$8,R421=Sheet1!$H$9),"Film &amp; Video",IF(OR(R421=Sheet1!$H$26,R421=Sheet1!$H$25),"Technology",IF(R421=Sheet1!$H$13,"Journalism",IF(OR(R421=Sheet1!$H$20,R421=Sheet1!$H$21,R421=Sheet1!$H$22,R421=Sheet1!$H$23),"Publishing",IF(R421=Sheet1!$H$24,"Photography",IF(R421=Sheet1!$H$27,"Theater",IF(OR(R421=Sheet1!$H$10,R421=Sheet1!$H$11),"Games","TBD")))))))))</f>
        <v>Technology</v>
      </c>
      <c r="T421" t="str">
        <f>IF(R421=Sheet1!$H$4,"Animation",IF(R421=Sheet1!$H$5,"Documentary",IF(R421=Sheet1!$H$6,"Drama",IF(R421=Sheet1!$H$7,"Science Fiction",IF(R421=Sheet1!$H$8,"Shorts",IF(R421=Sheet1!$H$9,"Television",IF(R421=Sheet1!$H$10,"Mobile games",IF(R421=Sheet1!$H$11,"Video games",IF(R421=Sheet1!$H$12,"Food trucks",IF(R421=Sheet1!$H$13,"Audio",IF(R421=Sheet1!$H$14,"Electric music",IF(R421=Sheet1!$H$15,"Indie rock",IF(R421=Sheet1!$H$16,"Jazz",IF(R421=Sheet1!$H$17,"Metal",IF(R421=Sheet1!$H$18,"Rock",IF(R421=Sheet1!$H$19,"World Music",IF(R421=Sheet1!$H$20,"Fiction",IF(R421=Sheet1!$H$21,"Nonfiction",IF(R421=Sheet1!$H$22,"Radio &amp; podcasts",IF(R421=Sheet1!$H$23,"Translations",IF(R421=Sheet1!$H$24,"Photography books",IF(R421=Sheet1!$H$25,"Web",IF(R421=Sheet1!$H$26,"Wearables",IF(R421=Sheet1!$H$27,"Plays","Other"))))))))))))))))))))))))</f>
        <v>Web</v>
      </c>
    </row>
    <row r="422" spans="1:20" ht="16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s="5">
        <f>(E422/D422)</f>
        <v>1.2846</v>
      </c>
      <c r="I422" s="8">
        <f>E422/G422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4">
        <f>(((L422/60)/60)/24)+DATE(1970,1,1)</f>
        <v>42911.208333333328</v>
      </c>
      <c r="O422" s="14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tr">
        <f>IF(R422="food/food trucks","Food",IF(OR(R422=$R$3,R422=$R$15,R422=$R$52,R422=$R$85,R422=$R$75,R422=$R$135),"Music",IF(OR(R422=Sheet1!$H$4,R422=Sheet1!$H$5,R422=Sheet1!$H$6,R422=Sheet1!$H$7,R422=Sheet1!$H$8,R422=Sheet1!$H$9),"Film &amp; Video",IF(OR(R422=Sheet1!$H$26,R422=Sheet1!$H$25),"Technology",IF(R422=Sheet1!$H$13,"Journalism",IF(OR(R422=Sheet1!$H$20,R422=Sheet1!$H$21,R422=Sheet1!$H$22,R422=Sheet1!$H$23),"Publishing",IF(R422=Sheet1!$H$24,"Photography",IF(R422=Sheet1!$H$27,"Theater",IF(OR(R422=Sheet1!$H$10,R422=Sheet1!$H$11),"Games","TBD")))))))))</f>
        <v>Theater</v>
      </c>
      <c r="T422" t="str">
        <f>IF(R422=Sheet1!$H$4,"Animation",IF(R422=Sheet1!$H$5,"Documentary",IF(R422=Sheet1!$H$6,"Drama",IF(R422=Sheet1!$H$7,"Science Fiction",IF(R422=Sheet1!$H$8,"Shorts",IF(R422=Sheet1!$H$9,"Television",IF(R422=Sheet1!$H$10,"Mobile games",IF(R422=Sheet1!$H$11,"Video games",IF(R422=Sheet1!$H$12,"Food trucks",IF(R422=Sheet1!$H$13,"Audio",IF(R422=Sheet1!$H$14,"Electric music",IF(R422=Sheet1!$H$15,"Indie rock",IF(R422=Sheet1!$H$16,"Jazz",IF(R422=Sheet1!$H$17,"Metal",IF(R422=Sheet1!$H$18,"Rock",IF(R422=Sheet1!$H$19,"World Music",IF(R422=Sheet1!$H$20,"Fiction",IF(R422=Sheet1!$H$21,"Nonfiction",IF(R422=Sheet1!$H$22,"Radio &amp; podcasts",IF(R422=Sheet1!$H$23,"Translations",IF(R422=Sheet1!$H$24,"Photography books",IF(R422=Sheet1!$H$25,"Web",IF(R422=Sheet1!$H$26,"Wearables",IF(R422=Sheet1!$H$27,"Plays","Other"))))))))))))))))))))))))</f>
        <v>Plays</v>
      </c>
    </row>
    <row r="423" spans="1:20" ht="16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s="5">
        <f>(E423/D423)</f>
        <v>0.63989361702127656</v>
      </c>
      <c r="I423" s="8">
        <f>E423/G423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4">
        <f>(((L423/60)/60)/24)+DATE(1970,1,1)</f>
        <v>42915.208333333328</v>
      </c>
      <c r="O423" s="14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>
        <f>IF(R423="food/food trucks","Food",IF(OR(R423=$R$3,R423=$R$15,R423=$R$52,R423=$R$85,R423=$R$75,R423=$R$135),"Music",IF(OR(R423=Sheet1!$H$4,R423=Sheet1!$H$5,R423=Sheet1!$H$6,R423=Sheet1!$H$7,R423=Sheet1!$H$8,R423=Sheet1!$H$9),"Film &amp; Video",IF(OR(R423=Sheet1!$H$26,R423=Sheet1!$H$25),"Technology",IF(R423=Sheet1!$H$13,"Journalism",IF(OR(R423=Sheet1!$H$20,R423=Sheet1!$H$21,R423=Sheet1!$H$22,R423=Sheet1!$H$23),"Publishing",IF(R423=Sheet1!$H$24,"Photography",IF(R423=Sheet1!$H$27,"Theater",IF(OR(R423=Sheet1!$H$10,R423=Sheet1!$H$11),"Games","TBD")))))))))</f>
        <v>Technology</v>
      </c>
      <c r="T423" t="str">
        <f>IF(R423=Sheet1!$H$4,"Animation",IF(R423=Sheet1!$H$5,"Documentary",IF(R423=Sheet1!$H$6,"Drama",IF(R423=Sheet1!$H$7,"Science Fiction",IF(R423=Sheet1!$H$8,"Shorts",IF(R423=Sheet1!$H$9,"Television",IF(R423=Sheet1!$H$10,"Mobile games",IF(R423=Sheet1!$H$11,"Video games",IF(R423=Sheet1!$H$12,"Food trucks",IF(R423=Sheet1!$H$13,"Audio",IF(R423=Sheet1!$H$14,"Electric music",IF(R423=Sheet1!$H$15,"Indie rock",IF(R423=Sheet1!$H$16,"Jazz",IF(R423=Sheet1!$H$17,"Metal",IF(R423=Sheet1!$H$18,"Rock",IF(R423=Sheet1!$H$19,"World Music",IF(R423=Sheet1!$H$20,"Fiction",IF(R423=Sheet1!$H$21,"Nonfiction",IF(R423=Sheet1!$H$22,"Radio &amp; podcasts",IF(R423=Sheet1!$H$23,"Translations",IF(R423=Sheet1!$H$24,"Photography books",IF(R423=Sheet1!$H$25,"Web",IF(R423=Sheet1!$H$26,"Wearables",IF(R423=Sheet1!$H$27,"Plays","Other"))))))))))))))))))))))))</f>
        <v>Wearables</v>
      </c>
    </row>
    <row r="424" spans="1:20" ht="31.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s="5">
        <f>(E424/D424)</f>
        <v>1.2729885057471264</v>
      </c>
      <c r="I424" s="8">
        <f>E424/G424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4">
        <f>(((L424/60)/60)/24)+DATE(1970,1,1)</f>
        <v>40285.208333333336</v>
      </c>
      <c r="O424" s="14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tr">
        <f>IF(R424="food/food trucks","Food",IF(OR(R424=$R$3,R424=$R$15,R424=$R$52,R424=$R$85,R424=$R$75,R424=$R$135),"Music",IF(OR(R424=Sheet1!$H$4,R424=Sheet1!$H$5,R424=Sheet1!$H$6,R424=Sheet1!$H$7,R424=Sheet1!$H$8,R424=Sheet1!$H$9),"Film &amp; Video",IF(OR(R424=Sheet1!$H$26,R424=Sheet1!$H$25),"Technology",IF(R424=Sheet1!$H$13,"Journalism",IF(OR(R424=Sheet1!$H$20,R424=Sheet1!$H$21,R424=Sheet1!$H$22,R424=Sheet1!$H$23),"Publishing",IF(R424=Sheet1!$H$24,"Photography",IF(R424=Sheet1!$H$27,"Theater",IF(OR(R424=Sheet1!$H$10,R424=Sheet1!$H$11),"Games","TBD")))))))))</f>
        <v>Theater</v>
      </c>
      <c r="T424" t="str">
        <f>IF(R424=Sheet1!$H$4,"Animation",IF(R424=Sheet1!$H$5,"Documentary",IF(R424=Sheet1!$H$6,"Drama",IF(R424=Sheet1!$H$7,"Science Fiction",IF(R424=Sheet1!$H$8,"Shorts",IF(R424=Sheet1!$H$9,"Television",IF(R424=Sheet1!$H$10,"Mobile games",IF(R424=Sheet1!$H$11,"Video games",IF(R424=Sheet1!$H$12,"Food trucks",IF(R424=Sheet1!$H$13,"Audio",IF(R424=Sheet1!$H$14,"Electric music",IF(R424=Sheet1!$H$15,"Indie rock",IF(R424=Sheet1!$H$16,"Jazz",IF(R424=Sheet1!$H$17,"Metal",IF(R424=Sheet1!$H$18,"Rock",IF(R424=Sheet1!$H$19,"World Music",IF(R424=Sheet1!$H$20,"Fiction",IF(R424=Sheet1!$H$21,"Nonfiction",IF(R424=Sheet1!$H$22,"Radio &amp; podcasts",IF(R424=Sheet1!$H$23,"Translations",IF(R424=Sheet1!$H$24,"Photography books",IF(R424=Sheet1!$H$25,"Web",IF(R424=Sheet1!$H$26,"Wearables",IF(R424=Sheet1!$H$27,"Plays","Other"))))))))))))))))))))))))</f>
        <v>Plays</v>
      </c>
    </row>
    <row r="425" spans="1:20" ht="16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s="5">
        <f>(E425/D425)</f>
        <v>0.10638024357239513</v>
      </c>
      <c r="I425" s="8">
        <f>E425/G425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4">
        <f>(((L425/60)/60)/24)+DATE(1970,1,1)</f>
        <v>40808.208333333336</v>
      </c>
      <c r="O425" s="14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>
        <f>IF(R425="food/food trucks","Food",IF(OR(R425=$R$3,R425=$R$15,R425=$R$52,R425=$R$85,R425=$R$75,R425=$R$135),"Music",IF(OR(R425=Sheet1!$H$4,R425=Sheet1!$H$5,R425=Sheet1!$H$6,R425=Sheet1!$H$7,R425=Sheet1!$H$8,R425=Sheet1!$H$9),"Film &amp; Video",IF(OR(R425=Sheet1!$H$26,R425=Sheet1!$H$25),"Technology",IF(R425=Sheet1!$H$13,"Journalism",IF(OR(R425=Sheet1!$H$20,R425=Sheet1!$H$21,R425=Sheet1!$H$22,R425=Sheet1!$H$23),"Publishing",IF(R425=Sheet1!$H$24,"Photography",IF(R425=Sheet1!$H$27,"Theater",IF(OR(R425=Sheet1!$H$10,R425=Sheet1!$H$11),"Games","TBD")))))))))</f>
        <v>Food</v>
      </c>
      <c r="T425" t="str">
        <f>IF(R425=Sheet1!$H$4,"Animation",IF(R425=Sheet1!$H$5,"Documentary",IF(R425=Sheet1!$H$6,"Drama",IF(R425=Sheet1!$H$7,"Science Fiction",IF(R425=Sheet1!$H$8,"Shorts",IF(R425=Sheet1!$H$9,"Television",IF(R425=Sheet1!$H$10,"Mobile games",IF(R425=Sheet1!$H$11,"Video games",IF(R425=Sheet1!$H$12,"Food trucks",IF(R425=Sheet1!$H$13,"Audio",IF(R425=Sheet1!$H$14,"Electric music",IF(R425=Sheet1!$H$15,"Indie rock",IF(R425=Sheet1!$H$16,"Jazz",IF(R425=Sheet1!$H$17,"Metal",IF(R425=Sheet1!$H$18,"Rock",IF(R425=Sheet1!$H$19,"World Music",IF(R425=Sheet1!$H$20,"Fiction",IF(R425=Sheet1!$H$21,"Nonfiction",IF(R425=Sheet1!$H$22,"Radio &amp; podcasts",IF(R425=Sheet1!$H$23,"Translations",IF(R425=Sheet1!$H$24,"Photography books",IF(R425=Sheet1!$H$25,"Web",IF(R425=Sheet1!$H$26,"Wearables",IF(R425=Sheet1!$H$27,"Plays","Other"))))))))))))))))))))))))</f>
        <v>Food trucks</v>
      </c>
    </row>
    <row r="426" spans="1:20" ht="16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s="5">
        <f>(E426/D426)</f>
        <v>0.40470588235294119</v>
      </c>
      <c r="I426" s="8">
        <f>E426/G426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4">
        <f>(((L426/60)/60)/24)+DATE(1970,1,1)</f>
        <v>43208.208333333328</v>
      </c>
      <c r="O426" s="14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>
        <f>IF(R426="food/food trucks","Food",IF(OR(R426=$R$3,R426=$R$15,R426=$R$52,R426=$R$85,R426=$R$75,R426=$R$135),"Music",IF(OR(R426=Sheet1!$H$4,R426=Sheet1!$H$5,R426=Sheet1!$H$6,R426=Sheet1!$H$7,R426=Sheet1!$H$8,R426=Sheet1!$H$9),"Film &amp; Video",IF(OR(R426=Sheet1!$H$26,R426=Sheet1!$H$25),"Technology",IF(R426=Sheet1!$H$13,"Journalism",IF(OR(R426=Sheet1!$H$20,R426=Sheet1!$H$21,R426=Sheet1!$H$22,R426=Sheet1!$H$23),"Publishing",IF(R426=Sheet1!$H$24,"Photography",IF(R426=Sheet1!$H$27,"Theater",IF(OR(R426=Sheet1!$H$10,R426=Sheet1!$H$11),"Games","TBD")))))))))</f>
        <v>Music</v>
      </c>
      <c r="T426" t="str">
        <f>IF(R426=Sheet1!$H$4,"Animation",IF(R426=Sheet1!$H$5,"Documentary",IF(R426=Sheet1!$H$6,"Drama",IF(R426=Sheet1!$H$7,"Science Fiction",IF(R426=Sheet1!$H$8,"Shorts",IF(R426=Sheet1!$H$9,"Television",IF(R426=Sheet1!$H$10,"Mobile games",IF(R426=Sheet1!$H$11,"Video games",IF(R426=Sheet1!$H$12,"Food trucks",IF(R426=Sheet1!$H$13,"Audio",IF(R426=Sheet1!$H$14,"Electric music",IF(R426=Sheet1!$H$15,"Indie rock",IF(R426=Sheet1!$H$16,"Jazz",IF(R426=Sheet1!$H$17,"Metal",IF(R426=Sheet1!$H$18,"Rock",IF(R426=Sheet1!$H$19,"World Music",IF(R426=Sheet1!$H$20,"Fiction",IF(R426=Sheet1!$H$21,"Nonfiction",IF(R426=Sheet1!$H$22,"Radio &amp; podcasts",IF(R426=Sheet1!$H$23,"Translations",IF(R426=Sheet1!$H$24,"Photography books",IF(R426=Sheet1!$H$25,"Web",IF(R426=Sheet1!$H$26,"Wearables",IF(R426=Sheet1!$H$27,"Plays","Other"))))))))))))))))))))))))</f>
        <v>Indie rock</v>
      </c>
    </row>
    <row r="427" spans="1:20" ht="16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s="5">
        <f>(E427/D427)</f>
        <v>2.8766666666666665</v>
      </c>
      <c r="I427" s="8">
        <f>E427/G427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4">
        <f>(((L427/60)/60)/24)+DATE(1970,1,1)</f>
        <v>42213.208333333328</v>
      </c>
      <c r="O427" s="14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tr">
        <f>IF(R427="food/food trucks","Food",IF(OR(R427=$R$3,R427=$R$15,R427=$R$52,R427=$R$85,R427=$R$75,R427=$R$135),"Music",IF(OR(R427=Sheet1!$H$4,R427=Sheet1!$H$5,R427=Sheet1!$H$6,R427=Sheet1!$H$7,R427=Sheet1!$H$8,R427=Sheet1!$H$9),"Film &amp; Video",IF(OR(R427=Sheet1!$H$26,R427=Sheet1!$H$25),"Technology",IF(R427=Sheet1!$H$13,"Journalism",IF(OR(R427=Sheet1!$H$20,R427=Sheet1!$H$21,R427=Sheet1!$H$22,R427=Sheet1!$H$23),"Publishing",IF(R427=Sheet1!$H$24,"Photography",IF(R427=Sheet1!$H$27,"Theater",IF(OR(R427=Sheet1!$H$10,R427=Sheet1!$H$11),"Games","TBD")))))))))</f>
        <v>Photography</v>
      </c>
      <c r="T427" t="str">
        <f>IF(R427=Sheet1!$H$4,"Animation",IF(R427=Sheet1!$H$5,"Documentary",IF(R427=Sheet1!$H$6,"Drama",IF(R427=Sheet1!$H$7,"Science Fiction",IF(R427=Sheet1!$H$8,"Shorts",IF(R427=Sheet1!$H$9,"Television",IF(R427=Sheet1!$H$10,"Mobile games",IF(R427=Sheet1!$H$11,"Video games",IF(R427=Sheet1!$H$12,"Food trucks",IF(R427=Sheet1!$H$13,"Audio",IF(R427=Sheet1!$H$14,"Electric music",IF(R427=Sheet1!$H$15,"Indie rock",IF(R427=Sheet1!$H$16,"Jazz",IF(R427=Sheet1!$H$17,"Metal",IF(R427=Sheet1!$H$18,"Rock",IF(R427=Sheet1!$H$19,"World Music",IF(R427=Sheet1!$H$20,"Fiction",IF(R427=Sheet1!$H$21,"Nonfiction",IF(R427=Sheet1!$H$22,"Radio &amp; podcasts",IF(R427=Sheet1!$H$23,"Translations",IF(R427=Sheet1!$H$24,"Photography books",IF(R427=Sheet1!$H$25,"Web",IF(R427=Sheet1!$H$26,"Wearables",IF(R427=Sheet1!$H$27,"Plays","Other"))))))))))))))))))))))))</f>
        <v>Photography books</v>
      </c>
    </row>
    <row r="428" spans="1:20" ht="16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s="5">
        <f>(E428/D428)</f>
        <v>5.7294444444444448</v>
      </c>
      <c r="I428" s="8">
        <f>E428/G428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4">
        <f>(((L428/60)/60)/24)+DATE(1970,1,1)</f>
        <v>41332.25</v>
      </c>
      <c r="O428" s="14">
        <f>(((M428/60)/60)/24)+DATE(1970,1,1)</f>
        <v>41339.25</v>
      </c>
      <c r="P428" t="b">
        <v>0</v>
      </c>
      <c r="Q428" t="b">
        <v>0</v>
      </c>
      <c r="R428" t="s">
        <v>33</v>
      </c>
      <c r="S428" t="str">
        <f>IF(R428="food/food trucks","Food",IF(OR(R428=$R$3,R428=$R$15,R428=$R$52,R428=$R$85,R428=$R$75,R428=$R$135),"Music",IF(OR(R428=Sheet1!$H$4,R428=Sheet1!$H$5,R428=Sheet1!$H$6,R428=Sheet1!$H$7,R428=Sheet1!$H$8,R428=Sheet1!$H$9),"Film &amp; Video",IF(OR(R428=Sheet1!$H$26,R428=Sheet1!$H$25),"Technology",IF(R428=Sheet1!$H$13,"Journalism",IF(OR(R428=Sheet1!$H$20,R428=Sheet1!$H$21,R428=Sheet1!$H$22,R428=Sheet1!$H$23),"Publishing",IF(R428=Sheet1!$H$24,"Photography",IF(R428=Sheet1!$H$27,"Theater",IF(OR(R428=Sheet1!$H$10,R428=Sheet1!$H$11),"Games","TBD")))))))))</f>
        <v>Theater</v>
      </c>
      <c r="T428" t="str">
        <f>IF(R428=Sheet1!$H$4,"Animation",IF(R428=Sheet1!$H$5,"Documentary",IF(R428=Sheet1!$H$6,"Drama",IF(R428=Sheet1!$H$7,"Science Fiction",IF(R428=Sheet1!$H$8,"Shorts",IF(R428=Sheet1!$H$9,"Television",IF(R428=Sheet1!$H$10,"Mobile games",IF(R428=Sheet1!$H$11,"Video games",IF(R428=Sheet1!$H$12,"Food trucks",IF(R428=Sheet1!$H$13,"Audio",IF(R428=Sheet1!$H$14,"Electric music",IF(R428=Sheet1!$H$15,"Indie rock",IF(R428=Sheet1!$H$16,"Jazz",IF(R428=Sheet1!$H$17,"Metal",IF(R428=Sheet1!$H$18,"Rock",IF(R428=Sheet1!$H$19,"World Music",IF(R428=Sheet1!$H$20,"Fiction",IF(R428=Sheet1!$H$21,"Nonfiction",IF(R428=Sheet1!$H$22,"Radio &amp; podcasts",IF(R428=Sheet1!$H$23,"Translations",IF(R428=Sheet1!$H$24,"Photography books",IF(R428=Sheet1!$H$25,"Web",IF(R428=Sheet1!$H$26,"Wearables",IF(R428=Sheet1!$H$27,"Plays","Other"))))))))))))))))))))))))</f>
        <v>Plays</v>
      </c>
    </row>
    <row r="429" spans="1:20" ht="16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s="5">
        <f>(E429/D429)</f>
        <v>1.1290429799426933</v>
      </c>
      <c r="I429" s="8">
        <f>E429/G429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4">
        <f>(((L429/60)/60)/24)+DATE(1970,1,1)</f>
        <v>41895.208333333336</v>
      </c>
      <c r="O429" s="14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tr">
        <f>IF(R429="food/food trucks","Food",IF(OR(R429=$R$3,R429=$R$15,R429=$R$52,R429=$R$85,R429=$R$75,R429=$R$135),"Music",IF(OR(R429=Sheet1!$H$4,R429=Sheet1!$H$5,R429=Sheet1!$H$6,R429=Sheet1!$H$7,R429=Sheet1!$H$8,R429=Sheet1!$H$9),"Film &amp; Video",IF(OR(R429=Sheet1!$H$26,R429=Sheet1!$H$25),"Technology",IF(R429=Sheet1!$H$13,"Journalism",IF(OR(R429=Sheet1!$H$20,R429=Sheet1!$H$21,R429=Sheet1!$H$22,R429=Sheet1!$H$23),"Publishing",IF(R429=Sheet1!$H$24,"Photography",IF(R429=Sheet1!$H$27,"Theater",IF(OR(R429=Sheet1!$H$10,R429=Sheet1!$H$11),"Games","TBD")))))))))</f>
        <v>Theater</v>
      </c>
      <c r="T429" t="str">
        <f>IF(R429=Sheet1!$H$4,"Animation",IF(R429=Sheet1!$H$5,"Documentary",IF(R429=Sheet1!$H$6,"Drama",IF(R429=Sheet1!$H$7,"Science Fiction",IF(R429=Sheet1!$H$8,"Shorts",IF(R429=Sheet1!$H$9,"Television",IF(R429=Sheet1!$H$10,"Mobile games",IF(R429=Sheet1!$H$11,"Video games",IF(R429=Sheet1!$H$12,"Food trucks",IF(R429=Sheet1!$H$13,"Audio",IF(R429=Sheet1!$H$14,"Electric music",IF(R429=Sheet1!$H$15,"Indie rock",IF(R429=Sheet1!$H$16,"Jazz",IF(R429=Sheet1!$H$17,"Metal",IF(R429=Sheet1!$H$18,"Rock",IF(R429=Sheet1!$H$19,"World Music",IF(R429=Sheet1!$H$20,"Fiction",IF(R429=Sheet1!$H$21,"Nonfiction",IF(R429=Sheet1!$H$22,"Radio &amp; podcasts",IF(R429=Sheet1!$H$23,"Translations",IF(R429=Sheet1!$H$24,"Photography books",IF(R429=Sheet1!$H$25,"Web",IF(R429=Sheet1!$H$26,"Wearables",IF(R429=Sheet1!$H$27,"Plays","Other"))))))))))))))))))))))))</f>
        <v>Plays</v>
      </c>
    </row>
    <row r="430" spans="1:20" ht="16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s="5">
        <f>(E430/D430)</f>
        <v>0.46387573964497042</v>
      </c>
      <c r="I430" s="8">
        <f>E430/G430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4">
        <f>(((L430/60)/60)/24)+DATE(1970,1,1)</f>
        <v>40585.25</v>
      </c>
      <c r="O430" s="14">
        <f>(((M430/60)/60)/24)+DATE(1970,1,1)</f>
        <v>40592.25</v>
      </c>
      <c r="P430" t="b">
        <v>0</v>
      </c>
      <c r="Q430" t="b">
        <v>0</v>
      </c>
      <c r="R430" t="s">
        <v>71</v>
      </c>
      <c r="S430" t="str">
        <f>IF(R430="food/food trucks","Food",IF(OR(R430=$R$3,R430=$R$15,R430=$R$52,R430=$R$85,R430=$R$75,R430=$R$135),"Music",IF(OR(R430=Sheet1!$H$4,R430=Sheet1!$H$5,R430=Sheet1!$H$6,R430=Sheet1!$H$7,R430=Sheet1!$H$8,R430=Sheet1!$H$9),"Film &amp; Video",IF(OR(R430=Sheet1!$H$26,R430=Sheet1!$H$25),"Technology",IF(R430=Sheet1!$H$13,"Journalism",IF(OR(R430=Sheet1!$H$20,R430=Sheet1!$H$21,R430=Sheet1!$H$22,R430=Sheet1!$H$23),"Publishing",IF(R430=Sheet1!$H$24,"Photography",IF(R430=Sheet1!$H$27,"Theater",IF(OR(R430=Sheet1!$H$10,R430=Sheet1!$H$11),"Games","TBD")))))))))</f>
        <v>Film &amp; Video</v>
      </c>
      <c r="T430" t="str">
        <f>IF(R430=Sheet1!$H$4,"Animation",IF(R430=Sheet1!$H$5,"Documentary",IF(R430=Sheet1!$H$6,"Drama",IF(R430=Sheet1!$H$7,"Science Fiction",IF(R430=Sheet1!$H$8,"Shorts",IF(R430=Sheet1!$H$9,"Television",IF(R430=Sheet1!$H$10,"Mobile games",IF(R430=Sheet1!$H$11,"Video games",IF(R430=Sheet1!$H$12,"Food trucks",IF(R430=Sheet1!$H$13,"Audio",IF(R430=Sheet1!$H$14,"Electric music",IF(R430=Sheet1!$H$15,"Indie rock",IF(R430=Sheet1!$H$16,"Jazz",IF(R430=Sheet1!$H$17,"Metal",IF(R430=Sheet1!$H$18,"Rock",IF(R430=Sheet1!$H$19,"World Music",IF(R430=Sheet1!$H$20,"Fiction",IF(R430=Sheet1!$H$21,"Nonfiction",IF(R430=Sheet1!$H$22,"Radio &amp; podcasts",IF(R430=Sheet1!$H$23,"Translations",IF(R430=Sheet1!$H$24,"Photography books",IF(R430=Sheet1!$H$25,"Web",IF(R430=Sheet1!$H$26,"Wearables",IF(R430=Sheet1!$H$27,"Plays","Other"))))))))))))))))))))))))</f>
        <v>Animation</v>
      </c>
    </row>
    <row r="431" spans="1:20" ht="16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s="5">
        <f>(E431/D431)</f>
        <v>0.90675916230366493</v>
      </c>
      <c r="I431" s="8">
        <f>E431/G431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4">
        <f>(((L431/60)/60)/24)+DATE(1970,1,1)</f>
        <v>41680.25</v>
      </c>
      <c r="O431" s="14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>
        <f>IF(R431="food/food trucks","Food",IF(OR(R431=$R$3,R431=$R$15,R431=$R$52,R431=$R$85,R431=$R$75,R431=$R$135),"Music",IF(OR(R431=Sheet1!$H$4,R431=Sheet1!$H$5,R431=Sheet1!$H$6,R431=Sheet1!$H$7,R431=Sheet1!$H$8,R431=Sheet1!$H$9),"Film &amp; Video",IF(OR(R431=Sheet1!$H$26,R431=Sheet1!$H$25),"Technology",IF(R431=Sheet1!$H$13,"Journalism",IF(OR(R431=Sheet1!$H$20,R431=Sheet1!$H$21,R431=Sheet1!$H$22,R431=Sheet1!$H$23),"Publishing",IF(R431=Sheet1!$H$24,"Photography",IF(R431=Sheet1!$H$27,"Theater",IF(OR(R431=Sheet1!$H$10,R431=Sheet1!$H$11),"Games","TBD")))))))))</f>
        <v>Photography</v>
      </c>
      <c r="T431" t="str">
        <f>IF(R431=Sheet1!$H$4,"Animation",IF(R431=Sheet1!$H$5,"Documentary",IF(R431=Sheet1!$H$6,"Drama",IF(R431=Sheet1!$H$7,"Science Fiction",IF(R431=Sheet1!$H$8,"Shorts",IF(R431=Sheet1!$H$9,"Television",IF(R431=Sheet1!$H$10,"Mobile games",IF(R431=Sheet1!$H$11,"Video games",IF(R431=Sheet1!$H$12,"Food trucks",IF(R431=Sheet1!$H$13,"Audio",IF(R431=Sheet1!$H$14,"Electric music",IF(R431=Sheet1!$H$15,"Indie rock",IF(R431=Sheet1!$H$16,"Jazz",IF(R431=Sheet1!$H$17,"Metal",IF(R431=Sheet1!$H$18,"Rock",IF(R431=Sheet1!$H$19,"World Music",IF(R431=Sheet1!$H$20,"Fiction",IF(R431=Sheet1!$H$21,"Nonfiction",IF(R431=Sheet1!$H$22,"Radio &amp; podcasts",IF(R431=Sheet1!$H$23,"Translations",IF(R431=Sheet1!$H$24,"Photography books",IF(R431=Sheet1!$H$25,"Web",IF(R431=Sheet1!$H$26,"Wearables",IF(R431=Sheet1!$H$27,"Plays","Other"))))))))))))))))))))))))</f>
        <v>Photography books</v>
      </c>
    </row>
    <row r="432" spans="1:20" ht="16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s="5">
        <f>(E432/D432)</f>
        <v>0.67740740740740746</v>
      </c>
      <c r="I432" s="8">
        <f>E432/G432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4">
        <f>(((L432/60)/60)/24)+DATE(1970,1,1)</f>
        <v>43737.208333333328</v>
      </c>
      <c r="O432" s="14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>
        <f>IF(R432="food/food trucks","Food",IF(OR(R432=$R$3,R432=$R$15,R432=$R$52,R432=$R$85,R432=$R$75,R432=$R$135),"Music",IF(OR(R432=Sheet1!$H$4,R432=Sheet1!$H$5,R432=Sheet1!$H$6,R432=Sheet1!$H$7,R432=Sheet1!$H$8,R432=Sheet1!$H$9),"Film &amp; Video",IF(OR(R432=Sheet1!$H$26,R432=Sheet1!$H$25),"Technology",IF(R432=Sheet1!$H$13,"Journalism",IF(OR(R432=Sheet1!$H$20,R432=Sheet1!$H$21,R432=Sheet1!$H$22,R432=Sheet1!$H$23),"Publishing",IF(R432=Sheet1!$H$24,"Photography",IF(R432=Sheet1!$H$27,"Theater",IF(OR(R432=Sheet1!$H$10,R432=Sheet1!$H$11),"Games","TBD")))))))))</f>
        <v>Theater</v>
      </c>
      <c r="T432" t="str">
        <f>IF(R432=Sheet1!$H$4,"Animation",IF(R432=Sheet1!$H$5,"Documentary",IF(R432=Sheet1!$H$6,"Drama",IF(R432=Sheet1!$H$7,"Science Fiction",IF(R432=Sheet1!$H$8,"Shorts",IF(R432=Sheet1!$H$9,"Television",IF(R432=Sheet1!$H$10,"Mobile games",IF(R432=Sheet1!$H$11,"Video games",IF(R432=Sheet1!$H$12,"Food trucks",IF(R432=Sheet1!$H$13,"Audio",IF(R432=Sheet1!$H$14,"Electric music",IF(R432=Sheet1!$H$15,"Indie rock",IF(R432=Sheet1!$H$16,"Jazz",IF(R432=Sheet1!$H$17,"Metal",IF(R432=Sheet1!$H$18,"Rock",IF(R432=Sheet1!$H$19,"World Music",IF(R432=Sheet1!$H$20,"Fiction",IF(R432=Sheet1!$H$21,"Nonfiction",IF(R432=Sheet1!$H$22,"Radio &amp; podcasts",IF(R432=Sheet1!$H$23,"Translations",IF(R432=Sheet1!$H$24,"Photography books",IF(R432=Sheet1!$H$25,"Web",IF(R432=Sheet1!$H$26,"Wearables",IF(R432=Sheet1!$H$27,"Plays","Other"))))))))))))))))))))))))</f>
        <v>Plays</v>
      </c>
    </row>
    <row r="433" spans="1:20" ht="16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s="5">
        <f>(E433/D433)</f>
        <v>1.9249019607843136</v>
      </c>
      <c r="I433" s="8">
        <f>E433/G433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4">
        <f>(((L433/60)/60)/24)+DATE(1970,1,1)</f>
        <v>43273.208333333328</v>
      </c>
      <c r="O433" s="14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tr">
        <f>IF(R433="food/food trucks","Food",IF(OR(R433=$R$3,R433=$R$15,R433=$R$52,R433=$R$85,R433=$R$75,R433=$R$135),"Music",IF(OR(R433=Sheet1!$H$4,R433=Sheet1!$H$5,R433=Sheet1!$H$6,R433=Sheet1!$H$7,R433=Sheet1!$H$8,R433=Sheet1!$H$9),"Film &amp; Video",IF(OR(R433=Sheet1!$H$26,R433=Sheet1!$H$25),"Technology",IF(R433=Sheet1!$H$13,"Journalism",IF(OR(R433=Sheet1!$H$20,R433=Sheet1!$H$21,R433=Sheet1!$H$22,R433=Sheet1!$H$23),"Publishing",IF(R433=Sheet1!$H$24,"Photography",IF(R433=Sheet1!$H$27,"Theater",IF(OR(R433=Sheet1!$H$10,R433=Sheet1!$H$11),"Games","TBD")))))))))</f>
        <v>Theater</v>
      </c>
      <c r="T433" t="str">
        <f>IF(R433=Sheet1!$H$4,"Animation",IF(R433=Sheet1!$H$5,"Documentary",IF(R433=Sheet1!$H$6,"Drama",IF(R433=Sheet1!$H$7,"Science Fiction",IF(R433=Sheet1!$H$8,"Shorts",IF(R433=Sheet1!$H$9,"Television",IF(R433=Sheet1!$H$10,"Mobile games",IF(R433=Sheet1!$H$11,"Video games",IF(R433=Sheet1!$H$12,"Food trucks",IF(R433=Sheet1!$H$13,"Audio",IF(R433=Sheet1!$H$14,"Electric music",IF(R433=Sheet1!$H$15,"Indie rock",IF(R433=Sheet1!$H$16,"Jazz",IF(R433=Sheet1!$H$17,"Metal",IF(R433=Sheet1!$H$18,"Rock",IF(R433=Sheet1!$H$19,"World Music",IF(R433=Sheet1!$H$20,"Fiction",IF(R433=Sheet1!$H$21,"Nonfiction",IF(R433=Sheet1!$H$22,"Radio &amp; podcasts",IF(R433=Sheet1!$H$23,"Translations",IF(R433=Sheet1!$H$24,"Photography books",IF(R433=Sheet1!$H$25,"Web",IF(R433=Sheet1!$H$26,"Wearables",IF(R433=Sheet1!$H$27,"Plays","Other"))))))))))))))))))))))))</f>
        <v>Plays</v>
      </c>
    </row>
    <row r="434" spans="1:20" ht="16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s="5">
        <f>(E434/D434)</f>
        <v>0.82714285714285718</v>
      </c>
      <c r="I434" s="8">
        <f>E434/G434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4">
        <f>(((L434/60)/60)/24)+DATE(1970,1,1)</f>
        <v>41761.208333333336</v>
      </c>
      <c r="O434" s="14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>
        <f>IF(R434="food/food trucks","Food",IF(OR(R434=$R$3,R434=$R$15,R434=$R$52,R434=$R$85,R434=$R$75,R434=$R$135),"Music",IF(OR(R434=Sheet1!$H$4,R434=Sheet1!$H$5,R434=Sheet1!$H$6,R434=Sheet1!$H$7,R434=Sheet1!$H$8,R434=Sheet1!$H$9),"Film &amp; Video",IF(OR(R434=Sheet1!$H$26,R434=Sheet1!$H$25),"Technology",IF(R434=Sheet1!$H$13,"Journalism",IF(OR(R434=Sheet1!$H$20,R434=Sheet1!$H$21,R434=Sheet1!$H$22,R434=Sheet1!$H$23),"Publishing",IF(R434=Sheet1!$H$24,"Photography",IF(R434=Sheet1!$H$27,"Theater",IF(OR(R434=Sheet1!$H$10,R434=Sheet1!$H$11),"Games","TBD")))))))))</f>
        <v>Theater</v>
      </c>
      <c r="T434" t="str">
        <f>IF(R434=Sheet1!$H$4,"Animation",IF(R434=Sheet1!$H$5,"Documentary",IF(R434=Sheet1!$H$6,"Drama",IF(R434=Sheet1!$H$7,"Science Fiction",IF(R434=Sheet1!$H$8,"Shorts",IF(R434=Sheet1!$H$9,"Television",IF(R434=Sheet1!$H$10,"Mobile games",IF(R434=Sheet1!$H$11,"Video games",IF(R434=Sheet1!$H$12,"Food trucks",IF(R434=Sheet1!$H$13,"Audio",IF(R434=Sheet1!$H$14,"Electric music",IF(R434=Sheet1!$H$15,"Indie rock",IF(R434=Sheet1!$H$16,"Jazz",IF(R434=Sheet1!$H$17,"Metal",IF(R434=Sheet1!$H$18,"Rock",IF(R434=Sheet1!$H$19,"World Music",IF(R434=Sheet1!$H$20,"Fiction",IF(R434=Sheet1!$H$21,"Nonfiction",IF(R434=Sheet1!$H$22,"Radio &amp; podcasts",IF(R434=Sheet1!$H$23,"Translations",IF(R434=Sheet1!$H$24,"Photography books",IF(R434=Sheet1!$H$25,"Web",IF(R434=Sheet1!$H$26,"Wearables",IF(R434=Sheet1!$H$27,"Plays","Other"))))))))))))))))))))))))</f>
        <v>Plays</v>
      </c>
    </row>
    <row r="435" spans="1:20" ht="16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s="5">
        <f>(E435/D435)</f>
        <v>0.54163920922570019</v>
      </c>
      <c r="I435" s="8">
        <f>E435/G435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4">
        <f>(((L435/60)/60)/24)+DATE(1970,1,1)</f>
        <v>41603.25</v>
      </c>
      <c r="O435" s="14">
        <f>(((M435/60)/60)/24)+DATE(1970,1,1)</f>
        <v>41619.25</v>
      </c>
      <c r="P435" t="b">
        <v>0</v>
      </c>
      <c r="Q435" t="b">
        <v>1</v>
      </c>
      <c r="R435" t="s">
        <v>42</v>
      </c>
      <c r="S435" t="str">
        <f>IF(R435="food/food trucks","Food",IF(OR(R435=$R$3,R435=$R$15,R435=$R$52,R435=$R$85,R435=$R$75,R435=$R$135),"Music",IF(OR(R435=Sheet1!$H$4,R435=Sheet1!$H$5,R435=Sheet1!$H$6,R435=Sheet1!$H$7,R435=Sheet1!$H$8,R435=Sheet1!$H$9),"Film &amp; Video",IF(OR(R435=Sheet1!$H$26,R435=Sheet1!$H$25),"Technology",IF(R435=Sheet1!$H$13,"Journalism",IF(OR(R435=Sheet1!$H$20,R435=Sheet1!$H$21,R435=Sheet1!$H$22,R435=Sheet1!$H$23),"Publishing",IF(R435=Sheet1!$H$24,"Photography",IF(R435=Sheet1!$H$27,"Theater",IF(OR(R435=Sheet1!$H$10,R435=Sheet1!$H$11),"Games","TBD")))))))))</f>
        <v>Film &amp; Video</v>
      </c>
      <c r="T435" t="str">
        <f>IF(R435=Sheet1!$H$4,"Animation",IF(R435=Sheet1!$H$5,"Documentary",IF(R435=Sheet1!$H$6,"Drama",IF(R435=Sheet1!$H$7,"Science Fiction",IF(R435=Sheet1!$H$8,"Shorts",IF(R435=Sheet1!$H$9,"Television",IF(R435=Sheet1!$H$10,"Mobile games",IF(R435=Sheet1!$H$11,"Video games",IF(R435=Sheet1!$H$12,"Food trucks",IF(R435=Sheet1!$H$13,"Audio",IF(R435=Sheet1!$H$14,"Electric music",IF(R435=Sheet1!$H$15,"Indie rock",IF(R435=Sheet1!$H$16,"Jazz",IF(R435=Sheet1!$H$17,"Metal",IF(R435=Sheet1!$H$18,"Rock",IF(R435=Sheet1!$H$19,"World Music",IF(R435=Sheet1!$H$20,"Fiction",IF(R435=Sheet1!$H$21,"Nonfiction",IF(R435=Sheet1!$H$22,"Radio &amp; podcasts",IF(R435=Sheet1!$H$23,"Translations",IF(R435=Sheet1!$H$24,"Photography books",IF(R435=Sheet1!$H$25,"Web",IF(R435=Sheet1!$H$26,"Wearables",IF(R435=Sheet1!$H$27,"Plays","Other"))))))))))))))))))))))))</f>
        <v>Documentary</v>
      </c>
    </row>
    <row r="436" spans="1:20" ht="16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s="5">
        <f>(E436/D436)</f>
        <v>0.16722222222222222</v>
      </c>
      <c r="I436" s="8">
        <f>E436/G436</f>
        <v>90.3</v>
      </c>
      <c r="J436" t="s">
        <v>15</v>
      </c>
      <c r="K436" t="s">
        <v>16</v>
      </c>
      <c r="L436">
        <v>1480572000</v>
      </c>
      <c r="M436">
        <v>1481781600</v>
      </c>
      <c r="N436" s="14">
        <f>(((L436/60)/60)/24)+DATE(1970,1,1)</f>
        <v>42705.25</v>
      </c>
      <c r="O436" s="14">
        <f>(((M436/60)/60)/24)+DATE(1970,1,1)</f>
        <v>42719.25</v>
      </c>
      <c r="P436" t="b">
        <v>1</v>
      </c>
      <c r="Q436" t="b">
        <v>0</v>
      </c>
      <c r="R436" t="s">
        <v>33</v>
      </c>
      <c r="S436" t="str">
        <f>IF(R436="food/food trucks","Food",IF(OR(R436=$R$3,R436=$R$15,R436=$R$52,R436=$R$85,R436=$R$75,R436=$R$135),"Music",IF(OR(R436=Sheet1!$H$4,R436=Sheet1!$H$5,R436=Sheet1!$H$6,R436=Sheet1!$H$7,R436=Sheet1!$H$8,R436=Sheet1!$H$9),"Film &amp; Video",IF(OR(R436=Sheet1!$H$26,R436=Sheet1!$H$25),"Technology",IF(R436=Sheet1!$H$13,"Journalism",IF(OR(R436=Sheet1!$H$20,R436=Sheet1!$H$21,R436=Sheet1!$H$22,R436=Sheet1!$H$23),"Publishing",IF(R436=Sheet1!$H$24,"Photography",IF(R436=Sheet1!$H$27,"Theater",IF(OR(R436=Sheet1!$H$10,R436=Sheet1!$H$11),"Games","TBD")))))))))</f>
        <v>Theater</v>
      </c>
      <c r="T436" t="str">
        <f>IF(R436=Sheet1!$H$4,"Animation",IF(R436=Sheet1!$H$5,"Documentary",IF(R436=Sheet1!$H$6,"Drama",IF(R436=Sheet1!$H$7,"Science Fiction",IF(R436=Sheet1!$H$8,"Shorts",IF(R436=Sheet1!$H$9,"Television",IF(R436=Sheet1!$H$10,"Mobile games",IF(R436=Sheet1!$H$11,"Video games",IF(R436=Sheet1!$H$12,"Food trucks",IF(R436=Sheet1!$H$13,"Audio",IF(R436=Sheet1!$H$14,"Electric music",IF(R436=Sheet1!$H$15,"Indie rock",IF(R436=Sheet1!$H$16,"Jazz",IF(R436=Sheet1!$H$17,"Metal",IF(R436=Sheet1!$H$18,"Rock",IF(R436=Sheet1!$H$19,"World Music",IF(R436=Sheet1!$H$20,"Fiction",IF(R436=Sheet1!$H$21,"Nonfiction",IF(R436=Sheet1!$H$22,"Radio &amp; podcasts",IF(R436=Sheet1!$H$23,"Translations",IF(R436=Sheet1!$H$24,"Photography books",IF(R436=Sheet1!$H$25,"Web",IF(R436=Sheet1!$H$26,"Wearables",IF(R436=Sheet1!$H$27,"Plays","Other"))))))))))))))))))))))))</f>
        <v>Plays</v>
      </c>
    </row>
    <row r="437" spans="1:20" ht="16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s="5">
        <f>(E437/D437)</f>
        <v>1.168766404199475</v>
      </c>
      <c r="I437" s="8">
        <f>E437/G437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4">
        <f>(((L437/60)/60)/24)+DATE(1970,1,1)</f>
        <v>41988.25</v>
      </c>
      <c r="O437" s="14">
        <f>(((M437/60)/60)/24)+DATE(1970,1,1)</f>
        <v>42000.25</v>
      </c>
      <c r="P437" t="b">
        <v>0</v>
      </c>
      <c r="Q437" t="b">
        <v>1</v>
      </c>
      <c r="R437" t="s">
        <v>33</v>
      </c>
      <c r="S437" t="str">
        <f>IF(R437="food/food trucks","Food",IF(OR(R437=$R$3,R437=$R$15,R437=$R$52,R437=$R$85,R437=$R$75,R437=$R$135),"Music",IF(OR(R437=Sheet1!$H$4,R437=Sheet1!$H$5,R437=Sheet1!$H$6,R437=Sheet1!$H$7,R437=Sheet1!$H$8,R437=Sheet1!$H$9),"Film &amp; Video",IF(OR(R437=Sheet1!$H$26,R437=Sheet1!$H$25),"Technology",IF(R437=Sheet1!$H$13,"Journalism",IF(OR(R437=Sheet1!$H$20,R437=Sheet1!$H$21,R437=Sheet1!$H$22,R437=Sheet1!$H$23),"Publishing",IF(R437=Sheet1!$H$24,"Photography",IF(R437=Sheet1!$H$27,"Theater",IF(OR(R437=Sheet1!$H$10,R437=Sheet1!$H$11),"Games","TBD")))))))))</f>
        <v>Theater</v>
      </c>
      <c r="T437" t="str">
        <f>IF(R437=Sheet1!$H$4,"Animation",IF(R437=Sheet1!$H$5,"Documentary",IF(R437=Sheet1!$H$6,"Drama",IF(R437=Sheet1!$H$7,"Science Fiction",IF(R437=Sheet1!$H$8,"Shorts",IF(R437=Sheet1!$H$9,"Television",IF(R437=Sheet1!$H$10,"Mobile games",IF(R437=Sheet1!$H$11,"Video games",IF(R437=Sheet1!$H$12,"Food trucks",IF(R437=Sheet1!$H$13,"Audio",IF(R437=Sheet1!$H$14,"Electric music",IF(R437=Sheet1!$H$15,"Indie rock",IF(R437=Sheet1!$H$16,"Jazz",IF(R437=Sheet1!$H$17,"Metal",IF(R437=Sheet1!$H$18,"Rock",IF(R437=Sheet1!$H$19,"World Music",IF(R437=Sheet1!$H$20,"Fiction",IF(R437=Sheet1!$H$21,"Nonfiction",IF(R437=Sheet1!$H$22,"Radio &amp; podcasts",IF(R437=Sheet1!$H$23,"Translations",IF(R437=Sheet1!$H$24,"Photography books",IF(R437=Sheet1!$H$25,"Web",IF(R437=Sheet1!$H$26,"Wearables",IF(R437=Sheet1!$H$27,"Plays","Other"))))))))))))))))))))))))</f>
        <v>Plays</v>
      </c>
    </row>
    <row r="438" spans="1:20" ht="16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s="5">
        <f>(E438/D438)</f>
        <v>10.521538461538462</v>
      </c>
      <c r="I438" s="8">
        <f>E438/G438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4">
        <f>(((L438/60)/60)/24)+DATE(1970,1,1)</f>
        <v>43575.208333333328</v>
      </c>
      <c r="O438" s="14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tr">
        <f>IF(R438="food/food trucks","Food",IF(OR(R438=$R$3,R438=$R$15,R438=$R$52,R438=$R$85,R438=$R$75,R438=$R$135),"Music",IF(OR(R438=Sheet1!$H$4,R438=Sheet1!$H$5,R438=Sheet1!$H$6,R438=Sheet1!$H$7,R438=Sheet1!$H$8,R438=Sheet1!$H$9),"Film &amp; Video",IF(OR(R438=Sheet1!$H$26,R438=Sheet1!$H$25),"Technology",IF(R438=Sheet1!$H$13,"Journalism",IF(OR(R438=Sheet1!$H$20,R438=Sheet1!$H$21,R438=Sheet1!$H$22,R438=Sheet1!$H$23),"Publishing",IF(R438=Sheet1!$H$24,"Photography",IF(R438=Sheet1!$H$27,"Theater",IF(OR(R438=Sheet1!$H$10,R438=Sheet1!$H$11),"Games","TBD")))))))))</f>
        <v>Music</v>
      </c>
      <c r="T438" t="str">
        <f>IF(R438=Sheet1!$H$4,"Animation",IF(R438=Sheet1!$H$5,"Documentary",IF(R438=Sheet1!$H$6,"Drama",IF(R438=Sheet1!$H$7,"Science Fiction",IF(R438=Sheet1!$H$8,"Shorts",IF(R438=Sheet1!$H$9,"Television",IF(R438=Sheet1!$H$10,"Mobile games",IF(R438=Sheet1!$H$11,"Video games",IF(R438=Sheet1!$H$12,"Food trucks",IF(R438=Sheet1!$H$13,"Audio",IF(R438=Sheet1!$H$14,"Electric music",IF(R438=Sheet1!$H$15,"Indie rock",IF(R438=Sheet1!$H$16,"Jazz",IF(R438=Sheet1!$H$17,"Metal",IF(R438=Sheet1!$H$18,"Rock",IF(R438=Sheet1!$H$19,"World Music",IF(R438=Sheet1!$H$20,"Fiction",IF(R438=Sheet1!$H$21,"Nonfiction",IF(R438=Sheet1!$H$22,"Radio &amp; podcasts",IF(R438=Sheet1!$H$23,"Translations",IF(R438=Sheet1!$H$24,"Photography books",IF(R438=Sheet1!$H$25,"Web",IF(R438=Sheet1!$H$26,"Wearables",IF(R438=Sheet1!$H$27,"Plays","Other"))))))))))))))))))))))))</f>
        <v>Jazz</v>
      </c>
    </row>
    <row r="439" spans="1:20" ht="16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s="5">
        <f>(E439/D439)</f>
        <v>1.2307407407407407</v>
      </c>
      <c r="I439" s="8">
        <f>E439/G439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4">
        <f>(((L439/60)/60)/24)+DATE(1970,1,1)</f>
        <v>42260.208333333328</v>
      </c>
      <c r="O439" s="14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tr">
        <f>IF(R439="food/food trucks","Food",IF(OR(R439=$R$3,R439=$R$15,R439=$R$52,R439=$R$85,R439=$R$75,R439=$R$135),"Music",IF(OR(R439=Sheet1!$H$4,R439=Sheet1!$H$5,R439=Sheet1!$H$6,R439=Sheet1!$H$7,R439=Sheet1!$H$8,R439=Sheet1!$H$9),"Film &amp; Video",IF(OR(R439=Sheet1!$H$26,R439=Sheet1!$H$25),"Technology",IF(R439=Sheet1!$H$13,"Journalism",IF(OR(R439=Sheet1!$H$20,R439=Sheet1!$H$21,R439=Sheet1!$H$22,R439=Sheet1!$H$23),"Publishing",IF(R439=Sheet1!$H$24,"Photography",IF(R439=Sheet1!$H$27,"Theater",IF(OR(R439=Sheet1!$H$10,R439=Sheet1!$H$11),"Games","TBD")))))))))</f>
        <v>Film &amp; Video</v>
      </c>
      <c r="T439" t="str">
        <f>IF(R439=Sheet1!$H$4,"Animation",IF(R439=Sheet1!$H$5,"Documentary",IF(R439=Sheet1!$H$6,"Drama",IF(R439=Sheet1!$H$7,"Science Fiction",IF(R439=Sheet1!$H$8,"Shorts",IF(R439=Sheet1!$H$9,"Television",IF(R439=Sheet1!$H$10,"Mobile games",IF(R439=Sheet1!$H$11,"Video games",IF(R439=Sheet1!$H$12,"Food trucks",IF(R439=Sheet1!$H$13,"Audio",IF(R439=Sheet1!$H$14,"Electric music",IF(R439=Sheet1!$H$15,"Indie rock",IF(R439=Sheet1!$H$16,"Jazz",IF(R439=Sheet1!$H$17,"Metal",IF(R439=Sheet1!$H$18,"Rock",IF(R439=Sheet1!$H$19,"World Music",IF(R439=Sheet1!$H$20,"Fiction",IF(R439=Sheet1!$H$21,"Nonfiction",IF(R439=Sheet1!$H$22,"Radio &amp; podcasts",IF(R439=Sheet1!$H$23,"Translations",IF(R439=Sheet1!$H$24,"Photography books",IF(R439=Sheet1!$H$25,"Web",IF(R439=Sheet1!$H$26,"Wearables",IF(R439=Sheet1!$H$27,"Plays","Other"))))))))))))))))))))))))</f>
        <v>Animation</v>
      </c>
    </row>
    <row r="440" spans="1:20" ht="31.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s="5">
        <f>(E440/D440)</f>
        <v>1.7863855421686747</v>
      </c>
      <c r="I440" s="8">
        <f>E440/G440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4">
        <f>(((L440/60)/60)/24)+DATE(1970,1,1)</f>
        <v>41337.25</v>
      </c>
      <c r="O440" s="14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tr">
        <f>IF(R440="food/food trucks","Food",IF(OR(R440=$R$3,R440=$R$15,R440=$R$52,R440=$R$85,R440=$R$75,R440=$R$135),"Music",IF(OR(R440=Sheet1!$H$4,R440=Sheet1!$H$5,R440=Sheet1!$H$6,R440=Sheet1!$H$7,R440=Sheet1!$H$8,R440=Sheet1!$H$9),"Film &amp; Video",IF(OR(R440=Sheet1!$H$26,R440=Sheet1!$H$25),"Technology",IF(R440=Sheet1!$H$13,"Journalism",IF(OR(R440=Sheet1!$H$20,R440=Sheet1!$H$21,R440=Sheet1!$H$22,R440=Sheet1!$H$23),"Publishing",IF(R440=Sheet1!$H$24,"Photography",IF(R440=Sheet1!$H$27,"Theater",IF(OR(R440=Sheet1!$H$10,R440=Sheet1!$H$11),"Games","TBD")))))))))</f>
        <v>Theater</v>
      </c>
      <c r="T440" t="str">
        <f>IF(R440=Sheet1!$H$4,"Animation",IF(R440=Sheet1!$H$5,"Documentary",IF(R440=Sheet1!$H$6,"Drama",IF(R440=Sheet1!$H$7,"Science Fiction",IF(R440=Sheet1!$H$8,"Shorts",IF(R440=Sheet1!$H$9,"Television",IF(R440=Sheet1!$H$10,"Mobile games",IF(R440=Sheet1!$H$11,"Video games",IF(R440=Sheet1!$H$12,"Food trucks",IF(R440=Sheet1!$H$13,"Audio",IF(R440=Sheet1!$H$14,"Electric music",IF(R440=Sheet1!$H$15,"Indie rock",IF(R440=Sheet1!$H$16,"Jazz",IF(R440=Sheet1!$H$17,"Metal",IF(R440=Sheet1!$H$18,"Rock",IF(R440=Sheet1!$H$19,"World Music",IF(R440=Sheet1!$H$20,"Fiction",IF(R440=Sheet1!$H$21,"Nonfiction",IF(R440=Sheet1!$H$22,"Radio &amp; podcasts",IF(R440=Sheet1!$H$23,"Translations",IF(R440=Sheet1!$H$24,"Photography books",IF(R440=Sheet1!$H$25,"Web",IF(R440=Sheet1!$H$26,"Wearables",IF(R440=Sheet1!$H$27,"Plays","Other"))))))))))))))))))))))))</f>
        <v>Plays</v>
      </c>
    </row>
    <row r="441" spans="1:20" ht="16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s="5">
        <f>(E441/D441)</f>
        <v>3.5528169014084505</v>
      </c>
      <c r="I441" s="8">
        <f>E441/G441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4">
        <f>(((L441/60)/60)/24)+DATE(1970,1,1)</f>
        <v>42680.208333333328</v>
      </c>
      <c r="O441" s="14">
        <f>(((M441/60)/60)/24)+DATE(1970,1,1)</f>
        <v>42687.25</v>
      </c>
      <c r="P441" t="b">
        <v>0</v>
      </c>
      <c r="Q441" t="b">
        <v>0</v>
      </c>
      <c r="R441" t="s">
        <v>474</v>
      </c>
      <c r="S441" t="str">
        <f>IF(R441="food/food trucks","Food",IF(OR(R441=$R$3,R441=$R$15,R441=$R$52,R441=$R$85,R441=$R$75,R441=$R$135),"Music",IF(OR(R441=Sheet1!$H$4,R441=Sheet1!$H$5,R441=Sheet1!$H$6,R441=Sheet1!$H$7,R441=Sheet1!$H$8,R441=Sheet1!$H$9),"Film &amp; Video",IF(OR(R441=Sheet1!$H$26,R441=Sheet1!$H$25),"Technology",IF(R441=Sheet1!$H$13,"Journalism",IF(OR(R441=Sheet1!$H$20,R441=Sheet1!$H$21,R441=Sheet1!$H$22,R441=Sheet1!$H$23),"Publishing",IF(R441=Sheet1!$H$24,"Photography",IF(R441=Sheet1!$H$27,"Theater",IF(OR(R441=Sheet1!$H$10,R441=Sheet1!$H$11),"Games","TBD")))))))))</f>
        <v>Film &amp; Video</v>
      </c>
      <c r="T441" t="str">
        <f>IF(R441=Sheet1!$H$4,"Animation",IF(R441=Sheet1!$H$5,"Documentary",IF(R441=Sheet1!$H$6,"Drama",IF(R441=Sheet1!$H$7,"Science Fiction",IF(R441=Sheet1!$H$8,"Shorts",IF(R441=Sheet1!$H$9,"Television",IF(R441=Sheet1!$H$10,"Mobile games",IF(R441=Sheet1!$H$11,"Video games",IF(R441=Sheet1!$H$12,"Food trucks",IF(R441=Sheet1!$H$13,"Audio",IF(R441=Sheet1!$H$14,"Electric music",IF(R441=Sheet1!$H$15,"Indie rock",IF(R441=Sheet1!$H$16,"Jazz",IF(R441=Sheet1!$H$17,"Metal",IF(R441=Sheet1!$H$18,"Rock",IF(R441=Sheet1!$H$19,"World Music",IF(R441=Sheet1!$H$20,"Fiction",IF(R441=Sheet1!$H$21,"Nonfiction",IF(R441=Sheet1!$H$22,"Radio &amp; podcasts",IF(R441=Sheet1!$H$23,"Translations",IF(R441=Sheet1!$H$24,"Photography books",IF(R441=Sheet1!$H$25,"Web",IF(R441=Sheet1!$H$26,"Wearables",IF(R441=Sheet1!$H$27,"Plays","Other"))))))))))))))))))))))))</f>
        <v>Science Fiction</v>
      </c>
    </row>
    <row r="442" spans="1:20" ht="16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s="5">
        <f>(E442/D442)</f>
        <v>1.6190634146341463</v>
      </c>
      <c r="I442" s="8">
        <f>E442/G442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4">
        <f>(((L442/60)/60)/24)+DATE(1970,1,1)</f>
        <v>42916.208333333328</v>
      </c>
      <c r="O442" s="14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tr">
        <f>IF(R442="food/food trucks","Food",IF(OR(R442=$R$3,R442=$R$15,R442=$R$52,R442=$R$85,R442=$R$75,R442=$R$135),"Music",IF(OR(R442=Sheet1!$H$4,R442=Sheet1!$H$5,R442=Sheet1!$H$6,R442=Sheet1!$H$7,R442=Sheet1!$H$8,R442=Sheet1!$H$9),"Film &amp; Video",IF(OR(R442=Sheet1!$H$26,R442=Sheet1!$H$25),"Technology",IF(R442=Sheet1!$H$13,"Journalism",IF(OR(R442=Sheet1!$H$20,R442=Sheet1!$H$21,R442=Sheet1!$H$22,R442=Sheet1!$H$23),"Publishing",IF(R442=Sheet1!$H$24,"Photography",IF(R442=Sheet1!$H$27,"Theater",IF(OR(R442=Sheet1!$H$10,R442=Sheet1!$H$11),"Games","TBD")))))))))</f>
        <v>Film &amp; Video</v>
      </c>
      <c r="T442" t="str">
        <f>IF(R442=Sheet1!$H$4,"Animation",IF(R442=Sheet1!$H$5,"Documentary",IF(R442=Sheet1!$H$6,"Drama",IF(R442=Sheet1!$H$7,"Science Fiction",IF(R442=Sheet1!$H$8,"Shorts",IF(R442=Sheet1!$H$9,"Television",IF(R442=Sheet1!$H$10,"Mobile games",IF(R442=Sheet1!$H$11,"Video games",IF(R442=Sheet1!$H$12,"Food trucks",IF(R442=Sheet1!$H$13,"Audio",IF(R442=Sheet1!$H$14,"Electric music",IF(R442=Sheet1!$H$15,"Indie rock",IF(R442=Sheet1!$H$16,"Jazz",IF(R442=Sheet1!$H$17,"Metal",IF(R442=Sheet1!$H$18,"Rock",IF(R442=Sheet1!$H$19,"World Music",IF(R442=Sheet1!$H$20,"Fiction",IF(R442=Sheet1!$H$21,"Nonfiction",IF(R442=Sheet1!$H$22,"Radio &amp; podcasts",IF(R442=Sheet1!$H$23,"Translations",IF(R442=Sheet1!$H$24,"Photography books",IF(R442=Sheet1!$H$25,"Web",IF(R442=Sheet1!$H$26,"Wearables",IF(R442=Sheet1!$H$27,"Plays","Other"))))))))))))))))))))))))</f>
        <v>Television</v>
      </c>
    </row>
    <row r="443" spans="1:20" ht="16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s="5">
        <f>(E443/D443)</f>
        <v>0.24914285714285714</v>
      </c>
      <c r="I443" s="8">
        <f>E443/G443</f>
        <v>54.5</v>
      </c>
      <c r="J443" t="s">
        <v>21</v>
      </c>
      <c r="K443" t="s">
        <v>22</v>
      </c>
      <c r="L443">
        <v>1335416400</v>
      </c>
      <c r="M443">
        <v>1337835600</v>
      </c>
      <c r="N443" s="14">
        <f>(((L443/60)/60)/24)+DATE(1970,1,1)</f>
        <v>41025.208333333336</v>
      </c>
      <c r="O443" s="14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>
        <f>IF(R443="food/food trucks","Food",IF(OR(R443=$R$3,R443=$R$15,R443=$R$52,R443=$R$85,R443=$R$75,R443=$R$135),"Music",IF(OR(R443=Sheet1!$H$4,R443=Sheet1!$H$5,R443=Sheet1!$H$6,R443=Sheet1!$H$7,R443=Sheet1!$H$8,R443=Sheet1!$H$9),"Film &amp; Video",IF(OR(R443=Sheet1!$H$26,R443=Sheet1!$H$25),"Technology",IF(R443=Sheet1!$H$13,"Journalism",IF(OR(R443=Sheet1!$H$20,R443=Sheet1!$H$21,R443=Sheet1!$H$22,R443=Sheet1!$H$23),"Publishing",IF(R443=Sheet1!$H$24,"Photography",IF(R443=Sheet1!$H$27,"Theater",IF(OR(R443=Sheet1!$H$10,R443=Sheet1!$H$11),"Games","TBD")))))))))</f>
        <v>Technology</v>
      </c>
      <c r="T443" t="str">
        <f>IF(R443=Sheet1!$H$4,"Animation",IF(R443=Sheet1!$H$5,"Documentary",IF(R443=Sheet1!$H$6,"Drama",IF(R443=Sheet1!$H$7,"Science Fiction",IF(R443=Sheet1!$H$8,"Shorts",IF(R443=Sheet1!$H$9,"Television",IF(R443=Sheet1!$H$10,"Mobile games",IF(R443=Sheet1!$H$11,"Video games",IF(R443=Sheet1!$H$12,"Food trucks",IF(R443=Sheet1!$H$13,"Audio",IF(R443=Sheet1!$H$14,"Electric music",IF(R443=Sheet1!$H$15,"Indie rock",IF(R443=Sheet1!$H$16,"Jazz",IF(R443=Sheet1!$H$17,"Metal",IF(R443=Sheet1!$H$18,"Rock",IF(R443=Sheet1!$H$19,"World Music",IF(R443=Sheet1!$H$20,"Fiction",IF(R443=Sheet1!$H$21,"Nonfiction",IF(R443=Sheet1!$H$22,"Radio &amp; podcasts",IF(R443=Sheet1!$H$23,"Translations",IF(R443=Sheet1!$H$24,"Photography books",IF(R443=Sheet1!$H$25,"Web",IF(R443=Sheet1!$H$26,"Wearables",IF(R443=Sheet1!$H$27,"Plays","Other"))))))))))))))))))))))))</f>
        <v>Wearables</v>
      </c>
    </row>
    <row r="444" spans="1:20" ht="16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s="5">
        <f>(E444/D444)</f>
        <v>1.9872222222222222</v>
      </c>
      <c r="I444" s="8">
        <f>E444/G444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4">
        <f>(((L444/60)/60)/24)+DATE(1970,1,1)</f>
        <v>42980.208333333328</v>
      </c>
      <c r="O444" s="14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tr">
        <f>IF(R444="food/food trucks","Food",IF(OR(R444=$R$3,R444=$R$15,R444=$R$52,R444=$R$85,R444=$R$75,R444=$R$135),"Music",IF(OR(R444=Sheet1!$H$4,R444=Sheet1!$H$5,R444=Sheet1!$H$6,R444=Sheet1!$H$7,R444=Sheet1!$H$8,R444=Sheet1!$H$9),"Film &amp; Video",IF(OR(R444=Sheet1!$H$26,R444=Sheet1!$H$25),"Technology",IF(R444=Sheet1!$H$13,"Journalism",IF(OR(R444=Sheet1!$H$20,R444=Sheet1!$H$21,R444=Sheet1!$H$22,R444=Sheet1!$H$23),"Publishing",IF(R444=Sheet1!$H$24,"Photography",IF(R444=Sheet1!$H$27,"Theater",IF(OR(R444=Sheet1!$H$10,R444=Sheet1!$H$11),"Games","TBD")))))))))</f>
        <v>Theater</v>
      </c>
      <c r="T444" t="str">
        <f>IF(R444=Sheet1!$H$4,"Animation",IF(R444=Sheet1!$H$5,"Documentary",IF(R444=Sheet1!$H$6,"Drama",IF(R444=Sheet1!$H$7,"Science Fiction",IF(R444=Sheet1!$H$8,"Shorts",IF(R444=Sheet1!$H$9,"Television",IF(R444=Sheet1!$H$10,"Mobile games",IF(R444=Sheet1!$H$11,"Video games",IF(R444=Sheet1!$H$12,"Food trucks",IF(R444=Sheet1!$H$13,"Audio",IF(R444=Sheet1!$H$14,"Electric music",IF(R444=Sheet1!$H$15,"Indie rock",IF(R444=Sheet1!$H$16,"Jazz",IF(R444=Sheet1!$H$17,"Metal",IF(R444=Sheet1!$H$18,"Rock",IF(R444=Sheet1!$H$19,"World Music",IF(R444=Sheet1!$H$20,"Fiction",IF(R444=Sheet1!$H$21,"Nonfiction",IF(R444=Sheet1!$H$22,"Radio &amp; podcasts",IF(R444=Sheet1!$H$23,"Translations",IF(R444=Sheet1!$H$24,"Photography books",IF(R444=Sheet1!$H$25,"Web",IF(R444=Sheet1!$H$26,"Wearables",IF(R444=Sheet1!$H$27,"Plays","Other"))))))))))))))))))))))))</f>
        <v>Plays</v>
      </c>
    </row>
    <row r="445" spans="1:20" ht="16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s="5">
        <f>(E445/D445)</f>
        <v>0.34752688172043011</v>
      </c>
      <c r="I445" s="8">
        <f>E445/G445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4">
        <f>(((L445/60)/60)/24)+DATE(1970,1,1)</f>
        <v>40451.208333333336</v>
      </c>
      <c r="O445" s="14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>
        <f>IF(R445="food/food trucks","Food",IF(OR(R445=$R$3,R445=$R$15,R445=$R$52,R445=$R$85,R445=$R$75,R445=$R$135),"Music",IF(OR(R445=Sheet1!$H$4,R445=Sheet1!$H$5,R445=Sheet1!$H$6,R445=Sheet1!$H$7,R445=Sheet1!$H$8,R445=Sheet1!$H$9),"Film &amp; Video",IF(OR(R445=Sheet1!$H$26,R445=Sheet1!$H$25),"Technology",IF(R445=Sheet1!$H$13,"Journalism",IF(OR(R445=Sheet1!$H$20,R445=Sheet1!$H$21,R445=Sheet1!$H$22,R445=Sheet1!$H$23),"Publishing",IF(R445=Sheet1!$H$24,"Photography",IF(R445=Sheet1!$H$27,"Theater",IF(OR(R445=Sheet1!$H$10,R445=Sheet1!$H$11),"Games","TBD")))))))))</f>
        <v>Theater</v>
      </c>
      <c r="T445" t="str">
        <f>IF(R445=Sheet1!$H$4,"Animation",IF(R445=Sheet1!$H$5,"Documentary",IF(R445=Sheet1!$H$6,"Drama",IF(R445=Sheet1!$H$7,"Science Fiction",IF(R445=Sheet1!$H$8,"Shorts",IF(R445=Sheet1!$H$9,"Television",IF(R445=Sheet1!$H$10,"Mobile games",IF(R445=Sheet1!$H$11,"Video games",IF(R445=Sheet1!$H$12,"Food trucks",IF(R445=Sheet1!$H$13,"Audio",IF(R445=Sheet1!$H$14,"Electric music",IF(R445=Sheet1!$H$15,"Indie rock",IF(R445=Sheet1!$H$16,"Jazz",IF(R445=Sheet1!$H$17,"Metal",IF(R445=Sheet1!$H$18,"Rock",IF(R445=Sheet1!$H$19,"World Music",IF(R445=Sheet1!$H$20,"Fiction",IF(R445=Sheet1!$H$21,"Nonfiction",IF(R445=Sheet1!$H$22,"Radio &amp; podcasts",IF(R445=Sheet1!$H$23,"Translations",IF(R445=Sheet1!$H$24,"Photography books",IF(R445=Sheet1!$H$25,"Web",IF(R445=Sheet1!$H$26,"Wearables",IF(R445=Sheet1!$H$27,"Plays","Other"))))))))))))))))))))))))</f>
        <v>Plays</v>
      </c>
    </row>
    <row r="446" spans="1:20" ht="16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s="5">
        <f>(E446/D446)</f>
        <v>1.7641935483870967</v>
      </c>
      <c r="I446" s="8">
        <f>E446/G446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4">
        <f>(((L446/60)/60)/24)+DATE(1970,1,1)</f>
        <v>40748.208333333336</v>
      </c>
      <c r="O446" s="14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tr">
        <f>IF(R446="food/food trucks","Food",IF(OR(R446=$R$3,R446=$R$15,R446=$R$52,R446=$R$85,R446=$R$75,R446=$R$135),"Music",IF(OR(R446=Sheet1!$H$4,R446=Sheet1!$H$5,R446=Sheet1!$H$6,R446=Sheet1!$H$7,R446=Sheet1!$H$8,R446=Sheet1!$H$9),"Film &amp; Video",IF(OR(R446=Sheet1!$H$26,R446=Sheet1!$H$25),"Technology",IF(R446=Sheet1!$H$13,"Journalism",IF(OR(R446=Sheet1!$H$20,R446=Sheet1!$H$21,R446=Sheet1!$H$22,R446=Sheet1!$H$23),"Publishing",IF(R446=Sheet1!$H$24,"Photography",IF(R446=Sheet1!$H$27,"Theater",IF(OR(R446=Sheet1!$H$10,R446=Sheet1!$H$11),"Games","TBD")))))))))</f>
        <v>Music</v>
      </c>
      <c r="T446" t="str">
        <f>IF(R446=Sheet1!$H$4,"Animation",IF(R446=Sheet1!$H$5,"Documentary",IF(R446=Sheet1!$H$6,"Drama",IF(R446=Sheet1!$H$7,"Science Fiction",IF(R446=Sheet1!$H$8,"Shorts",IF(R446=Sheet1!$H$9,"Television",IF(R446=Sheet1!$H$10,"Mobile games",IF(R446=Sheet1!$H$11,"Video games",IF(R446=Sheet1!$H$12,"Food trucks",IF(R446=Sheet1!$H$13,"Audio",IF(R446=Sheet1!$H$14,"Electric music",IF(R446=Sheet1!$H$15,"Indie rock",IF(R446=Sheet1!$H$16,"Jazz",IF(R446=Sheet1!$H$17,"Metal",IF(R446=Sheet1!$H$18,"Rock",IF(R446=Sheet1!$H$19,"World Music",IF(R446=Sheet1!$H$20,"Fiction",IF(R446=Sheet1!$H$21,"Nonfiction",IF(R446=Sheet1!$H$22,"Radio &amp; podcasts",IF(R446=Sheet1!$H$23,"Translations",IF(R446=Sheet1!$H$24,"Photography books",IF(R446=Sheet1!$H$25,"Web",IF(R446=Sheet1!$H$26,"Wearables",IF(R446=Sheet1!$H$27,"Plays","Other"))))))))))))))))))))))))</f>
        <v>Indie rock</v>
      </c>
    </row>
    <row r="447" spans="1:20" ht="31.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s="5">
        <f>(E447/D447)</f>
        <v>5.1138095238095236</v>
      </c>
      <c r="I447" s="8">
        <f>E447/G447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4">
        <f>(((L447/60)/60)/24)+DATE(1970,1,1)</f>
        <v>40515.25</v>
      </c>
      <c r="O447" s="14">
        <f>(((M447/60)/60)/24)+DATE(1970,1,1)</f>
        <v>40536.25</v>
      </c>
      <c r="P447" t="b">
        <v>0</v>
      </c>
      <c r="Q447" t="b">
        <v>1</v>
      </c>
      <c r="R447" t="s">
        <v>33</v>
      </c>
      <c r="S447" t="str">
        <f>IF(R447="food/food trucks","Food",IF(OR(R447=$R$3,R447=$R$15,R447=$R$52,R447=$R$85,R447=$R$75,R447=$R$135),"Music",IF(OR(R447=Sheet1!$H$4,R447=Sheet1!$H$5,R447=Sheet1!$H$6,R447=Sheet1!$H$7,R447=Sheet1!$H$8,R447=Sheet1!$H$9),"Film &amp; Video",IF(OR(R447=Sheet1!$H$26,R447=Sheet1!$H$25),"Technology",IF(R447=Sheet1!$H$13,"Journalism",IF(OR(R447=Sheet1!$H$20,R447=Sheet1!$H$21,R447=Sheet1!$H$22,R447=Sheet1!$H$23),"Publishing",IF(R447=Sheet1!$H$24,"Photography",IF(R447=Sheet1!$H$27,"Theater",IF(OR(R447=Sheet1!$H$10,R447=Sheet1!$H$11),"Games","TBD")))))))))</f>
        <v>Theater</v>
      </c>
      <c r="T447" t="str">
        <f>IF(R447=Sheet1!$H$4,"Animation",IF(R447=Sheet1!$H$5,"Documentary",IF(R447=Sheet1!$H$6,"Drama",IF(R447=Sheet1!$H$7,"Science Fiction",IF(R447=Sheet1!$H$8,"Shorts",IF(R447=Sheet1!$H$9,"Television",IF(R447=Sheet1!$H$10,"Mobile games",IF(R447=Sheet1!$H$11,"Video games",IF(R447=Sheet1!$H$12,"Food trucks",IF(R447=Sheet1!$H$13,"Audio",IF(R447=Sheet1!$H$14,"Electric music",IF(R447=Sheet1!$H$15,"Indie rock",IF(R447=Sheet1!$H$16,"Jazz",IF(R447=Sheet1!$H$17,"Metal",IF(R447=Sheet1!$H$18,"Rock",IF(R447=Sheet1!$H$19,"World Music",IF(R447=Sheet1!$H$20,"Fiction",IF(R447=Sheet1!$H$21,"Nonfiction",IF(R447=Sheet1!$H$22,"Radio &amp; podcasts",IF(R447=Sheet1!$H$23,"Translations",IF(R447=Sheet1!$H$24,"Photography books",IF(R447=Sheet1!$H$25,"Web",IF(R447=Sheet1!$H$26,"Wearables",IF(R447=Sheet1!$H$27,"Plays","Other"))))))))))))))))))))))))</f>
        <v>Plays</v>
      </c>
    </row>
    <row r="448" spans="1:20" ht="16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s="5">
        <f>(E448/D448)</f>
        <v>0.82044117647058823</v>
      </c>
      <c r="I448" s="8">
        <f>E448/G448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4">
        <f>(((L448/60)/60)/24)+DATE(1970,1,1)</f>
        <v>41261.25</v>
      </c>
      <c r="O448" s="14">
        <f>(((M448/60)/60)/24)+DATE(1970,1,1)</f>
        <v>41263.25</v>
      </c>
      <c r="P448" t="b">
        <v>0</v>
      </c>
      <c r="Q448" t="b">
        <v>0</v>
      </c>
      <c r="R448" t="s">
        <v>65</v>
      </c>
      <c r="S448" t="str">
        <f>IF(R448="food/food trucks","Food",IF(OR(R448=$R$3,R448=$R$15,R448=$R$52,R448=$R$85,R448=$R$75,R448=$R$135),"Music",IF(OR(R448=Sheet1!$H$4,R448=Sheet1!$H$5,R448=Sheet1!$H$6,R448=Sheet1!$H$7,R448=Sheet1!$H$8,R448=Sheet1!$H$9),"Film &amp; Video",IF(OR(R448=Sheet1!$H$26,R448=Sheet1!$H$25),"Technology",IF(R448=Sheet1!$H$13,"Journalism",IF(OR(R448=Sheet1!$H$20,R448=Sheet1!$H$21,R448=Sheet1!$H$22,R448=Sheet1!$H$23),"Publishing",IF(R448=Sheet1!$H$24,"Photography",IF(R448=Sheet1!$H$27,"Theater",IF(OR(R448=Sheet1!$H$10,R448=Sheet1!$H$11),"Games","TBD")))))))))</f>
        <v>Technology</v>
      </c>
      <c r="T448" t="str">
        <f>IF(R448=Sheet1!$H$4,"Animation",IF(R448=Sheet1!$H$5,"Documentary",IF(R448=Sheet1!$H$6,"Drama",IF(R448=Sheet1!$H$7,"Science Fiction",IF(R448=Sheet1!$H$8,"Shorts",IF(R448=Sheet1!$H$9,"Television",IF(R448=Sheet1!$H$10,"Mobile games",IF(R448=Sheet1!$H$11,"Video games",IF(R448=Sheet1!$H$12,"Food trucks",IF(R448=Sheet1!$H$13,"Audio",IF(R448=Sheet1!$H$14,"Electric music",IF(R448=Sheet1!$H$15,"Indie rock",IF(R448=Sheet1!$H$16,"Jazz",IF(R448=Sheet1!$H$17,"Metal",IF(R448=Sheet1!$H$18,"Rock",IF(R448=Sheet1!$H$19,"World Music",IF(R448=Sheet1!$H$20,"Fiction",IF(R448=Sheet1!$H$21,"Nonfiction",IF(R448=Sheet1!$H$22,"Radio &amp; podcasts",IF(R448=Sheet1!$H$23,"Translations",IF(R448=Sheet1!$H$24,"Photography books",IF(R448=Sheet1!$H$25,"Web",IF(R448=Sheet1!$H$26,"Wearables",IF(R448=Sheet1!$H$27,"Plays","Other"))))))))))))))))))))))))</f>
        <v>Wearables</v>
      </c>
    </row>
    <row r="449" spans="1:20" ht="31.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s="5">
        <f>(E449/D449)</f>
        <v>0.24326030927835052</v>
      </c>
      <c r="I449" s="8">
        <f>E449/G449</f>
        <v>86</v>
      </c>
      <c r="J449" t="s">
        <v>40</v>
      </c>
      <c r="K449" t="s">
        <v>41</v>
      </c>
      <c r="L449">
        <v>1513663200</v>
      </c>
      <c r="M449">
        <v>1515045600</v>
      </c>
      <c r="N449" s="14">
        <f>(((L449/60)/60)/24)+DATE(1970,1,1)</f>
        <v>43088.25</v>
      </c>
      <c r="O449" s="14">
        <f>(((M449/60)/60)/24)+DATE(1970,1,1)</f>
        <v>43104.25</v>
      </c>
      <c r="P449" t="b">
        <v>0</v>
      </c>
      <c r="Q449" t="b">
        <v>0</v>
      </c>
      <c r="R449" t="s">
        <v>269</v>
      </c>
      <c r="S449" t="str">
        <f>IF(R449="food/food trucks","Food",IF(OR(R449=$R$3,R449=$R$15,R449=$R$52,R449=$R$85,R449=$R$75,R449=$R$135),"Music",IF(OR(R449=Sheet1!$H$4,R449=Sheet1!$H$5,R449=Sheet1!$H$6,R449=Sheet1!$H$7,R449=Sheet1!$H$8,R449=Sheet1!$H$9),"Film &amp; Video",IF(OR(R449=Sheet1!$H$26,R449=Sheet1!$H$25),"Technology",IF(R449=Sheet1!$H$13,"Journalism",IF(OR(R449=Sheet1!$H$20,R449=Sheet1!$H$21,R449=Sheet1!$H$22,R449=Sheet1!$H$23),"Publishing",IF(R449=Sheet1!$H$24,"Photography",IF(R449=Sheet1!$H$27,"Theater",IF(OR(R449=Sheet1!$H$10,R449=Sheet1!$H$11),"Games","TBD")))))))))</f>
        <v>Film &amp; Video</v>
      </c>
      <c r="T449" t="str">
        <f>IF(R449=Sheet1!$H$4,"Animation",IF(R449=Sheet1!$H$5,"Documentary",IF(R449=Sheet1!$H$6,"Drama",IF(R449=Sheet1!$H$7,"Science Fiction",IF(R449=Sheet1!$H$8,"Shorts",IF(R449=Sheet1!$H$9,"Television",IF(R449=Sheet1!$H$10,"Mobile games",IF(R449=Sheet1!$H$11,"Video games",IF(R449=Sheet1!$H$12,"Food trucks",IF(R449=Sheet1!$H$13,"Audio",IF(R449=Sheet1!$H$14,"Electric music",IF(R449=Sheet1!$H$15,"Indie rock",IF(R449=Sheet1!$H$16,"Jazz",IF(R449=Sheet1!$H$17,"Metal",IF(R449=Sheet1!$H$18,"Rock",IF(R449=Sheet1!$H$19,"World Music",IF(R449=Sheet1!$H$20,"Fiction",IF(R449=Sheet1!$H$21,"Nonfiction",IF(R449=Sheet1!$H$22,"Radio &amp; podcasts",IF(R449=Sheet1!$H$23,"Translations",IF(R449=Sheet1!$H$24,"Photography books",IF(R449=Sheet1!$H$25,"Web",IF(R449=Sheet1!$H$26,"Wearables",IF(R449=Sheet1!$H$27,"Plays","Other"))))))))))))))))))))))))</f>
        <v>Television</v>
      </c>
    </row>
    <row r="450" spans="1:20" ht="16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s="5">
        <f>(E450/D450)</f>
        <v>0.50482758620689661</v>
      </c>
      <c r="I450" s="8">
        <f>E450/G450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4">
        <f>(((L450/60)/60)/24)+DATE(1970,1,1)</f>
        <v>41378.208333333336</v>
      </c>
      <c r="O450" s="14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>
        <f>IF(R450="food/food trucks","Food",IF(OR(R450=$R$3,R450=$R$15,R450=$R$52,R450=$R$85,R450=$R$75,R450=$R$135),"Music",IF(OR(R450=Sheet1!$H$4,R450=Sheet1!$H$5,R450=Sheet1!$H$6,R450=Sheet1!$H$7,R450=Sheet1!$H$8,R450=Sheet1!$H$9),"Film &amp; Video",IF(OR(R450=Sheet1!$H$26,R450=Sheet1!$H$25),"Technology",IF(R450=Sheet1!$H$13,"Journalism",IF(OR(R450=Sheet1!$H$20,R450=Sheet1!$H$21,R450=Sheet1!$H$22,R450=Sheet1!$H$23),"Publishing",IF(R450=Sheet1!$H$24,"Photography",IF(R450=Sheet1!$H$27,"Theater",IF(OR(R450=Sheet1!$H$10,R450=Sheet1!$H$11),"Games","TBD")))))))))</f>
        <v>Games</v>
      </c>
      <c r="T450" t="str">
        <f>IF(R450=Sheet1!$H$4,"Animation",IF(R450=Sheet1!$H$5,"Documentary",IF(R450=Sheet1!$H$6,"Drama",IF(R450=Sheet1!$H$7,"Science Fiction",IF(R450=Sheet1!$H$8,"Shorts",IF(R450=Sheet1!$H$9,"Television",IF(R450=Sheet1!$H$10,"Mobile games",IF(R450=Sheet1!$H$11,"Video games",IF(R450=Sheet1!$H$12,"Food trucks",IF(R450=Sheet1!$H$13,"Audio",IF(R450=Sheet1!$H$14,"Electric music",IF(R450=Sheet1!$H$15,"Indie rock",IF(R450=Sheet1!$H$16,"Jazz",IF(R450=Sheet1!$H$17,"Metal",IF(R450=Sheet1!$H$18,"Rock",IF(R450=Sheet1!$H$19,"World Music",IF(R450=Sheet1!$H$20,"Fiction",IF(R450=Sheet1!$H$21,"Nonfiction",IF(R450=Sheet1!$H$22,"Radio &amp; podcasts",IF(R450=Sheet1!$H$23,"Translations",IF(R450=Sheet1!$H$24,"Photography books",IF(R450=Sheet1!$H$25,"Web",IF(R450=Sheet1!$H$26,"Wearables",IF(R450=Sheet1!$H$27,"Plays","Other"))))))))))))))))))))))))</f>
        <v>Video games</v>
      </c>
    </row>
    <row r="451" spans="1:20" ht="16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s="5">
        <f>(E451/D451)</f>
        <v>9.67</v>
      </c>
      <c r="I451" s="8">
        <f>E451/G451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4">
        <f>(((L451/60)/60)/24)+DATE(1970,1,1)</f>
        <v>43530.25</v>
      </c>
      <c r="O451" s="14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>IF(R451="food/food trucks","Food",IF(OR(R451=$R$3,R451=$R$15,R451=$R$52,R451=$R$85,R451=$R$75,R451=$R$135),"Music",IF(OR(R451=Sheet1!$H$4,R451=Sheet1!$H$5,R451=Sheet1!$H$6,R451=Sheet1!$H$7,R451=Sheet1!$H$8,R451=Sheet1!$H$9),"Film &amp; Video",IF(OR(R451=Sheet1!$H$26,R451=Sheet1!$H$25),"Technology",IF(R451=Sheet1!$H$13,"Journalism",IF(OR(R451=Sheet1!$H$20,R451=Sheet1!$H$21,R451=Sheet1!$H$22,R451=Sheet1!$H$23),"Publishing",IF(R451=Sheet1!$H$24,"Photography",IF(R451=Sheet1!$H$27,"Theater",IF(OR(R451=Sheet1!$H$10,R451=Sheet1!$H$11),"Games","TBD")))))))))</f>
        <v>Games</v>
      </c>
      <c r="T451" t="str">
        <f>IF(R451=Sheet1!$H$4,"Animation",IF(R451=Sheet1!$H$5,"Documentary",IF(R451=Sheet1!$H$6,"Drama",IF(R451=Sheet1!$H$7,"Science Fiction",IF(R451=Sheet1!$H$8,"Shorts",IF(R451=Sheet1!$H$9,"Television",IF(R451=Sheet1!$H$10,"Mobile games",IF(R451=Sheet1!$H$11,"Video games",IF(R451=Sheet1!$H$12,"Food trucks",IF(R451=Sheet1!$H$13,"Audio",IF(R451=Sheet1!$H$14,"Electric music",IF(R451=Sheet1!$H$15,"Indie rock",IF(R451=Sheet1!$H$16,"Jazz",IF(R451=Sheet1!$H$17,"Metal",IF(R451=Sheet1!$H$18,"Rock",IF(R451=Sheet1!$H$19,"World Music",IF(R451=Sheet1!$H$20,"Fiction",IF(R451=Sheet1!$H$21,"Nonfiction",IF(R451=Sheet1!$H$22,"Radio &amp; podcasts",IF(R451=Sheet1!$H$23,"Translations",IF(R451=Sheet1!$H$24,"Photography books",IF(R451=Sheet1!$H$25,"Web",IF(R451=Sheet1!$H$26,"Wearables",IF(R451=Sheet1!$H$27,"Plays","Other"))))))))))))))))))))))))</f>
        <v>Video games</v>
      </c>
    </row>
    <row r="452" spans="1:20" ht="16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s="5">
        <f>(E452/D452)</f>
        <v>0.04</v>
      </c>
      <c r="I452" s="8">
        <f>E452/G452</f>
        <v>4</v>
      </c>
      <c r="J452" t="s">
        <v>15</v>
      </c>
      <c r="K452" t="s">
        <v>16</v>
      </c>
      <c r="L452">
        <v>1540098000</v>
      </c>
      <c r="M452">
        <v>1542088800</v>
      </c>
      <c r="N452" s="14">
        <f>(((L452/60)/60)/24)+DATE(1970,1,1)</f>
        <v>43394.208333333328</v>
      </c>
      <c r="O452" s="14">
        <f>(((M452/60)/60)/24)+DATE(1970,1,1)</f>
        <v>43417.25</v>
      </c>
      <c r="P452" t="b">
        <v>0</v>
      </c>
      <c r="Q452" t="b">
        <v>0</v>
      </c>
      <c r="R452" t="s">
        <v>71</v>
      </c>
      <c r="S452" t="str">
        <f>IF(R452="food/food trucks","Food",IF(OR(R452=$R$3,R452=$R$15,R452=$R$52,R452=$R$85,R452=$R$75,R452=$R$135),"Music",IF(OR(R452=Sheet1!$H$4,R452=Sheet1!$H$5,R452=Sheet1!$H$6,R452=Sheet1!$H$7,R452=Sheet1!$H$8,R452=Sheet1!$H$9),"Film &amp; Video",IF(OR(R452=Sheet1!$H$26,R452=Sheet1!$H$25),"Technology",IF(R452=Sheet1!$H$13,"Journalism",IF(OR(R452=Sheet1!$H$20,R452=Sheet1!$H$21,R452=Sheet1!$H$22,R452=Sheet1!$H$23),"Publishing",IF(R452=Sheet1!$H$24,"Photography",IF(R452=Sheet1!$H$27,"Theater",IF(OR(R452=Sheet1!$H$10,R452=Sheet1!$H$11),"Games","TBD")))))))))</f>
        <v>Film &amp; Video</v>
      </c>
      <c r="T452" t="str">
        <f>IF(R452=Sheet1!$H$4,"Animation",IF(R452=Sheet1!$H$5,"Documentary",IF(R452=Sheet1!$H$6,"Drama",IF(R452=Sheet1!$H$7,"Science Fiction",IF(R452=Sheet1!$H$8,"Shorts",IF(R452=Sheet1!$H$9,"Television",IF(R452=Sheet1!$H$10,"Mobile games",IF(R452=Sheet1!$H$11,"Video games",IF(R452=Sheet1!$H$12,"Food trucks",IF(R452=Sheet1!$H$13,"Audio",IF(R452=Sheet1!$H$14,"Electric music",IF(R452=Sheet1!$H$15,"Indie rock",IF(R452=Sheet1!$H$16,"Jazz",IF(R452=Sheet1!$H$17,"Metal",IF(R452=Sheet1!$H$18,"Rock",IF(R452=Sheet1!$H$19,"World Music",IF(R452=Sheet1!$H$20,"Fiction",IF(R452=Sheet1!$H$21,"Nonfiction",IF(R452=Sheet1!$H$22,"Radio &amp; podcasts",IF(R452=Sheet1!$H$23,"Translations",IF(R452=Sheet1!$H$24,"Photography books",IF(R452=Sheet1!$H$25,"Web",IF(R452=Sheet1!$H$26,"Wearables",IF(R452=Sheet1!$H$27,"Plays","Other"))))))))))))))))))))))))</f>
        <v>Animation</v>
      </c>
    </row>
    <row r="453" spans="1:20" ht="16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s="5">
        <f>(E453/D453)</f>
        <v>1.2284501347708894</v>
      </c>
      <c r="I453" s="8">
        <f>E453/G453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4">
        <f>(((L453/60)/60)/24)+DATE(1970,1,1)</f>
        <v>42935.208333333328</v>
      </c>
      <c r="O453" s="14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tr">
        <f>IF(R453="food/food trucks","Food",IF(OR(R453=$R$3,R453=$R$15,R453=$R$52,R453=$R$85,R453=$R$75,R453=$R$135),"Music",IF(OR(R453=Sheet1!$H$4,R453=Sheet1!$H$5,R453=Sheet1!$H$6,R453=Sheet1!$H$7,R453=Sheet1!$H$8,R453=Sheet1!$H$9),"Film &amp; Video",IF(OR(R453=Sheet1!$H$26,R453=Sheet1!$H$25),"Technology",IF(R453=Sheet1!$H$13,"Journalism",IF(OR(R453=Sheet1!$H$20,R453=Sheet1!$H$21,R453=Sheet1!$H$22,R453=Sheet1!$H$23),"Publishing",IF(R453=Sheet1!$H$24,"Photography",IF(R453=Sheet1!$H$27,"Theater",IF(OR(R453=Sheet1!$H$10,R453=Sheet1!$H$11),"Games","TBD")))))))))</f>
        <v>Music</v>
      </c>
      <c r="T453" t="str">
        <f>IF(R453=Sheet1!$H$4,"Animation",IF(R453=Sheet1!$H$5,"Documentary",IF(R453=Sheet1!$H$6,"Drama",IF(R453=Sheet1!$H$7,"Science Fiction",IF(R453=Sheet1!$H$8,"Shorts",IF(R453=Sheet1!$H$9,"Television",IF(R453=Sheet1!$H$10,"Mobile games",IF(R453=Sheet1!$H$11,"Video games",IF(R453=Sheet1!$H$12,"Food trucks",IF(R453=Sheet1!$H$13,"Audio",IF(R453=Sheet1!$H$14,"Electric music",IF(R453=Sheet1!$H$15,"Indie rock",IF(R453=Sheet1!$H$16,"Jazz",IF(R453=Sheet1!$H$17,"Metal",IF(R453=Sheet1!$H$18,"Rock",IF(R453=Sheet1!$H$19,"World Music",IF(R453=Sheet1!$H$20,"Fiction",IF(R453=Sheet1!$H$21,"Nonfiction",IF(R453=Sheet1!$H$22,"Radio &amp; podcasts",IF(R453=Sheet1!$H$23,"Translations",IF(R453=Sheet1!$H$24,"Photography books",IF(R453=Sheet1!$H$25,"Web",IF(R453=Sheet1!$H$26,"Wearables",IF(R453=Sheet1!$H$27,"Plays","Other"))))))))))))))))))))))))</f>
        <v>Rock</v>
      </c>
    </row>
    <row r="454" spans="1:20" ht="31.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s="5">
        <f>(E454/D454)</f>
        <v>0.63437500000000002</v>
      </c>
      <c r="I454" s="8">
        <f>E454/G454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4">
        <f>(((L454/60)/60)/24)+DATE(1970,1,1)</f>
        <v>40365.208333333336</v>
      </c>
      <c r="O454" s="14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>
        <f>IF(R454="food/food trucks","Food",IF(OR(R454=$R$3,R454=$R$15,R454=$R$52,R454=$R$85,R454=$R$75,R454=$R$135),"Music",IF(OR(R454=Sheet1!$H$4,R454=Sheet1!$H$5,R454=Sheet1!$H$6,R454=Sheet1!$H$7,R454=Sheet1!$H$8,R454=Sheet1!$H$9),"Film &amp; Video",IF(OR(R454=Sheet1!$H$26,R454=Sheet1!$H$25),"Technology",IF(R454=Sheet1!$H$13,"Journalism",IF(OR(R454=Sheet1!$H$20,R454=Sheet1!$H$21,R454=Sheet1!$H$22,R454=Sheet1!$H$23),"Publishing",IF(R454=Sheet1!$H$24,"Photography",IF(R454=Sheet1!$H$27,"Theater",IF(OR(R454=Sheet1!$H$10,R454=Sheet1!$H$11),"Games","TBD")))))))))</f>
        <v>Film &amp; Video</v>
      </c>
      <c r="T454" t="str">
        <f>IF(R454=Sheet1!$H$4,"Animation",IF(R454=Sheet1!$H$5,"Documentary",IF(R454=Sheet1!$H$6,"Drama",IF(R454=Sheet1!$H$7,"Science Fiction",IF(R454=Sheet1!$H$8,"Shorts",IF(R454=Sheet1!$H$9,"Television",IF(R454=Sheet1!$H$10,"Mobile games",IF(R454=Sheet1!$H$11,"Video games",IF(R454=Sheet1!$H$12,"Food trucks",IF(R454=Sheet1!$H$13,"Audio",IF(R454=Sheet1!$H$14,"Electric music",IF(R454=Sheet1!$H$15,"Indie rock",IF(R454=Sheet1!$H$16,"Jazz",IF(R454=Sheet1!$H$17,"Metal",IF(R454=Sheet1!$H$18,"Rock",IF(R454=Sheet1!$H$19,"World Music",IF(R454=Sheet1!$H$20,"Fiction",IF(R454=Sheet1!$H$21,"Nonfiction",IF(R454=Sheet1!$H$22,"Radio &amp; podcasts",IF(R454=Sheet1!$H$23,"Translations",IF(R454=Sheet1!$H$24,"Photography books",IF(R454=Sheet1!$H$25,"Web",IF(R454=Sheet1!$H$26,"Wearables",IF(R454=Sheet1!$H$27,"Plays","Other"))))))))))))))))))))))))</f>
        <v>Drama</v>
      </c>
    </row>
    <row r="455" spans="1:20" ht="31.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s="5">
        <f>(E455/D455)</f>
        <v>0.56331688596491225</v>
      </c>
      <c r="I455" s="8">
        <f>E455/G455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4">
        <f>(((L455/60)/60)/24)+DATE(1970,1,1)</f>
        <v>42705.25</v>
      </c>
      <c r="O455" s="14">
        <f>(((M455/60)/60)/24)+DATE(1970,1,1)</f>
        <v>42746.25</v>
      </c>
      <c r="P455" t="b">
        <v>0</v>
      </c>
      <c r="Q455" t="b">
        <v>0</v>
      </c>
      <c r="R455" t="s">
        <v>474</v>
      </c>
      <c r="S455" t="str">
        <f>IF(R455="food/food trucks","Food",IF(OR(R455=$R$3,R455=$R$15,R455=$R$52,R455=$R$85,R455=$R$75,R455=$R$135),"Music",IF(OR(R455=Sheet1!$H$4,R455=Sheet1!$H$5,R455=Sheet1!$H$6,R455=Sheet1!$H$7,R455=Sheet1!$H$8,R455=Sheet1!$H$9),"Film &amp; Video",IF(OR(R455=Sheet1!$H$26,R455=Sheet1!$H$25),"Technology",IF(R455=Sheet1!$H$13,"Journalism",IF(OR(R455=Sheet1!$H$20,R455=Sheet1!$H$21,R455=Sheet1!$H$22,R455=Sheet1!$H$23),"Publishing",IF(R455=Sheet1!$H$24,"Photography",IF(R455=Sheet1!$H$27,"Theater",IF(OR(R455=Sheet1!$H$10,R455=Sheet1!$H$11),"Games","TBD")))))))))</f>
        <v>Film &amp; Video</v>
      </c>
      <c r="T455" t="str">
        <f>IF(R455=Sheet1!$H$4,"Animation",IF(R455=Sheet1!$H$5,"Documentary",IF(R455=Sheet1!$H$6,"Drama",IF(R455=Sheet1!$H$7,"Science Fiction",IF(R455=Sheet1!$H$8,"Shorts",IF(R455=Sheet1!$H$9,"Television",IF(R455=Sheet1!$H$10,"Mobile games",IF(R455=Sheet1!$H$11,"Video games",IF(R455=Sheet1!$H$12,"Food trucks",IF(R455=Sheet1!$H$13,"Audio",IF(R455=Sheet1!$H$14,"Electric music",IF(R455=Sheet1!$H$15,"Indie rock",IF(R455=Sheet1!$H$16,"Jazz",IF(R455=Sheet1!$H$17,"Metal",IF(R455=Sheet1!$H$18,"Rock",IF(R455=Sheet1!$H$19,"World Music",IF(R455=Sheet1!$H$20,"Fiction",IF(R455=Sheet1!$H$21,"Nonfiction",IF(R455=Sheet1!$H$22,"Radio &amp; podcasts",IF(R455=Sheet1!$H$23,"Translations",IF(R455=Sheet1!$H$24,"Photography books",IF(R455=Sheet1!$H$25,"Web",IF(R455=Sheet1!$H$26,"Wearables",IF(R455=Sheet1!$H$27,"Plays","Other"))))))))))))))))))))))))</f>
        <v>Science Fiction</v>
      </c>
    </row>
    <row r="456" spans="1:20" ht="16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s="5">
        <f>(E456/D456)</f>
        <v>0.44074999999999998</v>
      </c>
      <c r="I456" s="8">
        <f>E456/G456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4">
        <f>(((L456/60)/60)/24)+DATE(1970,1,1)</f>
        <v>41568.208333333336</v>
      </c>
      <c r="O456" s="14">
        <f>(((M456/60)/60)/24)+DATE(1970,1,1)</f>
        <v>41604.25</v>
      </c>
      <c r="P456" t="b">
        <v>0</v>
      </c>
      <c r="Q456" t="b">
        <v>1</v>
      </c>
      <c r="R456" t="s">
        <v>53</v>
      </c>
      <c r="S456" t="str">
        <f>IF(R456="food/food trucks","Food",IF(OR(R456=$R$3,R456=$R$15,R456=$R$52,R456=$R$85,R456=$R$75,R456=$R$135),"Music",IF(OR(R456=Sheet1!$H$4,R456=Sheet1!$H$5,R456=Sheet1!$H$6,R456=Sheet1!$H$7,R456=Sheet1!$H$8,R456=Sheet1!$H$9),"Film &amp; Video",IF(OR(R456=Sheet1!$H$26,R456=Sheet1!$H$25),"Technology",IF(R456=Sheet1!$H$13,"Journalism",IF(OR(R456=Sheet1!$H$20,R456=Sheet1!$H$21,R456=Sheet1!$H$22,R456=Sheet1!$H$23),"Publishing",IF(R456=Sheet1!$H$24,"Photography",IF(R456=Sheet1!$H$27,"Theater",IF(OR(R456=Sheet1!$H$10,R456=Sheet1!$H$11),"Games","TBD")))))))))</f>
        <v>Film &amp; Video</v>
      </c>
      <c r="T456" t="str">
        <f>IF(R456=Sheet1!$H$4,"Animation",IF(R456=Sheet1!$H$5,"Documentary",IF(R456=Sheet1!$H$6,"Drama",IF(R456=Sheet1!$H$7,"Science Fiction",IF(R456=Sheet1!$H$8,"Shorts",IF(R456=Sheet1!$H$9,"Television",IF(R456=Sheet1!$H$10,"Mobile games",IF(R456=Sheet1!$H$11,"Video games",IF(R456=Sheet1!$H$12,"Food trucks",IF(R456=Sheet1!$H$13,"Audio",IF(R456=Sheet1!$H$14,"Electric music",IF(R456=Sheet1!$H$15,"Indie rock",IF(R456=Sheet1!$H$16,"Jazz",IF(R456=Sheet1!$H$17,"Metal",IF(R456=Sheet1!$H$18,"Rock",IF(R456=Sheet1!$H$19,"World Music",IF(R456=Sheet1!$H$20,"Fiction",IF(R456=Sheet1!$H$21,"Nonfiction",IF(R456=Sheet1!$H$22,"Radio &amp; podcasts",IF(R456=Sheet1!$H$23,"Translations",IF(R456=Sheet1!$H$24,"Photography books",IF(R456=Sheet1!$H$25,"Web",IF(R456=Sheet1!$H$26,"Wearables",IF(R456=Sheet1!$H$27,"Plays","Other"))))))))))))))))))))))))</f>
        <v>Drama</v>
      </c>
    </row>
    <row r="457" spans="1:20" ht="16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s="5">
        <f>(E457/D457)</f>
        <v>1.1837253218884121</v>
      </c>
      <c r="I457" s="8">
        <f>E457/G457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4">
        <f>(((L457/60)/60)/24)+DATE(1970,1,1)</f>
        <v>40809.208333333336</v>
      </c>
      <c r="O457" s="14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tr">
        <f>IF(R457="food/food trucks","Food",IF(OR(R457=$R$3,R457=$R$15,R457=$R$52,R457=$R$85,R457=$R$75,R457=$R$135),"Music",IF(OR(R457=Sheet1!$H$4,R457=Sheet1!$H$5,R457=Sheet1!$H$6,R457=Sheet1!$H$7,R457=Sheet1!$H$8,R457=Sheet1!$H$9),"Film &amp; Video",IF(OR(R457=Sheet1!$H$26,R457=Sheet1!$H$25),"Technology",IF(R457=Sheet1!$H$13,"Journalism",IF(OR(R457=Sheet1!$H$20,R457=Sheet1!$H$21,R457=Sheet1!$H$22,R457=Sheet1!$H$23),"Publishing",IF(R457=Sheet1!$H$24,"Photography",IF(R457=Sheet1!$H$27,"Theater",IF(OR(R457=Sheet1!$H$10,R457=Sheet1!$H$11),"Games","TBD")))))))))</f>
        <v>Theater</v>
      </c>
      <c r="T457" t="str">
        <f>IF(R457=Sheet1!$H$4,"Animation",IF(R457=Sheet1!$H$5,"Documentary",IF(R457=Sheet1!$H$6,"Drama",IF(R457=Sheet1!$H$7,"Science Fiction",IF(R457=Sheet1!$H$8,"Shorts",IF(R457=Sheet1!$H$9,"Television",IF(R457=Sheet1!$H$10,"Mobile games",IF(R457=Sheet1!$H$11,"Video games",IF(R457=Sheet1!$H$12,"Food trucks",IF(R457=Sheet1!$H$13,"Audio",IF(R457=Sheet1!$H$14,"Electric music",IF(R457=Sheet1!$H$15,"Indie rock",IF(R457=Sheet1!$H$16,"Jazz",IF(R457=Sheet1!$H$17,"Metal",IF(R457=Sheet1!$H$18,"Rock",IF(R457=Sheet1!$H$19,"World Music",IF(R457=Sheet1!$H$20,"Fiction",IF(R457=Sheet1!$H$21,"Nonfiction",IF(R457=Sheet1!$H$22,"Radio &amp; podcasts",IF(R457=Sheet1!$H$23,"Translations",IF(R457=Sheet1!$H$24,"Photography books",IF(R457=Sheet1!$H$25,"Web",IF(R457=Sheet1!$H$26,"Wearables",IF(R457=Sheet1!$H$27,"Plays","Other"))))))))))))))))))))))))</f>
        <v>Plays</v>
      </c>
    </row>
    <row r="458" spans="1:20" ht="31.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s="5">
        <f>(E458/D458)</f>
        <v>1.041243169398907</v>
      </c>
      <c r="I458" s="8">
        <f>E458/G458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4">
        <f>(((L458/60)/60)/24)+DATE(1970,1,1)</f>
        <v>43141.25</v>
      </c>
      <c r="O458" s="14">
        <f>(((M458/60)/60)/24)+DATE(1970,1,1)</f>
        <v>43141.25</v>
      </c>
      <c r="P458" t="b">
        <v>0</v>
      </c>
      <c r="Q458" t="b">
        <v>1</v>
      </c>
      <c r="R458" t="s">
        <v>60</v>
      </c>
      <c r="S458" t="str">
        <f>IF(R458="food/food trucks","Food",IF(OR(R458=$R$3,R458=$R$15,R458=$R$52,R458=$R$85,R458=$R$75,R458=$R$135),"Music",IF(OR(R458=Sheet1!$H$4,R458=Sheet1!$H$5,R458=Sheet1!$H$6,R458=Sheet1!$H$7,R458=Sheet1!$H$8,R458=Sheet1!$H$9),"Film &amp; Video",IF(OR(R458=Sheet1!$H$26,R458=Sheet1!$H$25),"Technology",IF(R458=Sheet1!$H$13,"Journalism",IF(OR(R458=Sheet1!$H$20,R458=Sheet1!$H$21,R458=Sheet1!$H$22,R458=Sheet1!$H$23),"Publishing",IF(R458=Sheet1!$H$24,"Photography",IF(R458=Sheet1!$H$27,"Theater",IF(OR(R458=Sheet1!$H$10,R458=Sheet1!$H$11),"Games","TBD")))))))))</f>
        <v>Music</v>
      </c>
      <c r="T458" t="str">
        <f>IF(R458=Sheet1!$H$4,"Animation",IF(R458=Sheet1!$H$5,"Documentary",IF(R458=Sheet1!$H$6,"Drama",IF(R458=Sheet1!$H$7,"Science Fiction",IF(R458=Sheet1!$H$8,"Shorts",IF(R458=Sheet1!$H$9,"Television",IF(R458=Sheet1!$H$10,"Mobile games",IF(R458=Sheet1!$H$11,"Video games",IF(R458=Sheet1!$H$12,"Food trucks",IF(R458=Sheet1!$H$13,"Audio",IF(R458=Sheet1!$H$14,"Electric music",IF(R458=Sheet1!$H$15,"Indie rock",IF(R458=Sheet1!$H$16,"Jazz",IF(R458=Sheet1!$H$17,"Metal",IF(R458=Sheet1!$H$18,"Rock",IF(R458=Sheet1!$H$19,"World Music",IF(R458=Sheet1!$H$20,"Fiction",IF(R458=Sheet1!$H$21,"Nonfiction",IF(R458=Sheet1!$H$22,"Radio &amp; podcasts",IF(R458=Sheet1!$H$23,"Translations",IF(R458=Sheet1!$H$24,"Photography books",IF(R458=Sheet1!$H$25,"Web",IF(R458=Sheet1!$H$26,"Wearables",IF(R458=Sheet1!$H$27,"Plays","Other"))))))))))))))))))))))))</f>
        <v>Indie rock</v>
      </c>
    </row>
    <row r="459" spans="1:20" ht="16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s="5">
        <f>(E459/D459)</f>
        <v>0.26640000000000003</v>
      </c>
      <c r="I459" s="8">
        <f>E459/G459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4">
        <f>(((L459/60)/60)/24)+DATE(1970,1,1)</f>
        <v>42657.208333333328</v>
      </c>
      <c r="O459" s="14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>
        <f>IF(R459="food/food trucks","Food",IF(OR(R459=$R$3,R459=$R$15,R459=$R$52,R459=$R$85,R459=$R$75,R459=$R$135),"Music",IF(OR(R459=Sheet1!$H$4,R459=Sheet1!$H$5,R459=Sheet1!$H$6,R459=Sheet1!$H$7,R459=Sheet1!$H$8,R459=Sheet1!$H$9),"Film &amp; Video",IF(OR(R459=Sheet1!$H$26,R459=Sheet1!$H$25),"Technology",IF(R459=Sheet1!$H$13,"Journalism",IF(OR(R459=Sheet1!$H$20,R459=Sheet1!$H$21,R459=Sheet1!$H$22,R459=Sheet1!$H$23),"Publishing",IF(R459=Sheet1!$H$24,"Photography",IF(R459=Sheet1!$H$27,"Theater",IF(OR(R459=Sheet1!$H$10,R459=Sheet1!$H$11),"Games","TBD")))))))))</f>
        <v>Theater</v>
      </c>
      <c r="T459" t="str">
        <f>IF(R459=Sheet1!$H$4,"Animation",IF(R459=Sheet1!$H$5,"Documentary",IF(R459=Sheet1!$H$6,"Drama",IF(R459=Sheet1!$H$7,"Science Fiction",IF(R459=Sheet1!$H$8,"Shorts",IF(R459=Sheet1!$H$9,"Television",IF(R459=Sheet1!$H$10,"Mobile games",IF(R459=Sheet1!$H$11,"Video games",IF(R459=Sheet1!$H$12,"Food trucks",IF(R459=Sheet1!$H$13,"Audio",IF(R459=Sheet1!$H$14,"Electric music",IF(R459=Sheet1!$H$15,"Indie rock",IF(R459=Sheet1!$H$16,"Jazz",IF(R459=Sheet1!$H$17,"Metal",IF(R459=Sheet1!$H$18,"Rock",IF(R459=Sheet1!$H$19,"World Music",IF(R459=Sheet1!$H$20,"Fiction",IF(R459=Sheet1!$H$21,"Nonfiction",IF(R459=Sheet1!$H$22,"Radio &amp; podcasts",IF(R459=Sheet1!$H$23,"Translations",IF(R459=Sheet1!$H$24,"Photography books",IF(R459=Sheet1!$H$25,"Web",IF(R459=Sheet1!$H$26,"Wearables",IF(R459=Sheet1!$H$27,"Plays","Other"))))))))))))))))))))))))</f>
        <v>Plays</v>
      </c>
    </row>
    <row r="460" spans="1:20" ht="16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s="5">
        <f>(E460/D460)</f>
        <v>3.5120118343195266</v>
      </c>
      <c r="I460" s="8">
        <f>E460/G460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4">
        <f>(((L460/60)/60)/24)+DATE(1970,1,1)</f>
        <v>40265.208333333336</v>
      </c>
      <c r="O460" s="14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tr">
        <f>IF(R460="food/food trucks","Food",IF(OR(R460=$R$3,R460=$R$15,R460=$R$52,R460=$R$85,R460=$R$75,R460=$R$135),"Music",IF(OR(R460=Sheet1!$H$4,R460=Sheet1!$H$5,R460=Sheet1!$H$6,R460=Sheet1!$H$7,R460=Sheet1!$H$8,R460=Sheet1!$H$9),"Film &amp; Video",IF(OR(R460=Sheet1!$H$26,R460=Sheet1!$H$25),"Technology",IF(R460=Sheet1!$H$13,"Journalism",IF(OR(R460=Sheet1!$H$20,R460=Sheet1!$H$21,R460=Sheet1!$H$22,R460=Sheet1!$H$23),"Publishing",IF(R460=Sheet1!$H$24,"Photography",IF(R460=Sheet1!$H$27,"Theater",IF(OR(R460=Sheet1!$H$10,R460=Sheet1!$H$11),"Games","TBD")))))))))</f>
        <v>Theater</v>
      </c>
      <c r="T460" t="str">
        <f>IF(R460=Sheet1!$H$4,"Animation",IF(R460=Sheet1!$H$5,"Documentary",IF(R460=Sheet1!$H$6,"Drama",IF(R460=Sheet1!$H$7,"Science Fiction",IF(R460=Sheet1!$H$8,"Shorts",IF(R460=Sheet1!$H$9,"Television",IF(R460=Sheet1!$H$10,"Mobile games",IF(R460=Sheet1!$H$11,"Video games",IF(R460=Sheet1!$H$12,"Food trucks",IF(R460=Sheet1!$H$13,"Audio",IF(R460=Sheet1!$H$14,"Electric music",IF(R460=Sheet1!$H$15,"Indie rock",IF(R460=Sheet1!$H$16,"Jazz",IF(R460=Sheet1!$H$17,"Metal",IF(R460=Sheet1!$H$18,"Rock",IF(R460=Sheet1!$H$19,"World Music",IF(R460=Sheet1!$H$20,"Fiction",IF(R460=Sheet1!$H$21,"Nonfiction",IF(R460=Sheet1!$H$22,"Radio &amp; podcasts",IF(R460=Sheet1!$H$23,"Translations",IF(R460=Sheet1!$H$24,"Photography books",IF(R460=Sheet1!$H$25,"Web",IF(R460=Sheet1!$H$26,"Wearables",IF(R460=Sheet1!$H$27,"Plays","Other"))))))))))))))))))))))))</f>
        <v>Plays</v>
      </c>
    </row>
    <row r="461" spans="1:20" ht="16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s="5">
        <f>(E461/D461)</f>
        <v>0.90063492063492068</v>
      </c>
      <c r="I461" s="8">
        <f>E461/G461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4">
        <f>(((L461/60)/60)/24)+DATE(1970,1,1)</f>
        <v>42001.25</v>
      </c>
      <c r="O461" s="14">
        <f>(((M461/60)/60)/24)+DATE(1970,1,1)</f>
        <v>42026.25</v>
      </c>
      <c r="P461" t="b">
        <v>0</v>
      </c>
      <c r="Q461" t="b">
        <v>0</v>
      </c>
      <c r="R461" t="s">
        <v>42</v>
      </c>
      <c r="S461" t="str">
        <f>IF(R461="food/food trucks","Food",IF(OR(R461=$R$3,R461=$R$15,R461=$R$52,R461=$R$85,R461=$R$75,R461=$R$135),"Music",IF(OR(R461=Sheet1!$H$4,R461=Sheet1!$H$5,R461=Sheet1!$H$6,R461=Sheet1!$H$7,R461=Sheet1!$H$8,R461=Sheet1!$H$9),"Film &amp; Video",IF(OR(R461=Sheet1!$H$26,R461=Sheet1!$H$25),"Technology",IF(R461=Sheet1!$H$13,"Journalism",IF(OR(R461=Sheet1!$H$20,R461=Sheet1!$H$21,R461=Sheet1!$H$22,R461=Sheet1!$H$23),"Publishing",IF(R461=Sheet1!$H$24,"Photography",IF(R461=Sheet1!$H$27,"Theater",IF(OR(R461=Sheet1!$H$10,R461=Sheet1!$H$11),"Games","TBD")))))))))</f>
        <v>Film &amp; Video</v>
      </c>
      <c r="T461" t="str">
        <f>IF(R461=Sheet1!$H$4,"Animation",IF(R461=Sheet1!$H$5,"Documentary",IF(R461=Sheet1!$H$6,"Drama",IF(R461=Sheet1!$H$7,"Science Fiction",IF(R461=Sheet1!$H$8,"Shorts",IF(R461=Sheet1!$H$9,"Television",IF(R461=Sheet1!$H$10,"Mobile games",IF(R461=Sheet1!$H$11,"Video games",IF(R461=Sheet1!$H$12,"Food trucks",IF(R461=Sheet1!$H$13,"Audio",IF(R461=Sheet1!$H$14,"Electric music",IF(R461=Sheet1!$H$15,"Indie rock",IF(R461=Sheet1!$H$16,"Jazz",IF(R461=Sheet1!$H$17,"Metal",IF(R461=Sheet1!$H$18,"Rock",IF(R461=Sheet1!$H$19,"World Music",IF(R461=Sheet1!$H$20,"Fiction",IF(R461=Sheet1!$H$21,"Nonfiction",IF(R461=Sheet1!$H$22,"Radio &amp; podcasts",IF(R461=Sheet1!$H$23,"Translations",IF(R461=Sheet1!$H$24,"Photography books",IF(R461=Sheet1!$H$25,"Web",IF(R461=Sheet1!$H$26,"Wearables",IF(R461=Sheet1!$H$27,"Plays","Other"))))))))))))))))))))))))</f>
        <v>Documentary</v>
      </c>
    </row>
    <row r="462" spans="1:20" ht="16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s="5">
        <f>(E462/D462)</f>
        <v>1.7162500000000001</v>
      </c>
      <c r="I462" s="8">
        <f>E462/G462</f>
        <v>82.38</v>
      </c>
      <c r="J462" t="s">
        <v>21</v>
      </c>
      <c r="K462" t="s">
        <v>22</v>
      </c>
      <c r="L462">
        <v>1281330000</v>
      </c>
      <c r="M462">
        <v>1281589200</v>
      </c>
      <c r="N462" s="14">
        <f>(((L462/60)/60)/24)+DATE(1970,1,1)</f>
        <v>40399.208333333336</v>
      </c>
      <c r="O462" s="14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tr">
        <f>IF(R462="food/food trucks","Food",IF(OR(R462=$R$3,R462=$R$15,R462=$R$52,R462=$R$85,R462=$R$75,R462=$R$135),"Music",IF(OR(R462=Sheet1!$H$4,R462=Sheet1!$H$5,R462=Sheet1!$H$6,R462=Sheet1!$H$7,R462=Sheet1!$H$8,R462=Sheet1!$H$9),"Film &amp; Video",IF(OR(R462=Sheet1!$H$26,R462=Sheet1!$H$25),"Technology",IF(R462=Sheet1!$H$13,"Journalism",IF(OR(R462=Sheet1!$H$20,R462=Sheet1!$H$21,R462=Sheet1!$H$22,R462=Sheet1!$H$23),"Publishing",IF(R462=Sheet1!$H$24,"Photography",IF(R462=Sheet1!$H$27,"Theater",IF(OR(R462=Sheet1!$H$10,R462=Sheet1!$H$11),"Games","TBD")))))))))</f>
        <v>Theater</v>
      </c>
      <c r="T462" t="str">
        <f>IF(R462=Sheet1!$H$4,"Animation",IF(R462=Sheet1!$H$5,"Documentary",IF(R462=Sheet1!$H$6,"Drama",IF(R462=Sheet1!$H$7,"Science Fiction",IF(R462=Sheet1!$H$8,"Shorts",IF(R462=Sheet1!$H$9,"Television",IF(R462=Sheet1!$H$10,"Mobile games",IF(R462=Sheet1!$H$11,"Video games",IF(R462=Sheet1!$H$12,"Food trucks",IF(R462=Sheet1!$H$13,"Audio",IF(R462=Sheet1!$H$14,"Electric music",IF(R462=Sheet1!$H$15,"Indie rock",IF(R462=Sheet1!$H$16,"Jazz",IF(R462=Sheet1!$H$17,"Metal",IF(R462=Sheet1!$H$18,"Rock",IF(R462=Sheet1!$H$19,"World Music",IF(R462=Sheet1!$H$20,"Fiction",IF(R462=Sheet1!$H$21,"Nonfiction",IF(R462=Sheet1!$H$22,"Radio &amp; podcasts",IF(R462=Sheet1!$H$23,"Translations",IF(R462=Sheet1!$H$24,"Photography books",IF(R462=Sheet1!$H$25,"Web",IF(R462=Sheet1!$H$26,"Wearables",IF(R462=Sheet1!$H$27,"Plays","Other"))))))))))))))))))))))))</f>
        <v>Plays</v>
      </c>
    </row>
    <row r="463" spans="1:20" ht="16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s="5">
        <f>(E463/D463)</f>
        <v>1.4104655870445344</v>
      </c>
      <c r="I463" s="8">
        <f>E463/G463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4">
        <f>(((L463/60)/60)/24)+DATE(1970,1,1)</f>
        <v>41757.208333333336</v>
      </c>
      <c r="O463" s="14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tr">
        <f>IF(R463="food/food trucks","Food",IF(OR(R463=$R$3,R463=$R$15,R463=$R$52,R463=$R$85,R463=$R$75,R463=$R$135),"Music",IF(OR(R463=Sheet1!$H$4,R463=Sheet1!$H$5,R463=Sheet1!$H$6,R463=Sheet1!$H$7,R463=Sheet1!$H$8,R463=Sheet1!$H$9),"Film &amp; Video",IF(OR(R463=Sheet1!$H$26,R463=Sheet1!$H$25),"Technology",IF(R463=Sheet1!$H$13,"Journalism",IF(OR(R463=Sheet1!$H$20,R463=Sheet1!$H$21,R463=Sheet1!$H$22,R463=Sheet1!$H$23),"Publishing",IF(R463=Sheet1!$H$24,"Photography",IF(R463=Sheet1!$H$27,"Theater",IF(OR(R463=Sheet1!$H$10,R463=Sheet1!$H$11),"Games","TBD")))))))))</f>
        <v>Film &amp; Video</v>
      </c>
      <c r="T463" t="str">
        <f>IF(R463=Sheet1!$H$4,"Animation",IF(R463=Sheet1!$H$5,"Documentary",IF(R463=Sheet1!$H$6,"Drama",IF(R463=Sheet1!$H$7,"Science Fiction",IF(R463=Sheet1!$H$8,"Shorts",IF(R463=Sheet1!$H$9,"Television",IF(R463=Sheet1!$H$10,"Mobile games",IF(R463=Sheet1!$H$11,"Video games",IF(R463=Sheet1!$H$12,"Food trucks",IF(R463=Sheet1!$H$13,"Audio",IF(R463=Sheet1!$H$14,"Electric music",IF(R463=Sheet1!$H$15,"Indie rock",IF(R463=Sheet1!$H$16,"Jazz",IF(R463=Sheet1!$H$17,"Metal",IF(R463=Sheet1!$H$18,"Rock",IF(R463=Sheet1!$H$19,"World Music",IF(R463=Sheet1!$H$20,"Fiction",IF(R463=Sheet1!$H$21,"Nonfiction",IF(R463=Sheet1!$H$22,"Radio &amp; podcasts",IF(R463=Sheet1!$H$23,"Translations",IF(R463=Sheet1!$H$24,"Photography books",IF(R463=Sheet1!$H$25,"Web",IF(R463=Sheet1!$H$26,"Wearables",IF(R463=Sheet1!$H$27,"Plays","Other"))))))))))))))))))))))))</f>
        <v>Drama</v>
      </c>
    </row>
    <row r="464" spans="1:20" ht="16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s="5">
        <f>(E464/D464)</f>
        <v>0.30579449152542371</v>
      </c>
      <c r="I464" s="8">
        <f>E464/G464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4">
        <f>(((L464/60)/60)/24)+DATE(1970,1,1)</f>
        <v>41304.25</v>
      </c>
      <c r="O464" s="14">
        <f>(((M464/60)/60)/24)+DATE(1970,1,1)</f>
        <v>41342.25</v>
      </c>
      <c r="P464" t="b">
        <v>0</v>
      </c>
      <c r="Q464" t="b">
        <v>0</v>
      </c>
      <c r="R464" t="s">
        <v>292</v>
      </c>
      <c r="S464" t="str">
        <f>IF(R464="food/food trucks","Food",IF(OR(R464=$R$3,R464=$R$15,R464=$R$52,R464=$R$85,R464=$R$75,R464=$R$135),"Music",IF(OR(R464=Sheet1!$H$4,R464=Sheet1!$H$5,R464=Sheet1!$H$6,R464=Sheet1!$H$7,R464=Sheet1!$H$8,R464=Sheet1!$H$9),"Film &amp; Video",IF(OR(R464=Sheet1!$H$26,R464=Sheet1!$H$25),"Technology",IF(R464=Sheet1!$H$13,"Journalism",IF(OR(R464=Sheet1!$H$20,R464=Sheet1!$H$21,R464=Sheet1!$H$22,R464=Sheet1!$H$23),"Publishing",IF(R464=Sheet1!$H$24,"Photography",IF(R464=Sheet1!$H$27,"Theater",IF(OR(R464=Sheet1!$H$10,R464=Sheet1!$H$11),"Games","TBD")))))))))</f>
        <v>Games</v>
      </c>
      <c r="T464" t="str">
        <f>IF(R464=Sheet1!$H$4,"Animation",IF(R464=Sheet1!$H$5,"Documentary",IF(R464=Sheet1!$H$6,"Drama",IF(R464=Sheet1!$H$7,"Science Fiction",IF(R464=Sheet1!$H$8,"Shorts",IF(R464=Sheet1!$H$9,"Television",IF(R464=Sheet1!$H$10,"Mobile games",IF(R464=Sheet1!$H$11,"Video games",IF(R464=Sheet1!$H$12,"Food trucks",IF(R464=Sheet1!$H$13,"Audio",IF(R464=Sheet1!$H$14,"Electric music",IF(R464=Sheet1!$H$15,"Indie rock",IF(R464=Sheet1!$H$16,"Jazz",IF(R464=Sheet1!$H$17,"Metal",IF(R464=Sheet1!$H$18,"Rock",IF(R464=Sheet1!$H$19,"World Music",IF(R464=Sheet1!$H$20,"Fiction",IF(R464=Sheet1!$H$21,"Nonfiction",IF(R464=Sheet1!$H$22,"Radio &amp; podcasts",IF(R464=Sheet1!$H$23,"Translations",IF(R464=Sheet1!$H$24,"Photography books",IF(R464=Sheet1!$H$25,"Web",IF(R464=Sheet1!$H$26,"Wearables",IF(R464=Sheet1!$H$27,"Plays","Other"))))))))))))))))))))))))</f>
        <v>Mobile games</v>
      </c>
    </row>
    <row r="465" spans="1:20" ht="31.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s="5">
        <f>(E465/D465)</f>
        <v>1.0816455696202532</v>
      </c>
      <c r="I465" s="8">
        <f>E465/G465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4">
        <f>(((L465/60)/60)/24)+DATE(1970,1,1)</f>
        <v>41639.25</v>
      </c>
      <c r="O465" s="14">
        <f>(((M465/60)/60)/24)+DATE(1970,1,1)</f>
        <v>41643.25</v>
      </c>
      <c r="P465" t="b">
        <v>0</v>
      </c>
      <c r="Q465" t="b">
        <v>0</v>
      </c>
      <c r="R465" t="s">
        <v>71</v>
      </c>
      <c r="S465" t="str">
        <f>IF(R465="food/food trucks","Food",IF(OR(R465=$R$3,R465=$R$15,R465=$R$52,R465=$R$85,R465=$R$75,R465=$R$135),"Music",IF(OR(R465=Sheet1!$H$4,R465=Sheet1!$H$5,R465=Sheet1!$H$6,R465=Sheet1!$H$7,R465=Sheet1!$H$8,R465=Sheet1!$H$9),"Film &amp; Video",IF(OR(R465=Sheet1!$H$26,R465=Sheet1!$H$25),"Technology",IF(R465=Sheet1!$H$13,"Journalism",IF(OR(R465=Sheet1!$H$20,R465=Sheet1!$H$21,R465=Sheet1!$H$22,R465=Sheet1!$H$23),"Publishing",IF(R465=Sheet1!$H$24,"Photography",IF(R465=Sheet1!$H$27,"Theater",IF(OR(R465=Sheet1!$H$10,R465=Sheet1!$H$11),"Games","TBD")))))))))</f>
        <v>Film &amp; Video</v>
      </c>
      <c r="T465" t="str">
        <f>IF(R465=Sheet1!$H$4,"Animation",IF(R465=Sheet1!$H$5,"Documentary",IF(R465=Sheet1!$H$6,"Drama",IF(R465=Sheet1!$H$7,"Science Fiction",IF(R465=Sheet1!$H$8,"Shorts",IF(R465=Sheet1!$H$9,"Television",IF(R465=Sheet1!$H$10,"Mobile games",IF(R465=Sheet1!$H$11,"Video games",IF(R465=Sheet1!$H$12,"Food trucks",IF(R465=Sheet1!$H$13,"Audio",IF(R465=Sheet1!$H$14,"Electric music",IF(R465=Sheet1!$H$15,"Indie rock",IF(R465=Sheet1!$H$16,"Jazz",IF(R465=Sheet1!$H$17,"Metal",IF(R465=Sheet1!$H$18,"Rock",IF(R465=Sheet1!$H$19,"World Music",IF(R465=Sheet1!$H$20,"Fiction",IF(R465=Sheet1!$H$21,"Nonfiction",IF(R465=Sheet1!$H$22,"Radio &amp; podcasts",IF(R465=Sheet1!$H$23,"Translations",IF(R465=Sheet1!$H$24,"Photography books",IF(R465=Sheet1!$H$25,"Web",IF(R465=Sheet1!$H$26,"Wearables",IF(R465=Sheet1!$H$27,"Plays","Other"))))))))))))))))))))))))</f>
        <v>Animation</v>
      </c>
    </row>
    <row r="466" spans="1:20" ht="16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s="5">
        <f>(E466/D466)</f>
        <v>1.3345505617977529</v>
      </c>
      <c r="I466" s="8">
        <f>E466/G466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4">
        <f>(((L466/60)/60)/24)+DATE(1970,1,1)</f>
        <v>43142.25</v>
      </c>
      <c r="O466" s="14">
        <f>(((M466/60)/60)/24)+DATE(1970,1,1)</f>
        <v>43156.25</v>
      </c>
      <c r="P466" t="b">
        <v>0</v>
      </c>
      <c r="Q466" t="b">
        <v>0</v>
      </c>
      <c r="R466" t="s">
        <v>33</v>
      </c>
      <c r="S466" t="str">
        <f>IF(R466="food/food trucks","Food",IF(OR(R466=$R$3,R466=$R$15,R466=$R$52,R466=$R$85,R466=$R$75,R466=$R$135),"Music",IF(OR(R466=Sheet1!$H$4,R466=Sheet1!$H$5,R466=Sheet1!$H$6,R466=Sheet1!$H$7,R466=Sheet1!$H$8,R466=Sheet1!$H$9),"Film &amp; Video",IF(OR(R466=Sheet1!$H$26,R466=Sheet1!$H$25),"Technology",IF(R466=Sheet1!$H$13,"Journalism",IF(OR(R466=Sheet1!$H$20,R466=Sheet1!$H$21,R466=Sheet1!$H$22,R466=Sheet1!$H$23),"Publishing",IF(R466=Sheet1!$H$24,"Photography",IF(R466=Sheet1!$H$27,"Theater",IF(OR(R466=Sheet1!$H$10,R466=Sheet1!$H$11),"Games","TBD")))))))))</f>
        <v>Theater</v>
      </c>
      <c r="T466" t="str">
        <f>IF(R466=Sheet1!$H$4,"Animation",IF(R466=Sheet1!$H$5,"Documentary",IF(R466=Sheet1!$H$6,"Drama",IF(R466=Sheet1!$H$7,"Science Fiction",IF(R466=Sheet1!$H$8,"Shorts",IF(R466=Sheet1!$H$9,"Television",IF(R466=Sheet1!$H$10,"Mobile games",IF(R466=Sheet1!$H$11,"Video games",IF(R466=Sheet1!$H$12,"Food trucks",IF(R466=Sheet1!$H$13,"Audio",IF(R466=Sheet1!$H$14,"Electric music",IF(R466=Sheet1!$H$15,"Indie rock",IF(R466=Sheet1!$H$16,"Jazz",IF(R466=Sheet1!$H$17,"Metal",IF(R466=Sheet1!$H$18,"Rock",IF(R466=Sheet1!$H$19,"World Music",IF(R466=Sheet1!$H$20,"Fiction",IF(R466=Sheet1!$H$21,"Nonfiction",IF(R466=Sheet1!$H$22,"Radio &amp; podcasts",IF(R466=Sheet1!$H$23,"Translations",IF(R466=Sheet1!$H$24,"Photography books",IF(R466=Sheet1!$H$25,"Web",IF(R466=Sheet1!$H$26,"Wearables",IF(R466=Sheet1!$H$27,"Plays","Other"))))))))))))))))))))))))</f>
        <v>Plays</v>
      </c>
    </row>
    <row r="467" spans="1:20" ht="16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s="5">
        <f>(E467/D467)</f>
        <v>1.8785106382978722</v>
      </c>
      <c r="I467" s="8">
        <f>E467/G467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14">
        <f>(((L467/60)/60)/24)+DATE(1970,1,1)</f>
        <v>43127.25</v>
      </c>
      <c r="O467" s="14">
        <f>(((M467/60)/60)/24)+DATE(1970,1,1)</f>
        <v>43136.25</v>
      </c>
      <c r="P467" t="b">
        <v>0</v>
      </c>
      <c r="Q467" t="b">
        <v>0</v>
      </c>
      <c r="R467" t="s">
        <v>206</v>
      </c>
      <c r="S467" t="str">
        <f>IF(R467="food/food trucks","Food",IF(OR(R467=$R$3,R467=$R$15,R467=$R$52,R467=$R$85,R467=$R$75,R467=$R$135),"Music",IF(OR(R467=Sheet1!$H$4,R467=Sheet1!$H$5,R467=Sheet1!$H$6,R467=Sheet1!$H$7,R467=Sheet1!$H$8,R467=Sheet1!$H$9),"Film &amp; Video",IF(OR(R467=Sheet1!$H$26,R467=Sheet1!$H$25),"Technology",IF(R467=Sheet1!$H$13,"Journalism",IF(OR(R467=Sheet1!$H$20,R467=Sheet1!$H$21,R467=Sheet1!$H$22,R467=Sheet1!$H$23),"Publishing",IF(R467=Sheet1!$H$24,"Photography",IF(R467=Sheet1!$H$27,"Theater",IF(OR(R467=Sheet1!$H$10,R467=Sheet1!$H$11),"Games","TBD")))))))))</f>
        <v>Publishing</v>
      </c>
      <c r="T467" t="str">
        <f>IF(R467=Sheet1!$H$4,"Animation",IF(R467=Sheet1!$H$5,"Documentary",IF(R467=Sheet1!$H$6,"Drama",IF(R467=Sheet1!$H$7,"Science Fiction",IF(R467=Sheet1!$H$8,"Shorts",IF(R467=Sheet1!$H$9,"Television",IF(R467=Sheet1!$H$10,"Mobile games",IF(R467=Sheet1!$H$11,"Video games",IF(R467=Sheet1!$H$12,"Food trucks",IF(R467=Sheet1!$H$13,"Audio",IF(R467=Sheet1!$H$14,"Electric music",IF(R467=Sheet1!$H$15,"Indie rock",IF(R467=Sheet1!$H$16,"Jazz",IF(R467=Sheet1!$H$17,"Metal",IF(R467=Sheet1!$H$18,"Rock",IF(R467=Sheet1!$H$19,"World Music",IF(R467=Sheet1!$H$20,"Fiction",IF(R467=Sheet1!$H$21,"Nonfiction",IF(R467=Sheet1!$H$22,"Radio &amp; podcasts",IF(R467=Sheet1!$H$23,"Translations",IF(R467=Sheet1!$H$24,"Photography books",IF(R467=Sheet1!$H$25,"Web",IF(R467=Sheet1!$H$26,"Wearables",IF(R467=Sheet1!$H$27,"Plays","Other"))))))))))))))))))))))))</f>
        <v>Translations</v>
      </c>
    </row>
    <row r="468" spans="1:20" ht="16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s="5">
        <f>(E468/D468)</f>
        <v>3.32</v>
      </c>
      <c r="I468" s="8">
        <f>E468/G468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4">
        <f>(((L468/60)/60)/24)+DATE(1970,1,1)</f>
        <v>41409.208333333336</v>
      </c>
      <c r="O468" s="14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tr">
        <f>IF(R468="food/food trucks","Food",IF(OR(R468=$R$3,R468=$R$15,R468=$R$52,R468=$R$85,R468=$R$75,R468=$R$135),"Music",IF(OR(R468=Sheet1!$H$4,R468=Sheet1!$H$5,R468=Sheet1!$H$6,R468=Sheet1!$H$7,R468=Sheet1!$H$8,R468=Sheet1!$H$9),"Film &amp; Video",IF(OR(R468=Sheet1!$H$26,R468=Sheet1!$H$25),"Technology",IF(R468=Sheet1!$H$13,"Journalism",IF(OR(R468=Sheet1!$H$20,R468=Sheet1!$H$21,R468=Sheet1!$H$22,R468=Sheet1!$H$23),"Publishing",IF(R468=Sheet1!$H$24,"Photography",IF(R468=Sheet1!$H$27,"Theater",IF(OR(R468=Sheet1!$H$10,R468=Sheet1!$H$11),"Games","TBD")))))))))</f>
        <v>Technology</v>
      </c>
      <c r="T468" t="str">
        <f>IF(R468=Sheet1!$H$4,"Animation",IF(R468=Sheet1!$H$5,"Documentary",IF(R468=Sheet1!$H$6,"Drama",IF(R468=Sheet1!$H$7,"Science Fiction",IF(R468=Sheet1!$H$8,"Shorts",IF(R468=Sheet1!$H$9,"Television",IF(R468=Sheet1!$H$10,"Mobile games",IF(R468=Sheet1!$H$11,"Video games",IF(R468=Sheet1!$H$12,"Food trucks",IF(R468=Sheet1!$H$13,"Audio",IF(R468=Sheet1!$H$14,"Electric music",IF(R468=Sheet1!$H$15,"Indie rock",IF(R468=Sheet1!$H$16,"Jazz",IF(R468=Sheet1!$H$17,"Metal",IF(R468=Sheet1!$H$18,"Rock",IF(R468=Sheet1!$H$19,"World Music",IF(R468=Sheet1!$H$20,"Fiction",IF(R468=Sheet1!$H$21,"Nonfiction",IF(R468=Sheet1!$H$22,"Radio &amp; podcasts",IF(R468=Sheet1!$H$23,"Translations",IF(R468=Sheet1!$H$24,"Photography books",IF(R468=Sheet1!$H$25,"Web",IF(R468=Sheet1!$H$26,"Wearables",IF(R468=Sheet1!$H$27,"Plays","Other"))))))))))))))))))))))))</f>
        <v>Wearables</v>
      </c>
    </row>
    <row r="469" spans="1:20" ht="31.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s="5">
        <f>(E469/D469)</f>
        <v>5.7521428571428572</v>
      </c>
      <c r="I469" s="8">
        <f>E469/G469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4">
        <f>(((L469/60)/60)/24)+DATE(1970,1,1)</f>
        <v>42331.25</v>
      </c>
      <c r="O469" s="14">
        <f>(((M469/60)/60)/24)+DATE(1970,1,1)</f>
        <v>42338.25</v>
      </c>
      <c r="P469" t="b">
        <v>0</v>
      </c>
      <c r="Q469" t="b">
        <v>1</v>
      </c>
      <c r="R469" t="s">
        <v>28</v>
      </c>
      <c r="S469" t="str">
        <f>IF(R469="food/food trucks","Food",IF(OR(R469=$R$3,R469=$R$15,R469=$R$52,R469=$R$85,R469=$R$75,R469=$R$135),"Music",IF(OR(R469=Sheet1!$H$4,R469=Sheet1!$H$5,R469=Sheet1!$H$6,R469=Sheet1!$H$7,R469=Sheet1!$H$8,R469=Sheet1!$H$9),"Film &amp; Video",IF(OR(R469=Sheet1!$H$26,R469=Sheet1!$H$25),"Technology",IF(R469=Sheet1!$H$13,"Journalism",IF(OR(R469=Sheet1!$H$20,R469=Sheet1!$H$21,R469=Sheet1!$H$22,R469=Sheet1!$H$23),"Publishing",IF(R469=Sheet1!$H$24,"Photography",IF(R469=Sheet1!$H$27,"Theater",IF(OR(R469=Sheet1!$H$10,R469=Sheet1!$H$11),"Games","TBD")))))))))</f>
        <v>Technology</v>
      </c>
      <c r="T469" t="str">
        <f>IF(R469=Sheet1!$H$4,"Animation",IF(R469=Sheet1!$H$5,"Documentary",IF(R469=Sheet1!$H$6,"Drama",IF(R469=Sheet1!$H$7,"Science Fiction",IF(R469=Sheet1!$H$8,"Shorts",IF(R469=Sheet1!$H$9,"Television",IF(R469=Sheet1!$H$10,"Mobile games",IF(R469=Sheet1!$H$11,"Video games",IF(R469=Sheet1!$H$12,"Food trucks",IF(R469=Sheet1!$H$13,"Audio",IF(R469=Sheet1!$H$14,"Electric music",IF(R469=Sheet1!$H$15,"Indie rock",IF(R469=Sheet1!$H$16,"Jazz",IF(R469=Sheet1!$H$17,"Metal",IF(R469=Sheet1!$H$18,"Rock",IF(R469=Sheet1!$H$19,"World Music",IF(R469=Sheet1!$H$20,"Fiction",IF(R469=Sheet1!$H$21,"Nonfiction",IF(R469=Sheet1!$H$22,"Radio &amp; podcasts",IF(R469=Sheet1!$H$23,"Translations",IF(R469=Sheet1!$H$24,"Photography books",IF(R469=Sheet1!$H$25,"Web",IF(R469=Sheet1!$H$26,"Wearables",IF(R469=Sheet1!$H$27,"Plays","Other"))))))))))))))))))))))))</f>
        <v>Web</v>
      </c>
    </row>
    <row r="470" spans="1:20" ht="16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s="5">
        <f>(E470/D470)</f>
        <v>0.40500000000000003</v>
      </c>
      <c r="I470" s="8">
        <f>E470/G470</f>
        <v>101.25</v>
      </c>
      <c r="J470" t="s">
        <v>21</v>
      </c>
      <c r="K470" t="s">
        <v>22</v>
      </c>
      <c r="L470">
        <v>1555218000</v>
      </c>
      <c r="M470">
        <v>1556600400</v>
      </c>
      <c r="N470" s="14">
        <f>(((L470/60)/60)/24)+DATE(1970,1,1)</f>
        <v>43569.208333333328</v>
      </c>
      <c r="O470" s="14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>
        <f>IF(R470="food/food trucks","Food",IF(OR(R470=$R$3,R470=$R$15,R470=$R$52,R470=$R$85,R470=$R$75,R470=$R$135),"Music",IF(OR(R470=Sheet1!$H$4,R470=Sheet1!$H$5,R470=Sheet1!$H$6,R470=Sheet1!$H$7,R470=Sheet1!$H$8,R470=Sheet1!$H$9),"Film &amp; Video",IF(OR(R470=Sheet1!$H$26,R470=Sheet1!$H$25),"Technology",IF(R470=Sheet1!$H$13,"Journalism",IF(OR(R470=Sheet1!$H$20,R470=Sheet1!$H$21,R470=Sheet1!$H$22,R470=Sheet1!$H$23),"Publishing",IF(R470=Sheet1!$H$24,"Photography",IF(R470=Sheet1!$H$27,"Theater",IF(OR(R470=Sheet1!$H$10,R470=Sheet1!$H$11),"Games","TBD")))))))))</f>
        <v>Theater</v>
      </c>
      <c r="T470" t="str">
        <f>IF(R470=Sheet1!$H$4,"Animation",IF(R470=Sheet1!$H$5,"Documentary",IF(R470=Sheet1!$H$6,"Drama",IF(R470=Sheet1!$H$7,"Science Fiction",IF(R470=Sheet1!$H$8,"Shorts",IF(R470=Sheet1!$H$9,"Television",IF(R470=Sheet1!$H$10,"Mobile games",IF(R470=Sheet1!$H$11,"Video games",IF(R470=Sheet1!$H$12,"Food trucks",IF(R470=Sheet1!$H$13,"Audio",IF(R470=Sheet1!$H$14,"Electric music",IF(R470=Sheet1!$H$15,"Indie rock",IF(R470=Sheet1!$H$16,"Jazz",IF(R470=Sheet1!$H$17,"Metal",IF(R470=Sheet1!$H$18,"Rock",IF(R470=Sheet1!$H$19,"World Music",IF(R470=Sheet1!$H$20,"Fiction",IF(R470=Sheet1!$H$21,"Nonfiction",IF(R470=Sheet1!$H$22,"Radio &amp; podcasts",IF(R470=Sheet1!$H$23,"Translations",IF(R470=Sheet1!$H$24,"Photography books",IF(R470=Sheet1!$H$25,"Web",IF(R470=Sheet1!$H$26,"Wearables",IF(R470=Sheet1!$H$27,"Plays","Other"))))))))))))))))))))))))</f>
        <v>Plays</v>
      </c>
    </row>
    <row r="471" spans="1:20" ht="16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s="5">
        <f>(E471/D471)</f>
        <v>1.8442857142857143</v>
      </c>
      <c r="I471" s="8">
        <f>E471/G471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4">
        <f>(((L471/60)/60)/24)+DATE(1970,1,1)</f>
        <v>42142.208333333328</v>
      </c>
      <c r="O471" s="14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tr">
        <f>IF(R471="food/food trucks","Food",IF(OR(R471=$R$3,R471=$R$15,R471=$R$52,R471=$R$85,R471=$R$75,R471=$R$135),"Music",IF(OR(R471=Sheet1!$H$4,R471=Sheet1!$H$5,R471=Sheet1!$H$6,R471=Sheet1!$H$7,R471=Sheet1!$H$8,R471=Sheet1!$H$9),"Film &amp; Video",IF(OR(R471=Sheet1!$H$26,R471=Sheet1!$H$25),"Technology",IF(R471=Sheet1!$H$13,"Journalism",IF(OR(R471=Sheet1!$H$20,R471=Sheet1!$H$21,R471=Sheet1!$H$22,R471=Sheet1!$H$23),"Publishing",IF(R471=Sheet1!$H$24,"Photography",IF(R471=Sheet1!$H$27,"Theater",IF(OR(R471=Sheet1!$H$10,R471=Sheet1!$H$11),"Games","TBD")))))))))</f>
        <v>Film &amp; Video</v>
      </c>
      <c r="T471" t="str">
        <f>IF(R471=Sheet1!$H$4,"Animation",IF(R471=Sheet1!$H$5,"Documentary",IF(R471=Sheet1!$H$6,"Drama",IF(R471=Sheet1!$H$7,"Science Fiction",IF(R471=Sheet1!$H$8,"Shorts",IF(R471=Sheet1!$H$9,"Television",IF(R471=Sheet1!$H$10,"Mobile games",IF(R471=Sheet1!$H$11,"Video games",IF(R471=Sheet1!$H$12,"Food trucks",IF(R471=Sheet1!$H$13,"Audio",IF(R471=Sheet1!$H$14,"Electric music",IF(R471=Sheet1!$H$15,"Indie rock",IF(R471=Sheet1!$H$16,"Jazz",IF(R471=Sheet1!$H$17,"Metal",IF(R471=Sheet1!$H$18,"Rock",IF(R471=Sheet1!$H$19,"World Music",IF(R471=Sheet1!$H$20,"Fiction",IF(R471=Sheet1!$H$21,"Nonfiction",IF(R471=Sheet1!$H$22,"Radio &amp; podcasts",IF(R471=Sheet1!$H$23,"Translations",IF(R471=Sheet1!$H$24,"Photography books",IF(R471=Sheet1!$H$25,"Web",IF(R471=Sheet1!$H$26,"Wearables",IF(R471=Sheet1!$H$27,"Plays","Other"))))))))))))))))))))))))</f>
        <v>Drama</v>
      </c>
    </row>
    <row r="472" spans="1:20" ht="16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s="5">
        <f>(E472/D472)</f>
        <v>2.8580555555555556</v>
      </c>
      <c r="I472" s="8">
        <f>E472/G472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4">
        <f>(((L472/60)/60)/24)+DATE(1970,1,1)</f>
        <v>42716.25</v>
      </c>
      <c r="O472" s="14">
        <f>(((M472/60)/60)/24)+DATE(1970,1,1)</f>
        <v>42723.25</v>
      </c>
      <c r="P472" t="b">
        <v>0</v>
      </c>
      <c r="Q472" t="b">
        <v>0</v>
      </c>
      <c r="R472" t="s">
        <v>65</v>
      </c>
      <c r="S472" t="str">
        <f>IF(R472="food/food trucks","Food",IF(OR(R472=$R$3,R472=$R$15,R472=$R$52,R472=$R$85,R472=$R$75,R472=$R$135),"Music",IF(OR(R472=Sheet1!$H$4,R472=Sheet1!$H$5,R472=Sheet1!$H$6,R472=Sheet1!$H$7,R472=Sheet1!$H$8,R472=Sheet1!$H$9),"Film &amp; Video",IF(OR(R472=Sheet1!$H$26,R472=Sheet1!$H$25),"Technology",IF(R472=Sheet1!$H$13,"Journalism",IF(OR(R472=Sheet1!$H$20,R472=Sheet1!$H$21,R472=Sheet1!$H$22,R472=Sheet1!$H$23),"Publishing",IF(R472=Sheet1!$H$24,"Photography",IF(R472=Sheet1!$H$27,"Theater",IF(OR(R472=Sheet1!$H$10,R472=Sheet1!$H$11),"Games","TBD")))))))))</f>
        <v>Technology</v>
      </c>
      <c r="T472" t="str">
        <f>IF(R472=Sheet1!$H$4,"Animation",IF(R472=Sheet1!$H$5,"Documentary",IF(R472=Sheet1!$H$6,"Drama",IF(R472=Sheet1!$H$7,"Science Fiction",IF(R472=Sheet1!$H$8,"Shorts",IF(R472=Sheet1!$H$9,"Television",IF(R472=Sheet1!$H$10,"Mobile games",IF(R472=Sheet1!$H$11,"Video games",IF(R472=Sheet1!$H$12,"Food trucks",IF(R472=Sheet1!$H$13,"Audio",IF(R472=Sheet1!$H$14,"Electric music",IF(R472=Sheet1!$H$15,"Indie rock",IF(R472=Sheet1!$H$16,"Jazz",IF(R472=Sheet1!$H$17,"Metal",IF(R472=Sheet1!$H$18,"Rock",IF(R472=Sheet1!$H$19,"World Music",IF(R472=Sheet1!$H$20,"Fiction",IF(R472=Sheet1!$H$21,"Nonfiction",IF(R472=Sheet1!$H$22,"Radio &amp; podcasts",IF(R472=Sheet1!$H$23,"Translations",IF(R472=Sheet1!$H$24,"Photography books",IF(R472=Sheet1!$H$25,"Web",IF(R472=Sheet1!$H$26,"Wearables",IF(R472=Sheet1!$H$27,"Plays","Other"))))))))))))))))))))))))</f>
        <v>Wearables</v>
      </c>
    </row>
    <row r="473" spans="1:20" ht="16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s="5">
        <f>(E473/D473)</f>
        <v>3.19</v>
      </c>
      <c r="I473" s="8">
        <f>E473/G473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4">
        <f>(((L473/60)/60)/24)+DATE(1970,1,1)</f>
        <v>41031.208333333336</v>
      </c>
      <c r="O473" s="14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tr">
        <f>IF(R473="food/food trucks","Food",IF(OR(R473=$R$3,R473=$R$15,R473=$R$52,R473=$R$85,R473=$R$75,R473=$R$135),"Music",IF(OR(R473=Sheet1!$H$4,R473=Sheet1!$H$5,R473=Sheet1!$H$6,R473=Sheet1!$H$7,R473=Sheet1!$H$8,R473=Sheet1!$H$9),"Film &amp; Video",IF(OR(R473=Sheet1!$H$26,R473=Sheet1!$H$25),"Technology",IF(R473=Sheet1!$H$13,"Journalism",IF(OR(R473=Sheet1!$H$20,R473=Sheet1!$H$21,R473=Sheet1!$H$22,R473=Sheet1!$H$23),"Publishing",IF(R473=Sheet1!$H$24,"Photography",IF(R473=Sheet1!$H$27,"Theater",IF(OR(R473=Sheet1!$H$10,R473=Sheet1!$H$11),"Games","TBD")))))))))</f>
        <v>Food</v>
      </c>
      <c r="T473" t="str">
        <f>IF(R473=Sheet1!$H$4,"Animation",IF(R473=Sheet1!$H$5,"Documentary",IF(R473=Sheet1!$H$6,"Drama",IF(R473=Sheet1!$H$7,"Science Fiction",IF(R473=Sheet1!$H$8,"Shorts",IF(R473=Sheet1!$H$9,"Television",IF(R473=Sheet1!$H$10,"Mobile games",IF(R473=Sheet1!$H$11,"Video games",IF(R473=Sheet1!$H$12,"Food trucks",IF(R473=Sheet1!$H$13,"Audio",IF(R473=Sheet1!$H$14,"Electric music",IF(R473=Sheet1!$H$15,"Indie rock",IF(R473=Sheet1!$H$16,"Jazz",IF(R473=Sheet1!$H$17,"Metal",IF(R473=Sheet1!$H$18,"Rock",IF(R473=Sheet1!$H$19,"World Music",IF(R473=Sheet1!$H$20,"Fiction",IF(R473=Sheet1!$H$21,"Nonfiction",IF(R473=Sheet1!$H$22,"Radio &amp; podcasts",IF(R473=Sheet1!$H$23,"Translations",IF(R473=Sheet1!$H$24,"Photography books",IF(R473=Sheet1!$H$25,"Web",IF(R473=Sheet1!$H$26,"Wearables",IF(R473=Sheet1!$H$27,"Plays","Other"))))))))))))))))))))))))</f>
        <v>Food trucks</v>
      </c>
    </row>
    <row r="474" spans="1:20" ht="16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s="5">
        <f>(E474/D474)</f>
        <v>0.39234070221066319</v>
      </c>
      <c r="I474" s="8">
        <f>E474/G474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4">
        <f>(((L474/60)/60)/24)+DATE(1970,1,1)</f>
        <v>43535.208333333328</v>
      </c>
      <c r="O474" s="14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>
        <f>IF(R474="food/food trucks","Food",IF(OR(R474=$R$3,R474=$R$15,R474=$R$52,R474=$R$85,R474=$R$75,R474=$R$135),"Music",IF(OR(R474=Sheet1!$H$4,R474=Sheet1!$H$5,R474=Sheet1!$H$6,R474=Sheet1!$H$7,R474=Sheet1!$H$8,R474=Sheet1!$H$9),"Film &amp; Video",IF(OR(R474=Sheet1!$H$26,R474=Sheet1!$H$25),"Technology",IF(R474=Sheet1!$H$13,"Journalism",IF(OR(R474=Sheet1!$H$20,R474=Sheet1!$H$21,R474=Sheet1!$H$22,R474=Sheet1!$H$23),"Publishing",IF(R474=Sheet1!$H$24,"Photography",IF(R474=Sheet1!$H$27,"Theater",IF(OR(R474=Sheet1!$H$10,R474=Sheet1!$H$11),"Games","TBD")))))))))</f>
        <v>Music</v>
      </c>
      <c r="T474" t="str">
        <f>IF(R474=Sheet1!$H$4,"Animation",IF(R474=Sheet1!$H$5,"Documentary",IF(R474=Sheet1!$H$6,"Drama",IF(R474=Sheet1!$H$7,"Science Fiction",IF(R474=Sheet1!$H$8,"Shorts",IF(R474=Sheet1!$H$9,"Television",IF(R474=Sheet1!$H$10,"Mobile games",IF(R474=Sheet1!$H$11,"Video games",IF(R474=Sheet1!$H$12,"Food trucks",IF(R474=Sheet1!$H$13,"Audio",IF(R474=Sheet1!$H$14,"Electric music",IF(R474=Sheet1!$H$15,"Indie rock",IF(R474=Sheet1!$H$16,"Jazz",IF(R474=Sheet1!$H$17,"Metal",IF(R474=Sheet1!$H$18,"Rock",IF(R474=Sheet1!$H$19,"World Music",IF(R474=Sheet1!$H$20,"Fiction",IF(R474=Sheet1!$H$21,"Nonfiction",IF(R474=Sheet1!$H$22,"Radio &amp; podcasts",IF(R474=Sheet1!$H$23,"Translations",IF(R474=Sheet1!$H$24,"Photography books",IF(R474=Sheet1!$H$25,"Web",IF(R474=Sheet1!$H$26,"Wearables",IF(R474=Sheet1!$H$27,"Plays","Other"))))))))))))))))))))))))</f>
        <v>Rock</v>
      </c>
    </row>
    <row r="475" spans="1:20" ht="16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s="5">
        <f>(E475/D475)</f>
        <v>1.7814000000000001</v>
      </c>
      <c r="I475" s="8">
        <f>E475/G475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4">
        <f>(((L475/60)/60)/24)+DATE(1970,1,1)</f>
        <v>43277.208333333328</v>
      </c>
      <c r="O475" s="14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tr">
        <f>IF(R475="food/food trucks","Food",IF(OR(R475=$R$3,R475=$R$15,R475=$R$52,R475=$R$85,R475=$R$75,R475=$R$135),"Music",IF(OR(R475=Sheet1!$H$4,R475=Sheet1!$H$5,R475=Sheet1!$H$6,R475=Sheet1!$H$7,R475=Sheet1!$H$8,R475=Sheet1!$H$9),"Film &amp; Video",IF(OR(R475=Sheet1!$H$26,R475=Sheet1!$H$25),"Technology",IF(R475=Sheet1!$H$13,"Journalism",IF(OR(R475=Sheet1!$H$20,R475=Sheet1!$H$21,R475=Sheet1!$H$22,R475=Sheet1!$H$23),"Publishing",IF(R475=Sheet1!$H$24,"Photography",IF(R475=Sheet1!$H$27,"Theater",IF(OR(R475=Sheet1!$H$10,R475=Sheet1!$H$11),"Games","TBD")))))))))</f>
        <v>Music</v>
      </c>
      <c r="T475" t="str">
        <f>IF(R475=Sheet1!$H$4,"Animation",IF(R475=Sheet1!$H$5,"Documentary",IF(R475=Sheet1!$H$6,"Drama",IF(R475=Sheet1!$H$7,"Science Fiction",IF(R475=Sheet1!$H$8,"Shorts",IF(R475=Sheet1!$H$9,"Television",IF(R475=Sheet1!$H$10,"Mobile games",IF(R475=Sheet1!$H$11,"Video games",IF(R475=Sheet1!$H$12,"Food trucks",IF(R475=Sheet1!$H$13,"Audio",IF(R475=Sheet1!$H$14,"Electric music",IF(R475=Sheet1!$H$15,"Indie rock",IF(R475=Sheet1!$H$16,"Jazz",IF(R475=Sheet1!$H$17,"Metal",IF(R475=Sheet1!$H$18,"Rock",IF(R475=Sheet1!$H$19,"World Music",IF(R475=Sheet1!$H$20,"Fiction",IF(R475=Sheet1!$H$21,"Nonfiction",IF(R475=Sheet1!$H$22,"Radio &amp; podcasts",IF(R475=Sheet1!$H$23,"Translations",IF(R475=Sheet1!$H$24,"Photography books",IF(R475=Sheet1!$H$25,"Web",IF(R475=Sheet1!$H$26,"Wearables",IF(R475=Sheet1!$H$27,"Plays","Other"))))))))))))))))))))))))</f>
        <v>Electric music</v>
      </c>
    </row>
    <row r="476" spans="1:20" ht="16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s="5">
        <f>(E476/D476)</f>
        <v>3.6515</v>
      </c>
      <c r="I476" s="8">
        <f>E476/G476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4">
        <f>(((L476/60)/60)/24)+DATE(1970,1,1)</f>
        <v>41989.25</v>
      </c>
      <c r="O476" s="14">
        <f>(((M476/60)/60)/24)+DATE(1970,1,1)</f>
        <v>41990.25</v>
      </c>
      <c r="P476" t="b">
        <v>0</v>
      </c>
      <c r="Q476" t="b">
        <v>0</v>
      </c>
      <c r="R476" t="s">
        <v>269</v>
      </c>
      <c r="S476" t="str">
        <f>IF(R476="food/food trucks","Food",IF(OR(R476=$R$3,R476=$R$15,R476=$R$52,R476=$R$85,R476=$R$75,R476=$R$135),"Music",IF(OR(R476=Sheet1!$H$4,R476=Sheet1!$H$5,R476=Sheet1!$H$6,R476=Sheet1!$H$7,R476=Sheet1!$H$8,R476=Sheet1!$H$9),"Film &amp; Video",IF(OR(R476=Sheet1!$H$26,R476=Sheet1!$H$25),"Technology",IF(R476=Sheet1!$H$13,"Journalism",IF(OR(R476=Sheet1!$H$20,R476=Sheet1!$H$21,R476=Sheet1!$H$22,R476=Sheet1!$H$23),"Publishing",IF(R476=Sheet1!$H$24,"Photography",IF(R476=Sheet1!$H$27,"Theater",IF(OR(R476=Sheet1!$H$10,R476=Sheet1!$H$11),"Games","TBD")))))))))</f>
        <v>Film &amp; Video</v>
      </c>
      <c r="T476" t="str">
        <f>IF(R476=Sheet1!$H$4,"Animation",IF(R476=Sheet1!$H$5,"Documentary",IF(R476=Sheet1!$H$6,"Drama",IF(R476=Sheet1!$H$7,"Science Fiction",IF(R476=Sheet1!$H$8,"Shorts",IF(R476=Sheet1!$H$9,"Television",IF(R476=Sheet1!$H$10,"Mobile games",IF(R476=Sheet1!$H$11,"Video games",IF(R476=Sheet1!$H$12,"Food trucks",IF(R476=Sheet1!$H$13,"Audio",IF(R476=Sheet1!$H$14,"Electric music",IF(R476=Sheet1!$H$15,"Indie rock",IF(R476=Sheet1!$H$16,"Jazz",IF(R476=Sheet1!$H$17,"Metal",IF(R476=Sheet1!$H$18,"Rock",IF(R476=Sheet1!$H$19,"World Music",IF(R476=Sheet1!$H$20,"Fiction",IF(R476=Sheet1!$H$21,"Nonfiction",IF(R476=Sheet1!$H$22,"Radio &amp; podcasts",IF(R476=Sheet1!$H$23,"Translations",IF(R476=Sheet1!$H$24,"Photography books",IF(R476=Sheet1!$H$25,"Web",IF(R476=Sheet1!$H$26,"Wearables",IF(R476=Sheet1!$H$27,"Plays","Other"))))))))))))))))))))))))</f>
        <v>Television</v>
      </c>
    </row>
    <row r="477" spans="1:20" ht="31.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s="5">
        <f>(E477/D477)</f>
        <v>1.1394594594594594</v>
      </c>
      <c r="I477" s="8">
        <f>E477/G477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4">
        <f>(((L477/60)/60)/24)+DATE(1970,1,1)</f>
        <v>41450.208333333336</v>
      </c>
      <c r="O477" s="14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tr">
        <f>IF(R477="food/food trucks","Food",IF(OR(R477=$R$3,R477=$R$15,R477=$R$52,R477=$R$85,R477=$R$75,R477=$R$135),"Music",IF(OR(R477=Sheet1!$H$4,R477=Sheet1!$H$5,R477=Sheet1!$H$6,R477=Sheet1!$H$7,R477=Sheet1!$H$8,R477=Sheet1!$H$9),"Film &amp; Video",IF(OR(R477=Sheet1!$H$26,R477=Sheet1!$H$25),"Technology",IF(R477=Sheet1!$H$13,"Journalism",IF(OR(R477=Sheet1!$H$20,R477=Sheet1!$H$21,R477=Sheet1!$H$22,R477=Sheet1!$H$23),"Publishing",IF(R477=Sheet1!$H$24,"Photography",IF(R477=Sheet1!$H$27,"Theater",IF(OR(R477=Sheet1!$H$10,R477=Sheet1!$H$11),"Games","TBD")))))))))</f>
        <v>Publishing</v>
      </c>
      <c r="T477" t="str">
        <f>IF(R477=Sheet1!$H$4,"Animation",IF(R477=Sheet1!$H$5,"Documentary",IF(R477=Sheet1!$H$6,"Drama",IF(R477=Sheet1!$H$7,"Science Fiction",IF(R477=Sheet1!$H$8,"Shorts",IF(R477=Sheet1!$H$9,"Television",IF(R477=Sheet1!$H$10,"Mobile games",IF(R477=Sheet1!$H$11,"Video games",IF(R477=Sheet1!$H$12,"Food trucks",IF(R477=Sheet1!$H$13,"Audio",IF(R477=Sheet1!$H$14,"Electric music",IF(R477=Sheet1!$H$15,"Indie rock",IF(R477=Sheet1!$H$16,"Jazz",IF(R477=Sheet1!$H$17,"Metal",IF(R477=Sheet1!$H$18,"Rock",IF(R477=Sheet1!$H$19,"World Music",IF(R477=Sheet1!$H$20,"Fiction",IF(R477=Sheet1!$H$21,"Nonfiction",IF(R477=Sheet1!$H$22,"Radio &amp; podcasts",IF(R477=Sheet1!$H$23,"Translations",IF(R477=Sheet1!$H$24,"Photography books",IF(R477=Sheet1!$H$25,"Web",IF(R477=Sheet1!$H$26,"Wearables",IF(R477=Sheet1!$H$27,"Plays","Other"))))))))))))))))))))))))</f>
        <v>Translations</v>
      </c>
    </row>
    <row r="478" spans="1:20" ht="31.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s="5">
        <f>(E478/D478)</f>
        <v>0.29828720626631855</v>
      </c>
      <c r="I478" s="8">
        <f>E478/G478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4">
        <f>(((L478/60)/60)/24)+DATE(1970,1,1)</f>
        <v>43322.208333333328</v>
      </c>
      <c r="O478" s="14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>
        <f>IF(R478="food/food trucks","Food",IF(OR(R478=$R$3,R478=$R$15,R478=$R$52,R478=$R$85,R478=$R$75,R478=$R$135),"Music",IF(OR(R478=Sheet1!$H$4,R478=Sheet1!$H$5,R478=Sheet1!$H$6,R478=Sheet1!$H$7,R478=Sheet1!$H$8,R478=Sheet1!$H$9),"Film &amp; Video",IF(OR(R478=Sheet1!$H$26,R478=Sheet1!$H$25),"Technology",IF(R478=Sheet1!$H$13,"Journalism",IF(OR(R478=Sheet1!$H$20,R478=Sheet1!$H$21,R478=Sheet1!$H$22,R478=Sheet1!$H$23),"Publishing",IF(R478=Sheet1!$H$24,"Photography",IF(R478=Sheet1!$H$27,"Theater",IF(OR(R478=Sheet1!$H$10,R478=Sheet1!$H$11),"Games","TBD")))))))))</f>
        <v>Publishing</v>
      </c>
      <c r="T478" t="str">
        <f>IF(R478=Sheet1!$H$4,"Animation",IF(R478=Sheet1!$H$5,"Documentary",IF(R478=Sheet1!$H$6,"Drama",IF(R478=Sheet1!$H$7,"Science Fiction",IF(R478=Sheet1!$H$8,"Shorts",IF(R478=Sheet1!$H$9,"Television",IF(R478=Sheet1!$H$10,"Mobile games",IF(R478=Sheet1!$H$11,"Video games",IF(R478=Sheet1!$H$12,"Food trucks",IF(R478=Sheet1!$H$13,"Audio",IF(R478=Sheet1!$H$14,"Electric music",IF(R478=Sheet1!$H$15,"Indie rock",IF(R478=Sheet1!$H$16,"Jazz",IF(R478=Sheet1!$H$17,"Metal",IF(R478=Sheet1!$H$18,"Rock",IF(R478=Sheet1!$H$19,"World Music",IF(R478=Sheet1!$H$20,"Fiction",IF(R478=Sheet1!$H$21,"Nonfiction",IF(R478=Sheet1!$H$22,"Radio &amp; podcasts",IF(R478=Sheet1!$H$23,"Translations",IF(R478=Sheet1!$H$24,"Photography books",IF(R478=Sheet1!$H$25,"Web",IF(R478=Sheet1!$H$26,"Wearables",IF(R478=Sheet1!$H$27,"Plays","Other"))))))))))))))))))))))))</f>
        <v>Fiction</v>
      </c>
    </row>
    <row r="479" spans="1:20" ht="16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s="5">
        <f>(E479/D479)</f>
        <v>0.54270588235294115</v>
      </c>
      <c r="I479" s="8">
        <f>E479/G479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4">
        <f>(((L479/60)/60)/24)+DATE(1970,1,1)</f>
        <v>40720.208333333336</v>
      </c>
      <c r="O479" s="14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>
        <f>IF(R479="food/food trucks","Food",IF(OR(R479=$R$3,R479=$R$15,R479=$R$52,R479=$R$85,R479=$R$75,R479=$R$135),"Music",IF(OR(R479=Sheet1!$H$4,R479=Sheet1!$H$5,R479=Sheet1!$H$6,R479=Sheet1!$H$7,R479=Sheet1!$H$8,R479=Sheet1!$H$9),"Film &amp; Video",IF(OR(R479=Sheet1!$H$26,R479=Sheet1!$H$25),"Technology",IF(R479=Sheet1!$H$13,"Journalism",IF(OR(R479=Sheet1!$H$20,R479=Sheet1!$H$21,R479=Sheet1!$H$22,R479=Sheet1!$H$23),"Publishing",IF(R479=Sheet1!$H$24,"Photography",IF(R479=Sheet1!$H$27,"Theater",IF(OR(R479=Sheet1!$H$10,R479=Sheet1!$H$11),"Games","TBD")))))))))</f>
        <v>Film &amp; Video</v>
      </c>
      <c r="T479" t="str">
        <f>IF(R479=Sheet1!$H$4,"Animation",IF(R479=Sheet1!$H$5,"Documentary",IF(R479=Sheet1!$H$6,"Drama",IF(R479=Sheet1!$H$7,"Science Fiction",IF(R479=Sheet1!$H$8,"Shorts",IF(R479=Sheet1!$H$9,"Television",IF(R479=Sheet1!$H$10,"Mobile games",IF(R479=Sheet1!$H$11,"Video games",IF(R479=Sheet1!$H$12,"Food trucks",IF(R479=Sheet1!$H$13,"Audio",IF(R479=Sheet1!$H$14,"Electric music",IF(R479=Sheet1!$H$15,"Indie rock",IF(R479=Sheet1!$H$16,"Jazz",IF(R479=Sheet1!$H$17,"Metal",IF(R479=Sheet1!$H$18,"Rock",IF(R479=Sheet1!$H$19,"World Music",IF(R479=Sheet1!$H$20,"Fiction",IF(R479=Sheet1!$H$21,"Nonfiction",IF(R479=Sheet1!$H$22,"Radio &amp; podcasts",IF(R479=Sheet1!$H$23,"Translations",IF(R479=Sheet1!$H$24,"Photography books",IF(R479=Sheet1!$H$25,"Web",IF(R479=Sheet1!$H$26,"Wearables",IF(R479=Sheet1!$H$27,"Plays","Other"))))))))))))))))))))))))</f>
        <v>Science Fiction</v>
      </c>
    </row>
    <row r="480" spans="1:20" ht="16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s="5">
        <f>(E480/D480)</f>
        <v>2.3634156976744185</v>
      </c>
      <c r="I480" s="8">
        <f>E480/G480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4">
        <f>(((L480/60)/60)/24)+DATE(1970,1,1)</f>
        <v>42072.208333333328</v>
      </c>
      <c r="O480" s="14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tr">
        <f>IF(R480="food/food trucks","Food",IF(OR(R480=$R$3,R480=$R$15,R480=$R$52,R480=$R$85,R480=$R$75,R480=$R$135),"Music",IF(OR(R480=Sheet1!$H$4,R480=Sheet1!$H$5,R480=Sheet1!$H$6,R480=Sheet1!$H$7,R480=Sheet1!$H$8,R480=Sheet1!$H$9),"Film &amp; Video",IF(OR(R480=Sheet1!$H$26,R480=Sheet1!$H$25),"Technology",IF(R480=Sheet1!$H$13,"Journalism",IF(OR(R480=Sheet1!$H$20,R480=Sheet1!$H$21,R480=Sheet1!$H$22,R480=Sheet1!$H$23),"Publishing",IF(R480=Sheet1!$H$24,"Photography",IF(R480=Sheet1!$H$27,"Theater",IF(OR(R480=Sheet1!$H$10,R480=Sheet1!$H$11),"Games","TBD")))))))))</f>
        <v>Technology</v>
      </c>
      <c r="T480" t="str">
        <f>IF(R480=Sheet1!$H$4,"Animation",IF(R480=Sheet1!$H$5,"Documentary",IF(R480=Sheet1!$H$6,"Drama",IF(R480=Sheet1!$H$7,"Science Fiction",IF(R480=Sheet1!$H$8,"Shorts",IF(R480=Sheet1!$H$9,"Television",IF(R480=Sheet1!$H$10,"Mobile games",IF(R480=Sheet1!$H$11,"Video games",IF(R480=Sheet1!$H$12,"Food trucks",IF(R480=Sheet1!$H$13,"Audio",IF(R480=Sheet1!$H$14,"Electric music",IF(R480=Sheet1!$H$15,"Indie rock",IF(R480=Sheet1!$H$16,"Jazz",IF(R480=Sheet1!$H$17,"Metal",IF(R480=Sheet1!$H$18,"Rock",IF(R480=Sheet1!$H$19,"World Music",IF(R480=Sheet1!$H$20,"Fiction",IF(R480=Sheet1!$H$21,"Nonfiction",IF(R480=Sheet1!$H$22,"Radio &amp; podcasts",IF(R480=Sheet1!$H$23,"Translations",IF(R480=Sheet1!$H$24,"Photography books",IF(R480=Sheet1!$H$25,"Web",IF(R480=Sheet1!$H$26,"Wearables",IF(R480=Sheet1!$H$27,"Plays","Other"))))))))))))))))))))))))</f>
        <v>Wearables</v>
      </c>
    </row>
    <row r="481" spans="1:20" ht="16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s="5">
        <f>(E481/D481)</f>
        <v>5.1291666666666664</v>
      </c>
      <c r="I481" s="8">
        <f>E481/G481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4">
        <f>(((L481/60)/60)/24)+DATE(1970,1,1)</f>
        <v>42945.208333333328</v>
      </c>
      <c r="O481" s="14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tr">
        <f>IF(R481="food/food trucks","Food",IF(OR(R481=$R$3,R481=$R$15,R481=$R$52,R481=$R$85,R481=$R$75,R481=$R$135),"Music",IF(OR(R481=Sheet1!$H$4,R481=Sheet1!$H$5,R481=Sheet1!$H$6,R481=Sheet1!$H$7,R481=Sheet1!$H$8,R481=Sheet1!$H$9),"Film &amp; Video",IF(OR(R481=Sheet1!$H$26,R481=Sheet1!$H$25),"Technology",IF(R481=Sheet1!$H$13,"Journalism",IF(OR(R481=Sheet1!$H$20,R481=Sheet1!$H$21,R481=Sheet1!$H$22,R481=Sheet1!$H$23),"Publishing",IF(R481=Sheet1!$H$24,"Photography",IF(R481=Sheet1!$H$27,"Theater",IF(OR(R481=Sheet1!$H$10,R481=Sheet1!$H$11),"Games","TBD")))))))))</f>
        <v>Food</v>
      </c>
      <c r="T481" t="str">
        <f>IF(R481=Sheet1!$H$4,"Animation",IF(R481=Sheet1!$H$5,"Documentary",IF(R481=Sheet1!$H$6,"Drama",IF(R481=Sheet1!$H$7,"Science Fiction",IF(R481=Sheet1!$H$8,"Shorts",IF(R481=Sheet1!$H$9,"Television",IF(R481=Sheet1!$H$10,"Mobile games",IF(R481=Sheet1!$H$11,"Video games",IF(R481=Sheet1!$H$12,"Food trucks",IF(R481=Sheet1!$H$13,"Audio",IF(R481=Sheet1!$H$14,"Electric music",IF(R481=Sheet1!$H$15,"Indie rock",IF(R481=Sheet1!$H$16,"Jazz",IF(R481=Sheet1!$H$17,"Metal",IF(R481=Sheet1!$H$18,"Rock",IF(R481=Sheet1!$H$19,"World Music",IF(R481=Sheet1!$H$20,"Fiction",IF(R481=Sheet1!$H$21,"Nonfiction",IF(R481=Sheet1!$H$22,"Radio &amp; podcasts",IF(R481=Sheet1!$H$23,"Translations",IF(R481=Sheet1!$H$24,"Photography books",IF(R481=Sheet1!$H$25,"Web",IF(R481=Sheet1!$H$26,"Wearables",IF(R481=Sheet1!$H$27,"Plays","Other"))))))))))))))))))))))))</f>
        <v>Food trucks</v>
      </c>
    </row>
    <row r="482" spans="1:20" ht="16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s="5">
        <f>(E482/D482)</f>
        <v>1.0065116279069768</v>
      </c>
      <c r="I482" s="8">
        <f>E482/G482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4">
        <f>(((L482/60)/60)/24)+DATE(1970,1,1)</f>
        <v>40248.25</v>
      </c>
      <c r="O482" s="14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tr">
        <f>IF(R482="food/food trucks","Food",IF(OR(R482=$R$3,R482=$R$15,R482=$R$52,R482=$R$85,R482=$R$75,R482=$R$135),"Music",IF(OR(R482=Sheet1!$H$4,R482=Sheet1!$H$5,R482=Sheet1!$H$6,R482=Sheet1!$H$7,R482=Sheet1!$H$8,R482=Sheet1!$H$9),"Film &amp; Video",IF(OR(R482=Sheet1!$H$26,R482=Sheet1!$H$25),"Technology",IF(R482=Sheet1!$H$13,"Journalism",IF(OR(R482=Sheet1!$H$20,R482=Sheet1!$H$21,R482=Sheet1!$H$22,R482=Sheet1!$H$23),"Publishing",IF(R482=Sheet1!$H$24,"Photography",IF(R482=Sheet1!$H$27,"Theater",IF(OR(R482=Sheet1!$H$10,R482=Sheet1!$H$11),"Games","TBD")))))))))</f>
        <v>Photography</v>
      </c>
      <c r="T482" t="str">
        <f>IF(R482=Sheet1!$H$4,"Animation",IF(R482=Sheet1!$H$5,"Documentary",IF(R482=Sheet1!$H$6,"Drama",IF(R482=Sheet1!$H$7,"Science Fiction",IF(R482=Sheet1!$H$8,"Shorts",IF(R482=Sheet1!$H$9,"Television",IF(R482=Sheet1!$H$10,"Mobile games",IF(R482=Sheet1!$H$11,"Video games",IF(R482=Sheet1!$H$12,"Food trucks",IF(R482=Sheet1!$H$13,"Audio",IF(R482=Sheet1!$H$14,"Electric music",IF(R482=Sheet1!$H$15,"Indie rock",IF(R482=Sheet1!$H$16,"Jazz",IF(R482=Sheet1!$H$17,"Metal",IF(R482=Sheet1!$H$18,"Rock",IF(R482=Sheet1!$H$19,"World Music",IF(R482=Sheet1!$H$20,"Fiction",IF(R482=Sheet1!$H$21,"Nonfiction",IF(R482=Sheet1!$H$22,"Radio &amp; podcasts",IF(R482=Sheet1!$H$23,"Translations",IF(R482=Sheet1!$H$24,"Photography books",IF(R482=Sheet1!$H$25,"Web",IF(R482=Sheet1!$H$26,"Wearables",IF(R482=Sheet1!$H$27,"Plays","Other"))))))))))))))))))))))))</f>
        <v>Photography books</v>
      </c>
    </row>
    <row r="483" spans="1:20" ht="31.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s="5">
        <f>(E483/D483)</f>
        <v>0.81348423194303154</v>
      </c>
      <c r="I483" s="8">
        <f>E483/G483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4">
        <f>(((L483/60)/60)/24)+DATE(1970,1,1)</f>
        <v>41913.208333333336</v>
      </c>
      <c r="O483" s="14">
        <f>(((M483/60)/60)/24)+DATE(1970,1,1)</f>
        <v>41955.25</v>
      </c>
      <c r="P483" t="b">
        <v>0</v>
      </c>
      <c r="Q483" t="b">
        <v>1</v>
      </c>
      <c r="R483" t="s">
        <v>33</v>
      </c>
      <c r="S483" t="str">
        <f>IF(R483="food/food trucks","Food",IF(OR(R483=$R$3,R483=$R$15,R483=$R$52,R483=$R$85,R483=$R$75,R483=$R$135),"Music",IF(OR(R483=Sheet1!$H$4,R483=Sheet1!$H$5,R483=Sheet1!$H$6,R483=Sheet1!$H$7,R483=Sheet1!$H$8,R483=Sheet1!$H$9),"Film &amp; Video",IF(OR(R483=Sheet1!$H$26,R483=Sheet1!$H$25),"Technology",IF(R483=Sheet1!$H$13,"Journalism",IF(OR(R483=Sheet1!$H$20,R483=Sheet1!$H$21,R483=Sheet1!$H$22,R483=Sheet1!$H$23),"Publishing",IF(R483=Sheet1!$H$24,"Photography",IF(R483=Sheet1!$H$27,"Theater",IF(OR(R483=Sheet1!$H$10,R483=Sheet1!$H$11),"Games","TBD")))))))))</f>
        <v>Theater</v>
      </c>
      <c r="T483" t="str">
        <f>IF(R483=Sheet1!$H$4,"Animation",IF(R483=Sheet1!$H$5,"Documentary",IF(R483=Sheet1!$H$6,"Drama",IF(R483=Sheet1!$H$7,"Science Fiction",IF(R483=Sheet1!$H$8,"Shorts",IF(R483=Sheet1!$H$9,"Television",IF(R483=Sheet1!$H$10,"Mobile games",IF(R483=Sheet1!$H$11,"Video games",IF(R483=Sheet1!$H$12,"Food trucks",IF(R483=Sheet1!$H$13,"Audio",IF(R483=Sheet1!$H$14,"Electric music",IF(R483=Sheet1!$H$15,"Indie rock",IF(R483=Sheet1!$H$16,"Jazz",IF(R483=Sheet1!$H$17,"Metal",IF(R483=Sheet1!$H$18,"Rock",IF(R483=Sheet1!$H$19,"World Music",IF(R483=Sheet1!$H$20,"Fiction",IF(R483=Sheet1!$H$21,"Nonfiction",IF(R483=Sheet1!$H$22,"Radio &amp; podcasts",IF(R483=Sheet1!$H$23,"Translations",IF(R483=Sheet1!$H$24,"Photography books",IF(R483=Sheet1!$H$25,"Web",IF(R483=Sheet1!$H$26,"Wearables",IF(R483=Sheet1!$H$27,"Plays","Other"))))))))))))))))))))))))</f>
        <v>Plays</v>
      </c>
    </row>
    <row r="484" spans="1:20" ht="31.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s="5">
        <f>(E484/D484)</f>
        <v>0.16404761904761905</v>
      </c>
      <c r="I484" s="8">
        <f>E484/G484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4">
        <f>(((L484/60)/60)/24)+DATE(1970,1,1)</f>
        <v>40963.25</v>
      </c>
      <c r="O484" s="14">
        <f>(((M484/60)/60)/24)+DATE(1970,1,1)</f>
        <v>40974.25</v>
      </c>
      <c r="P484" t="b">
        <v>0</v>
      </c>
      <c r="Q484" t="b">
        <v>1</v>
      </c>
      <c r="R484" t="s">
        <v>119</v>
      </c>
      <c r="S484" t="str">
        <f>IF(R484="food/food trucks","Food",IF(OR(R484=$R$3,R484=$R$15,R484=$R$52,R484=$R$85,R484=$R$75,R484=$R$135),"Music",IF(OR(R484=Sheet1!$H$4,R484=Sheet1!$H$5,R484=Sheet1!$H$6,R484=Sheet1!$H$7,R484=Sheet1!$H$8,R484=Sheet1!$H$9),"Film &amp; Video",IF(OR(R484=Sheet1!$H$26,R484=Sheet1!$H$25),"Technology",IF(R484=Sheet1!$H$13,"Journalism",IF(OR(R484=Sheet1!$H$20,R484=Sheet1!$H$21,R484=Sheet1!$H$22,R484=Sheet1!$H$23),"Publishing",IF(R484=Sheet1!$H$24,"Photography",IF(R484=Sheet1!$H$27,"Theater",IF(OR(R484=Sheet1!$H$10,R484=Sheet1!$H$11),"Games","TBD")))))))))</f>
        <v>Publishing</v>
      </c>
      <c r="T484" t="str">
        <f>IF(R484=Sheet1!$H$4,"Animation",IF(R484=Sheet1!$H$5,"Documentary",IF(R484=Sheet1!$H$6,"Drama",IF(R484=Sheet1!$H$7,"Science Fiction",IF(R484=Sheet1!$H$8,"Shorts",IF(R484=Sheet1!$H$9,"Television",IF(R484=Sheet1!$H$10,"Mobile games",IF(R484=Sheet1!$H$11,"Video games",IF(R484=Sheet1!$H$12,"Food trucks",IF(R484=Sheet1!$H$13,"Audio",IF(R484=Sheet1!$H$14,"Electric music",IF(R484=Sheet1!$H$15,"Indie rock",IF(R484=Sheet1!$H$16,"Jazz",IF(R484=Sheet1!$H$17,"Metal",IF(R484=Sheet1!$H$18,"Rock",IF(R484=Sheet1!$H$19,"World Music",IF(R484=Sheet1!$H$20,"Fiction",IF(R484=Sheet1!$H$21,"Nonfiction",IF(R484=Sheet1!$H$22,"Radio &amp; podcasts",IF(R484=Sheet1!$H$23,"Translations",IF(R484=Sheet1!$H$24,"Photography books",IF(R484=Sheet1!$H$25,"Web",IF(R484=Sheet1!$H$26,"Wearables",IF(R484=Sheet1!$H$27,"Plays","Other"))))))))))))))))))))))))</f>
        <v>Fiction</v>
      </c>
    </row>
    <row r="485" spans="1:20" ht="16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s="5">
        <f>(E485/D485)</f>
        <v>0.52774617067833696</v>
      </c>
      <c r="I485" s="8">
        <f>E485/G485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4">
        <f>(((L485/60)/60)/24)+DATE(1970,1,1)</f>
        <v>43811.25</v>
      </c>
      <c r="O485" s="14">
        <f>(((M485/60)/60)/24)+DATE(1970,1,1)</f>
        <v>43818.25</v>
      </c>
      <c r="P485" t="b">
        <v>0</v>
      </c>
      <c r="Q485" t="b">
        <v>0</v>
      </c>
      <c r="R485" t="s">
        <v>33</v>
      </c>
      <c r="S485" t="str">
        <f>IF(R485="food/food trucks","Food",IF(OR(R485=$R$3,R485=$R$15,R485=$R$52,R485=$R$85,R485=$R$75,R485=$R$135),"Music",IF(OR(R485=Sheet1!$H$4,R485=Sheet1!$H$5,R485=Sheet1!$H$6,R485=Sheet1!$H$7,R485=Sheet1!$H$8,R485=Sheet1!$H$9),"Film &amp; Video",IF(OR(R485=Sheet1!$H$26,R485=Sheet1!$H$25),"Technology",IF(R485=Sheet1!$H$13,"Journalism",IF(OR(R485=Sheet1!$H$20,R485=Sheet1!$H$21,R485=Sheet1!$H$22,R485=Sheet1!$H$23),"Publishing",IF(R485=Sheet1!$H$24,"Photography",IF(R485=Sheet1!$H$27,"Theater",IF(OR(R485=Sheet1!$H$10,R485=Sheet1!$H$11),"Games","TBD")))))))))</f>
        <v>Theater</v>
      </c>
      <c r="T485" t="str">
        <f>IF(R485=Sheet1!$H$4,"Animation",IF(R485=Sheet1!$H$5,"Documentary",IF(R485=Sheet1!$H$6,"Drama",IF(R485=Sheet1!$H$7,"Science Fiction",IF(R485=Sheet1!$H$8,"Shorts",IF(R485=Sheet1!$H$9,"Television",IF(R485=Sheet1!$H$10,"Mobile games",IF(R485=Sheet1!$H$11,"Video games",IF(R485=Sheet1!$H$12,"Food trucks",IF(R485=Sheet1!$H$13,"Audio",IF(R485=Sheet1!$H$14,"Electric music",IF(R485=Sheet1!$H$15,"Indie rock",IF(R485=Sheet1!$H$16,"Jazz",IF(R485=Sheet1!$H$17,"Metal",IF(R485=Sheet1!$H$18,"Rock",IF(R485=Sheet1!$H$19,"World Music",IF(R485=Sheet1!$H$20,"Fiction",IF(R485=Sheet1!$H$21,"Nonfiction",IF(R485=Sheet1!$H$22,"Radio &amp; podcasts",IF(R485=Sheet1!$H$23,"Translations",IF(R485=Sheet1!$H$24,"Photography books",IF(R485=Sheet1!$H$25,"Web",IF(R485=Sheet1!$H$26,"Wearables",IF(R485=Sheet1!$H$27,"Plays","Other"))))))))))))))))))))))))</f>
        <v>Plays</v>
      </c>
    </row>
    <row r="486" spans="1:20" ht="16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s="5">
        <f>(E486/D486)</f>
        <v>2.6020608108108108</v>
      </c>
      <c r="I486" s="8">
        <f>E486/G486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4">
        <f>(((L486/60)/60)/24)+DATE(1970,1,1)</f>
        <v>41855.208333333336</v>
      </c>
      <c r="O486" s="14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tr">
        <f>IF(R486="food/food trucks","Food",IF(OR(R486=$R$3,R486=$R$15,R486=$R$52,R486=$R$85,R486=$R$75,R486=$R$135),"Music",IF(OR(R486=Sheet1!$H$4,R486=Sheet1!$H$5,R486=Sheet1!$H$6,R486=Sheet1!$H$7,R486=Sheet1!$H$8,R486=Sheet1!$H$9),"Film &amp; Video",IF(OR(R486=Sheet1!$H$26,R486=Sheet1!$H$25),"Technology",IF(R486=Sheet1!$H$13,"Journalism",IF(OR(R486=Sheet1!$H$20,R486=Sheet1!$H$21,R486=Sheet1!$H$22,R486=Sheet1!$H$23),"Publishing",IF(R486=Sheet1!$H$24,"Photography",IF(R486=Sheet1!$H$27,"Theater",IF(OR(R486=Sheet1!$H$10,R486=Sheet1!$H$11),"Games","TBD")))))))))</f>
        <v>Food</v>
      </c>
      <c r="T486" t="str">
        <f>IF(R486=Sheet1!$H$4,"Animation",IF(R486=Sheet1!$H$5,"Documentary",IF(R486=Sheet1!$H$6,"Drama",IF(R486=Sheet1!$H$7,"Science Fiction",IF(R486=Sheet1!$H$8,"Shorts",IF(R486=Sheet1!$H$9,"Television",IF(R486=Sheet1!$H$10,"Mobile games",IF(R486=Sheet1!$H$11,"Video games",IF(R486=Sheet1!$H$12,"Food trucks",IF(R486=Sheet1!$H$13,"Audio",IF(R486=Sheet1!$H$14,"Electric music",IF(R486=Sheet1!$H$15,"Indie rock",IF(R486=Sheet1!$H$16,"Jazz",IF(R486=Sheet1!$H$17,"Metal",IF(R486=Sheet1!$H$18,"Rock",IF(R486=Sheet1!$H$19,"World Music",IF(R486=Sheet1!$H$20,"Fiction",IF(R486=Sheet1!$H$21,"Nonfiction",IF(R486=Sheet1!$H$22,"Radio &amp; podcasts",IF(R486=Sheet1!$H$23,"Translations",IF(R486=Sheet1!$H$24,"Photography books",IF(R486=Sheet1!$H$25,"Web",IF(R486=Sheet1!$H$26,"Wearables",IF(R486=Sheet1!$H$27,"Plays","Other"))))))))))))))))))))))))</f>
        <v>Food trucks</v>
      </c>
    </row>
    <row r="487" spans="1:20" ht="31.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s="5">
        <f>(E487/D487)</f>
        <v>0.30732891832229581</v>
      </c>
      <c r="I487" s="8">
        <f>E487/G487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4">
        <f>(((L487/60)/60)/24)+DATE(1970,1,1)</f>
        <v>43626.208333333328</v>
      </c>
      <c r="O487" s="14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>
        <f>IF(R487="food/food trucks","Food",IF(OR(R487=$R$3,R487=$R$15,R487=$R$52,R487=$R$85,R487=$R$75,R487=$R$135),"Music",IF(OR(R487=Sheet1!$H$4,R487=Sheet1!$H$5,R487=Sheet1!$H$6,R487=Sheet1!$H$7,R487=Sheet1!$H$8,R487=Sheet1!$H$9),"Film &amp; Video",IF(OR(R487=Sheet1!$H$26,R487=Sheet1!$H$25),"Technology",IF(R487=Sheet1!$H$13,"Journalism",IF(OR(R487=Sheet1!$H$20,R487=Sheet1!$H$21,R487=Sheet1!$H$22,R487=Sheet1!$H$23),"Publishing",IF(R487=Sheet1!$H$24,"Photography",IF(R487=Sheet1!$H$27,"Theater",IF(OR(R487=Sheet1!$H$10,R487=Sheet1!$H$11),"Games","TBD")))))))))</f>
        <v>Theater</v>
      </c>
      <c r="T487" t="str">
        <f>IF(R487=Sheet1!$H$4,"Animation",IF(R487=Sheet1!$H$5,"Documentary",IF(R487=Sheet1!$H$6,"Drama",IF(R487=Sheet1!$H$7,"Science Fiction",IF(R487=Sheet1!$H$8,"Shorts",IF(R487=Sheet1!$H$9,"Television",IF(R487=Sheet1!$H$10,"Mobile games",IF(R487=Sheet1!$H$11,"Video games",IF(R487=Sheet1!$H$12,"Food trucks",IF(R487=Sheet1!$H$13,"Audio",IF(R487=Sheet1!$H$14,"Electric music",IF(R487=Sheet1!$H$15,"Indie rock",IF(R487=Sheet1!$H$16,"Jazz",IF(R487=Sheet1!$H$17,"Metal",IF(R487=Sheet1!$H$18,"Rock",IF(R487=Sheet1!$H$19,"World Music",IF(R487=Sheet1!$H$20,"Fiction",IF(R487=Sheet1!$H$21,"Nonfiction",IF(R487=Sheet1!$H$22,"Radio &amp; podcasts",IF(R487=Sheet1!$H$23,"Translations",IF(R487=Sheet1!$H$24,"Photography books",IF(R487=Sheet1!$H$25,"Web",IF(R487=Sheet1!$H$26,"Wearables",IF(R487=Sheet1!$H$27,"Plays","Other"))))))))))))))))))))))))</f>
        <v>Plays</v>
      </c>
    </row>
    <row r="488" spans="1:20" ht="31.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s="5">
        <f>(E488/D488)</f>
        <v>0.13500000000000001</v>
      </c>
      <c r="I488" s="8">
        <f>E488/G488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4">
        <f>(((L488/60)/60)/24)+DATE(1970,1,1)</f>
        <v>43168.25</v>
      </c>
      <c r="O488" s="14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>
        <f>IF(R488="food/food trucks","Food",IF(OR(R488=$R$3,R488=$R$15,R488=$R$52,R488=$R$85,R488=$R$75,R488=$R$135),"Music",IF(OR(R488=Sheet1!$H$4,R488=Sheet1!$H$5,R488=Sheet1!$H$6,R488=Sheet1!$H$7,R488=Sheet1!$H$8,R488=Sheet1!$H$9),"Film &amp; Video",IF(OR(R488=Sheet1!$H$26,R488=Sheet1!$H$25),"Technology",IF(R488=Sheet1!$H$13,"Journalism",IF(OR(R488=Sheet1!$H$20,R488=Sheet1!$H$21,R488=Sheet1!$H$22,R488=Sheet1!$H$23),"Publishing",IF(R488=Sheet1!$H$24,"Photography",IF(R488=Sheet1!$H$27,"Theater",IF(OR(R488=Sheet1!$H$10,R488=Sheet1!$H$11),"Games","TBD")))))))))</f>
        <v>Publishing</v>
      </c>
      <c r="T488" t="str">
        <f>IF(R488=Sheet1!$H$4,"Animation",IF(R488=Sheet1!$H$5,"Documentary",IF(R488=Sheet1!$H$6,"Drama",IF(R488=Sheet1!$H$7,"Science Fiction",IF(R488=Sheet1!$H$8,"Shorts",IF(R488=Sheet1!$H$9,"Television",IF(R488=Sheet1!$H$10,"Mobile games",IF(R488=Sheet1!$H$11,"Video games",IF(R488=Sheet1!$H$12,"Food trucks",IF(R488=Sheet1!$H$13,"Audio",IF(R488=Sheet1!$H$14,"Electric music",IF(R488=Sheet1!$H$15,"Indie rock",IF(R488=Sheet1!$H$16,"Jazz",IF(R488=Sheet1!$H$17,"Metal",IF(R488=Sheet1!$H$18,"Rock",IF(R488=Sheet1!$H$19,"World Music",IF(R488=Sheet1!$H$20,"Fiction",IF(R488=Sheet1!$H$21,"Nonfiction",IF(R488=Sheet1!$H$22,"Radio &amp; podcasts",IF(R488=Sheet1!$H$23,"Translations",IF(R488=Sheet1!$H$24,"Photography books",IF(R488=Sheet1!$H$25,"Web",IF(R488=Sheet1!$H$26,"Wearables",IF(R488=Sheet1!$H$27,"Plays","Other"))))))))))))))))))))))))</f>
        <v>Translations</v>
      </c>
    </row>
    <row r="489" spans="1:20" ht="16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s="5">
        <f>(E489/D489)</f>
        <v>1.7862556663644606</v>
      </c>
      <c r="I489" s="8">
        <f>E489/G489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4">
        <f>(((L489/60)/60)/24)+DATE(1970,1,1)</f>
        <v>42845.208333333328</v>
      </c>
      <c r="O489" s="14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tr">
        <f>IF(R489="food/food trucks","Food",IF(OR(R489=$R$3,R489=$R$15,R489=$R$52,R489=$R$85,R489=$R$75,R489=$R$135),"Music",IF(OR(R489=Sheet1!$H$4,R489=Sheet1!$H$5,R489=Sheet1!$H$6,R489=Sheet1!$H$7,R489=Sheet1!$H$8,R489=Sheet1!$H$9),"Film &amp; Video",IF(OR(R489=Sheet1!$H$26,R489=Sheet1!$H$25),"Technology",IF(R489=Sheet1!$H$13,"Journalism",IF(OR(R489=Sheet1!$H$20,R489=Sheet1!$H$21,R489=Sheet1!$H$22,R489=Sheet1!$H$23),"Publishing",IF(R489=Sheet1!$H$24,"Photography",IF(R489=Sheet1!$H$27,"Theater",IF(OR(R489=Sheet1!$H$10,R489=Sheet1!$H$11),"Games","TBD")))))))))</f>
        <v>Theater</v>
      </c>
      <c r="T489" t="str">
        <f>IF(R489=Sheet1!$H$4,"Animation",IF(R489=Sheet1!$H$5,"Documentary",IF(R489=Sheet1!$H$6,"Drama",IF(R489=Sheet1!$H$7,"Science Fiction",IF(R489=Sheet1!$H$8,"Shorts",IF(R489=Sheet1!$H$9,"Television",IF(R489=Sheet1!$H$10,"Mobile games",IF(R489=Sheet1!$H$11,"Video games",IF(R489=Sheet1!$H$12,"Food trucks",IF(R489=Sheet1!$H$13,"Audio",IF(R489=Sheet1!$H$14,"Electric music",IF(R489=Sheet1!$H$15,"Indie rock",IF(R489=Sheet1!$H$16,"Jazz",IF(R489=Sheet1!$H$17,"Metal",IF(R489=Sheet1!$H$18,"Rock",IF(R489=Sheet1!$H$19,"World Music",IF(R489=Sheet1!$H$20,"Fiction",IF(R489=Sheet1!$H$21,"Nonfiction",IF(R489=Sheet1!$H$22,"Radio &amp; podcasts",IF(R489=Sheet1!$H$23,"Translations",IF(R489=Sheet1!$H$24,"Photography books",IF(R489=Sheet1!$H$25,"Web",IF(R489=Sheet1!$H$26,"Wearables",IF(R489=Sheet1!$H$27,"Plays","Other"))))))))))))))))))))))))</f>
        <v>Plays</v>
      </c>
    </row>
    <row r="490" spans="1:20" ht="16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s="5">
        <f>(E490/D490)</f>
        <v>2.2005660377358489</v>
      </c>
      <c r="I490" s="8">
        <f>E490/G490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4">
        <f>(((L490/60)/60)/24)+DATE(1970,1,1)</f>
        <v>42403.25</v>
      </c>
      <c r="O490" s="14">
        <f>(((M490/60)/60)/24)+DATE(1970,1,1)</f>
        <v>42420.25</v>
      </c>
      <c r="P490" t="b">
        <v>0</v>
      </c>
      <c r="Q490" t="b">
        <v>0</v>
      </c>
      <c r="R490" t="s">
        <v>33</v>
      </c>
      <c r="S490" t="str">
        <f>IF(R490="food/food trucks","Food",IF(OR(R490=$R$3,R490=$R$15,R490=$R$52,R490=$R$85,R490=$R$75,R490=$R$135),"Music",IF(OR(R490=Sheet1!$H$4,R490=Sheet1!$H$5,R490=Sheet1!$H$6,R490=Sheet1!$H$7,R490=Sheet1!$H$8,R490=Sheet1!$H$9),"Film &amp; Video",IF(OR(R490=Sheet1!$H$26,R490=Sheet1!$H$25),"Technology",IF(R490=Sheet1!$H$13,"Journalism",IF(OR(R490=Sheet1!$H$20,R490=Sheet1!$H$21,R490=Sheet1!$H$22,R490=Sheet1!$H$23),"Publishing",IF(R490=Sheet1!$H$24,"Photography",IF(R490=Sheet1!$H$27,"Theater",IF(OR(R490=Sheet1!$H$10,R490=Sheet1!$H$11),"Games","TBD")))))))))</f>
        <v>Theater</v>
      </c>
      <c r="T490" t="str">
        <f>IF(R490=Sheet1!$H$4,"Animation",IF(R490=Sheet1!$H$5,"Documentary",IF(R490=Sheet1!$H$6,"Drama",IF(R490=Sheet1!$H$7,"Science Fiction",IF(R490=Sheet1!$H$8,"Shorts",IF(R490=Sheet1!$H$9,"Television",IF(R490=Sheet1!$H$10,"Mobile games",IF(R490=Sheet1!$H$11,"Video games",IF(R490=Sheet1!$H$12,"Food trucks",IF(R490=Sheet1!$H$13,"Audio",IF(R490=Sheet1!$H$14,"Electric music",IF(R490=Sheet1!$H$15,"Indie rock",IF(R490=Sheet1!$H$16,"Jazz",IF(R490=Sheet1!$H$17,"Metal",IF(R490=Sheet1!$H$18,"Rock",IF(R490=Sheet1!$H$19,"World Music",IF(R490=Sheet1!$H$20,"Fiction",IF(R490=Sheet1!$H$21,"Nonfiction",IF(R490=Sheet1!$H$22,"Radio &amp; podcasts",IF(R490=Sheet1!$H$23,"Translations",IF(R490=Sheet1!$H$24,"Photography books",IF(R490=Sheet1!$H$25,"Web",IF(R490=Sheet1!$H$26,"Wearables",IF(R490=Sheet1!$H$27,"Plays","Other"))))))))))))))))))))))))</f>
        <v>Plays</v>
      </c>
    </row>
    <row r="491" spans="1:20" ht="16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s="5">
        <f>(E491/D491)</f>
        <v>1.015108695652174</v>
      </c>
      <c r="I491" s="8">
        <f>E491/G491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4">
        <f>(((L491/60)/60)/24)+DATE(1970,1,1)</f>
        <v>40406.208333333336</v>
      </c>
      <c r="O491" s="14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tr">
        <f>IF(R491="food/food trucks","Food",IF(OR(R491=$R$3,R491=$R$15,R491=$R$52,R491=$R$85,R491=$R$75,R491=$R$135),"Music",IF(OR(R491=Sheet1!$H$4,R491=Sheet1!$H$5,R491=Sheet1!$H$6,R491=Sheet1!$H$7,R491=Sheet1!$H$8,R491=Sheet1!$H$9),"Film &amp; Video",IF(OR(R491=Sheet1!$H$26,R491=Sheet1!$H$25),"Technology",IF(R491=Sheet1!$H$13,"Journalism",IF(OR(R491=Sheet1!$H$20,R491=Sheet1!$H$21,R491=Sheet1!$H$22,R491=Sheet1!$H$23),"Publishing",IF(R491=Sheet1!$H$24,"Photography",IF(R491=Sheet1!$H$27,"Theater",IF(OR(R491=Sheet1!$H$10,R491=Sheet1!$H$11),"Games","TBD")))))))))</f>
        <v>Technology</v>
      </c>
      <c r="T491" t="str">
        <f>IF(R491=Sheet1!$H$4,"Animation",IF(R491=Sheet1!$H$5,"Documentary",IF(R491=Sheet1!$H$6,"Drama",IF(R491=Sheet1!$H$7,"Science Fiction",IF(R491=Sheet1!$H$8,"Shorts",IF(R491=Sheet1!$H$9,"Television",IF(R491=Sheet1!$H$10,"Mobile games",IF(R491=Sheet1!$H$11,"Video games",IF(R491=Sheet1!$H$12,"Food trucks",IF(R491=Sheet1!$H$13,"Audio",IF(R491=Sheet1!$H$14,"Electric music",IF(R491=Sheet1!$H$15,"Indie rock",IF(R491=Sheet1!$H$16,"Jazz",IF(R491=Sheet1!$H$17,"Metal",IF(R491=Sheet1!$H$18,"Rock",IF(R491=Sheet1!$H$19,"World Music",IF(R491=Sheet1!$H$20,"Fiction",IF(R491=Sheet1!$H$21,"Nonfiction",IF(R491=Sheet1!$H$22,"Radio &amp; podcasts",IF(R491=Sheet1!$H$23,"Translations",IF(R491=Sheet1!$H$24,"Photography books",IF(R491=Sheet1!$H$25,"Web",IF(R491=Sheet1!$H$26,"Wearables",IF(R491=Sheet1!$H$27,"Plays","Other"))))))))))))))))))))))))</f>
        <v>Wearables</v>
      </c>
    </row>
    <row r="492" spans="1:20" ht="16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s="5">
        <f>(E492/D492)</f>
        <v>1.915</v>
      </c>
      <c r="I492" s="8">
        <f>E492/G492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4">
        <f>(((L492/60)/60)/24)+DATE(1970,1,1)</f>
        <v>43786.25</v>
      </c>
      <c r="O492" s="14">
        <f>(((M492/60)/60)/24)+DATE(1970,1,1)</f>
        <v>43793.25</v>
      </c>
      <c r="P492" t="b">
        <v>0</v>
      </c>
      <c r="Q492" t="b">
        <v>0</v>
      </c>
      <c r="R492" t="s">
        <v>1029</v>
      </c>
      <c r="S492" t="str">
        <f>IF(R492="food/food trucks","Food",IF(OR(R492=$R$3,R492=$R$15,R492=$R$52,R492=$R$85,R492=$R$75,R492=$R$135),"Music",IF(OR(R492=Sheet1!$H$4,R492=Sheet1!$H$5,R492=Sheet1!$H$6,R492=Sheet1!$H$7,R492=Sheet1!$H$8,R492=Sheet1!$H$9),"Film &amp; Video",IF(OR(R492=Sheet1!$H$26,R492=Sheet1!$H$25),"Technology",IF(R492=Sheet1!$H$13,"Journalism",IF(OR(R492=Sheet1!$H$20,R492=Sheet1!$H$21,R492=Sheet1!$H$22,R492=Sheet1!$H$23),"Publishing",IF(R492=Sheet1!$H$24,"Photography",IF(R492=Sheet1!$H$27,"Theater",IF(OR(R492=Sheet1!$H$10,R492=Sheet1!$H$11),"Games","TBD")))))))))</f>
        <v>Journalism</v>
      </c>
      <c r="T492" t="str">
        <f>IF(R492=Sheet1!$H$4,"Animation",IF(R492=Sheet1!$H$5,"Documentary",IF(R492=Sheet1!$H$6,"Drama",IF(R492=Sheet1!$H$7,"Science Fiction",IF(R492=Sheet1!$H$8,"Shorts",IF(R492=Sheet1!$H$9,"Television",IF(R492=Sheet1!$H$10,"Mobile games",IF(R492=Sheet1!$H$11,"Video games",IF(R492=Sheet1!$H$12,"Food trucks",IF(R492=Sheet1!$H$13,"Audio",IF(R492=Sheet1!$H$14,"Electric music",IF(R492=Sheet1!$H$15,"Indie rock",IF(R492=Sheet1!$H$16,"Jazz",IF(R492=Sheet1!$H$17,"Metal",IF(R492=Sheet1!$H$18,"Rock",IF(R492=Sheet1!$H$19,"World Music",IF(R492=Sheet1!$H$20,"Fiction",IF(R492=Sheet1!$H$21,"Nonfiction",IF(R492=Sheet1!$H$22,"Radio &amp; podcasts",IF(R492=Sheet1!$H$23,"Translations",IF(R492=Sheet1!$H$24,"Photography books",IF(R492=Sheet1!$H$25,"Web",IF(R492=Sheet1!$H$26,"Wearables",IF(R492=Sheet1!$H$27,"Plays","Other"))))))))))))))))))))))))</f>
        <v>Audio</v>
      </c>
    </row>
    <row r="493" spans="1:20" ht="31.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s="5">
        <f>(E493/D493)</f>
        <v>3.0534683098591549</v>
      </c>
      <c r="I493" s="8">
        <f>E493/G493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4">
        <f>(((L493/60)/60)/24)+DATE(1970,1,1)</f>
        <v>41456.208333333336</v>
      </c>
      <c r="O493" s="14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tr">
        <f>IF(R493="food/food trucks","Food",IF(OR(R493=$R$3,R493=$R$15,R493=$R$52,R493=$R$85,R493=$R$75,R493=$R$135),"Music",IF(OR(R493=Sheet1!$H$4,R493=Sheet1!$H$5,R493=Sheet1!$H$6,R493=Sheet1!$H$7,R493=Sheet1!$H$8,R493=Sheet1!$H$9),"Film &amp; Video",IF(OR(R493=Sheet1!$H$26,R493=Sheet1!$H$25),"Technology",IF(R493=Sheet1!$H$13,"Journalism",IF(OR(R493=Sheet1!$H$20,R493=Sheet1!$H$21,R493=Sheet1!$H$22,R493=Sheet1!$H$23),"Publishing",IF(R493=Sheet1!$H$24,"Photography",IF(R493=Sheet1!$H$27,"Theater",IF(OR(R493=Sheet1!$H$10,R493=Sheet1!$H$11),"Games","TBD")))))))))</f>
        <v>Food</v>
      </c>
      <c r="T493" t="str">
        <f>IF(R493=Sheet1!$H$4,"Animation",IF(R493=Sheet1!$H$5,"Documentary",IF(R493=Sheet1!$H$6,"Drama",IF(R493=Sheet1!$H$7,"Science Fiction",IF(R493=Sheet1!$H$8,"Shorts",IF(R493=Sheet1!$H$9,"Television",IF(R493=Sheet1!$H$10,"Mobile games",IF(R493=Sheet1!$H$11,"Video games",IF(R493=Sheet1!$H$12,"Food trucks",IF(R493=Sheet1!$H$13,"Audio",IF(R493=Sheet1!$H$14,"Electric music",IF(R493=Sheet1!$H$15,"Indie rock",IF(R493=Sheet1!$H$16,"Jazz",IF(R493=Sheet1!$H$17,"Metal",IF(R493=Sheet1!$H$18,"Rock",IF(R493=Sheet1!$H$19,"World Music",IF(R493=Sheet1!$H$20,"Fiction",IF(R493=Sheet1!$H$21,"Nonfiction",IF(R493=Sheet1!$H$22,"Radio &amp; podcasts",IF(R493=Sheet1!$H$23,"Translations",IF(R493=Sheet1!$H$24,"Photography books",IF(R493=Sheet1!$H$25,"Web",IF(R493=Sheet1!$H$26,"Wearables",IF(R493=Sheet1!$H$27,"Plays","Other"))))))))))))))))))))))))</f>
        <v>Food trucks</v>
      </c>
    </row>
    <row r="494" spans="1:20" ht="16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s="5">
        <f>(E494/D494)</f>
        <v>0.23995287958115183</v>
      </c>
      <c r="I494" s="8">
        <f>E494/G494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4">
        <f>(((L494/60)/60)/24)+DATE(1970,1,1)</f>
        <v>40336.208333333336</v>
      </c>
      <c r="O494" s="14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>
        <f>IF(R494="food/food trucks","Food",IF(OR(R494=$R$3,R494=$R$15,R494=$R$52,R494=$R$85,R494=$R$75,R494=$R$135),"Music",IF(OR(R494=Sheet1!$H$4,R494=Sheet1!$H$5,R494=Sheet1!$H$6,R494=Sheet1!$H$7,R494=Sheet1!$H$8,R494=Sheet1!$H$9),"Film &amp; Video",IF(OR(R494=Sheet1!$H$26,R494=Sheet1!$H$25),"Technology",IF(R494=Sheet1!$H$13,"Journalism",IF(OR(R494=Sheet1!$H$20,R494=Sheet1!$H$21,R494=Sheet1!$H$22,R494=Sheet1!$H$23),"Publishing",IF(R494=Sheet1!$H$24,"Photography",IF(R494=Sheet1!$H$27,"Theater",IF(OR(R494=Sheet1!$H$10,R494=Sheet1!$H$11),"Games","TBD")))))))))</f>
        <v>Film &amp; Video</v>
      </c>
      <c r="T494" t="str">
        <f>IF(R494=Sheet1!$H$4,"Animation",IF(R494=Sheet1!$H$5,"Documentary",IF(R494=Sheet1!$H$6,"Drama",IF(R494=Sheet1!$H$7,"Science Fiction",IF(R494=Sheet1!$H$8,"Shorts",IF(R494=Sheet1!$H$9,"Television",IF(R494=Sheet1!$H$10,"Mobile games",IF(R494=Sheet1!$H$11,"Video games",IF(R494=Sheet1!$H$12,"Food trucks",IF(R494=Sheet1!$H$13,"Audio",IF(R494=Sheet1!$H$14,"Electric music",IF(R494=Sheet1!$H$15,"Indie rock",IF(R494=Sheet1!$H$16,"Jazz",IF(R494=Sheet1!$H$17,"Metal",IF(R494=Sheet1!$H$18,"Rock",IF(R494=Sheet1!$H$19,"World Music",IF(R494=Sheet1!$H$20,"Fiction",IF(R494=Sheet1!$H$21,"Nonfiction",IF(R494=Sheet1!$H$22,"Radio &amp; podcasts",IF(R494=Sheet1!$H$23,"Translations",IF(R494=Sheet1!$H$24,"Photography books",IF(R494=Sheet1!$H$25,"Web",IF(R494=Sheet1!$H$26,"Wearables",IF(R494=Sheet1!$H$27,"Plays","Other"))))))))))))))))))))))))</f>
        <v>Shorts</v>
      </c>
    </row>
    <row r="495" spans="1:20" ht="16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s="5">
        <f>(E495/D495)</f>
        <v>7.2377777777777776</v>
      </c>
      <c r="I495" s="8">
        <f>E495/G495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4">
        <f>(((L495/60)/60)/24)+DATE(1970,1,1)</f>
        <v>43645.208333333328</v>
      </c>
      <c r="O495" s="14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tr">
        <f>IF(R495="food/food trucks","Food",IF(OR(R495=$R$3,R495=$R$15,R495=$R$52,R495=$R$85,R495=$R$75,R495=$R$135),"Music",IF(OR(R495=Sheet1!$H$4,R495=Sheet1!$H$5,R495=Sheet1!$H$6,R495=Sheet1!$H$7,R495=Sheet1!$H$8,R495=Sheet1!$H$9),"Film &amp; Video",IF(OR(R495=Sheet1!$H$26,R495=Sheet1!$H$25),"Technology",IF(R495=Sheet1!$H$13,"Journalism",IF(OR(R495=Sheet1!$H$20,R495=Sheet1!$H$21,R495=Sheet1!$H$22,R495=Sheet1!$H$23),"Publishing",IF(R495=Sheet1!$H$24,"Photography",IF(R495=Sheet1!$H$27,"Theater",IF(OR(R495=Sheet1!$H$10,R495=Sheet1!$H$11),"Games","TBD")))))))))</f>
        <v>Photography</v>
      </c>
      <c r="T495" t="str">
        <f>IF(R495=Sheet1!$H$4,"Animation",IF(R495=Sheet1!$H$5,"Documentary",IF(R495=Sheet1!$H$6,"Drama",IF(R495=Sheet1!$H$7,"Science Fiction",IF(R495=Sheet1!$H$8,"Shorts",IF(R495=Sheet1!$H$9,"Television",IF(R495=Sheet1!$H$10,"Mobile games",IF(R495=Sheet1!$H$11,"Video games",IF(R495=Sheet1!$H$12,"Food trucks",IF(R495=Sheet1!$H$13,"Audio",IF(R495=Sheet1!$H$14,"Electric music",IF(R495=Sheet1!$H$15,"Indie rock",IF(R495=Sheet1!$H$16,"Jazz",IF(R495=Sheet1!$H$17,"Metal",IF(R495=Sheet1!$H$18,"Rock",IF(R495=Sheet1!$H$19,"World Music",IF(R495=Sheet1!$H$20,"Fiction",IF(R495=Sheet1!$H$21,"Nonfiction",IF(R495=Sheet1!$H$22,"Radio &amp; podcasts",IF(R495=Sheet1!$H$23,"Translations",IF(R495=Sheet1!$H$24,"Photography books",IF(R495=Sheet1!$H$25,"Web",IF(R495=Sheet1!$H$26,"Wearables",IF(R495=Sheet1!$H$27,"Plays","Other"))))))))))))))))))))))))</f>
        <v>Photography books</v>
      </c>
    </row>
    <row r="496" spans="1:20" ht="31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s="5">
        <f>(E496/D496)</f>
        <v>5.4736000000000002</v>
      </c>
      <c r="I496" s="8">
        <f>E496/G496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4">
        <f>(((L496/60)/60)/24)+DATE(1970,1,1)</f>
        <v>40990.208333333336</v>
      </c>
      <c r="O496" s="14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tr">
        <f>IF(R496="food/food trucks","Food",IF(OR(R496=$R$3,R496=$R$15,R496=$R$52,R496=$R$85,R496=$R$75,R496=$R$135),"Music",IF(OR(R496=Sheet1!$H$4,R496=Sheet1!$H$5,R496=Sheet1!$H$6,R496=Sheet1!$H$7,R496=Sheet1!$H$8,R496=Sheet1!$H$9),"Film &amp; Video",IF(OR(R496=Sheet1!$H$26,R496=Sheet1!$H$25),"Technology",IF(R496=Sheet1!$H$13,"Journalism",IF(OR(R496=Sheet1!$H$20,R496=Sheet1!$H$21,R496=Sheet1!$H$22,R496=Sheet1!$H$23),"Publishing",IF(R496=Sheet1!$H$24,"Photography",IF(R496=Sheet1!$H$27,"Theater",IF(OR(R496=Sheet1!$H$10,R496=Sheet1!$H$11),"Games","TBD")))))))))</f>
        <v>Technology</v>
      </c>
      <c r="T496" t="str">
        <f>IF(R496=Sheet1!$H$4,"Animation",IF(R496=Sheet1!$H$5,"Documentary",IF(R496=Sheet1!$H$6,"Drama",IF(R496=Sheet1!$H$7,"Science Fiction",IF(R496=Sheet1!$H$8,"Shorts",IF(R496=Sheet1!$H$9,"Television",IF(R496=Sheet1!$H$10,"Mobile games",IF(R496=Sheet1!$H$11,"Video games",IF(R496=Sheet1!$H$12,"Food trucks",IF(R496=Sheet1!$H$13,"Audio",IF(R496=Sheet1!$H$14,"Electric music",IF(R496=Sheet1!$H$15,"Indie rock",IF(R496=Sheet1!$H$16,"Jazz",IF(R496=Sheet1!$H$17,"Metal",IF(R496=Sheet1!$H$18,"Rock",IF(R496=Sheet1!$H$19,"World Music",IF(R496=Sheet1!$H$20,"Fiction",IF(R496=Sheet1!$H$21,"Nonfiction",IF(R496=Sheet1!$H$22,"Radio &amp; podcasts",IF(R496=Sheet1!$H$23,"Translations",IF(R496=Sheet1!$H$24,"Photography books",IF(R496=Sheet1!$H$25,"Web",IF(R496=Sheet1!$H$26,"Wearables",IF(R496=Sheet1!$H$27,"Plays","Other"))))))))))))))))))))))))</f>
        <v>Wearables</v>
      </c>
    </row>
    <row r="497" spans="1:20" ht="16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s="5">
        <f>(E497/D497)</f>
        <v>4.1449999999999996</v>
      </c>
      <c r="I497" s="8">
        <f>E497/G497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4">
        <f>(((L497/60)/60)/24)+DATE(1970,1,1)</f>
        <v>41800.208333333336</v>
      </c>
      <c r="O497" s="14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tr">
        <f>IF(R497="food/food trucks","Food",IF(OR(R497=$R$3,R497=$R$15,R497=$R$52,R497=$R$85,R497=$R$75,R497=$R$135),"Music",IF(OR(R497=Sheet1!$H$4,R497=Sheet1!$H$5,R497=Sheet1!$H$6,R497=Sheet1!$H$7,R497=Sheet1!$H$8,R497=Sheet1!$H$9),"Film &amp; Video",IF(OR(R497=Sheet1!$H$26,R497=Sheet1!$H$25),"Technology",IF(R497=Sheet1!$H$13,"Journalism",IF(OR(R497=Sheet1!$H$20,R497=Sheet1!$H$21,R497=Sheet1!$H$22,R497=Sheet1!$H$23),"Publishing",IF(R497=Sheet1!$H$24,"Photography",IF(R497=Sheet1!$H$27,"Theater",IF(OR(R497=Sheet1!$H$10,R497=Sheet1!$H$11),"Games","TBD")))))))))</f>
        <v>Theater</v>
      </c>
      <c r="T497" t="str">
        <f>IF(R497=Sheet1!$H$4,"Animation",IF(R497=Sheet1!$H$5,"Documentary",IF(R497=Sheet1!$H$6,"Drama",IF(R497=Sheet1!$H$7,"Science Fiction",IF(R497=Sheet1!$H$8,"Shorts",IF(R497=Sheet1!$H$9,"Television",IF(R497=Sheet1!$H$10,"Mobile games",IF(R497=Sheet1!$H$11,"Video games",IF(R497=Sheet1!$H$12,"Food trucks",IF(R497=Sheet1!$H$13,"Audio",IF(R497=Sheet1!$H$14,"Electric music",IF(R497=Sheet1!$H$15,"Indie rock",IF(R497=Sheet1!$H$16,"Jazz",IF(R497=Sheet1!$H$17,"Metal",IF(R497=Sheet1!$H$18,"Rock",IF(R497=Sheet1!$H$19,"World Music",IF(R497=Sheet1!$H$20,"Fiction",IF(R497=Sheet1!$H$21,"Nonfiction",IF(R497=Sheet1!$H$22,"Radio &amp; podcasts",IF(R497=Sheet1!$H$23,"Translations",IF(R497=Sheet1!$H$24,"Photography books",IF(R497=Sheet1!$H$25,"Web",IF(R497=Sheet1!$H$26,"Wearables",IF(R497=Sheet1!$H$27,"Plays","Other"))))))))))))))))))))))))</f>
        <v>Plays</v>
      </c>
    </row>
    <row r="498" spans="1:20" ht="16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s="5">
        <f>(E498/D498)</f>
        <v>9.0696409140369975E-3</v>
      </c>
      <c r="I498" s="8">
        <f>E498/G498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4">
        <f>(((L498/60)/60)/24)+DATE(1970,1,1)</f>
        <v>42876.208333333328</v>
      </c>
      <c r="O498" s="14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>
        <f>IF(R498="food/food trucks","Food",IF(OR(R498=$R$3,R498=$R$15,R498=$R$52,R498=$R$85,R498=$R$75,R498=$R$135),"Music",IF(OR(R498=Sheet1!$H$4,R498=Sheet1!$H$5,R498=Sheet1!$H$6,R498=Sheet1!$H$7,R498=Sheet1!$H$8,R498=Sheet1!$H$9),"Film &amp; Video",IF(OR(R498=Sheet1!$H$26,R498=Sheet1!$H$25),"Technology",IF(R498=Sheet1!$H$13,"Journalism",IF(OR(R498=Sheet1!$H$20,R498=Sheet1!$H$21,R498=Sheet1!$H$22,R498=Sheet1!$H$23),"Publishing",IF(R498=Sheet1!$H$24,"Photography",IF(R498=Sheet1!$H$27,"Theater",IF(OR(R498=Sheet1!$H$10,R498=Sheet1!$H$11),"Games","TBD")))))))))</f>
        <v>Film &amp; Video</v>
      </c>
      <c r="T498" t="str">
        <f>IF(R498=Sheet1!$H$4,"Animation",IF(R498=Sheet1!$H$5,"Documentary",IF(R498=Sheet1!$H$6,"Drama",IF(R498=Sheet1!$H$7,"Science Fiction",IF(R498=Sheet1!$H$8,"Shorts",IF(R498=Sheet1!$H$9,"Television",IF(R498=Sheet1!$H$10,"Mobile games",IF(R498=Sheet1!$H$11,"Video games",IF(R498=Sheet1!$H$12,"Food trucks",IF(R498=Sheet1!$H$13,"Audio",IF(R498=Sheet1!$H$14,"Electric music",IF(R498=Sheet1!$H$15,"Indie rock",IF(R498=Sheet1!$H$16,"Jazz",IF(R498=Sheet1!$H$17,"Metal",IF(R498=Sheet1!$H$18,"Rock",IF(R498=Sheet1!$H$19,"World Music",IF(R498=Sheet1!$H$20,"Fiction",IF(R498=Sheet1!$H$21,"Nonfiction",IF(R498=Sheet1!$H$22,"Radio &amp; podcasts",IF(R498=Sheet1!$H$23,"Translations",IF(R498=Sheet1!$H$24,"Photography books",IF(R498=Sheet1!$H$25,"Web",IF(R498=Sheet1!$H$26,"Wearables",IF(R498=Sheet1!$H$27,"Plays","Other"))))))))))))))))))))))))</f>
        <v>Animation</v>
      </c>
    </row>
    <row r="499" spans="1:20" ht="16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s="5">
        <f>(E499/D499)</f>
        <v>0.34173469387755101</v>
      </c>
      <c r="I499" s="8">
        <f>E499/G499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4">
        <f>(((L499/60)/60)/24)+DATE(1970,1,1)</f>
        <v>42724.25</v>
      </c>
      <c r="O499" s="14">
        <f>(((M499/60)/60)/24)+DATE(1970,1,1)</f>
        <v>42724.25</v>
      </c>
      <c r="P499" t="b">
        <v>0</v>
      </c>
      <c r="Q499" t="b">
        <v>1</v>
      </c>
      <c r="R499" t="s">
        <v>65</v>
      </c>
      <c r="S499" t="str">
        <f>IF(R499="food/food trucks","Food",IF(OR(R499=$R$3,R499=$R$15,R499=$R$52,R499=$R$85,R499=$R$75,R499=$R$135),"Music",IF(OR(R499=Sheet1!$H$4,R499=Sheet1!$H$5,R499=Sheet1!$H$6,R499=Sheet1!$H$7,R499=Sheet1!$H$8,R499=Sheet1!$H$9),"Film &amp; Video",IF(OR(R499=Sheet1!$H$26,R499=Sheet1!$H$25),"Technology",IF(R499=Sheet1!$H$13,"Journalism",IF(OR(R499=Sheet1!$H$20,R499=Sheet1!$H$21,R499=Sheet1!$H$22,R499=Sheet1!$H$23),"Publishing",IF(R499=Sheet1!$H$24,"Photography",IF(R499=Sheet1!$H$27,"Theater",IF(OR(R499=Sheet1!$H$10,R499=Sheet1!$H$11),"Games","TBD")))))))))</f>
        <v>Technology</v>
      </c>
      <c r="T499" t="str">
        <f>IF(R499=Sheet1!$H$4,"Animation",IF(R499=Sheet1!$H$5,"Documentary",IF(R499=Sheet1!$H$6,"Drama",IF(R499=Sheet1!$H$7,"Science Fiction",IF(R499=Sheet1!$H$8,"Shorts",IF(R499=Sheet1!$H$9,"Television",IF(R499=Sheet1!$H$10,"Mobile games",IF(R499=Sheet1!$H$11,"Video games",IF(R499=Sheet1!$H$12,"Food trucks",IF(R499=Sheet1!$H$13,"Audio",IF(R499=Sheet1!$H$14,"Electric music",IF(R499=Sheet1!$H$15,"Indie rock",IF(R499=Sheet1!$H$16,"Jazz",IF(R499=Sheet1!$H$17,"Metal",IF(R499=Sheet1!$H$18,"Rock",IF(R499=Sheet1!$H$19,"World Music",IF(R499=Sheet1!$H$20,"Fiction",IF(R499=Sheet1!$H$21,"Nonfiction",IF(R499=Sheet1!$H$22,"Radio &amp; podcasts",IF(R499=Sheet1!$H$23,"Translations",IF(R499=Sheet1!$H$24,"Photography books",IF(R499=Sheet1!$H$25,"Web",IF(R499=Sheet1!$H$26,"Wearables",IF(R499=Sheet1!$H$27,"Plays","Other"))))))))))))))))))))))))</f>
        <v>Wearables</v>
      </c>
    </row>
    <row r="500" spans="1:20" ht="16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s="5">
        <f>(E500/D500)</f>
        <v>0.239488107549121</v>
      </c>
      <c r="I500" s="8">
        <f>E500/G500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4">
        <f>(((L500/60)/60)/24)+DATE(1970,1,1)</f>
        <v>42005.25</v>
      </c>
      <c r="O500" s="14">
        <f>(((M500/60)/60)/24)+DATE(1970,1,1)</f>
        <v>42007.25</v>
      </c>
      <c r="P500" t="b">
        <v>0</v>
      </c>
      <c r="Q500" t="b">
        <v>0</v>
      </c>
      <c r="R500" t="s">
        <v>28</v>
      </c>
      <c r="S500" t="str">
        <f>IF(R500="food/food trucks","Food",IF(OR(R500=$R$3,R500=$R$15,R500=$R$52,R500=$R$85,R500=$R$75,R500=$R$135),"Music",IF(OR(R500=Sheet1!$H$4,R500=Sheet1!$H$5,R500=Sheet1!$H$6,R500=Sheet1!$H$7,R500=Sheet1!$H$8,R500=Sheet1!$H$9),"Film &amp; Video",IF(OR(R500=Sheet1!$H$26,R500=Sheet1!$H$25),"Technology",IF(R500=Sheet1!$H$13,"Journalism",IF(OR(R500=Sheet1!$H$20,R500=Sheet1!$H$21,R500=Sheet1!$H$22,R500=Sheet1!$H$23),"Publishing",IF(R500=Sheet1!$H$24,"Photography",IF(R500=Sheet1!$H$27,"Theater",IF(OR(R500=Sheet1!$H$10,R500=Sheet1!$H$11),"Games","TBD")))))))))</f>
        <v>Technology</v>
      </c>
      <c r="T500" t="str">
        <f>IF(R500=Sheet1!$H$4,"Animation",IF(R500=Sheet1!$H$5,"Documentary",IF(R500=Sheet1!$H$6,"Drama",IF(R500=Sheet1!$H$7,"Science Fiction",IF(R500=Sheet1!$H$8,"Shorts",IF(R500=Sheet1!$H$9,"Television",IF(R500=Sheet1!$H$10,"Mobile games",IF(R500=Sheet1!$H$11,"Video games",IF(R500=Sheet1!$H$12,"Food trucks",IF(R500=Sheet1!$H$13,"Audio",IF(R500=Sheet1!$H$14,"Electric music",IF(R500=Sheet1!$H$15,"Indie rock",IF(R500=Sheet1!$H$16,"Jazz",IF(R500=Sheet1!$H$17,"Metal",IF(R500=Sheet1!$H$18,"Rock",IF(R500=Sheet1!$H$19,"World Music",IF(R500=Sheet1!$H$20,"Fiction",IF(R500=Sheet1!$H$21,"Nonfiction",IF(R500=Sheet1!$H$22,"Radio &amp; podcasts",IF(R500=Sheet1!$H$23,"Translations",IF(R500=Sheet1!$H$24,"Photography books",IF(R500=Sheet1!$H$25,"Web",IF(R500=Sheet1!$H$26,"Wearables",IF(R500=Sheet1!$H$27,"Plays","Other"))))))))))))))))))))))))</f>
        <v>Web</v>
      </c>
    </row>
    <row r="501" spans="1:20" ht="31.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s="5">
        <f>(E501/D501)</f>
        <v>0.48072649572649573</v>
      </c>
      <c r="I501" s="8">
        <f>E501/G501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4">
        <f>(((L501/60)/60)/24)+DATE(1970,1,1)</f>
        <v>42444.208333333328</v>
      </c>
      <c r="O501" s="14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>
        <f>IF(R501="food/food trucks","Food",IF(OR(R501=$R$3,R501=$R$15,R501=$R$52,R501=$R$85,R501=$R$75,R501=$R$135),"Music",IF(OR(R501=Sheet1!$H$4,R501=Sheet1!$H$5,R501=Sheet1!$H$6,R501=Sheet1!$H$7,R501=Sheet1!$H$8,R501=Sheet1!$H$9),"Film &amp; Video",IF(OR(R501=Sheet1!$H$26,R501=Sheet1!$H$25),"Technology",IF(R501=Sheet1!$H$13,"Journalism",IF(OR(R501=Sheet1!$H$20,R501=Sheet1!$H$21,R501=Sheet1!$H$22,R501=Sheet1!$H$23),"Publishing",IF(R501=Sheet1!$H$24,"Photography",IF(R501=Sheet1!$H$27,"Theater",IF(OR(R501=Sheet1!$H$10,R501=Sheet1!$H$11),"Games","TBD")))))))))</f>
        <v>Film &amp; Video</v>
      </c>
      <c r="T501" t="str">
        <f>IF(R501=Sheet1!$H$4,"Animation",IF(R501=Sheet1!$H$5,"Documentary",IF(R501=Sheet1!$H$6,"Drama",IF(R501=Sheet1!$H$7,"Science Fiction",IF(R501=Sheet1!$H$8,"Shorts",IF(R501=Sheet1!$H$9,"Television",IF(R501=Sheet1!$H$10,"Mobile games",IF(R501=Sheet1!$H$11,"Video games",IF(R501=Sheet1!$H$12,"Food trucks",IF(R501=Sheet1!$H$13,"Audio",IF(R501=Sheet1!$H$14,"Electric music",IF(R501=Sheet1!$H$15,"Indie rock",IF(R501=Sheet1!$H$16,"Jazz",IF(R501=Sheet1!$H$17,"Metal",IF(R501=Sheet1!$H$18,"Rock",IF(R501=Sheet1!$H$19,"World Music",IF(R501=Sheet1!$H$20,"Fiction",IF(R501=Sheet1!$H$21,"Nonfiction",IF(R501=Sheet1!$H$22,"Radio &amp; podcasts",IF(R501=Sheet1!$H$23,"Translations",IF(R501=Sheet1!$H$24,"Photography books",IF(R501=Sheet1!$H$25,"Web",IF(R501=Sheet1!$H$26,"Wearables",IF(R501=Sheet1!$H$27,"Plays","Other"))))))))))))))))))))))))</f>
        <v>Documentary</v>
      </c>
    </row>
    <row r="502" spans="1:20" ht="16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s="5">
        <f>(E502/D502)</f>
        <v>0</v>
      </c>
      <c r="I502" s="8" t="e">
        <f>E502/G502</f>
        <v>#DIV/0!</v>
      </c>
      <c r="J502" t="s">
        <v>21</v>
      </c>
      <c r="K502" t="s">
        <v>22</v>
      </c>
      <c r="L502">
        <v>1367384400</v>
      </c>
      <c r="M502">
        <v>1369803600</v>
      </c>
      <c r="N502" s="14">
        <f>(((L502/60)/60)/24)+DATE(1970,1,1)</f>
        <v>41395.208333333336</v>
      </c>
      <c r="O502" s="14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>
        <f>IF(R502="food/food trucks","Food",IF(OR(R502=$R$3,R502=$R$15,R502=$R$52,R502=$R$85,R502=$R$75,R502=$R$135),"Music",IF(OR(R502=Sheet1!$H$4,R502=Sheet1!$H$5,R502=Sheet1!$H$6,R502=Sheet1!$H$7,R502=Sheet1!$H$8,R502=Sheet1!$H$9),"Film &amp; Video",IF(OR(R502=Sheet1!$H$26,R502=Sheet1!$H$25),"Technology",IF(R502=Sheet1!$H$13,"Journalism",IF(OR(R502=Sheet1!$H$20,R502=Sheet1!$H$21,R502=Sheet1!$H$22,R502=Sheet1!$H$23),"Publishing",IF(R502=Sheet1!$H$24,"Photography",IF(R502=Sheet1!$H$27,"Theater",IF(OR(R502=Sheet1!$H$10,R502=Sheet1!$H$11),"Games","TBD")))))))))</f>
        <v>Theater</v>
      </c>
      <c r="T502" t="str">
        <f>IF(R502=Sheet1!$H$4,"Animation",IF(R502=Sheet1!$H$5,"Documentary",IF(R502=Sheet1!$H$6,"Drama",IF(R502=Sheet1!$H$7,"Science Fiction",IF(R502=Sheet1!$H$8,"Shorts",IF(R502=Sheet1!$H$9,"Television",IF(R502=Sheet1!$H$10,"Mobile games",IF(R502=Sheet1!$H$11,"Video games",IF(R502=Sheet1!$H$12,"Food trucks",IF(R502=Sheet1!$H$13,"Audio",IF(R502=Sheet1!$H$14,"Electric music",IF(R502=Sheet1!$H$15,"Indie rock",IF(R502=Sheet1!$H$16,"Jazz",IF(R502=Sheet1!$H$17,"Metal",IF(R502=Sheet1!$H$18,"Rock",IF(R502=Sheet1!$H$19,"World Music",IF(R502=Sheet1!$H$20,"Fiction",IF(R502=Sheet1!$H$21,"Nonfiction",IF(R502=Sheet1!$H$22,"Radio &amp; podcasts",IF(R502=Sheet1!$H$23,"Translations",IF(R502=Sheet1!$H$24,"Photography books",IF(R502=Sheet1!$H$25,"Web",IF(R502=Sheet1!$H$26,"Wearables",IF(R502=Sheet1!$H$27,"Plays","Other"))))))))))))))))))))))))</f>
        <v>Plays</v>
      </c>
    </row>
    <row r="503" spans="1:20" ht="16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s="5">
        <f>(E503/D503)</f>
        <v>0.70145182291666663</v>
      </c>
      <c r="I503" s="8">
        <f>E503/G503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4">
        <f>(((L503/60)/60)/24)+DATE(1970,1,1)</f>
        <v>41345.208333333336</v>
      </c>
      <c r="O503" s="14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>
        <f>IF(R503="food/food trucks","Food",IF(OR(R503=$R$3,R503=$R$15,R503=$R$52,R503=$R$85,R503=$R$75,R503=$R$135),"Music",IF(OR(R503=Sheet1!$H$4,R503=Sheet1!$H$5,R503=Sheet1!$H$6,R503=Sheet1!$H$7,R503=Sheet1!$H$8,R503=Sheet1!$H$9),"Film &amp; Video",IF(OR(R503=Sheet1!$H$26,R503=Sheet1!$H$25),"Technology",IF(R503=Sheet1!$H$13,"Journalism",IF(OR(R503=Sheet1!$H$20,R503=Sheet1!$H$21,R503=Sheet1!$H$22,R503=Sheet1!$H$23),"Publishing",IF(R503=Sheet1!$H$24,"Photography",IF(R503=Sheet1!$H$27,"Theater",IF(OR(R503=Sheet1!$H$10,R503=Sheet1!$H$11),"Games","TBD")))))))))</f>
        <v>Film &amp; Video</v>
      </c>
      <c r="T503" t="str">
        <f>IF(R503=Sheet1!$H$4,"Animation",IF(R503=Sheet1!$H$5,"Documentary",IF(R503=Sheet1!$H$6,"Drama",IF(R503=Sheet1!$H$7,"Science Fiction",IF(R503=Sheet1!$H$8,"Shorts",IF(R503=Sheet1!$H$9,"Television",IF(R503=Sheet1!$H$10,"Mobile games",IF(R503=Sheet1!$H$11,"Video games",IF(R503=Sheet1!$H$12,"Food trucks",IF(R503=Sheet1!$H$13,"Audio",IF(R503=Sheet1!$H$14,"Electric music",IF(R503=Sheet1!$H$15,"Indie rock",IF(R503=Sheet1!$H$16,"Jazz",IF(R503=Sheet1!$H$17,"Metal",IF(R503=Sheet1!$H$18,"Rock",IF(R503=Sheet1!$H$19,"World Music",IF(R503=Sheet1!$H$20,"Fiction",IF(R503=Sheet1!$H$21,"Nonfiction",IF(R503=Sheet1!$H$22,"Radio &amp; podcasts",IF(R503=Sheet1!$H$23,"Translations",IF(R503=Sheet1!$H$24,"Photography books",IF(R503=Sheet1!$H$25,"Web",IF(R503=Sheet1!$H$26,"Wearables",IF(R503=Sheet1!$H$27,"Plays","Other"))))))))))))))))))))))))</f>
        <v>Documentary</v>
      </c>
    </row>
    <row r="504" spans="1:20" ht="16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s="5">
        <f>(E504/D504)</f>
        <v>5.2992307692307694</v>
      </c>
      <c r="I504" s="8">
        <f>E504/G504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4">
        <f>(((L504/60)/60)/24)+DATE(1970,1,1)</f>
        <v>41117.208333333336</v>
      </c>
      <c r="O504" s="14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tr">
        <f>IF(R504="food/food trucks","Food",IF(OR(R504=$R$3,R504=$R$15,R504=$R$52,R504=$R$85,R504=$R$75,R504=$R$135),"Music",IF(OR(R504=Sheet1!$H$4,R504=Sheet1!$H$5,R504=Sheet1!$H$6,R504=Sheet1!$H$7,R504=Sheet1!$H$8,R504=Sheet1!$H$9),"Film &amp; Video",IF(OR(R504=Sheet1!$H$26,R504=Sheet1!$H$25),"Technology",IF(R504=Sheet1!$H$13,"Journalism",IF(OR(R504=Sheet1!$H$20,R504=Sheet1!$H$21,R504=Sheet1!$H$22,R504=Sheet1!$H$23),"Publishing",IF(R504=Sheet1!$H$24,"Photography",IF(R504=Sheet1!$H$27,"Theater",IF(OR(R504=Sheet1!$H$10,R504=Sheet1!$H$11),"Games","TBD")))))))))</f>
        <v>Games</v>
      </c>
      <c r="T504" t="str">
        <f>IF(R504=Sheet1!$H$4,"Animation",IF(R504=Sheet1!$H$5,"Documentary",IF(R504=Sheet1!$H$6,"Drama",IF(R504=Sheet1!$H$7,"Science Fiction",IF(R504=Sheet1!$H$8,"Shorts",IF(R504=Sheet1!$H$9,"Television",IF(R504=Sheet1!$H$10,"Mobile games",IF(R504=Sheet1!$H$11,"Video games",IF(R504=Sheet1!$H$12,"Food trucks",IF(R504=Sheet1!$H$13,"Audio",IF(R504=Sheet1!$H$14,"Electric music",IF(R504=Sheet1!$H$15,"Indie rock",IF(R504=Sheet1!$H$16,"Jazz",IF(R504=Sheet1!$H$17,"Metal",IF(R504=Sheet1!$H$18,"Rock",IF(R504=Sheet1!$H$19,"World Music",IF(R504=Sheet1!$H$20,"Fiction",IF(R504=Sheet1!$H$21,"Nonfiction",IF(R504=Sheet1!$H$22,"Radio &amp; podcasts",IF(R504=Sheet1!$H$23,"Translations",IF(R504=Sheet1!$H$24,"Photography books",IF(R504=Sheet1!$H$25,"Web",IF(R504=Sheet1!$H$26,"Wearables",IF(R504=Sheet1!$H$27,"Plays","Other"))))))))))))))))))))))))</f>
        <v>Video games</v>
      </c>
    </row>
    <row r="505" spans="1:20" ht="31.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s="5">
        <f>(E505/D505)</f>
        <v>1.8032549019607844</v>
      </c>
      <c r="I505" s="8">
        <f>E505/G505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4">
        <f>(((L505/60)/60)/24)+DATE(1970,1,1)</f>
        <v>42186.208333333328</v>
      </c>
      <c r="O505" s="14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tr">
        <f>IF(R505="food/food trucks","Food",IF(OR(R505=$R$3,R505=$R$15,R505=$R$52,R505=$R$85,R505=$R$75,R505=$R$135),"Music",IF(OR(R505=Sheet1!$H$4,R505=Sheet1!$H$5,R505=Sheet1!$H$6,R505=Sheet1!$H$7,R505=Sheet1!$H$8,R505=Sheet1!$H$9),"Film &amp; Video",IF(OR(R505=Sheet1!$H$26,R505=Sheet1!$H$25),"Technology",IF(R505=Sheet1!$H$13,"Journalism",IF(OR(R505=Sheet1!$H$20,R505=Sheet1!$H$21,R505=Sheet1!$H$22,R505=Sheet1!$H$23),"Publishing",IF(R505=Sheet1!$H$24,"Photography",IF(R505=Sheet1!$H$27,"Theater",IF(OR(R505=Sheet1!$H$10,R505=Sheet1!$H$11),"Games","TBD")))))))))</f>
        <v>Film &amp; Video</v>
      </c>
      <c r="T505" t="str">
        <f>IF(R505=Sheet1!$H$4,"Animation",IF(R505=Sheet1!$H$5,"Documentary",IF(R505=Sheet1!$H$6,"Drama",IF(R505=Sheet1!$H$7,"Science Fiction",IF(R505=Sheet1!$H$8,"Shorts",IF(R505=Sheet1!$H$9,"Television",IF(R505=Sheet1!$H$10,"Mobile games",IF(R505=Sheet1!$H$11,"Video games",IF(R505=Sheet1!$H$12,"Food trucks",IF(R505=Sheet1!$H$13,"Audio",IF(R505=Sheet1!$H$14,"Electric music",IF(R505=Sheet1!$H$15,"Indie rock",IF(R505=Sheet1!$H$16,"Jazz",IF(R505=Sheet1!$H$17,"Metal",IF(R505=Sheet1!$H$18,"Rock",IF(R505=Sheet1!$H$19,"World Music",IF(R505=Sheet1!$H$20,"Fiction",IF(R505=Sheet1!$H$21,"Nonfiction",IF(R505=Sheet1!$H$22,"Radio &amp; podcasts",IF(R505=Sheet1!$H$23,"Translations",IF(R505=Sheet1!$H$24,"Photography books",IF(R505=Sheet1!$H$25,"Web",IF(R505=Sheet1!$H$26,"Wearables",IF(R505=Sheet1!$H$27,"Plays","Other"))))))))))))))))))))))))</f>
        <v>Drama</v>
      </c>
    </row>
    <row r="506" spans="1:20" ht="16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s="5">
        <f>(E506/D506)</f>
        <v>0.92320000000000002</v>
      </c>
      <c r="I506" s="8">
        <f>E506/G506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4">
        <f>(((L506/60)/60)/24)+DATE(1970,1,1)</f>
        <v>42142.208333333328</v>
      </c>
      <c r="O506" s="14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>
        <f>IF(R506="food/food trucks","Food",IF(OR(R506=$R$3,R506=$R$15,R506=$R$52,R506=$R$85,R506=$R$75,R506=$R$135),"Music",IF(OR(R506=Sheet1!$H$4,R506=Sheet1!$H$5,R506=Sheet1!$H$6,R506=Sheet1!$H$7,R506=Sheet1!$H$8,R506=Sheet1!$H$9),"Film &amp; Video",IF(OR(R506=Sheet1!$H$26,R506=Sheet1!$H$25),"Technology",IF(R506=Sheet1!$H$13,"Journalism",IF(OR(R506=Sheet1!$H$20,R506=Sheet1!$H$21,R506=Sheet1!$H$22,R506=Sheet1!$H$23),"Publishing",IF(R506=Sheet1!$H$24,"Photography",IF(R506=Sheet1!$H$27,"Theater",IF(OR(R506=Sheet1!$H$10,R506=Sheet1!$H$11),"Games","TBD")))))))))</f>
        <v>Music</v>
      </c>
      <c r="T506" t="str">
        <f>IF(R506=Sheet1!$H$4,"Animation",IF(R506=Sheet1!$H$5,"Documentary",IF(R506=Sheet1!$H$6,"Drama",IF(R506=Sheet1!$H$7,"Science Fiction",IF(R506=Sheet1!$H$8,"Shorts",IF(R506=Sheet1!$H$9,"Television",IF(R506=Sheet1!$H$10,"Mobile games",IF(R506=Sheet1!$H$11,"Video games",IF(R506=Sheet1!$H$12,"Food trucks",IF(R506=Sheet1!$H$13,"Audio",IF(R506=Sheet1!$H$14,"Electric music",IF(R506=Sheet1!$H$15,"Indie rock",IF(R506=Sheet1!$H$16,"Jazz",IF(R506=Sheet1!$H$17,"Metal",IF(R506=Sheet1!$H$18,"Rock",IF(R506=Sheet1!$H$19,"World Music",IF(R506=Sheet1!$H$20,"Fiction",IF(R506=Sheet1!$H$21,"Nonfiction",IF(R506=Sheet1!$H$22,"Radio &amp; podcasts",IF(R506=Sheet1!$H$23,"Translations",IF(R506=Sheet1!$H$24,"Photography books",IF(R506=Sheet1!$H$25,"Web",IF(R506=Sheet1!$H$26,"Wearables",IF(R506=Sheet1!$H$27,"Plays","Other"))))))))))))))))))))))))</f>
        <v>Rock</v>
      </c>
    </row>
    <row r="507" spans="1:20" ht="16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s="5">
        <f>(E507/D507)</f>
        <v>0.13901001112347053</v>
      </c>
      <c r="I507" s="8">
        <f>E507/G507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4">
        <f>(((L507/60)/60)/24)+DATE(1970,1,1)</f>
        <v>41341.25</v>
      </c>
      <c r="O507" s="14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>
        <f>IF(R507="food/food trucks","Food",IF(OR(R507=$R$3,R507=$R$15,R507=$R$52,R507=$R$85,R507=$R$75,R507=$R$135),"Music",IF(OR(R507=Sheet1!$H$4,R507=Sheet1!$H$5,R507=Sheet1!$H$6,R507=Sheet1!$H$7,R507=Sheet1!$H$8,R507=Sheet1!$H$9),"Film &amp; Video",IF(OR(R507=Sheet1!$H$26,R507=Sheet1!$H$25),"Technology",IF(R507=Sheet1!$H$13,"Journalism",IF(OR(R507=Sheet1!$H$20,R507=Sheet1!$H$21,R507=Sheet1!$H$22,R507=Sheet1!$H$23),"Publishing",IF(R507=Sheet1!$H$24,"Photography",IF(R507=Sheet1!$H$27,"Theater",IF(OR(R507=Sheet1!$H$10,R507=Sheet1!$H$11),"Games","TBD")))))))))</f>
        <v>Publishing</v>
      </c>
      <c r="T507" t="str">
        <f>IF(R507=Sheet1!$H$4,"Animation",IF(R507=Sheet1!$H$5,"Documentary",IF(R507=Sheet1!$H$6,"Drama",IF(R507=Sheet1!$H$7,"Science Fiction",IF(R507=Sheet1!$H$8,"Shorts",IF(R507=Sheet1!$H$9,"Television",IF(R507=Sheet1!$H$10,"Mobile games",IF(R507=Sheet1!$H$11,"Video games",IF(R507=Sheet1!$H$12,"Food trucks",IF(R507=Sheet1!$H$13,"Audio",IF(R507=Sheet1!$H$14,"Electric music",IF(R507=Sheet1!$H$15,"Indie rock",IF(R507=Sheet1!$H$16,"Jazz",IF(R507=Sheet1!$H$17,"Metal",IF(R507=Sheet1!$H$18,"Rock",IF(R507=Sheet1!$H$19,"World Music",IF(R507=Sheet1!$H$20,"Fiction",IF(R507=Sheet1!$H$21,"Nonfiction",IF(R507=Sheet1!$H$22,"Radio &amp; podcasts",IF(R507=Sheet1!$H$23,"Translations",IF(R507=Sheet1!$H$24,"Photography books",IF(R507=Sheet1!$H$25,"Web",IF(R507=Sheet1!$H$26,"Wearables",IF(R507=Sheet1!$H$27,"Plays","Other"))))))))))))))))))))))))</f>
        <v>Radio &amp; podcasts</v>
      </c>
    </row>
    <row r="508" spans="1:20" ht="16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s="5">
        <f>(E508/D508)</f>
        <v>9.2707777777777771</v>
      </c>
      <c r="I508" s="8">
        <f>E508/G508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4">
        <f>(((L508/60)/60)/24)+DATE(1970,1,1)</f>
        <v>43062.25</v>
      </c>
      <c r="O508" s="14">
        <f>(((M508/60)/60)/24)+DATE(1970,1,1)</f>
        <v>43079.25</v>
      </c>
      <c r="P508" t="b">
        <v>0</v>
      </c>
      <c r="Q508" t="b">
        <v>1</v>
      </c>
      <c r="R508" t="s">
        <v>33</v>
      </c>
      <c r="S508" t="str">
        <f>IF(R508="food/food trucks","Food",IF(OR(R508=$R$3,R508=$R$15,R508=$R$52,R508=$R$85,R508=$R$75,R508=$R$135),"Music",IF(OR(R508=Sheet1!$H$4,R508=Sheet1!$H$5,R508=Sheet1!$H$6,R508=Sheet1!$H$7,R508=Sheet1!$H$8,R508=Sheet1!$H$9),"Film &amp; Video",IF(OR(R508=Sheet1!$H$26,R508=Sheet1!$H$25),"Technology",IF(R508=Sheet1!$H$13,"Journalism",IF(OR(R508=Sheet1!$H$20,R508=Sheet1!$H$21,R508=Sheet1!$H$22,R508=Sheet1!$H$23),"Publishing",IF(R508=Sheet1!$H$24,"Photography",IF(R508=Sheet1!$H$27,"Theater",IF(OR(R508=Sheet1!$H$10,R508=Sheet1!$H$11),"Games","TBD")))))))))</f>
        <v>Theater</v>
      </c>
      <c r="T508" t="str">
        <f>IF(R508=Sheet1!$H$4,"Animation",IF(R508=Sheet1!$H$5,"Documentary",IF(R508=Sheet1!$H$6,"Drama",IF(R508=Sheet1!$H$7,"Science Fiction",IF(R508=Sheet1!$H$8,"Shorts",IF(R508=Sheet1!$H$9,"Television",IF(R508=Sheet1!$H$10,"Mobile games",IF(R508=Sheet1!$H$11,"Video games",IF(R508=Sheet1!$H$12,"Food trucks",IF(R508=Sheet1!$H$13,"Audio",IF(R508=Sheet1!$H$14,"Electric music",IF(R508=Sheet1!$H$15,"Indie rock",IF(R508=Sheet1!$H$16,"Jazz",IF(R508=Sheet1!$H$17,"Metal",IF(R508=Sheet1!$H$18,"Rock",IF(R508=Sheet1!$H$19,"World Music",IF(R508=Sheet1!$H$20,"Fiction",IF(R508=Sheet1!$H$21,"Nonfiction",IF(R508=Sheet1!$H$22,"Radio &amp; podcasts",IF(R508=Sheet1!$H$23,"Translations",IF(R508=Sheet1!$H$24,"Photography books",IF(R508=Sheet1!$H$25,"Web",IF(R508=Sheet1!$H$26,"Wearables",IF(R508=Sheet1!$H$27,"Plays","Other"))))))))))))))))))))))))</f>
        <v>Plays</v>
      </c>
    </row>
    <row r="509" spans="1:20" ht="31.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s="5">
        <f>(E509/D509)</f>
        <v>0.39857142857142858</v>
      </c>
      <c r="I509" s="8">
        <f>E509/G509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4">
        <f>(((L509/60)/60)/24)+DATE(1970,1,1)</f>
        <v>41373.208333333336</v>
      </c>
      <c r="O509" s="14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>
        <f>IF(R509="food/food trucks","Food",IF(OR(R509=$R$3,R509=$R$15,R509=$R$52,R509=$R$85,R509=$R$75,R509=$R$135),"Music",IF(OR(R509=Sheet1!$H$4,R509=Sheet1!$H$5,R509=Sheet1!$H$6,R509=Sheet1!$H$7,R509=Sheet1!$H$8,R509=Sheet1!$H$9),"Film &amp; Video",IF(OR(R509=Sheet1!$H$26,R509=Sheet1!$H$25),"Technology",IF(R509=Sheet1!$H$13,"Journalism",IF(OR(R509=Sheet1!$H$20,R509=Sheet1!$H$21,R509=Sheet1!$H$22,R509=Sheet1!$H$23),"Publishing",IF(R509=Sheet1!$H$24,"Photography",IF(R509=Sheet1!$H$27,"Theater",IF(OR(R509=Sheet1!$H$10,R509=Sheet1!$H$11),"Games","TBD")))))))))</f>
        <v>Technology</v>
      </c>
      <c r="T509" t="str">
        <f>IF(R509=Sheet1!$H$4,"Animation",IF(R509=Sheet1!$H$5,"Documentary",IF(R509=Sheet1!$H$6,"Drama",IF(R509=Sheet1!$H$7,"Science Fiction",IF(R509=Sheet1!$H$8,"Shorts",IF(R509=Sheet1!$H$9,"Television",IF(R509=Sheet1!$H$10,"Mobile games",IF(R509=Sheet1!$H$11,"Video games",IF(R509=Sheet1!$H$12,"Food trucks",IF(R509=Sheet1!$H$13,"Audio",IF(R509=Sheet1!$H$14,"Electric music",IF(R509=Sheet1!$H$15,"Indie rock",IF(R509=Sheet1!$H$16,"Jazz",IF(R509=Sheet1!$H$17,"Metal",IF(R509=Sheet1!$H$18,"Rock",IF(R509=Sheet1!$H$19,"World Music",IF(R509=Sheet1!$H$20,"Fiction",IF(R509=Sheet1!$H$21,"Nonfiction",IF(R509=Sheet1!$H$22,"Radio &amp; podcasts",IF(R509=Sheet1!$H$23,"Translations",IF(R509=Sheet1!$H$24,"Photography books",IF(R509=Sheet1!$H$25,"Web",IF(R509=Sheet1!$H$26,"Wearables",IF(R509=Sheet1!$H$27,"Plays","Other"))))))))))))))))))))))))</f>
        <v>Web</v>
      </c>
    </row>
    <row r="510" spans="1:20" ht="16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s="5">
        <f>(E510/D510)</f>
        <v>1.1222929936305732</v>
      </c>
      <c r="I510" s="8">
        <f>E510/G510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4">
        <f>(((L510/60)/60)/24)+DATE(1970,1,1)</f>
        <v>43310.208333333328</v>
      </c>
      <c r="O510" s="14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tr">
        <f>IF(R510="food/food trucks","Food",IF(OR(R510=$R$3,R510=$R$15,R510=$R$52,R510=$R$85,R510=$R$75,R510=$R$135),"Music",IF(OR(R510=Sheet1!$H$4,R510=Sheet1!$H$5,R510=Sheet1!$H$6,R510=Sheet1!$H$7,R510=Sheet1!$H$8,R510=Sheet1!$H$9),"Film &amp; Video",IF(OR(R510=Sheet1!$H$26,R510=Sheet1!$H$25),"Technology",IF(R510=Sheet1!$H$13,"Journalism",IF(OR(R510=Sheet1!$H$20,R510=Sheet1!$H$21,R510=Sheet1!$H$22,R510=Sheet1!$H$23),"Publishing",IF(R510=Sheet1!$H$24,"Photography",IF(R510=Sheet1!$H$27,"Theater",IF(OR(R510=Sheet1!$H$10,R510=Sheet1!$H$11),"Games","TBD")))))))))</f>
        <v>Theater</v>
      </c>
      <c r="T510" t="str">
        <f>IF(R510=Sheet1!$H$4,"Animation",IF(R510=Sheet1!$H$5,"Documentary",IF(R510=Sheet1!$H$6,"Drama",IF(R510=Sheet1!$H$7,"Science Fiction",IF(R510=Sheet1!$H$8,"Shorts",IF(R510=Sheet1!$H$9,"Television",IF(R510=Sheet1!$H$10,"Mobile games",IF(R510=Sheet1!$H$11,"Video games",IF(R510=Sheet1!$H$12,"Food trucks",IF(R510=Sheet1!$H$13,"Audio",IF(R510=Sheet1!$H$14,"Electric music",IF(R510=Sheet1!$H$15,"Indie rock",IF(R510=Sheet1!$H$16,"Jazz",IF(R510=Sheet1!$H$17,"Metal",IF(R510=Sheet1!$H$18,"Rock",IF(R510=Sheet1!$H$19,"World Music",IF(R510=Sheet1!$H$20,"Fiction",IF(R510=Sheet1!$H$21,"Nonfiction",IF(R510=Sheet1!$H$22,"Radio &amp; podcasts",IF(R510=Sheet1!$H$23,"Translations",IF(R510=Sheet1!$H$24,"Photography books",IF(R510=Sheet1!$H$25,"Web",IF(R510=Sheet1!$H$26,"Wearables",IF(R510=Sheet1!$H$27,"Plays","Other"))))))))))))))))))))))))</f>
        <v>Plays</v>
      </c>
    </row>
    <row r="511" spans="1:20" ht="16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s="5">
        <f>(E511/D511)</f>
        <v>0.70925816023738875</v>
      </c>
      <c r="I511" s="8">
        <f>E511/G511</f>
        <v>95</v>
      </c>
      <c r="J511" t="s">
        <v>21</v>
      </c>
      <c r="K511" t="s">
        <v>22</v>
      </c>
      <c r="L511">
        <v>1336194000</v>
      </c>
      <c r="M511">
        <v>1337058000</v>
      </c>
      <c r="N511" s="14">
        <f>(((L511/60)/60)/24)+DATE(1970,1,1)</f>
        <v>41034.208333333336</v>
      </c>
      <c r="O511" s="14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>
        <f>IF(R511="food/food trucks","Food",IF(OR(R511=$R$3,R511=$R$15,R511=$R$52,R511=$R$85,R511=$R$75,R511=$R$135),"Music",IF(OR(R511=Sheet1!$H$4,R511=Sheet1!$H$5,R511=Sheet1!$H$6,R511=Sheet1!$H$7,R511=Sheet1!$H$8,R511=Sheet1!$H$9),"Film &amp; Video",IF(OR(R511=Sheet1!$H$26,R511=Sheet1!$H$25),"Technology",IF(R511=Sheet1!$H$13,"Journalism",IF(OR(R511=Sheet1!$H$20,R511=Sheet1!$H$21,R511=Sheet1!$H$22,R511=Sheet1!$H$23),"Publishing",IF(R511=Sheet1!$H$24,"Photography",IF(R511=Sheet1!$H$27,"Theater",IF(OR(R511=Sheet1!$H$10,R511=Sheet1!$H$11),"Games","TBD")))))))))</f>
        <v>Theater</v>
      </c>
      <c r="T511" t="str">
        <f>IF(R511=Sheet1!$H$4,"Animation",IF(R511=Sheet1!$H$5,"Documentary",IF(R511=Sheet1!$H$6,"Drama",IF(R511=Sheet1!$H$7,"Science Fiction",IF(R511=Sheet1!$H$8,"Shorts",IF(R511=Sheet1!$H$9,"Television",IF(R511=Sheet1!$H$10,"Mobile games",IF(R511=Sheet1!$H$11,"Video games",IF(R511=Sheet1!$H$12,"Food trucks",IF(R511=Sheet1!$H$13,"Audio",IF(R511=Sheet1!$H$14,"Electric music",IF(R511=Sheet1!$H$15,"Indie rock",IF(R511=Sheet1!$H$16,"Jazz",IF(R511=Sheet1!$H$17,"Metal",IF(R511=Sheet1!$H$18,"Rock",IF(R511=Sheet1!$H$19,"World Music",IF(R511=Sheet1!$H$20,"Fiction",IF(R511=Sheet1!$H$21,"Nonfiction",IF(R511=Sheet1!$H$22,"Radio &amp; podcasts",IF(R511=Sheet1!$H$23,"Translations",IF(R511=Sheet1!$H$24,"Photography books",IF(R511=Sheet1!$H$25,"Web",IF(R511=Sheet1!$H$26,"Wearables",IF(R511=Sheet1!$H$27,"Plays","Other"))))))))))))))))))))))))</f>
        <v>Plays</v>
      </c>
    </row>
    <row r="512" spans="1:20" ht="16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s="5">
        <f>(E512/D512)</f>
        <v>1.1908974358974358</v>
      </c>
      <c r="I512" s="8">
        <f>E512/G512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4">
        <f>(((L512/60)/60)/24)+DATE(1970,1,1)</f>
        <v>43251.208333333328</v>
      </c>
      <c r="O512" s="14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tr">
        <f>IF(R512="food/food trucks","Food",IF(OR(R512=$R$3,R512=$R$15,R512=$R$52,R512=$R$85,R512=$R$75,R512=$R$135),"Music",IF(OR(R512=Sheet1!$H$4,R512=Sheet1!$H$5,R512=Sheet1!$H$6,R512=Sheet1!$H$7,R512=Sheet1!$H$8,R512=Sheet1!$H$9),"Film &amp; Video",IF(OR(R512=Sheet1!$H$26,R512=Sheet1!$H$25),"Technology",IF(R512=Sheet1!$H$13,"Journalism",IF(OR(R512=Sheet1!$H$20,R512=Sheet1!$H$21,R512=Sheet1!$H$22,R512=Sheet1!$H$23),"Publishing",IF(R512=Sheet1!$H$24,"Photography",IF(R512=Sheet1!$H$27,"Theater",IF(OR(R512=Sheet1!$H$10,R512=Sheet1!$H$11),"Games","TBD")))))))))</f>
        <v>Film &amp; Video</v>
      </c>
      <c r="T512" t="str">
        <f>IF(R512=Sheet1!$H$4,"Animation",IF(R512=Sheet1!$H$5,"Documentary",IF(R512=Sheet1!$H$6,"Drama",IF(R512=Sheet1!$H$7,"Science Fiction",IF(R512=Sheet1!$H$8,"Shorts",IF(R512=Sheet1!$H$9,"Television",IF(R512=Sheet1!$H$10,"Mobile games",IF(R512=Sheet1!$H$11,"Video games",IF(R512=Sheet1!$H$12,"Food trucks",IF(R512=Sheet1!$H$13,"Audio",IF(R512=Sheet1!$H$14,"Electric music",IF(R512=Sheet1!$H$15,"Indie rock",IF(R512=Sheet1!$H$16,"Jazz",IF(R512=Sheet1!$H$17,"Metal",IF(R512=Sheet1!$H$18,"Rock",IF(R512=Sheet1!$H$19,"World Music",IF(R512=Sheet1!$H$20,"Fiction",IF(R512=Sheet1!$H$21,"Nonfiction",IF(R512=Sheet1!$H$22,"Radio &amp; podcasts",IF(R512=Sheet1!$H$23,"Translations",IF(R512=Sheet1!$H$24,"Photography books",IF(R512=Sheet1!$H$25,"Web",IF(R512=Sheet1!$H$26,"Wearables",IF(R512=Sheet1!$H$27,"Plays","Other"))))))))))))))))))))))))</f>
        <v>Drama</v>
      </c>
    </row>
    <row r="513" spans="1:20" ht="16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s="5">
        <f>(E513/D513)</f>
        <v>0.24017591339648173</v>
      </c>
      <c r="I513" s="8">
        <f>E513/G513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4">
        <f>(((L513/60)/60)/24)+DATE(1970,1,1)</f>
        <v>43671.208333333328</v>
      </c>
      <c r="O513" s="14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>
        <f>IF(R513="food/food trucks","Food",IF(OR(R513=$R$3,R513=$R$15,R513=$R$52,R513=$R$85,R513=$R$75,R513=$R$135),"Music",IF(OR(R513=Sheet1!$H$4,R513=Sheet1!$H$5,R513=Sheet1!$H$6,R513=Sheet1!$H$7,R513=Sheet1!$H$8,R513=Sheet1!$H$9),"Film &amp; Video",IF(OR(R513=Sheet1!$H$26,R513=Sheet1!$H$25),"Technology",IF(R513=Sheet1!$H$13,"Journalism",IF(OR(R513=Sheet1!$H$20,R513=Sheet1!$H$21,R513=Sheet1!$H$22,R513=Sheet1!$H$23),"Publishing",IF(R513=Sheet1!$H$24,"Photography",IF(R513=Sheet1!$H$27,"Theater",IF(OR(R513=Sheet1!$H$10,R513=Sheet1!$H$11),"Games","TBD")))))))))</f>
        <v>Theater</v>
      </c>
      <c r="T513" t="str">
        <f>IF(R513=Sheet1!$H$4,"Animation",IF(R513=Sheet1!$H$5,"Documentary",IF(R513=Sheet1!$H$6,"Drama",IF(R513=Sheet1!$H$7,"Science Fiction",IF(R513=Sheet1!$H$8,"Shorts",IF(R513=Sheet1!$H$9,"Television",IF(R513=Sheet1!$H$10,"Mobile games",IF(R513=Sheet1!$H$11,"Video games",IF(R513=Sheet1!$H$12,"Food trucks",IF(R513=Sheet1!$H$13,"Audio",IF(R513=Sheet1!$H$14,"Electric music",IF(R513=Sheet1!$H$15,"Indie rock",IF(R513=Sheet1!$H$16,"Jazz",IF(R513=Sheet1!$H$17,"Metal",IF(R513=Sheet1!$H$18,"Rock",IF(R513=Sheet1!$H$19,"World Music",IF(R513=Sheet1!$H$20,"Fiction",IF(R513=Sheet1!$H$21,"Nonfiction",IF(R513=Sheet1!$H$22,"Radio &amp; podcasts",IF(R513=Sheet1!$H$23,"Translations",IF(R513=Sheet1!$H$24,"Photography books",IF(R513=Sheet1!$H$25,"Web",IF(R513=Sheet1!$H$26,"Wearables",IF(R513=Sheet1!$H$27,"Plays","Other"))))))))))))))))))))))))</f>
        <v>Plays</v>
      </c>
    </row>
    <row r="514" spans="1:20" ht="16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s="5">
        <f>(E514/D514)</f>
        <v>1.3931868131868133</v>
      </c>
      <c r="I514" s="8">
        <f>E514/G514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4">
        <f>(((L514/60)/60)/24)+DATE(1970,1,1)</f>
        <v>41825.208333333336</v>
      </c>
      <c r="O514" s="14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tr">
        <f>IF(R514="food/food trucks","Food",IF(OR(R514=$R$3,R514=$R$15,R514=$R$52,R514=$R$85,R514=$R$75,R514=$R$135),"Music",IF(OR(R514=Sheet1!$H$4,R514=Sheet1!$H$5,R514=Sheet1!$H$6,R514=Sheet1!$H$7,R514=Sheet1!$H$8,R514=Sheet1!$H$9),"Film &amp; Video",IF(OR(R514=Sheet1!$H$26,R514=Sheet1!$H$25),"Technology",IF(R514=Sheet1!$H$13,"Journalism",IF(OR(R514=Sheet1!$H$20,R514=Sheet1!$H$21,R514=Sheet1!$H$22,R514=Sheet1!$H$23),"Publishing",IF(R514=Sheet1!$H$24,"Photography",IF(R514=Sheet1!$H$27,"Theater",IF(OR(R514=Sheet1!$H$10,R514=Sheet1!$H$11),"Games","TBD")))))))))</f>
        <v>Games</v>
      </c>
      <c r="T514" t="str">
        <f>IF(R514=Sheet1!$H$4,"Animation",IF(R514=Sheet1!$H$5,"Documentary",IF(R514=Sheet1!$H$6,"Drama",IF(R514=Sheet1!$H$7,"Science Fiction",IF(R514=Sheet1!$H$8,"Shorts",IF(R514=Sheet1!$H$9,"Television",IF(R514=Sheet1!$H$10,"Mobile games",IF(R514=Sheet1!$H$11,"Video games",IF(R514=Sheet1!$H$12,"Food trucks",IF(R514=Sheet1!$H$13,"Audio",IF(R514=Sheet1!$H$14,"Electric music",IF(R514=Sheet1!$H$15,"Indie rock",IF(R514=Sheet1!$H$16,"Jazz",IF(R514=Sheet1!$H$17,"Metal",IF(R514=Sheet1!$H$18,"Rock",IF(R514=Sheet1!$H$19,"World Music",IF(R514=Sheet1!$H$20,"Fiction",IF(R514=Sheet1!$H$21,"Nonfiction",IF(R514=Sheet1!$H$22,"Radio &amp; podcasts",IF(R514=Sheet1!$H$23,"Translations",IF(R514=Sheet1!$H$24,"Photography books",IF(R514=Sheet1!$H$25,"Web",IF(R514=Sheet1!$H$26,"Wearables",IF(R514=Sheet1!$H$27,"Plays","Other"))))))))))))))))))))))))</f>
        <v>Video games</v>
      </c>
    </row>
    <row r="515" spans="1:20" ht="16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s="5">
        <f>(E515/D515)</f>
        <v>0.39277108433734942</v>
      </c>
      <c r="I515" s="8">
        <f>E515/G515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4">
        <f>(((L515/60)/60)/24)+DATE(1970,1,1)</f>
        <v>40430.208333333336</v>
      </c>
      <c r="O515" s="14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>IF(R515="food/food trucks","Food",IF(OR(R515=$R$3,R515=$R$15,R515=$R$52,R515=$R$85,R515=$R$75,R515=$R$135),"Music",IF(OR(R515=Sheet1!$H$4,R515=Sheet1!$H$5,R515=Sheet1!$H$6,R515=Sheet1!$H$7,R515=Sheet1!$H$8,R515=Sheet1!$H$9),"Film &amp; Video",IF(OR(R515=Sheet1!$H$26,R515=Sheet1!$H$25),"Technology",IF(R515=Sheet1!$H$13,"Journalism",IF(OR(R515=Sheet1!$H$20,R515=Sheet1!$H$21,R515=Sheet1!$H$22,R515=Sheet1!$H$23),"Publishing",IF(R515=Sheet1!$H$24,"Photography",IF(R515=Sheet1!$H$27,"Theater",IF(OR(R515=Sheet1!$H$10,R515=Sheet1!$H$11),"Games","TBD")))))))))</f>
        <v>Film &amp; Video</v>
      </c>
      <c r="T515" t="str">
        <f>IF(R515=Sheet1!$H$4,"Animation",IF(R515=Sheet1!$H$5,"Documentary",IF(R515=Sheet1!$H$6,"Drama",IF(R515=Sheet1!$H$7,"Science Fiction",IF(R515=Sheet1!$H$8,"Shorts",IF(R515=Sheet1!$H$9,"Television",IF(R515=Sheet1!$H$10,"Mobile games",IF(R515=Sheet1!$H$11,"Video games",IF(R515=Sheet1!$H$12,"Food trucks",IF(R515=Sheet1!$H$13,"Audio",IF(R515=Sheet1!$H$14,"Electric music",IF(R515=Sheet1!$H$15,"Indie rock",IF(R515=Sheet1!$H$16,"Jazz",IF(R515=Sheet1!$H$17,"Metal",IF(R515=Sheet1!$H$18,"Rock",IF(R515=Sheet1!$H$19,"World Music",IF(R515=Sheet1!$H$20,"Fiction",IF(R515=Sheet1!$H$21,"Nonfiction",IF(R515=Sheet1!$H$22,"Radio &amp; podcasts",IF(R515=Sheet1!$H$23,"Translations",IF(R515=Sheet1!$H$24,"Photography books",IF(R515=Sheet1!$H$25,"Web",IF(R515=Sheet1!$H$26,"Wearables",IF(R515=Sheet1!$H$27,"Plays","Other"))))))))))))))))))))))))</f>
        <v>Television</v>
      </c>
    </row>
    <row r="516" spans="1:20" ht="16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s="5">
        <f>(E516/D516)</f>
        <v>0.22439077144917088</v>
      </c>
      <c r="I516" s="8">
        <f>E516/G516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4">
        <f>(((L516/60)/60)/24)+DATE(1970,1,1)</f>
        <v>41614.25</v>
      </c>
      <c r="O516" s="14">
        <f>(((M516/60)/60)/24)+DATE(1970,1,1)</f>
        <v>41619.25</v>
      </c>
      <c r="P516" t="b">
        <v>0</v>
      </c>
      <c r="Q516" t="b">
        <v>1</v>
      </c>
      <c r="R516" t="s">
        <v>23</v>
      </c>
      <c r="S516" t="str">
        <f>IF(R516="food/food trucks","Food",IF(OR(R516=$R$3,R516=$R$15,R516=$R$52,R516=$R$85,R516=$R$75,R516=$R$135),"Music",IF(OR(R516=Sheet1!$H$4,R516=Sheet1!$H$5,R516=Sheet1!$H$6,R516=Sheet1!$H$7,R516=Sheet1!$H$8,R516=Sheet1!$H$9),"Film &amp; Video",IF(OR(R516=Sheet1!$H$26,R516=Sheet1!$H$25),"Technology",IF(R516=Sheet1!$H$13,"Journalism",IF(OR(R516=Sheet1!$H$20,R516=Sheet1!$H$21,R516=Sheet1!$H$22,R516=Sheet1!$H$23),"Publishing",IF(R516=Sheet1!$H$24,"Photography",IF(R516=Sheet1!$H$27,"Theater",IF(OR(R516=Sheet1!$H$10,R516=Sheet1!$H$11),"Games","TBD")))))))))</f>
        <v>Music</v>
      </c>
      <c r="T516" t="str">
        <f>IF(R516=Sheet1!$H$4,"Animation",IF(R516=Sheet1!$H$5,"Documentary",IF(R516=Sheet1!$H$6,"Drama",IF(R516=Sheet1!$H$7,"Science Fiction",IF(R516=Sheet1!$H$8,"Shorts",IF(R516=Sheet1!$H$9,"Television",IF(R516=Sheet1!$H$10,"Mobile games",IF(R516=Sheet1!$H$11,"Video games",IF(R516=Sheet1!$H$12,"Food trucks",IF(R516=Sheet1!$H$13,"Audio",IF(R516=Sheet1!$H$14,"Electric music",IF(R516=Sheet1!$H$15,"Indie rock",IF(R516=Sheet1!$H$16,"Jazz",IF(R516=Sheet1!$H$17,"Metal",IF(R516=Sheet1!$H$18,"Rock",IF(R516=Sheet1!$H$19,"World Music",IF(R516=Sheet1!$H$20,"Fiction",IF(R516=Sheet1!$H$21,"Nonfiction",IF(R516=Sheet1!$H$22,"Radio &amp; podcasts",IF(R516=Sheet1!$H$23,"Translations",IF(R516=Sheet1!$H$24,"Photography books",IF(R516=Sheet1!$H$25,"Web",IF(R516=Sheet1!$H$26,"Wearables",IF(R516=Sheet1!$H$27,"Plays","Other"))))))))))))))))))))))))</f>
        <v>Rock</v>
      </c>
    </row>
    <row r="517" spans="1:20" ht="16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s="5">
        <f>(E517/D517)</f>
        <v>0.55779069767441858</v>
      </c>
      <c r="I517" s="8">
        <f>E517/G517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4">
        <f>(((L517/60)/60)/24)+DATE(1970,1,1)</f>
        <v>40900.25</v>
      </c>
      <c r="O517" s="14">
        <f>(((M517/60)/60)/24)+DATE(1970,1,1)</f>
        <v>40902.25</v>
      </c>
      <c r="P517" t="b">
        <v>0</v>
      </c>
      <c r="Q517" t="b">
        <v>1</v>
      </c>
      <c r="R517" t="s">
        <v>33</v>
      </c>
      <c r="S517" t="str">
        <f>IF(R517="food/food trucks","Food",IF(OR(R517=$R$3,R517=$R$15,R517=$R$52,R517=$R$85,R517=$R$75,R517=$R$135),"Music",IF(OR(R517=Sheet1!$H$4,R517=Sheet1!$H$5,R517=Sheet1!$H$6,R517=Sheet1!$H$7,R517=Sheet1!$H$8,R517=Sheet1!$H$9),"Film &amp; Video",IF(OR(R517=Sheet1!$H$26,R517=Sheet1!$H$25),"Technology",IF(R517=Sheet1!$H$13,"Journalism",IF(OR(R517=Sheet1!$H$20,R517=Sheet1!$H$21,R517=Sheet1!$H$22,R517=Sheet1!$H$23),"Publishing",IF(R517=Sheet1!$H$24,"Photography",IF(R517=Sheet1!$H$27,"Theater",IF(OR(R517=Sheet1!$H$10,R517=Sheet1!$H$11),"Games","TBD")))))))))</f>
        <v>Theater</v>
      </c>
      <c r="T517" t="str">
        <f>IF(R517=Sheet1!$H$4,"Animation",IF(R517=Sheet1!$H$5,"Documentary",IF(R517=Sheet1!$H$6,"Drama",IF(R517=Sheet1!$H$7,"Science Fiction",IF(R517=Sheet1!$H$8,"Shorts",IF(R517=Sheet1!$H$9,"Television",IF(R517=Sheet1!$H$10,"Mobile games",IF(R517=Sheet1!$H$11,"Video games",IF(R517=Sheet1!$H$12,"Food trucks",IF(R517=Sheet1!$H$13,"Audio",IF(R517=Sheet1!$H$14,"Electric music",IF(R517=Sheet1!$H$15,"Indie rock",IF(R517=Sheet1!$H$16,"Jazz",IF(R517=Sheet1!$H$17,"Metal",IF(R517=Sheet1!$H$18,"Rock",IF(R517=Sheet1!$H$19,"World Music",IF(R517=Sheet1!$H$20,"Fiction",IF(R517=Sheet1!$H$21,"Nonfiction",IF(R517=Sheet1!$H$22,"Radio &amp; podcasts",IF(R517=Sheet1!$H$23,"Translations",IF(R517=Sheet1!$H$24,"Photography books",IF(R517=Sheet1!$H$25,"Web",IF(R517=Sheet1!$H$26,"Wearables",IF(R517=Sheet1!$H$27,"Plays","Other"))))))))))))))))))))))))</f>
        <v>Plays</v>
      </c>
    </row>
    <row r="518" spans="1:20" ht="16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s="5">
        <f>(E518/D518)</f>
        <v>0.42523125996810207</v>
      </c>
      <c r="I518" s="8">
        <f>E518/G518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4">
        <f>(((L518/60)/60)/24)+DATE(1970,1,1)</f>
        <v>40396.208333333336</v>
      </c>
      <c r="O518" s="14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>
        <f>IF(R518="food/food trucks","Food",IF(OR(R518=$R$3,R518=$R$15,R518=$R$52,R518=$R$85,R518=$R$75,R518=$R$135),"Music",IF(OR(R518=Sheet1!$H$4,R518=Sheet1!$H$5,R518=Sheet1!$H$6,R518=Sheet1!$H$7,R518=Sheet1!$H$8,R518=Sheet1!$H$9),"Film &amp; Video",IF(OR(R518=Sheet1!$H$26,R518=Sheet1!$H$25),"Technology",IF(R518=Sheet1!$H$13,"Journalism",IF(OR(R518=Sheet1!$H$20,R518=Sheet1!$H$21,R518=Sheet1!$H$22,R518=Sheet1!$H$23),"Publishing",IF(R518=Sheet1!$H$24,"Photography",IF(R518=Sheet1!$H$27,"Theater",IF(OR(R518=Sheet1!$H$10,R518=Sheet1!$H$11),"Games","TBD")))))))))</f>
        <v>Publishing</v>
      </c>
      <c r="T518" t="str">
        <f>IF(R518=Sheet1!$H$4,"Animation",IF(R518=Sheet1!$H$5,"Documentary",IF(R518=Sheet1!$H$6,"Drama",IF(R518=Sheet1!$H$7,"Science Fiction",IF(R518=Sheet1!$H$8,"Shorts",IF(R518=Sheet1!$H$9,"Television",IF(R518=Sheet1!$H$10,"Mobile games",IF(R518=Sheet1!$H$11,"Video games",IF(R518=Sheet1!$H$12,"Food trucks",IF(R518=Sheet1!$H$13,"Audio",IF(R518=Sheet1!$H$14,"Electric music",IF(R518=Sheet1!$H$15,"Indie rock",IF(R518=Sheet1!$H$16,"Jazz",IF(R518=Sheet1!$H$17,"Metal",IF(R518=Sheet1!$H$18,"Rock",IF(R518=Sheet1!$H$19,"World Music",IF(R518=Sheet1!$H$20,"Fiction",IF(R518=Sheet1!$H$21,"Nonfiction",IF(R518=Sheet1!$H$22,"Radio &amp; podcasts",IF(R518=Sheet1!$H$23,"Translations",IF(R518=Sheet1!$H$24,"Photography books",IF(R518=Sheet1!$H$25,"Web",IF(R518=Sheet1!$H$26,"Wearables",IF(R518=Sheet1!$H$27,"Plays","Other"))))))))))))))))))))))))</f>
        <v>Nonfiction</v>
      </c>
    </row>
    <row r="519" spans="1:20" ht="16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s="5">
        <f>(E519/D519)</f>
        <v>1.1200000000000001</v>
      </c>
      <c r="I519" s="8">
        <f>E519/G519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4">
        <f>(((L519/60)/60)/24)+DATE(1970,1,1)</f>
        <v>42860.208333333328</v>
      </c>
      <c r="O519" s="14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tr">
        <f>IF(R519="food/food trucks","Food",IF(OR(R519=$R$3,R519=$R$15,R519=$R$52,R519=$R$85,R519=$R$75,R519=$R$135),"Music",IF(OR(R519=Sheet1!$H$4,R519=Sheet1!$H$5,R519=Sheet1!$H$6,R519=Sheet1!$H$7,R519=Sheet1!$H$8,R519=Sheet1!$H$9),"Film &amp; Video",IF(OR(R519=Sheet1!$H$26,R519=Sheet1!$H$25),"Technology",IF(R519=Sheet1!$H$13,"Journalism",IF(OR(R519=Sheet1!$H$20,R519=Sheet1!$H$21,R519=Sheet1!$H$22,R519=Sheet1!$H$23),"Publishing",IF(R519=Sheet1!$H$24,"Photography",IF(R519=Sheet1!$H$27,"Theater",IF(OR(R519=Sheet1!$H$10,R519=Sheet1!$H$11),"Games","TBD")))))))))</f>
        <v>Food</v>
      </c>
      <c r="T519" t="str">
        <f>IF(R519=Sheet1!$H$4,"Animation",IF(R519=Sheet1!$H$5,"Documentary",IF(R519=Sheet1!$H$6,"Drama",IF(R519=Sheet1!$H$7,"Science Fiction",IF(R519=Sheet1!$H$8,"Shorts",IF(R519=Sheet1!$H$9,"Television",IF(R519=Sheet1!$H$10,"Mobile games",IF(R519=Sheet1!$H$11,"Video games",IF(R519=Sheet1!$H$12,"Food trucks",IF(R519=Sheet1!$H$13,"Audio",IF(R519=Sheet1!$H$14,"Electric music",IF(R519=Sheet1!$H$15,"Indie rock",IF(R519=Sheet1!$H$16,"Jazz",IF(R519=Sheet1!$H$17,"Metal",IF(R519=Sheet1!$H$18,"Rock",IF(R519=Sheet1!$H$19,"World Music",IF(R519=Sheet1!$H$20,"Fiction",IF(R519=Sheet1!$H$21,"Nonfiction",IF(R519=Sheet1!$H$22,"Radio &amp; podcasts",IF(R519=Sheet1!$H$23,"Translations",IF(R519=Sheet1!$H$24,"Photography books",IF(R519=Sheet1!$H$25,"Web",IF(R519=Sheet1!$H$26,"Wearables",IF(R519=Sheet1!$H$27,"Plays","Other"))))))))))))))))))))))))</f>
        <v>Food trucks</v>
      </c>
    </row>
    <row r="520" spans="1:20" ht="31.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s="5">
        <f>(E520/D520)</f>
        <v>7.0681818181818179E-2</v>
      </c>
      <c r="I520" s="8">
        <f>E520/G520</f>
        <v>62.2</v>
      </c>
      <c r="J520" t="s">
        <v>21</v>
      </c>
      <c r="K520" t="s">
        <v>22</v>
      </c>
      <c r="L520">
        <v>1519365600</v>
      </c>
      <c r="M520">
        <v>1519538400</v>
      </c>
      <c r="N520" s="14">
        <f>(((L520/60)/60)/24)+DATE(1970,1,1)</f>
        <v>43154.25</v>
      </c>
      <c r="O520" s="14">
        <f>(((M520/60)/60)/24)+DATE(1970,1,1)</f>
        <v>43156.25</v>
      </c>
      <c r="P520" t="b">
        <v>0</v>
      </c>
      <c r="Q520" t="b">
        <v>1</v>
      </c>
      <c r="R520" t="s">
        <v>71</v>
      </c>
      <c r="S520" t="str">
        <f>IF(R520="food/food trucks","Food",IF(OR(R520=$R$3,R520=$R$15,R520=$R$52,R520=$R$85,R520=$R$75,R520=$R$135),"Music",IF(OR(R520=Sheet1!$H$4,R520=Sheet1!$H$5,R520=Sheet1!$H$6,R520=Sheet1!$H$7,R520=Sheet1!$H$8,R520=Sheet1!$H$9),"Film &amp; Video",IF(OR(R520=Sheet1!$H$26,R520=Sheet1!$H$25),"Technology",IF(R520=Sheet1!$H$13,"Journalism",IF(OR(R520=Sheet1!$H$20,R520=Sheet1!$H$21,R520=Sheet1!$H$22,R520=Sheet1!$H$23),"Publishing",IF(R520=Sheet1!$H$24,"Photography",IF(R520=Sheet1!$H$27,"Theater",IF(OR(R520=Sheet1!$H$10,R520=Sheet1!$H$11),"Games","TBD")))))))))</f>
        <v>Film &amp; Video</v>
      </c>
      <c r="T520" t="str">
        <f>IF(R520=Sheet1!$H$4,"Animation",IF(R520=Sheet1!$H$5,"Documentary",IF(R520=Sheet1!$H$6,"Drama",IF(R520=Sheet1!$H$7,"Science Fiction",IF(R520=Sheet1!$H$8,"Shorts",IF(R520=Sheet1!$H$9,"Television",IF(R520=Sheet1!$H$10,"Mobile games",IF(R520=Sheet1!$H$11,"Video games",IF(R520=Sheet1!$H$12,"Food trucks",IF(R520=Sheet1!$H$13,"Audio",IF(R520=Sheet1!$H$14,"Electric music",IF(R520=Sheet1!$H$15,"Indie rock",IF(R520=Sheet1!$H$16,"Jazz",IF(R520=Sheet1!$H$17,"Metal",IF(R520=Sheet1!$H$18,"Rock",IF(R520=Sheet1!$H$19,"World Music",IF(R520=Sheet1!$H$20,"Fiction",IF(R520=Sheet1!$H$21,"Nonfiction",IF(R520=Sheet1!$H$22,"Radio &amp; podcasts",IF(R520=Sheet1!$H$23,"Translations",IF(R520=Sheet1!$H$24,"Photography books",IF(R520=Sheet1!$H$25,"Web",IF(R520=Sheet1!$H$26,"Wearables",IF(R520=Sheet1!$H$27,"Plays","Other"))))))))))))))))))))))))</f>
        <v>Animation</v>
      </c>
    </row>
    <row r="521" spans="1:20" ht="16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s="5">
        <f>(E521/D521)</f>
        <v>1.0174563871693867</v>
      </c>
      <c r="I521" s="8">
        <f>E521/G521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4">
        <f>(((L521/60)/60)/24)+DATE(1970,1,1)</f>
        <v>42012.25</v>
      </c>
      <c r="O521" s="14">
        <f>(((M521/60)/60)/24)+DATE(1970,1,1)</f>
        <v>42026.25</v>
      </c>
      <c r="P521" t="b">
        <v>0</v>
      </c>
      <c r="Q521" t="b">
        <v>1</v>
      </c>
      <c r="R521" t="s">
        <v>23</v>
      </c>
      <c r="S521" t="str">
        <f>IF(R521="food/food trucks","Food",IF(OR(R521=$R$3,R521=$R$15,R521=$R$52,R521=$R$85,R521=$R$75,R521=$R$135),"Music",IF(OR(R521=Sheet1!$H$4,R521=Sheet1!$H$5,R521=Sheet1!$H$6,R521=Sheet1!$H$7,R521=Sheet1!$H$8,R521=Sheet1!$H$9),"Film &amp; Video",IF(OR(R521=Sheet1!$H$26,R521=Sheet1!$H$25),"Technology",IF(R521=Sheet1!$H$13,"Journalism",IF(OR(R521=Sheet1!$H$20,R521=Sheet1!$H$21,R521=Sheet1!$H$22,R521=Sheet1!$H$23),"Publishing",IF(R521=Sheet1!$H$24,"Photography",IF(R521=Sheet1!$H$27,"Theater",IF(OR(R521=Sheet1!$H$10,R521=Sheet1!$H$11),"Games","TBD")))))))))</f>
        <v>Music</v>
      </c>
      <c r="T521" t="str">
        <f>IF(R521=Sheet1!$H$4,"Animation",IF(R521=Sheet1!$H$5,"Documentary",IF(R521=Sheet1!$H$6,"Drama",IF(R521=Sheet1!$H$7,"Science Fiction",IF(R521=Sheet1!$H$8,"Shorts",IF(R521=Sheet1!$H$9,"Television",IF(R521=Sheet1!$H$10,"Mobile games",IF(R521=Sheet1!$H$11,"Video games",IF(R521=Sheet1!$H$12,"Food trucks",IF(R521=Sheet1!$H$13,"Audio",IF(R521=Sheet1!$H$14,"Electric music",IF(R521=Sheet1!$H$15,"Indie rock",IF(R521=Sheet1!$H$16,"Jazz",IF(R521=Sheet1!$H$17,"Metal",IF(R521=Sheet1!$H$18,"Rock",IF(R521=Sheet1!$H$19,"World Music",IF(R521=Sheet1!$H$20,"Fiction",IF(R521=Sheet1!$H$21,"Nonfiction",IF(R521=Sheet1!$H$22,"Radio &amp; podcasts",IF(R521=Sheet1!$H$23,"Translations",IF(R521=Sheet1!$H$24,"Photography books",IF(R521=Sheet1!$H$25,"Web",IF(R521=Sheet1!$H$26,"Wearables",IF(R521=Sheet1!$H$27,"Plays","Other"))))))))))))))))))))))))</f>
        <v>Rock</v>
      </c>
    </row>
    <row r="522" spans="1:20" ht="16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s="5">
        <f>(E522/D522)</f>
        <v>4.2575000000000003</v>
      </c>
      <c r="I522" s="8">
        <f>E522/G522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14">
        <f>(((L522/60)/60)/24)+DATE(1970,1,1)</f>
        <v>43574.208333333328</v>
      </c>
      <c r="O522" s="14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tr">
        <f>IF(R522="food/food trucks","Food",IF(OR(R522=$R$3,R522=$R$15,R522=$R$52,R522=$R$85,R522=$R$75,R522=$R$135),"Music",IF(OR(R522=Sheet1!$H$4,R522=Sheet1!$H$5,R522=Sheet1!$H$6,R522=Sheet1!$H$7,R522=Sheet1!$H$8,R522=Sheet1!$H$9),"Film &amp; Video",IF(OR(R522=Sheet1!$H$26,R522=Sheet1!$H$25),"Technology",IF(R522=Sheet1!$H$13,"Journalism",IF(OR(R522=Sheet1!$H$20,R522=Sheet1!$H$21,R522=Sheet1!$H$22,R522=Sheet1!$H$23),"Publishing",IF(R522=Sheet1!$H$24,"Photography",IF(R522=Sheet1!$H$27,"Theater",IF(OR(R522=Sheet1!$H$10,R522=Sheet1!$H$11),"Games","TBD")))))))))</f>
        <v>Theater</v>
      </c>
      <c r="T522" t="str">
        <f>IF(R522=Sheet1!$H$4,"Animation",IF(R522=Sheet1!$H$5,"Documentary",IF(R522=Sheet1!$H$6,"Drama",IF(R522=Sheet1!$H$7,"Science Fiction",IF(R522=Sheet1!$H$8,"Shorts",IF(R522=Sheet1!$H$9,"Television",IF(R522=Sheet1!$H$10,"Mobile games",IF(R522=Sheet1!$H$11,"Video games",IF(R522=Sheet1!$H$12,"Food trucks",IF(R522=Sheet1!$H$13,"Audio",IF(R522=Sheet1!$H$14,"Electric music",IF(R522=Sheet1!$H$15,"Indie rock",IF(R522=Sheet1!$H$16,"Jazz",IF(R522=Sheet1!$H$17,"Metal",IF(R522=Sheet1!$H$18,"Rock",IF(R522=Sheet1!$H$19,"World Music",IF(R522=Sheet1!$H$20,"Fiction",IF(R522=Sheet1!$H$21,"Nonfiction",IF(R522=Sheet1!$H$22,"Radio &amp; podcasts",IF(R522=Sheet1!$H$23,"Translations",IF(R522=Sheet1!$H$24,"Photography books",IF(R522=Sheet1!$H$25,"Web",IF(R522=Sheet1!$H$26,"Wearables",IF(R522=Sheet1!$H$27,"Plays","Other"))))))))))))))))))))))))</f>
        <v>Plays</v>
      </c>
    </row>
    <row r="523" spans="1:20" ht="16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s="5">
        <f>(E523/D523)</f>
        <v>1.4553947368421052</v>
      </c>
      <c r="I523" s="8">
        <f>E523/G523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4">
        <f>(((L523/60)/60)/24)+DATE(1970,1,1)</f>
        <v>42605.208333333328</v>
      </c>
      <c r="O523" s="14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tr">
        <f>IF(R523="food/food trucks","Food",IF(OR(R523=$R$3,R523=$R$15,R523=$R$52,R523=$R$85,R523=$R$75,R523=$R$135),"Music",IF(OR(R523=Sheet1!$H$4,R523=Sheet1!$H$5,R523=Sheet1!$H$6,R523=Sheet1!$H$7,R523=Sheet1!$H$8,R523=Sheet1!$H$9),"Film &amp; Video",IF(OR(R523=Sheet1!$H$26,R523=Sheet1!$H$25),"Technology",IF(R523=Sheet1!$H$13,"Journalism",IF(OR(R523=Sheet1!$H$20,R523=Sheet1!$H$21,R523=Sheet1!$H$22,R523=Sheet1!$H$23),"Publishing",IF(R523=Sheet1!$H$24,"Photography",IF(R523=Sheet1!$H$27,"Theater",IF(OR(R523=Sheet1!$H$10,R523=Sheet1!$H$11),"Games","TBD")))))))))</f>
        <v>Film &amp; Video</v>
      </c>
      <c r="T523" t="str">
        <f>IF(R523=Sheet1!$H$4,"Animation",IF(R523=Sheet1!$H$5,"Documentary",IF(R523=Sheet1!$H$6,"Drama",IF(R523=Sheet1!$H$7,"Science Fiction",IF(R523=Sheet1!$H$8,"Shorts",IF(R523=Sheet1!$H$9,"Television",IF(R523=Sheet1!$H$10,"Mobile games",IF(R523=Sheet1!$H$11,"Video games",IF(R523=Sheet1!$H$12,"Food trucks",IF(R523=Sheet1!$H$13,"Audio",IF(R523=Sheet1!$H$14,"Electric music",IF(R523=Sheet1!$H$15,"Indie rock",IF(R523=Sheet1!$H$16,"Jazz",IF(R523=Sheet1!$H$17,"Metal",IF(R523=Sheet1!$H$18,"Rock",IF(R523=Sheet1!$H$19,"World Music",IF(R523=Sheet1!$H$20,"Fiction",IF(R523=Sheet1!$H$21,"Nonfiction",IF(R523=Sheet1!$H$22,"Radio &amp; podcasts",IF(R523=Sheet1!$H$23,"Translations",IF(R523=Sheet1!$H$24,"Photography books",IF(R523=Sheet1!$H$25,"Web",IF(R523=Sheet1!$H$26,"Wearables",IF(R523=Sheet1!$H$27,"Plays","Other"))))))))))))))))))))))))</f>
        <v>Drama</v>
      </c>
    </row>
    <row r="524" spans="1:20" ht="31.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s="5">
        <f>(E524/D524)</f>
        <v>0.32453465346534655</v>
      </c>
      <c r="I524" s="8">
        <f>E524/G524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4">
        <f>(((L524/60)/60)/24)+DATE(1970,1,1)</f>
        <v>41093.208333333336</v>
      </c>
      <c r="O524" s="14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>
        <f>IF(R524="food/food trucks","Food",IF(OR(R524=$R$3,R524=$R$15,R524=$R$52,R524=$R$85,R524=$R$75,R524=$R$135),"Music",IF(OR(R524=Sheet1!$H$4,R524=Sheet1!$H$5,R524=Sheet1!$H$6,R524=Sheet1!$H$7,R524=Sheet1!$H$8,R524=Sheet1!$H$9),"Film &amp; Video",IF(OR(R524=Sheet1!$H$26,R524=Sheet1!$H$25),"Technology",IF(R524=Sheet1!$H$13,"Journalism",IF(OR(R524=Sheet1!$H$20,R524=Sheet1!$H$21,R524=Sheet1!$H$22,R524=Sheet1!$H$23),"Publishing",IF(R524=Sheet1!$H$24,"Photography",IF(R524=Sheet1!$H$27,"Theater",IF(OR(R524=Sheet1!$H$10,R524=Sheet1!$H$11),"Games","TBD")))))))))</f>
        <v>Film &amp; Video</v>
      </c>
      <c r="T524" t="str">
        <f>IF(R524=Sheet1!$H$4,"Animation",IF(R524=Sheet1!$H$5,"Documentary",IF(R524=Sheet1!$H$6,"Drama",IF(R524=Sheet1!$H$7,"Science Fiction",IF(R524=Sheet1!$H$8,"Shorts",IF(R524=Sheet1!$H$9,"Television",IF(R524=Sheet1!$H$10,"Mobile games",IF(R524=Sheet1!$H$11,"Video games",IF(R524=Sheet1!$H$12,"Food trucks",IF(R524=Sheet1!$H$13,"Audio",IF(R524=Sheet1!$H$14,"Electric music",IF(R524=Sheet1!$H$15,"Indie rock",IF(R524=Sheet1!$H$16,"Jazz",IF(R524=Sheet1!$H$17,"Metal",IF(R524=Sheet1!$H$18,"Rock",IF(R524=Sheet1!$H$19,"World Music",IF(R524=Sheet1!$H$20,"Fiction",IF(R524=Sheet1!$H$21,"Nonfiction",IF(R524=Sheet1!$H$22,"Radio &amp; podcasts",IF(R524=Sheet1!$H$23,"Translations",IF(R524=Sheet1!$H$24,"Photography books",IF(R524=Sheet1!$H$25,"Web",IF(R524=Sheet1!$H$26,"Wearables",IF(R524=Sheet1!$H$27,"Plays","Other"))))))))))))))))))))))))</f>
        <v>Shorts</v>
      </c>
    </row>
    <row r="525" spans="1:20" ht="16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s="5">
        <f>(E525/D525)</f>
        <v>7.003333333333333</v>
      </c>
      <c r="I525" s="8">
        <f>E525/G525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4">
        <f>(((L525/60)/60)/24)+DATE(1970,1,1)</f>
        <v>40241.25</v>
      </c>
      <c r="O525" s="14">
        <f>(((M525/60)/60)/24)+DATE(1970,1,1)</f>
        <v>40246.25</v>
      </c>
      <c r="P525" t="b">
        <v>0</v>
      </c>
      <c r="Q525" t="b">
        <v>0</v>
      </c>
      <c r="R525" t="s">
        <v>100</v>
      </c>
      <c r="S525" t="str">
        <f>IF(R525="food/food trucks","Food",IF(OR(R525=$R$3,R525=$R$15,R525=$R$52,R525=$R$85,R525=$R$75,R525=$R$135),"Music",IF(OR(R525=Sheet1!$H$4,R525=Sheet1!$H$5,R525=Sheet1!$H$6,R525=Sheet1!$H$7,R525=Sheet1!$H$8,R525=Sheet1!$H$9),"Film &amp; Video",IF(OR(R525=Sheet1!$H$26,R525=Sheet1!$H$25),"Technology",IF(R525=Sheet1!$H$13,"Journalism",IF(OR(R525=Sheet1!$H$20,R525=Sheet1!$H$21,R525=Sheet1!$H$22,R525=Sheet1!$H$23),"Publishing",IF(R525=Sheet1!$H$24,"Photography",IF(R525=Sheet1!$H$27,"Theater",IF(OR(R525=Sheet1!$H$10,R525=Sheet1!$H$11),"Games","TBD")))))))))</f>
        <v>Film &amp; Video</v>
      </c>
      <c r="T525" t="str">
        <f>IF(R525=Sheet1!$H$4,"Animation",IF(R525=Sheet1!$H$5,"Documentary",IF(R525=Sheet1!$H$6,"Drama",IF(R525=Sheet1!$H$7,"Science Fiction",IF(R525=Sheet1!$H$8,"Shorts",IF(R525=Sheet1!$H$9,"Television",IF(R525=Sheet1!$H$10,"Mobile games",IF(R525=Sheet1!$H$11,"Video games",IF(R525=Sheet1!$H$12,"Food trucks",IF(R525=Sheet1!$H$13,"Audio",IF(R525=Sheet1!$H$14,"Electric music",IF(R525=Sheet1!$H$15,"Indie rock",IF(R525=Sheet1!$H$16,"Jazz",IF(R525=Sheet1!$H$17,"Metal",IF(R525=Sheet1!$H$18,"Rock",IF(R525=Sheet1!$H$19,"World Music",IF(R525=Sheet1!$H$20,"Fiction",IF(R525=Sheet1!$H$21,"Nonfiction",IF(R525=Sheet1!$H$22,"Radio &amp; podcasts",IF(R525=Sheet1!$H$23,"Translations",IF(R525=Sheet1!$H$24,"Photography books",IF(R525=Sheet1!$H$25,"Web",IF(R525=Sheet1!$H$26,"Wearables",IF(R525=Sheet1!$H$27,"Plays","Other"))))))))))))))))))))))))</f>
        <v>Shorts</v>
      </c>
    </row>
    <row r="526" spans="1:20" ht="16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s="5">
        <f>(E526/D526)</f>
        <v>0.83904860392967939</v>
      </c>
      <c r="I526" s="8">
        <f>E526/G526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4">
        <f>(((L526/60)/60)/24)+DATE(1970,1,1)</f>
        <v>40294.208333333336</v>
      </c>
      <c r="O526" s="14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>
        <f>IF(R526="food/food trucks","Food",IF(OR(R526=$R$3,R526=$R$15,R526=$R$52,R526=$R$85,R526=$R$75,R526=$R$135),"Music",IF(OR(R526=Sheet1!$H$4,R526=Sheet1!$H$5,R526=Sheet1!$H$6,R526=Sheet1!$H$7,R526=Sheet1!$H$8,R526=Sheet1!$H$9),"Film &amp; Video",IF(OR(R526=Sheet1!$H$26,R526=Sheet1!$H$25),"Technology",IF(R526=Sheet1!$H$13,"Journalism",IF(OR(R526=Sheet1!$H$20,R526=Sheet1!$H$21,R526=Sheet1!$H$22,R526=Sheet1!$H$23),"Publishing",IF(R526=Sheet1!$H$24,"Photography",IF(R526=Sheet1!$H$27,"Theater",IF(OR(R526=Sheet1!$H$10,R526=Sheet1!$H$11),"Games","TBD")))))))))</f>
        <v>Theater</v>
      </c>
      <c r="T526" t="str">
        <f>IF(R526=Sheet1!$H$4,"Animation",IF(R526=Sheet1!$H$5,"Documentary",IF(R526=Sheet1!$H$6,"Drama",IF(R526=Sheet1!$H$7,"Science Fiction",IF(R526=Sheet1!$H$8,"Shorts",IF(R526=Sheet1!$H$9,"Television",IF(R526=Sheet1!$H$10,"Mobile games",IF(R526=Sheet1!$H$11,"Video games",IF(R526=Sheet1!$H$12,"Food trucks",IF(R526=Sheet1!$H$13,"Audio",IF(R526=Sheet1!$H$14,"Electric music",IF(R526=Sheet1!$H$15,"Indie rock",IF(R526=Sheet1!$H$16,"Jazz",IF(R526=Sheet1!$H$17,"Metal",IF(R526=Sheet1!$H$18,"Rock",IF(R526=Sheet1!$H$19,"World Music",IF(R526=Sheet1!$H$20,"Fiction",IF(R526=Sheet1!$H$21,"Nonfiction",IF(R526=Sheet1!$H$22,"Radio &amp; podcasts",IF(R526=Sheet1!$H$23,"Translations",IF(R526=Sheet1!$H$24,"Photography books",IF(R526=Sheet1!$H$25,"Web",IF(R526=Sheet1!$H$26,"Wearables",IF(R526=Sheet1!$H$27,"Plays","Other"))))))))))))))))))))))))</f>
        <v>Plays</v>
      </c>
    </row>
    <row r="527" spans="1:20" ht="16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s="5">
        <f>(E527/D527)</f>
        <v>0.84190476190476193</v>
      </c>
      <c r="I527" s="8">
        <f>E527/G527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4">
        <f>(((L527/60)/60)/24)+DATE(1970,1,1)</f>
        <v>40505.25</v>
      </c>
      <c r="O527" s="14">
        <f>(((M527/60)/60)/24)+DATE(1970,1,1)</f>
        <v>40509.25</v>
      </c>
      <c r="P527" t="b">
        <v>0</v>
      </c>
      <c r="Q527" t="b">
        <v>0</v>
      </c>
      <c r="R527" t="s">
        <v>65</v>
      </c>
      <c r="S527" t="str">
        <f>IF(R527="food/food trucks","Food",IF(OR(R527=$R$3,R527=$R$15,R527=$R$52,R527=$R$85,R527=$R$75,R527=$R$135),"Music",IF(OR(R527=Sheet1!$H$4,R527=Sheet1!$H$5,R527=Sheet1!$H$6,R527=Sheet1!$H$7,R527=Sheet1!$H$8,R527=Sheet1!$H$9),"Film &amp; Video",IF(OR(R527=Sheet1!$H$26,R527=Sheet1!$H$25),"Technology",IF(R527=Sheet1!$H$13,"Journalism",IF(OR(R527=Sheet1!$H$20,R527=Sheet1!$H$21,R527=Sheet1!$H$22,R527=Sheet1!$H$23),"Publishing",IF(R527=Sheet1!$H$24,"Photography",IF(R527=Sheet1!$H$27,"Theater",IF(OR(R527=Sheet1!$H$10,R527=Sheet1!$H$11),"Games","TBD")))))))))</f>
        <v>Technology</v>
      </c>
      <c r="T527" t="str">
        <f>IF(R527=Sheet1!$H$4,"Animation",IF(R527=Sheet1!$H$5,"Documentary",IF(R527=Sheet1!$H$6,"Drama",IF(R527=Sheet1!$H$7,"Science Fiction",IF(R527=Sheet1!$H$8,"Shorts",IF(R527=Sheet1!$H$9,"Television",IF(R527=Sheet1!$H$10,"Mobile games",IF(R527=Sheet1!$H$11,"Video games",IF(R527=Sheet1!$H$12,"Food trucks",IF(R527=Sheet1!$H$13,"Audio",IF(R527=Sheet1!$H$14,"Electric music",IF(R527=Sheet1!$H$15,"Indie rock",IF(R527=Sheet1!$H$16,"Jazz",IF(R527=Sheet1!$H$17,"Metal",IF(R527=Sheet1!$H$18,"Rock",IF(R527=Sheet1!$H$19,"World Music",IF(R527=Sheet1!$H$20,"Fiction",IF(R527=Sheet1!$H$21,"Nonfiction",IF(R527=Sheet1!$H$22,"Radio &amp; podcasts",IF(R527=Sheet1!$H$23,"Translations",IF(R527=Sheet1!$H$24,"Photography books",IF(R527=Sheet1!$H$25,"Web",IF(R527=Sheet1!$H$26,"Wearables",IF(R527=Sheet1!$H$27,"Plays","Other"))))))))))))))))))))))))</f>
        <v>Wearables</v>
      </c>
    </row>
    <row r="528" spans="1:20" ht="31.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s="5">
        <f>(E528/D528)</f>
        <v>1.5595180722891566</v>
      </c>
      <c r="I528" s="8">
        <f>E528/G528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4">
        <f>(((L528/60)/60)/24)+DATE(1970,1,1)</f>
        <v>42364.25</v>
      </c>
      <c r="O528" s="14">
        <f>(((M528/60)/60)/24)+DATE(1970,1,1)</f>
        <v>42401.25</v>
      </c>
      <c r="P528" t="b">
        <v>0</v>
      </c>
      <c r="Q528" t="b">
        <v>1</v>
      </c>
      <c r="R528" t="s">
        <v>33</v>
      </c>
      <c r="S528" t="str">
        <f>IF(R528="food/food trucks","Food",IF(OR(R528=$R$3,R528=$R$15,R528=$R$52,R528=$R$85,R528=$R$75,R528=$R$135),"Music",IF(OR(R528=Sheet1!$H$4,R528=Sheet1!$H$5,R528=Sheet1!$H$6,R528=Sheet1!$H$7,R528=Sheet1!$H$8,R528=Sheet1!$H$9),"Film &amp; Video",IF(OR(R528=Sheet1!$H$26,R528=Sheet1!$H$25),"Technology",IF(R528=Sheet1!$H$13,"Journalism",IF(OR(R528=Sheet1!$H$20,R528=Sheet1!$H$21,R528=Sheet1!$H$22,R528=Sheet1!$H$23),"Publishing",IF(R528=Sheet1!$H$24,"Photography",IF(R528=Sheet1!$H$27,"Theater",IF(OR(R528=Sheet1!$H$10,R528=Sheet1!$H$11),"Games","TBD")))))))))</f>
        <v>Theater</v>
      </c>
      <c r="T528" t="str">
        <f>IF(R528=Sheet1!$H$4,"Animation",IF(R528=Sheet1!$H$5,"Documentary",IF(R528=Sheet1!$H$6,"Drama",IF(R528=Sheet1!$H$7,"Science Fiction",IF(R528=Sheet1!$H$8,"Shorts",IF(R528=Sheet1!$H$9,"Television",IF(R528=Sheet1!$H$10,"Mobile games",IF(R528=Sheet1!$H$11,"Video games",IF(R528=Sheet1!$H$12,"Food trucks",IF(R528=Sheet1!$H$13,"Audio",IF(R528=Sheet1!$H$14,"Electric music",IF(R528=Sheet1!$H$15,"Indie rock",IF(R528=Sheet1!$H$16,"Jazz",IF(R528=Sheet1!$H$17,"Metal",IF(R528=Sheet1!$H$18,"Rock",IF(R528=Sheet1!$H$19,"World Music",IF(R528=Sheet1!$H$20,"Fiction",IF(R528=Sheet1!$H$21,"Nonfiction",IF(R528=Sheet1!$H$22,"Radio &amp; podcasts",IF(R528=Sheet1!$H$23,"Translations",IF(R528=Sheet1!$H$24,"Photography books",IF(R528=Sheet1!$H$25,"Web",IF(R528=Sheet1!$H$26,"Wearables",IF(R528=Sheet1!$H$27,"Plays","Other"))))))))))))))))))))))))</f>
        <v>Plays</v>
      </c>
    </row>
    <row r="529" spans="1:20" ht="16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s="5">
        <f>(E529/D529)</f>
        <v>0.99619450317124736</v>
      </c>
      <c r="I529" s="8">
        <f>E529/G529</f>
        <v>31</v>
      </c>
      <c r="J529" t="s">
        <v>15</v>
      </c>
      <c r="K529" t="s">
        <v>16</v>
      </c>
      <c r="L529">
        <v>1454652000</v>
      </c>
      <c r="M529">
        <v>1457762400</v>
      </c>
      <c r="N529" s="14">
        <f>(((L529/60)/60)/24)+DATE(1970,1,1)</f>
        <v>42405.25</v>
      </c>
      <c r="O529" s="14">
        <f>(((M529/60)/60)/24)+DATE(1970,1,1)</f>
        <v>42441.25</v>
      </c>
      <c r="P529" t="b">
        <v>0</v>
      </c>
      <c r="Q529" t="b">
        <v>0</v>
      </c>
      <c r="R529" t="s">
        <v>71</v>
      </c>
      <c r="S529" t="str">
        <f>IF(R529="food/food trucks","Food",IF(OR(R529=$R$3,R529=$R$15,R529=$R$52,R529=$R$85,R529=$R$75,R529=$R$135),"Music",IF(OR(R529=Sheet1!$H$4,R529=Sheet1!$H$5,R529=Sheet1!$H$6,R529=Sheet1!$H$7,R529=Sheet1!$H$8,R529=Sheet1!$H$9),"Film &amp; Video",IF(OR(R529=Sheet1!$H$26,R529=Sheet1!$H$25),"Technology",IF(R529=Sheet1!$H$13,"Journalism",IF(OR(R529=Sheet1!$H$20,R529=Sheet1!$H$21,R529=Sheet1!$H$22,R529=Sheet1!$H$23),"Publishing",IF(R529=Sheet1!$H$24,"Photography",IF(R529=Sheet1!$H$27,"Theater",IF(OR(R529=Sheet1!$H$10,R529=Sheet1!$H$11),"Games","TBD")))))))))</f>
        <v>Film &amp; Video</v>
      </c>
      <c r="T529" t="str">
        <f>IF(R529=Sheet1!$H$4,"Animation",IF(R529=Sheet1!$H$5,"Documentary",IF(R529=Sheet1!$H$6,"Drama",IF(R529=Sheet1!$H$7,"Science Fiction",IF(R529=Sheet1!$H$8,"Shorts",IF(R529=Sheet1!$H$9,"Television",IF(R529=Sheet1!$H$10,"Mobile games",IF(R529=Sheet1!$H$11,"Video games",IF(R529=Sheet1!$H$12,"Food trucks",IF(R529=Sheet1!$H$13,"Audio",IF(R529=Sheet1!$H$14,"Electric music",IF(R529=Sheet1!$H$15,"Indie rock",IF(R529=Sheet1!$H$16,"Jazz",IF(R529=Sheet1!$H$17,"Metal",IF(R529=Sheet1!$H$18,"Rock",IF(R529=Sheet1!$H$19,"World Music",IF(R529=Sheet1!$H$20,"Fiction",IF(R529=Sheet1!$H$21,"Nonfiction",IF(R529=Sheet1!$H$22,"Radio &amp; podcasts",IF(R529=Sheet1!$H$23,"Translations",IF(R529=Sheet1!$H$24,"Photography books",IF(R529=Sheet1!$H$25,"Web",IF(R529=Sheet1!$H$26,"Wearables",IF(R529=Sheet1!$H$27,"Plays","Other"))))))))))))))))))))))))</f>
        <v>Animation</v>
      </c>
    </row>
    <row r="530" spans="1:20" ht="16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s="5">
        <f>(E530/D530)</f>
        <v>0.80300000000000005</v>
      </c>
      <c r="I530" s="8">
        <f>E530/G530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4">
        <f>(((L530/60)/60)/24)+DATE(1970,1,1)</f>
        <v>41601.25</v>
      </c>
      <c r="O530" s="14">
        <f>(((M530/60)/60)/24)+DATE(1970,1,1)</f>
        <v>41646.25</v>
      </c>
      <c r="P530" t="b">
        <v>0</v>
      </c>
      <c r="Q530" t="b">
        <v>0</v>
      </c>
      <c r="R530" t="s">
        <v>60</v>
      </c>
      <c r="S530" t="str">
        <f>IF(R530="food/food trucks","Food",IF(OR(R530=$R$3,R530=$R$15,R530=$R$52,R530=$R$85,R530=$R$75,R530=$R$135),"Music",IF(OR(R530=Sheet1!$H$4,R530=Sheet1!$H$5,R530=Sheet1!$H$6,R530=Sheet1!$H$7,R530=Sheet1!$H$8,R530=Sheet1!$H$9),"Film &amp; Video",IF(OR(R530=Sheet1!$H$26,R530=Sheet1!$H$25),"Technology",IF(R530=Sheet1!$H$13,"Journalism",IF(OR(R530=Sheet1!$H$20,R530=Sheet1!$H$21,R530=Sheet1!$H$22,R530=Sheet1!$H$23),"Publishing",IF(R530=Sheet1!$H$24,"Photography",IF(R530=Sheet1!$H$27,"Theater",IF(OR(R530=Sheet1!$H$10,R530=Sheet1!$H$11),"Games","TBD")))))))))</f>
        <v>Music</v>
      </c>
      <c r="T530" t="str">
        <f>IF(R530=Sheet1!$H$4,"Animation",IF(R530=Sheet1!$H$5,"Documentary",IF(R530=Sheet1!$H$6,"Drama",IF(R530=Sheet1!$H$7,"Science Fiction",IF(R530=Sheet1!$H$8,"Shorts",IF(R530=Sheet1!$H$9,"Television",IF(R530=Sheet1!$H$10,"Mobile games",IF(R530=Sheet1!$H$11,"Video games",IF(R530=Sheet1!$H$12,"Food trucks",IF(R530=Sheet1!$H$13,"Audio",IF(R530=Sheet1!$H$14,"Electric music",IF(R530=Sheet1!$H$15,"Indie rock",IF(R530=Sheet1!$H$16,"Jazz",IF(R530=Sheet1!$H$17,"Metal",IF(R530=Sheet1!$H$18,"Rock",IF(R530=Sheet1!$H$19,"World Music",IF(R530=Sheet1!$H$20,"Fiction",IF(R530=Sheet1!$H$21,"Nonfiction",IF(R530=Sheet1!$H$22,"Radio &amp; podcasts",IF(R530=Sheet1!$H$23,"Translations",IF(R530=Sheet1!$H$24,"Photography books",IF(R530=Sheet1!$H$25,"Web",IF(R530=Sheet1!$H$26,"Wearables",IF(R530=Sheet1!$H$27,"Plays","Other"))))))))))))))))))))))))</f>
        <v>Indie rock</v>
      </c>
    </row>
    <row r="531" spans="1:20" ht="16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s="5">
        <f>(E531/D531)</f>
        <v>0.11254901960784314</v>
      </c>
      <c r="I531" s="8">
        <f>E531/G531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4">
        <f>(((L531/60)/60)/24)+DATE(1970,1,1)</f>
        <v>41769.208333333336</v>
      </c>
      <c r="O531" s="14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>
        <f>IF(R531="food/food trucks","Food",IF(OR(R531=$R$3,R531=$R$15,R531=$R$52,R531=$R$85,R531=$R$75,R531=$R$135),"Music",IF(OR(R531=Sheet1!$H$4,R531=Sheet1!$H$5,R531=Sheet1!$H$6,R531=Sheet1!$H$7,R531=Sheet1!$H$8,R531=Sheet1!$H$9),"Film &amp; Video",IF(OR(R531=Sheet1!$H$26,R531=Sheet1!$H$25),"Technology",IF(R531=Sheet1!$H$13,"Journalism",IF(OR(R531=Sheet1!$H$20,R531=Sheet1!$H$21,R531=Sheet1!$H$22,R531=Sheet1!$H$23),"Publishing",IF(R531=Sheet1!$H$24,"Photography",IF(R531=Sheet1!$H$27,"Theater",IF(OR(R531=Sheet1!$H$10,R531=Sheet1!$H$11),"Games","TBD")))))))))</f>
        <v>Games</v>
      </c>
      <c r="T531" t="str">
        <f>IF(R531=Sheet1!$H$4,"Animation",IF(R531=Sheet1!$H$5,"Documentary",IF(R531=Sheet1!$H$6,"Drama",IF(R531=Sheet1!$H$7,"Science Fiction",IF(R531=Sheet1!$H$8,"Shorts",IF(R531=Sheet1!$H$9,"Television",IF(R531=Sheet1!$H$10,"Mobile games",IF(R531=Sheet1!$H$11,"Video games",IF(R531=Sheet1!$H$12,"Food trucks",IF(R531=Sheet1!$H$13,"Audio",IF(R531=Sheet1!$H$14,"Electric music",IF(R531=Sheet1!$H$15,"Indie rock",IF(R531=Sheet1!$H$16,"Jazz",IF(R531=Sheet1!$H$17,"Metal",IF(R531=Sheet1!$H$18,"Rock",IF(R531=Sheet1!$H$19,"World Music",IF(R531=Sheet1!$H$20,"Fiction",IF(R531=Sheet1!$H$21,"Nonfiction",IF(R531=Sheet1!$H$22,"Radio &amp; podcasts",IF(R531=Sheet1!$H$23,"Translations",IF(R531=Sheet1!$H$24,"Photography books",IF(R531=Sheet1!$H$25,"Web",IF(R531=Sheet1!$H$26,"Wearables",IF(R531=Sheet1!$H$27,"Plays","Other"))))))))))))))))))))))))</f>
        <v>Video games</v>
      </c>
    </row>
    <row r="532" spans="1:20" ht="31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s="5">
        <f>(E532/D532)</f>
        <v>0.91740952380952379</v>
      </c>
      <c r="I532" s="8">
        <f>E532/G532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4">
        <f>(((L532/60)/60)/24)+DATE(1970,1,1)</f>
        <v>40421.208333333336</v>
      </c>
      <c r="O532" s="14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>
        <f>IF(R532="food/food trucks","Food",IF(OR(R532=$R$3,R532=$R$15,R532=$R$52,R532=$R$85,R532=$R$75,R532=$R$135),"Music",IF(OR(R532=Sheet1!$H$4,R532=Sheet1!$H$5,R532=Sheet1!$H$6,R532=Sheet1!$H$7,R532=Sheet1!$H$8,R532=Sheet1!$H$9),"Film &amp; Video",IF(OR(R532=Sheet1!$H$26,R532=Sheet1!$H$25),"Technology",IF(R532=Sheet1!$H$13,"Journalism",IF(OR(R532=Sheet1!$H$20,R532=Sheet1!$H$21,R532=Sheet1!$H$22,R532=Sheet1!$H$23),"Publishing",IF(R532=Sheet1!$H$24,"Photography",IF(R532=Sheet1!$H$27,"Theater",IF(OR(R532=Sheet1!$H$10,R532=Sheet1!$H$11),"Games","TBD")))))))))</f>
        <v>Publishing</v>
      </c>
      <c r="T532" t="str">
        <f>IF(R532=Sheet1!$H$4,"Animation",IF(R532=Sheet1!$H$5,"Documentary",IF(R532=Sheet1!$H$6,"Drama",IF(R532=Sheet1!$H$7,"Science Fiction",IF(R532=Sheet1!$H$8,"Shorts",IF(R532=Sheet1!$H$9,"Television",IF(R532=Sheet1!$H$10,"Mobile games",IF(R532=Sheet1!$H$11,"Video games",IF(R532=Sheet1!$H$12,"Food trucks",IF(R532=Sheet1!$H$13,"Audio",IF(R532=Sheet1!$H$14,"Electric music",IF(R532=Sheet1!$H$15,"Indie rock",IF(R532=Sheet1!$H$16,"Jazz",IF(R532=Sheet1!$H$17,"Metal",IF(R532=Sheet1!$H$18,"Rock",IF(R532=Sheet1!$H$19,"World Music",IF(R532=Sheet1!$H$20,"Fiction",IF(R532=Sheet1!$H$21,"Nonfiction",IF(R532=Sheet1!$H$22,"Radio &amp; podcasts",IF(R532=Sheet1!$H$23,"Translations",IF(R532=Sheet1!$H$24,"Photography books",IF(R532=Sheet1!$H$25,"Web",IF(R532=Sheet1!$H$26,"Wearables",IF(R532=Sheet1!$H$27,"Plays","Other"))))))))))))))))))))))))</f>
        <v>Fiction</v>
      </c>
    </row>
    <row r="533" spans="1:20" ht="31.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s="5">
        <f>(E533/D533)</f>
        <v>0.95521156936261387</v>
      </c>
      <c r="I533" s="8">
        <f>E533/G533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4">
        <f>(((L533/60)/60)/24)+DATE(1970,1,1)</f>
        <v>41589.25</v>
      </c>
      <c r="O533" s="14">
        <f>(((M533/60)/60)/24)+DATE(1970,1,1)</f>
        <v>41645.25</v>
      </c>
      <c r="P533" t="b">
        <v>0</v>
      </c>
      <c r="Q533" t="b">
        <v>0</v>
      </c>
      <c r="R533" t="s">
        <v>89</v>
      </c>
      <c r="S533" t="str">
        <f>IF(R533="food/food trucks","Food",IF(OR(R533=$R$3,R533=$R$15,R533=$R$52,R533=$R$85,R533=$R$75,R533=$R$135),"Music",IF(OR(R533=Sheet1!$H$4,R533=Sheet1!$H$5,R533=Sheet1!$H$6,R533=Sheet1!$H$7,R533=Sheet1!$H$8,R533=Sheet1!$H$9),"Film &amp; Video",IF(OR(R533=Sheet1!$H$26,R533=Sheet1!$H$25),"Technology",IF(R533=Sheet1!$H$13,"Journalism",IF(OR(R533=Sheet1!$H$20,R533=Sheet1!$H$21,R533=Sheet1!$H$22,R533=Sheet1!$H$23),"Publishing",IF(R533=Sheet1!$H$24,"Photography",IF(R533=Sheet1!$H$27,"Theater",IF(OR(R533=Sheet1!$H$10,R533=Sheet1!$H$11),"Games","TBD")))))))))</f>
        <v>Games</v>
      </c>
      <c r="T533" t="str">
        <f>IF(R533=Sheet1!$H$4,"Animation",IF(R533=Sheet1!$H$5,"Documentary",IF(R533=Sheet1!$H$6,"Drama",IF(R533=Sheet1!$H$7,"Science Fiction",IF(R533=Sheet1!$H$8,"Shorts",IF(R533=Sheet1!$H$9,"Television",IF(R533=Sheet1!$H$10,"Mobile games",IF(R533=Sheet1!$H$11,"Video games",IF(R533=Sheet1!$H$12,"Food trucks",IF(R533=Sheet1!$H$13,"Audio",IF(R533=Sheet1!$H$14,"Electric music",IF(R533=Sheet1!$H$15,"Indie rock",IF(R533=Sheet1!$H$16,"Jazz",IF(R533=Sheet1!$H$17,"Metal",IF(R533=Sheet1!$H$18,"Rock",IF(R533=Sheet1!$H$19,"World Music",IF(R533=Sheet1!$H$20,"Fiction",IF(R533=Sheet1!$H$21,"Nonfiction",IF(R533=Sheet1!$H$22,"Radio &amp; podcasts",IF(R533=Sheet1!$H$23,"Translations",IF(R533=Sheet1!$H$24,"Photography books",IF(R533=Sheet1!$H$25,"Web",IF(R533=Sheet1!$H$26,"Wearables",IF(R533=Sheet1!$H$27,"Plays","Other"))))))))))))))))))))))))</f>
        <v>Video games</v>
      </c>
    </row>
    <row r="534" spans="1:20" ht="16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s="5">
        <f>(E534/D534)</f>
        <v>5.0287499999999996</v>
      </c>
      <c r="I534" s="8">
        <f>E534/G534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4">
        <f>(((L534/60)/60)/24)+DATE(1970,1,1)</f>
        <v>43125.25</v>
      </c>
      <c r="O534" s="14">
        <f>(((M534/60)/60)/24)+DATE(1970,1,1)</f>
        <v>43126.25</v>
      </c>
      <c r="P534" t="b">
        <v>0</v>
      </c>
      <c r="Q534" t="b">
        <v>0</v>
      </c>
      <c r="R534" t="s">
        <v>33</v>
      </c>
      <c r="S534" t="str">
        <f>IF(R534="food/food trucks","Food",IF(OR(R534=$R$3,R534=$R$15,R534=$R$52,R534=$R$85,R534=$R$75,R534=$R$135),"Music",IF(OR(R534=Sheet1!$H$4,R534=Sheet1!$H$5,R534=Sheet1!$H$6,R534=Sheet1!$H$7,R534=Sheet1!$H$8,R534=Sheet1!$H$9),"Film &amp; Video",IF(OR(R534=Sheet1!$H$26,R534=Sheet1!$H$25),"Technology",IF(R534=Sheet1!$H$13,"Journalism",IF(OR(R534=Sheet1!$H$20,R534=Sheet1!$H$21,R534=Sheet1!$H$22,R534=Sheet1!$H$23),"Publishing",IF(R534=Sheet1!$H$24,"Photography",IF(R534=Sheet1!$H$27,"Theater",IF(OR(R534=Sheet1!$H$10,R534=Sheet1!$H$11),"Games","TBD")))))))))</f>
        <v>Theater</v>
      </c>
      <c r="T534" t="str">
        <f>IF(R534=Sheet1!$H$4,"Animation",IF(R534=Sheet1!$H$5,"Documentary",IF(R534=Sheet1!$H$6,"Drama",IF(R534=Sheet1!$H$7,"Science Fiction",IF(R534=Sheet1!$H$8,"Shorts",IF(R534=Sheet1!$H$9,"Television",IF(R534=Sheet1!$H$10,"Mobile games",IF(R534=Sheet1!$H$11,"Video games",IF(R534=Sheet1!$H$12,"Food trucks",IF(R534=Sheet1!$H$13,"Audio",IF(R534=Sheet1!$H$14,"Electric music",IF(R534=Sheet1!$H$15,"Indie rock",IF(R534=Sheet1!$H$16,"Jazz",IF(R534=Sheet1!$H$17,"Metal",IF(R534=Sheet1!$H$18,"Rock",IF(R534=Sheet1!$H$19,"World Music",IF(R534=Sheet1!$H$20,"Fiction",IF(R534=Sheet1!$H$21,"Nonfiction",IF(R534=Sheet1!$H$22,"Radio &amp; podcasts",IF(R534=Sheet1!$H$23,"Translations",IF(R534=Sheet1!$H$24,"Photography books",IF(R534=Sheet1!$H$25,"Web",IF(R534=Sheet1!$H$26,"Wearables",IF(R534=Sheet1!$H$27,"Plays","Other"))))))))))))))))))))))))</f>
        <v>Plays</v>
      </c>
    </row>
    <row r="535" spans="1:20" ht="16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s="5">
        <f>(E535/D535)</f>
        <v>1.5924394463667819</v>
      </c>
      <c r="I535" s="8">
        <f>E535/G535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4">
        <f>(((L535/60)/60)/24)+DATE(1970,1,1)</f>
        <v>41479.208333333336</v>
      </c>
      <c r="O535" s="14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tr">
        <f>IF(R535="food/food trucks","Food",IF(OR(R535=$R$3,R535=$R$15,R535=$R$52,R535=$R$85,R535=$R$75,R535=$R$135),"Music",IF(OR(R535=Sheet1!$H$4,R535=Sheet1!$H$5,R535=Sheet1!$H$6,R535=Sheet1!$H$7,R535=Sheet1!$H$8,R535=Sheet1!$H$9),"Film &amp; Video",IF(OR(R535=Sheet1!$H$26,R535=Sheet1!$H$25),"Technology",IF(R535=Sheet1!$H$13,"Journalism",IF(OR(R535=Sheet1!$H$20,R535=Sheet1!$H$21,R535=Sheet1!$H$22,R535=Sheet1!$H$23),"Publishing",IF(R535=Sheet1!$H$24,"Photography",IF(R535=Sheet1!$H$27,"Theater",IF(OR(R535=Sheet1!$H$10,R535=Sheet1!$H$11),"Games","TBD")))))))))</f>
        <v>Music</v>
      </c>
      <c r="T535" t="str">
        <f>IF(R535=Sheet1!$H$4,"Animation",IF(R535=Sheet1!$H$5,"Documentary",IF(R535=Sheet1!$H$6,"Drama",IF(R535=Sheet1!$H$7,"Science Fiction",IF(R535=Sheet1!$H$8,"Shorts",IF(R535=Sheet1!$H$9,"Television",IF(R535=Sheet1!$H$10,"Mobile games",IF(R535=Sheet1!$H$11,"Video games",IF(R535=Sheet1!$H$12,"Food trucks",IF(R535=Sheet1!$H$13,"Audio",IF(R535=Sheet1!$H$14,"Electric music",IF(R535=Sheet1!$H$15,"Indie rock",IF(R535=Sheet1!$H$16,"Jazz",IF(R535=Sheet1!$H$17,"Metal",IF(R535=Sheet1!$H$18,"Rock",IF(R535=Sheet1!$H$19,"World Music",IF(R535=Sheet1!$H$20,"Fiction",IF(R535=Sheet1!$H$21,"Nonfiction",IF(R535=Sheet1!$H$22,"Radio &amp; podcasts",IF(R535=Sheet1!$H$23,"Translations",IF(R535=Sheet1!$H$24,"Photography books",IF(R535=Sheet1!$H$25,"Web",IF(R535=Sheet1!$H$26,"Wearables",IF(R535=Sheet1!$H$27,"Plays","Other"))))))))))))))))))))))))</f>
        <v>Indie rock</v>
      </c>
    </row>
    <row r="536" spans="1:20" ht="16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s="5">
        <f>(E536/D536)</f>
        <v>0.15022446689113356</v>
      </c>
      <c r="I536" s="8">
        <f>E536/G536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4">
        <f>(((L536/60)/60)/24)+DATE(1970,1,1)</f>
        <v>43329.208333333328</v>
      </c>
      <c r="O536" s="14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>
        <f>IF(R536="food/food trucks","Food",IF(OR(R536=$R$3,R536=$R$15,R536=$R$52,R536=$R$85,R536=$R$75,R536=$R$135),"Music",IF(OR(R536=Sheet1!$H$4,R536=Sheet1!$H$5,R536=Sheet1!$H$6,R536=Sheet1!$H$7,R536=Sheet1!$H$8,R536=Sheet1!$H$9),"Film &amp; Video",IF(OR(R536=Sheet1!$H$26,R536=Sheet1!$H$25),"Technology",IF(R536=Sheet1!$H$13,"Journalism",IF(OR(R536=Sheet1!$H$20,R536=Sheet1!$H$21,R536=Sheet1!$H$22,R536=Sheet1!$H$23),"Publishing",IF(R536=Sheet1!$H$24,"Photography",IF(R536=Sheet1!$H$27,"Theater",IF(OR(R536=Sheet1!$H$10,R536=Sheet1!$H$11),"Games","TBD")))))))))</f>
        <v>Film &amp; Video</v>
      </c>
      <c r="T536" t="str">
        <f>IF(R536=Sheet1!$H$4,"Animation",IF(R536=Sheet1!$H$5,"Documentary",IF(R536=Sheet1!$H$6,"Drama",IF(R536=Sheet1!$H$7,"Science Fiction",IF(R536=Sheet1!$H$8,"Shorts",IF(R536=Sheet1!$H$9,"Television",IF(R536=Sheet1!$H$10,"Mobile games",IF(R536=Sheet1!$H$11,"Video games",IF(R536=Sheet1!$H$12,"Food trucks",IF(R536=Sheet1!$H$13,"Audio",IF(R536=Sheet1!$H$14,"Electric music",IF(R536=Sheet1!$H$15,"Indie rock",IF(R536=Sheet1!$H$16,"Jazz",IF(R536=Sheet1!$H$17,"Metal",IF(R536=Sheet1!$H$18,"Rock",IF(R536=Sheet1!$H$19,"World Music",IF(R536=Sheet1!$H$20,"Fiction",IF(R536=Sheet1!$H$21,"Nonfiction",IF(R536=Sheet1!$H$22,"Radio &amp; podcasts",IF(R536=Sheet1!$H$23,"Translations",IF(R536=Sheet1!$H$24,"Photography books",IF(R536=Sheet1!$H$25,"Web",IF(R536=Sheet1!$H$26,"Wearables",IF(R536=Sheet1!$H$27,"Plays","Other"))))))))))))))))))))))))</f>
        <v>Drama</v>
      </c>
    </row>
    <row r="537" spans="1:20" ht="16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s="5">
        <f>(E537/D537)</f>
        <v>4.820384615384615</v>
      </c>
      <c r="I537" s="8">
        <f>E537/G537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4">
        <f>(((L537/60)/60)/24)+DATE(1970,1,1)</f>
        <v>43259.208333333328</v>
      </c>
      <c r="O537" s="14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tr">
        <f>IF(R537="food/food trucks","Food",IF(OR(R537=$R$3,R537=$R$15,R537=$R$52,R537=$R$85,R537=$R$75,R537=$R$135),"Music",IF(OR(R537=Sheet1!$H$4,R537=Sheet1!$H$5,R537=Sheet1!$H$6,R537=Sheet1!$H$7,R537=Sheet1!$H$8,R537=Sheet1!$H$9),"Film &amp; Video",IF(OR(R537=Sheet1!$H$26,R537=Sheet1!$H$25),"Technology",IF(R537=Sheet1!$H$13,"Journalism",IF(OR(R537=Sheet1!$H$20,R537=Sheet1!$H$21,R537=Sheet1!$H$22,R537=Sheet1!$H$23),"Publishing",IF(R537=Sheet1!$H$24,"Photography",IF(R537=Sheet1!$H$27,"Theater",IF(OR(R537=Sheet1!$H$10,R537=Sheet1!$H$11),"Games","TBD")))))))))</f>
        <v>Theater</v>
      </c>
      <c r="T537" t="str">
        <f>IF(R537=Sheet1!$H$4,"Animation",IF(R537=Sheet1!$H$5,"Documentary",IF(R537=Sheet1!$H$6,"Drama",IF(R537=Sheet1!$H$7,"Science Fiction",IF(R537=Sheet1!$H$8,"Shorts",IF(R537=Sheet1!$H$9,"Television",IF(R537=Sheet1!$H$10,"Mobile games",IF(R537=Sheet1!$H$11,"Video games",IF(R537=Sheet1!$H$12,"Food trucks",IF(R537=Sheet1!$H$13,"Audio",IF(R537=Sheet1!$H$14,"Electric music",IF(R537=Sheet1!$H$15,"Indie rock",IF(R537=Sheet1!$H$16,"Jazz",IF(R537=Sheet1!$H$17,"Metal",IF(R537=Sheet1!$H$18,"Rock",IF(R537=Sheet1!$H$19,"World Music",IF(R537=Sheet1!$H$20,"Fiction",IF(R537=Sheet1!$H$21,"Nonfiction",IF(R537=Sheet1!$H$22,"Radio &amp; podcasts",IF(R537=Sheet1!$H$23,"Translations",IF(R537=Sheet1!$H$24,"Photography books",IF(R537=Sheet1!$H$25,"Web",IF(R537=Sheet1!$H$26,"Wearables",IF(R537=Sheet1!$H$27,"Plays","Other"))))))))))))))))))))))))</f>
        <v>Plays</v>
      </c>
    </row>
    <row r="538" spans="1:20" ht="16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s="5">
        <f>(E538/D538)</f>
        <v>1.4996938775510205</v>
      </c>
      <c r="I538" s="8">
        <f>E538/G538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4">
        <f>(((L538/60)/60)/24)+DATE(1970,1,1)</f>
        <v>40414.208333333336</v>
      </c>
      <c r="O538" s="14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tr">
        <f>IF(R538="food/food trucks","Food",IF(OR(R538=$R$3,R538=$R$15,R538=$R$52,R538=$R$85,R538=$R$75,R538=$R$135),"Music",IF(OR(R538=Sheet1!$H$4,R538=Sheet1!$H$5,R538=Sheet1!$H$6,R538=Sheet1!$H$7,R538=Sheet1!$H$8,R538=Sheet1!$H$9),"Film &amp; Video",IF(OR(R538=Sheet1!$H$26,R538=Sheet1!$H$25),"Technology",IF(R538=Sheet1!$H$13,"Journalism",IF(OR(R538=Sheet1!$H$20,R538=Sheet1!$H$21,R538=Sheet1!$H$22,R538=Sheet1!$H$23),"Publishing",IF(R538=Sheet1!$H$24,"Photography",IF(R538=Sheet1!$H$27,"Theater",IF(OR(R538=Sheet1!$H$10,R538=Sheet1!$H$11),"Games","TBD")))))))))</f>
        <v>Publishing</v>
      </c>
      <c r="T538" t="str">
        <f>IF(R538=Sheet1!$H$4,"Animation",IF(R538=Sheet1!$H$5,"Documentary",IF(R538=Sheet1!$H$6,"Drama",IF(R538=Sheet1!$H$7,"Science Fiction",IF(R538=Sheet1!$H$8,"Shorts",IF(R538=Sheet1!$H$9,"Television",IF(R538=Sheet1!$H$10,"Mobile games",IF(R538=Sheet1!$H$11,"Video games",IF(R538=Sheet1!$H$12,"Food trucks",IF(R538=Sheet1!$H$13,"Audio",IF(R538=Sheet1!$H$14,"Electric music",IF(R538=Sheet1!$H$15,"Indie rock",IF(R538=Sheet1!$H$16,"Jazz",IF(R538=Sheet1!$H$17,"Metal",IF(R538=Sheet1!$H$18,"Rock",IF(R538=Sheet1!$H$19,"World Music",IF(R538=Sheet1!$H$20,"Fiction",IF(R538=Sheet1!$H$21,"Nonfiction",IF(R538=Sheet1!$H$22,"Radio &amp; podcasts",IF(R538=Sheet1!$H$23,"Translations",IF(R538=Sheet1!$H$24,"Photography books",IF(R538=Sheet1!$H$25,"Web",IF(R538=Sheet1!$H$26,"Wearables",IF(R538=Sheet1!$H$27,"Plays","Other"))))))))))))))))))))))))</f>
        <v>Fiction</v>
      </c>
    </row>
    <row r="539" spans="1:20" ht="16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s="5">
        <f>(E539/D539)</f>
        <v>1.1722156398104266</v>
      </c>
      <c r="I539" s="8">
        <f>E539/G539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4">
        <f>(((L539/60)/60)/24)+DATE(1970,1,1)</f>
        <v>43342.208333333328</v>
      </c>
      <c r="O539" s="14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tr">
        <f>IF(R539="food/food trucks","Food",IF(OR(R539=$R$3,R539=$R$15,R539=$R$52,R539=$R$85,R539=$R$75,R539=$R$135),"Music",IF(OR(R539=Sheet1!$H$4,R539=Sheet1!$H$5,R539=Sheet1!$H$6,R539=Sheet1!$H$7,R539=Sheet1!$H$8,R539=Sheet1!$H$9),"Film &amp; Video",IF(OR(R539=Sheet1!$H$26,R539=Sheet1!$H$25),"Technology",IF(R539=Sheet1!$H$13,"Journalism",IF(OR(R539=Sheet1!$H$20,R539=Sheet1!$H$21,R539=Sheet1!$H$22,R539=Sheet1!$H$23),"Publishing",IF(R539=Sheet1!$H$24,"Photography",IF(R539=Sheet1!$H$27,"Theater",IF(OR(R539=Sheet1!$H$10,R539=Sheet1!$H$11),"Games","TBD")))))))))</f>
        <v>Film &amp; Video</v>
      </c>
      <c r="T539" t="str">
        <f>IF(R539=Sheet1!$H$4,"Animation",IF(R539=Sheet1!$H$5,"Documentary",IF(R539=Sheet1!$H$6,"Drama",IF(R539=Sheet1!$H$7,"Science Fiction",IF(R539=Sheet1!$H$8,"Shorts",IF(R539=Sheet1!$H$9,"Television",IF(R539=Sheet1!$H$10,"Mobile games",IF(R539=Sheet1!$H$11,"Video games",IF(R539=Sheet1!$H$12,"Food trucks",IF(R539=Sheet1!$H$13,"Audio",IF(R539=Sheet1!$H$14,"Electric music",IF(R539=Sheet1!$H$15,"Indie rock",IF(R539=Sheet1!$H$16,"Jazz",IF(R539=Sheet1!$H$17,"Metal",IF(R539=Sheet1!$H$18,"Rock",IF(R539=Sheet1!$H$19,"World Music",IF(R539=Sheet1!$H$20,"Fiction",IF(R539=Sheet1!$H$21,"Nonfiction",IF(R539=Sheet1!$H$22,"Radio &amp; podcasts",IF(R539=Sheet1!$H$23,"Translations",IF(R539=Sheet1!$H$24,"Photography books",IF(R539=Sheet1!$H$25,"Web",IF(R539=Sheet1!$H$26,"Wearables",IF(R539=Sheet1!$H$27,"Plays","Other"))))))))))))))))))))))))</f>
        <v>Documentary</v>
      </c>
    </row>
    <row r="540" spans="1:20" ht="16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s="5">
        <f>(E540/D540)</f>
        <v>0.37695968274950431</v>
      </c>
      <c r="I540" s="8">
        <f>E540/G540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4">
        <f>(((L540/60)/60)/24)+DATE(1970,1,1)</f>
        <v>41539.208333333336</v>
      </c>
      <c r="O540" s="14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>
        <f>IF(R540="food/food trucks","Food",IF(OR(R540=$R$3,R540=$R$15,R540=$R$52,R540=$R$85,R540=$R$75,R540=$R$135),"Music",IF(OR(R540=Sheet1!$H$4,R540=Sheet1!$H$5,R540=Sheet1!$H$6,R540=Sheet1!$H$7,R540=Sheet1!$H$8,R540=Sheet1!$H$9),"Film &amp; Video",IF(OR(R540=Sheet1!$H$26,R540=Sheet1!$H$25),"Technology",IF(R540=Sheet1!$H$13,"Journalism",IF(OR(R540=Sheet1!$H$20,R540=Sheet1!$H$21,R540=Sheet1!$H$22,R540=Sheet1!$H$23),"Publishing",IF(R540=Sheet1!$H$24,"Photography",IF(R540=Sheet1!$H$27,"Theater",IF(OR(R540=Sheet1!$H$10,R540=Sheet1!$H$11),"Games","TBD")))))))))</f>
        <v>Games</v>
      </c>
      <c r="T540" t="str">
        <f>IF(R540=Sheet1!$H$4,"Animation",IF(R540=Sheet1!$H$5,"Documentary",IF(R540=Sheet1!$H$6,"Drama",IF(R540=Sheet1!$H$7,"Science Fiction",IF(R540=Sheet1!$H$8,"Shorts",IF(R540=Sheet1!$H$9,"Television",IF(R540=Sheet1!$H$10,"Mobile games",IF(R540=Sheet1!$H$11,"Video games",IF(R540=Sheet1!$H$12,"Food trucks",IF(R540=Sheet1!$H$13,"Audio",IF(R540=Sheet1!$H$14,"Electric music",IF(R540=Sheet1!$H$15,"Indie rock",IF(R540=Sheet1!$H$16,"Jazz",IF(R540=Sheet1!$H$17,"Metal",IF(R540=Sheet1!$H$18,"Rock",IF(R540=Sheet1!$H$19,"World Music",IF(R540=Sheet1!$H$20,"Fiction",IF(R540=Sheet1!$H$21,"Nonfiction",IF(R540=Sheet1!$H$22,"Radio &amp; podcasts",IF(R540=Sheet1!$H$23,"Translations",IF(R540=Sheet1!$H$24,"Photography books",IF(R540=Sheet1!$H$25,"Web",IF(R540=Sheet1!$H$26,"Wearables",IF(R540=Sheet1!$H$27,"Plays","Other"))))))))))))))))))))))))</f>
        <v>Mobile games</v>
      </c>
    </row>
    <row r="541" spans="1:20" ht="16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s="5">
        <f>(E541/D541)</f>
        <v>0.72653061224489801</v>
      </c>
      <c r="I541" s="8">
        <f>E541/G541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4">
        <f>(((L541/60)/60)/24)+DATE(1970,1,1)</f>
        <v>43647.208333333328</v>
      </c>
      <c r="O541" s="14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>
        <f>IF(R541="food/food trucks","Food",IF(OR(R541=$R$3,R541=$R$15,R541=$R$52,R541=$R$85,R541=$R$75,R541=$R$135),"Music",IF(OR(R541=Sheet1!$H$4,R541=Sheet1!$H$5,R541=Sheet1!$H$6,R541=Sheet1!$H$7,R541=Sheet1!$H$8,R541=Sheet1!$H$9),"Film &amp; Video",IF(OR(R541=Sheet1!$H$26,R541=Sheet1!$H$25),"Technology",IF(R541=Sheet1!$H$13,"Journalism",IF(OR(R541=Sheet1!$H$20,R541=Sheet1!$H$21,R541=Sheet1!$H$22,R541=Sheet1!$H$23),"Publishing",IF(R541=Sheet1!$H$24,"Photography",IF(R541=Sheet1!$H$27,"Theater",IF(OR(R541=Sheet1!$H$10,R541=Sheet1!$H$11),"Games","TBD")))))))))</f>
        <v>Food</v>
      </c>
      <c r="T541" t="str">
        <f>IF(R541=Sheet1!$H$4,"Animation",IF(R541=Sheet1!$H$5,"Documentary",IF(R541=Sheet1!$H$6,"Drama",IF(R541=Sheet1!$H$7,"Science Fiction",IF(R541=Sheet1!$H$8,"Shorts",IF(R541=Sheet1!$H$9,"Television",IF(R541=Sheet1!$H$10,"Mobile games",IF(R541=Sheet1!$H$11,"Video games",IF(R541=Sheet1!$H$12,"Food trucks",IF(R541=Sheet1!$H$13,"Audio",IF(R541=Sheet1!$H$14,"Electric music",IF(R541=Sheet1!$H$15,"Indie rock",IF(R541=Sheet1!$H$16,"Jazz",IF(R541=Sheet1!$H$17,"Metal",IF(R541=Sheet1!$H$18,"Rock",IF(R541=Sheet1!$H$19,"World Music",IF(R541=Sheet1!$H$20,"Fiction",IF(R541=Sheet1!$H$21,"Nonfiction",IF(R541=Sheet1!$H$22,"Radio &amp; podcasts",IF(R541=Sheet1!$H$23,"Translations",IF(R541=Sheet1!$H$24,"Photography books",IF(R541=Sheet1!$H$25,"Web",IF(R541=Sheet1!$H$26,"Wearables",IF(R541=Sheet1!$H$27,"Plays","Other"))))))))))))))))))))))))</f>
        <v>Food trucks</v>
      </c>
    </row>
    <row r="542" spans="1:20" ht="16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s="5">
        <f>(E542/D542)</f>
        <v>2.6598113207547169</v>
      </c>
      <c r="I542" s="8">
        <f>E542/G542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4">
        <f>(((L542/60)/60)/24)+DATE(1970,1,1)</f>
        <v>43225.208333333328</v>
      </c>
      <c r="O542" s="14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tr">
        <f>IF(R542="food/food trucks","Food",IF(OR(R542=$R$3,R542=$R$15,R542=$R$52,R542=$R$85,R542=$R$75,R542=$R$135),"Music",IF(OR(R542=Sheet1!$H$4,R542=Sheet1!$H$5,R542=Sheet1!$H$6,R542=Sheet1!$H$7,R542=Sheet1!$H$8,R542=Sheet1!$H$9),"Film &amp; Video",IF(OR(R542=Sheet1!$H$26,R542=Sheet1!$H$25),"Technology",IF(R542=Sheet1!$H$13,"Journalism",IF(OR(R542=Sheet1!$H$20,R542=Sheet1!$H$21,R542=Sheet1!$H$22,R542=Sheet1!$H$23),"Publishing",IF(R542=Sheet1!$H$24,"Photography",IF(R542=Sheet1!$H$27,"Theater",IF(OR(R542=Sheet1!$H$10,R542=Sheet1!$H$11),"Games","TBD")))))))))</f>
        <v>Photography</v>
      </c>
      <c r="T542" t="str">
        <f>IF(R542=Sheet1!$H$4,"Animation",IF(R542=Sheet1!$H$5,"Documentary",IF(R542=Sheet1!$H$6,"Drama",IF(R542=Sheet1!$H$7,"Science Fiction",IF(R542=Sheet1!$H$8,"Shorts",IF(R542=Sheet1!$H$9,"Television",IF(R542=Sheet1!$H$10,"Mobile games",IF(R542=Sheet1!$H$11,"Video games",IF(R542=Sheet1!$H$12,"Food trucks",IF(R542=Sheet1!$H$13,"Audio",IF(R542=Sheet1!$H$14,"Electric music",IF(R542=Sheet1!$H$15,"Indie rock",IF(R542=Sheet1!$H$16,"Jazz",IF(R542=Sheet1!$H$17,"Metal",IF(R542=Sheet1!$H$18,"Rock",IF(R542=Sheet1!$H$19,"World Music",IF(R542=Sheet1!$H$20,"Fiction",IF(R542=Sheet1!$H$21,"Nonfiction",IF(R542=Sheet1!$H$22,"Radio &amp; podcasts",IF(R542=Sheet1!$H$23,"Translations",IF(R542=Sheet1!$H$24,"Photography books",IF(R542=Sheet1!$H$25,"Web",IF(R542=Sheet1!$H$26,"Wearables",IF(R542=Sheet1!$H$27,"Plays","Other"))))))))))))))))))))))))</f>
        <v>Photography books</v>
      </c>
    </row>
    <row r="543" spans="1:20" ht="16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s="5">
        <f>(E543/D543)</f>
        <v>0.24205617977528091</v>
      </c>
      <c r="I543" s="8">
        <f>E543/G543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4">
        <f>(((L543/60)/60)/24)+DATE(1970,1,1)</f>
        <v>42165.208333333328</v>
      </c>
      <c r="O543" s="14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>
        <f>IF(R543="food/food trucks","Food",IF(OR(R543=$R$3,R543=$R$15,R543=$R$52,R543=$R$85,R543=$R$75,R543=$R$135),"Music",IF(OR(R543=Sheet1!$H$4,R543=Sheet1!$H$5,R543=Sheet1!$H$6,R543=Sheet1!$H$7,R543=Sheet1!$H$8,R543=Sheet1!$H$9),"Film &amp; Video",IF(OR(R543=Sheet1!$H$26,R543=Sheet1!$H$25),"Technology",IF(R543=Sheet1!$H$13,"Journalism",IF(OR(R543=Sheet1!$H$20,R543=Sheet1!$H$21,R543=Sheet1!$H$22,R543=Sheet1!$H$23),"Publishing",IF(R543=Sheet1!$H$24,"Photography",IF(R543=Sheet1!$H$27,"Theater",IF(OR(R543=Sheet1!$H$10,R543=Sheet1!$H$11),"Games","TBD")))))))))</f>
        <v>Games</v>
      </c>
      <c r="T543" t="str">
        <f>IF(R543=Sheet1!$H$4,"Animation",IF(R543=Sheet1!$H$5,"Documentary",IF(R543=Sheet1!$H$6,"Drama",IF(R543=Sheet1!$H$7,"Science Fiction",IF(R543=Sheet1!$H$8,"Shorts",IF(R543=Sheet1!$H$9,"Television",IF(R543=Sheet1!$H$10,"Mobile games",IF(R543=Sheet1!$H$11,"Video games",IF(R543=Sheet1!$H$12,"Food trucks",IF(R543=Sheet1!$H$13,"Audio",IF(R543=Sheet1!$H$14,"Electric music",IF(R543=Sheet1!$H$15,"Indie rock",IF(R543=Sheet1!$H$16,"Jazz",IF(R543=Sheet1!$H$17,"Metal",IF(R543=Sheet1!$H$18,"Rock",IF(R543=Sheet1!$H$19,"World Music",IF(R543=Sheet1!$H$20,"Fiction",IF(R543=Sheet1!$H$21,"Nonfiction",IF(R543=Sheet1!$H$22,"Radio &amp; podcasts",IF(R543=Sheet1!$H$23,"Translations",IF(R543=Sheet1!$H$24,"Photography books",IF(R543=Sheet1!$H$25,"Web",IF(R543=Sheet1!$H$26,"Wearables",IF(R543=Sheet1!$H$27,"Plays","Other"))))))))))))))))))))))))</f>
        <v>Mobile games</v>
      </c>
    </row>
    <row r="544" spans="1:20" ht="16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s="5">
        <f>(E544/D544)</f>
        <v>2.5064935064935064E-2</v>
      </c>
      <c r="I544" s="8">
        <f>E544/G544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4">
        <f>(((L544/60)/60)/24)+DATE(1970,1,1)</f>
        <v>42391.25</v>
      </c>
      <c r="O544" s="14">
        <f>(((M544/60)/60)/24)+DATE(1970,1,1)</f>
        <v>42421.25</v>
      </c>
      <c r="P544" t="b">
        <v>0</v>
      </c>
      <c r="Q544" t="b">
        <v>0</v>
      </c>
      <c r="R544" t="s">
        <v>60</v>
      </c>
      <c r="S544" t="str">
        <f>IF(R544="food/food trucks","Food",IF(OR(R544=$R$3,R544=$R$15,R544=$R$52,R544=$R$85,R544=$R$75,R544=$R$135),"Music",IF(OR(R544=Sheet1!$H$4,R544=Sheet1!$H$5,R544=Sheet1!$H$6,R544=Sheet1!$H$7,R544=Sheet1!$H$8,R544=Sheet1!$H$9),"Film &amp; Video",IF(OR(R544=Sheet1!$H$26,R544=Sheet1!$H$25),"Technology",IF(R544=Sheet1!$H$13,"Journalism",IF(OR(R544=Sheet1!$H$20,R544=Sheet1!$H$21,R544=Sheet1!$H$22,R544=Sheet1!$H$23),"Publishing",IF(R544=Sheet1!$H$24,"Photography",IF(R544=Sheet1!$H$27,"Theater",IF(OR(R544=Sheet1!$H$10,R544=Sheet1!$H$11),"Games","TBD")))))))))</f>
        <v>Music</v>
      </c>
      <c r="T544" t="str">
        <f>IF(R544=Sheet1!$H$4,"Animation",IF(R544=Sheet1!$H$5,"Documentary",IF(R544=Sheet1!$H$6,"Drama",IF(R544=Sheet1!$H$7,"Science Fiction",IF(R544=Sheet1!$H$8,"Shorts",IF(R544=Sheet1!$H$9,"Television",IF(R544=Sheet1!$H$10,"Mobile games",IF(R544=Sheet1!$H$11,"Video games",IF(R544=Sheet1!$H$12,"Food trucks",IF(R544=Sheet1!$H$13,"Audio",IF(R544=Sheet1!$H$14,"Electric music",IF(R544=Sheet1!$H$15,"Indie rock",IF(R544=Sheet1!$H$16,"Jazz",IF(R544=Sheet1!$H$17,"Metal",IF(R544=Sheet1!$H$18,"Rock",IF(R544=Sheet1!$H$19,"World Music",IF(R544=Sheet1!$H$20,"Fiction",IF(R544=Sheet1!$H$21,"Nonfiction",IF(R544=Sheet1!$H$22,"Radio &amp; podcasts",IF(R544=Sheet1!$H$23,"Translations",IF(R544=Sheet1!$H$24,"Photography books",IF(R544=Sheet1!$H$25,"Web",IF(R544=Sheet1!$H$26,"Wearables",IF(R544=Sheet1!$H$27,"Plays","Other"))))))))))))))))))))))))</f>
        <v>Indie rock</v>
      </c>
    </row>
    <row r="545" spans="1:20" ht="16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s="5">
        <f>(E545/D545)</f>
        <v>0.1632979976442874</v>
      </c>
      <c r="I545" s="8">
        <f>E545/G545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4">
        <f>(((L545/60)/60)/24)+DATE(1970,1,1)</f>
        <v>41528.208333333336</v>
      </c>
      <c r="O545" s="14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>
        <f>IF(R545="food/food trucks","Food",IF(OR(R545=$R$3,R545=$R$15,R545=$R$52,R545=$R$85,R545=$R$75,R545=$R$135),"Music",IF(OR(R545=Sheet1!$H$4,R545=Sheet1!$H$5,R545=Sheet1!$H$6,R545=Sheet1!$H$7,R545=Sheet1!$H$8,R545=Sheet1!$H$9),"Film &amp; Video",IF(OR(R545=Sheet1!$H$26,R545=Sheet1!$H$25),"Technology",IF(R545=Sheet1!$H$13,"Journalism",IF(OR(R545=Sheet1!$H$20,R545=Sheet1!$H$21,R545=Sheet1!$H$22,R545=Sheet1!$H$23),"Publishing",IF(R545=Sheet1!$H$24,"Photography",IF(R545=Sheet1!$H$27,"Theater",IF(OR(R545=Sheet1!$H$10,R545=Sheet1!$H$11),"Games","TBD")))))))))</f>
        <v>Games</v>
      </c>
      <c r="T545" t="str">
        <f>IF(R545=Sheet1!$H$4,"Animation",IF(R545=Sheet1!$H$5,"Documentary",IF(R545=Sheet1!$H$6,"Drama",IF(R545=Sheet1!$H$7,"Science Fiction",IF(R545=Sheet1!$H$8,"Shorts",IF(R545=Sheet1!$H$9,"Television",IF(R545=Sheet1!$H$10,"Mobile games",IF(R545=Sheet1!$H$11,"Video games",IF(R545=Sheet1!$H$12,"Food trucks",IF(R545=Sheet1!$H$13,"Audio",IF(R545=Sheet1!$H$14,"Electric music",IF(R545=Sheet1!$H$15,"Indie rock",IF(R545=Sheet1!$H$16,"Jazz",IF(R545=Sheet1!$H$17,"Metal",IF(R545=Sheet1!$H$18,"Rock",IF(R545=Sheet1!$H$19,"World Music",IF(R545=Sheet1!$H$20,"Fiction",IF(R545=Sheet1!$H$21,"Nonfiction",IF(R545=Sheet1!$H$22,"Radio &amp; podcasts",IF(R545=Sheet1!$H$23,"Translations",IF(R545=Sheet1!$H$24,"Photography books",IF(R545=Sheet1!$H$25,"Web",IF(R545=Sheet1!$H$26,"Wearables",IF(R545=Sheet1!$H$27,"Plays","Other"))))))))))))))))))))))))</f>
        <v>Video games</v>
      </c>
    </row>
    <row r="546" spans="1:20" ht="31.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s="5">
        <f>(E546/D546)</f>
        <v>2.7650000000000001</v>
      </c>
      <c r="I546" s="8">
        <f>E546/G546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4">
        <f>(((L546/60)/60)/24)+DATE(1970,1,1)</f>
        <v>42377.25</v>
      </c>
      <c r="O546" s="14">
        <f>(((M546/60)/60)/24)+DATE(1970,1,1)</f>
        <v>42390.25</v>
      </c>
      <c r="P546" t="b">
        <v>0</v>
      </c>
      <c r="Q546" t="b">
        <v>0</v>
      </c>
      <c r="R546" t="s">
        <v>23</v>
      </c>
      <c r="S546" t="str">
        <f>IF(R546="food/food trucks","Food",IF(OR(R546=$R$3,R546=$R$15,R546=$R$52,R546=$R$85,R546=$R$75,R546=$R$135),"Music",IF(OR(R546=Sheet1!$H$4,R546=Sheet1!$H$5,R546=Sheet1!$H$6,R546=Sheet1!$H$7,R546=Sheet1!$H$8,R546=Sheet1!$H$9),"Film &amp; Video",IF(OR(R546=Sheet1!$H$26,R546=Sheet1!$H$25),"Technology",IF(R546=Sheet1!$H$13,"Journalism",IF(OR(R546=Sheet1!$H$20,R546=Sheet1!$H$21,R546=Sheet1!$H$22,R546=Sheet1!$H$23),"Publishing",IF(R546=Sheet1!$H$24,"Photography",IF(R546=Sheet1!$H$27,"Theater",IF(OR(R546=Sheet1!$H$10,R546=Sheet1!$H$11),"Games","TBD")))))))))</f>
        <v>Music</v>
      </c>
      <c r="T546" t="str">
        <f>IF(R546=Sheet1!$H$4,"Animation",IF(R546=Sheet1!$H$5,"Documentary",IF(R546=Sheet1!$H$6,"Drama",IF(R546=Sheet1!$H$7,"Science Fiction",IF(R546=Sheet1!$H$8,"Shorts",IF(R546=Sheet1!$H$9,"Television",IF(R546=Sheet1!$H$10,"Mobile games",IF(R546=Sheet1!$H$11,"Video games",IF(R546=Sheet1!$H$12,"Food trucks",IF(R546=Sheet1!$H$13,"Audio",IF(R546=Sheet1!$H$14,"Electric music",IF(R546=Sheet1!$H$15,"Indie rock",IF(R546=Sheet1!$H$16,"Jazz",IF(R546=Sheet1!$H$17,"Metal",IF(R546=Sheet1!$H$18,"Rock",IF(R546=Sheet1!$H$19,"World Music",IF(R546=Sheet1!$H$20,"Fiction",IF(R546=Sheet1!$H$21,"Nonfiction",IF(R546=Sheet1!$H$22,"Radio &amp; podcasts",IF(R546=Sheet1!$H$23,"Translations",IF(R546=Sheet1!$H$24,"Photography books",IF(R546=Sheet1!$H$25,"Web",IF(R546=Sheet1!$H$26,"Wearables",IF(R546=Sheet1!$H$27,"Plays","Other"))))))))))))))))))))))))</f>
        <v>Rock</v>
      </c>
    </row>
    <row r="547" spans="1:20" ht="16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s="5">
        <f>(E547/D547)</f>
        <v>0.88803571428571426</v>
      </c>
      <c r="I547" s="8">
        <f>E547/G547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4">
        <f>(((L547/60)/60)/24)+DATE(1970,1,1)</f>
        <v>43824.25</v>
      </c>
      <c r="O547" s="14">
        <f>(((M547/60)/60)/24)+DATE(1970,1,1)</f>
        <v>43844.25</v>
      </c>
      <c r="P547" t="b">
        <v>0</v>
      </c>
      <c r="Q547" t="b">
        <v>0</v>
      </c>
      <c r="R547" t="s">
        <v>33</v>
      </c>
      <c r="S547" t="str">
        <f>IF(R547="food/food trucks","Food",IF(OR(R547=$R$3,R547=$R$15,R547=$R$52,R547=$R$85,R547=$R$75,R547=$R$135),"Music",IF(OR(R547=Sheet1!$H$4,R547=Sheet1!$H$5,R547=Sheet1!$H$6,R547=Sheet1!$H$7,R547=Sheet1!$H$8,R547=Sheet1!$H$9),"Film &amp; Video",IF(OR(R547=Sheet1!$H$26,R547=Sheet1!$H$25),"Technology",IF(R547=Sheet1!$H$13,"Journalism",IF(OR(R547=Sheet1!$H$20,R547=Sheet1!$H$21,R547=Sheet1!$H$22,R547=Sheet1!$H$23),"Publishing",IF(R547=Sheet1!$H$24,"Photography",IF(R547=Sheet1!$H$27,"Theater",IF(OR(R547=Sheet1!$H$10,R547=Sheet1!$H$11),"Games","TBD")))))))))</f>
        <v>Theater</v>
      </c>
      <c r="T547" t="str">
        <f>IF(R547=Sheet1!$H$4,"Animation",IF(R547=Sheet1!$H$5,"Documentary",IF(R547=Sheet1!$H$6,"Drama",IF(R547=Sheet1!$H$7,"Science Fiction",IF(R547=Sheet1!$H$8,"Shorts",IF(R547=Sheet1!$H$9,"Television",IF(R547=Sheet1!$H$10,"Mobile games",IF(R547=Sheet1!$H$11,"Video games",IF(R547=Sheet1!$H$12,"Food trucks",IF(R547=Sheet1!$H$13,"Audio",IF(R547=Sheet1!$H$14,"Electric music",IF(R547=Sheet1!$H$15,"Indie rock",IF(R547=Sheet1!$H$16,"Jazz",IF(R547=Sheet1!$H$17,"Metal",IF(R547=Sheet1!$H$18,"Rock",IF(R547=Sheet1!$H$19,"World Music",IF(R547=Sheet1!$H$20,"Fiction",IF(R547=Sheet1!$H$21,"Nonfiction",IF(R547=Sheet1!$H$22,"Radio &amp; podcasts",IF(R547=Sheet1!$H$23,"Translations",IF(R547=Sheet1!$H$24,"Photography books",IF(R547=Sheet1!$H$25,"Web",IF(R547=Sheet1!$H$26,"Wearables",IF(R547=Sheet1!$H$27,"Plays","Other"))))))))))))))))))))))))</f>
        <v>Plays</v>
      </c>
    </row>
    <row r="548" spans="1:20" ht="16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s="5">
        <f>(E548/D548)</f>
        <v>1.6357142857142857</v>
      </c>
      <c r="I548" s="8">
        <f>E548/G548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4">
        <f>(((L548/60)/60)/24)+DATE(1970,1,1)</f>
        <v>43360.208333333328</v>
      </c>
      <c r="O548" s="14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tr">
        <f>IF(R548="food/food trucks","Food",IF(OR(R548=$R$3,R548=$R$15,R548=$R$52,R548=$R$85,R548=$R$75,R548=$R$135),"Music",IF(OR(R548=Sheet1!$H$4,R548=Sheet1!$H$5,R548=Sheet1!$H$6,R548=Sheet1!$H$7,R548=Sheet1!$H$8,R548=Sheet1!$H$9),"Film &amp; Video",IF(OR(R548=Sheet1!$H$26,R548=Sheet1!$H$25),"Technology",IF(R548=Sheet1!$H$13,"Journalism",IF(OR(R548=Sheet1!$H$20,R548=Sheet1!$H$21,R548=Sheet1!$H$22,R548=Sheet1!$H$23),"Publishing",IF(R548=Sheet1!$H$24,"Photography",IF(R548=Sheet1!$H$27,"Theater",IF(OR(R548=Sheet1!$H$10,R548=Sheet1!$H$11),"Games","TBD")))))))))</f>
        <v>Theater</v>
      </c>
      <c r="T548" t="str">
        <f>IF(R548=Sheet1!$H$4,"Animation",IF(R548=Sheet1!$H$5,"Documentary",IF(R548=Sheet1!$H$6,"Drama",IF(R548=Sheet1!$H$7,"Science Fiction",IF(R548=Sheet1!$H$8,"Shorts",IF(R548=Sheet1!$H$9,"Television",IF(R548=Sheet1!$H$10,"Mobile games",IF(R548=Sheet1!$H$11,"Video games",IF(R548=Sheet1!$H$12,"Food trucks",IF(R548=Sheet1!$H$13,"Audio",IF(R548=Sheet1!$H$14,"Electric music",IF(R548=Sheet1!$H$15,"Indie rock",IF(R548=Sheet1!$H$16,"Jazz",IF(R548=Sheet1!$H$17,"Metal",IF(R548=Sheet1!$H$18,"Rock",IF(R548=Sheet1!$H$19,"World Music",IF(R548=Sheet1!$H$20,"Fiction",IF(R548=Sheet1!$H$21,"Nonfiction",IF(R548=Sheet1!$H$22,"Radio &amp; podcasts",IF(R548=Sheet1!$H$23,"Translations",IF(R548=Sheet1!$H$24,"Photography books",IF(R548=Sheet1!$H$25,"Web",IF(R548=Sheet1!$H$26,"Wearables",IF(R548=Sheet1!$H$27,"Plays","Other"))))))))))))))))))))))))</f>
        <v>Plays</v>
      </c>
    </row>
    <row r="549" spans="1:20" ht="16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s="5">
        <f>(E549/D549)</f>
        <v>9.69</v>
      </c>
      <c r="I549" s="8">
        <f>E549/G549</f>
        <v>80.75</v>
      </c>
      <c r="J549" t="s">
        <v>21</v>
      </c>
      <c r="K549" t="s">
        <v>22</v>
      </c>
      <c r="L549">
        <v>1422165600</v>
      </c>
      <c r="M549">
        <v>1423202400</v>
      </c>
      <c r="N549" s="14">
        <f>(((L549/60)/60)/24)+DATE(1970,1,1)</f>
        <v>42029.25</v>
      </c>
      <c r="O549" s="14">
        <f>(((M549/60)/60)/24)+DATE(1970,1,1)</f>
        <v>42041.25</v>
      </c>
      <c r="P549" t="b">
        <v>0</v>
      </c>
      <c r="Q549" t="b">
        <v>0</v>
      </c>
      <c r="R549" t="s">
        <v>53</v>
      </c>
      <c r="S549" t="str">
        <f>IF(R549="food/food trucks","Food",IF(OR(R549=$R$3,R549=$R$15,R549=$R$52,R549=$R$85,R549=$R$75,R549=$R$135),"Music",IF(OR(R549=Sheet1!$H$4,R549=Sheet1!$H$5,R549=Sheet1!$H$6,R549=Sheet1!$H$7,R549=Sheet1!$H$8,R549=Sheet1!$H$9),"Film &amp; Video",IF(OR(R549=Sheet1!$H$26,R549=Sheet1!$H$25),"Technology",IF(R549=Sheet1!$H$13,"Journalism",IF(OR(R549=Sheet1!$H$20,R549=Sheet1!$H$21,R549=Sheet1!$H$22,R549=Sheet1!$H$23),"Publishing",IF(R549=Sheet1!$H$24,"Photography",IF(R549=Sheet1!$H$27,"Theater",IF(OR(R549=Sheet1!$H$10,R549=Sheet1!$H$11),"Games","TBD")))))))))</f>
        <v>Film &amp; Video</v>
      </c>
      <c r="T549" t="str">
        <f>IF(R549=Sheet1!$H$4,"Animation",IF(R549=Sheet1!$H$5,"Documentary",IF(R549=Sheet1!$H$6,"Drama",IF(R549=Sheet1!$H$7,"Science Fiction",IF(R549=Sheet1!$H$8,"Shorts",IF(R549=Sheet1!$H$9,"Television",IF(R549=Sheet1!$H$10,"Mobile games",IF(R549=Sheet1!$H$11,"Video games",IF(R549=Sheet1!$H$12,"Food trucks",IF(R549=Sheet1!$H$13,"Audio",IF(R549=Sheet1!$H$14,"Electric music",IF(R549=Sheet1!$H$15,"Indie rock",IF(R549=Sheet1!$H$16,"Jazz",IF(R549=Sheet1!$H$17,"Metal",IF(R549=Sheet1!$H$18,"Rock",IF(R549=Sheet1!$H$19,"World Music",IF(R549=Sheet1!$H$20,"Fiction",IF(R549=Sheet1!$H$21,"Nonfiction",IF(R549=Sheet1!$H$22,"Radio &amp; podcasts",IF(R549=Sheet1!$H$23,"Translations",IF(R549=Sheet1!$H$24,"Photography books",IF(R549=Sheet1!$H$25,"Web",IF(R549=Sheet1!$H$26,"Wearables",IF(R549=Sheet1!$H$27,"Plays","Other"))))))))))))))))))))))))</f>
        <v>Drama</v>
      </c>
    </row>
    <row r="550" spans="1:20" ht="16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s="5">
        <f>(E550/D550)</f>
        <v>2.7091376701966716</v>
      </c>
      <c r="I550" s="8">
        <f>E550/G550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4">
        <f>(((L550/60)/60)/24)+DATE(1970,1,1)</f>
        <v>42461.208333333328</v>
      </c>
      <c r="O550" s="14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tr">
        <f>IF(R550="food/food trucks","Food",IF(OR(R550=$R$3,R550=$R$15,R550=$R$52,R550=$R$85,R550=$R$75,R550=$R$135),"Music",IF(OR(R550=Sheet1!$H$4,R550=Sheet1!$H$5,R550=Sheet1!$H$6,R550=Sheet1!$H$7,R550=Sheet1!$H$8,R550=Sheet1!$H$9),"Film &amp; Video",IF(OR(R550=Sheet1!$H$26,R550=Sheet1!$H$25),"Technology",IF(R550=Sheet1!$H$13,"Journalism",IF(OR(R550=Sheet1!$H$20,R550=Sheet1!$H$21,R550=Sheet1!$H$22,R550=Sheet1!$H$23),"Publishing",IF(R550=Sheet1!$H$24,"Photography",IF(R550=Sheet1!$H$27,"Theater",IF(OR(R550=Sheet1!$H$10,R550=Sheet1!$H$11),"Games","TBD")))))))))</f>
        <v>Theater</v>
      </c>
      <c r="T550" t="str">
        <f>IF(R550=Sheet1!$H$4,"Animation",IF(R550=Sheet1!$H$5,"Documentary",IF(R550=Sheet1!$H$6,"Drama",IF(R550=Sheet1!$H$7,"Science Fiction",IF(R550=Sheet1!$H$8,"Shorts",IF(R550=Sheet1!$H$9,"Television",IF(R550=Sheet1!$H$10,"Mobile games",IF(R550=Sheet1!$H$11,"Video games",IF(R550=Sheet1!$H$12,"Food trucks",IF(R550=Sheet1!$H$13,"Audio",IF(R550=Sheet1!$H$14,"Electric music",IF(R550=Sheet1!$H$15,"Indie rock",IF(R550=Sheet1!$H$16,"Jazz",IF(R550=Sheet1!$H$17,"Metal",IF(R550=Sheet1!$H$18,"Rock",IF(R550=Sheet1!$H$19,"World Music",IF(R550=Sheet1!$H$20,"Fiction",IF(R550=Sheet1!$H$21,"Nonfiction",IF(R550=Sheet1!$H$22,"Radio &amp; podcasts",IF(R550=Sheet1!$H$23,"Translations",IF(R550=Sheet1!$H$24,"Photography books",IF(R550=Sheet1!$H$25,"Web",IF(R550=Sheet1!$H$26,"Wearables",IF(R550=Sheet1!$H$27,"Plays","Other"))))))))))))))))))))))))</f>
        <v>Plays</v>
      </c>
    </row>
    <row r="551" spans="1:20" ht="31.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s="5">
        <f>(E551/D551)</f>
        <v>2.8421355932203389</v>
      </c>
      <c r="I551" s="8">
        <f>E551/G551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4">
        <f>(((L551/60)/60)/24)+DATE(1970,1,1)</f>
        <v>41422.208333333336</v>
      </c>
      <c r="O551" s="14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tr">
        <f>IF(R551="food/food trucks","Food",IF(OR(R551=$R$3,R551=$R$15,R551=$R$52,R551=$R$85,R551=$R$75,R551=$R$135),"Music",IF(OR(R551=Sheet1!$H$4,R551=Sheet1!$H$5,R551=Sheet1!$H$6,R551=Sheet1!$H$7,R551=Sheet1!$H$8,R551=Sheet1!$H$9),"Film &amp; Video",IF(OR(R551=Sheet1!$H$26,R551=Sheet1!$H$25),"Technology",IF(R551=Sheet1!$H$13,"Journalism",IF(OR(R551=Sheet1!$H$20,R551=Sheet1!$H$21,R551=Sheet1!$H$22,R551=Sheet1!$H$23),"Publishing",IF(R551=Sheet1!$H$24,"Photography",IF(R551=Sheet1!$H$27,"Theater",IF(OR(R551=Sheet1!$H$10,R551=Sheet1!$H$11),"Games","TBD")))))))))</f>
        <v>Technology</v>
      </c>
      <c r="T551" t="str">
        <f>IF(R551=Sheet1!$H$4,"Animation",IF(R551=Sheet1!$H$5,"Documentary",IF(R551=Sheet1!$H$6,"Drama",IF(R551=Sheet1!$H$7,"Science Fiction",IF(R551=Sheet1!$H$8,"Shorts",IF(R551=Sheet1!$H$9,"Television",IF(R551=Sheet1!$H$10,"Mobile games",IF(R551=Sheet1!$H$11,"Video games",IF(R551=Sheet1!$H$12,"Food trucks",IF(R551=Sheet1!$H$13,"Audio",IF(R551=Sheet1!$H$14,"Electric music",IF(R551=Sheet1!$H$15,"Indie rock",IF(R551=Sheet1!$H$16,"Jazz",IF(R551=Sheet1!$H$17,"Metal",IF(R551=Sheet1!$H$18,"Rock",IF(R551=Sheet1!$H$19,"World Music",IF(R551=Sheet1!$H$20,"Fiction",IF(R551=Sheet1!$H$21,"Nonfiction",IF(R551=Sheet1!$H$22,"Radio &amp; podcasts",IF(R551=Sheet1!$H$23,"Translations",IF(R551=Sheet1!$H$24,"Photography books",IF(R551=Sheet1!$H$25,"Web",IF(R551=Sheet1!$H$26,"Wearables",IF(R551=Sheet1!$H$27,"Plays","Other"))))))))))))))))))))))))</f>
        <v>Wearables</v>
      </c>
    </row>
    <row r="552" spans="1:20" ht="31.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s="5">
        <f>(E552/D552)</f>
        <v>0.04</v>
      </c>
      <c r="I552" s="8">
        <f>E552/G552</f>
        <v>4</v>
      </c>
      <c r="J552" t="s">
        <v>98</v>
      </c>
      <c r="K552" t="s">
        <v>99</v>
      </c>
      <c r="L552">
        <v>1330495200</v>
      </c>
      <c r="M552">
        <v>1332306000</v>
      </c>
      <c r="N552" s="14">
        <f>(((L552/60)/60)/24)+DATE(1970,1,1)</f>
        <v>40968.25</v>
      </c>
      <c r="O552" s="14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>
        <f>IF(R552="food/food trucks","Food",IF(OR(R552=$R$3,R552=$R$15,R552=$R$52,R552=$R$85,R552=$R$75,R552=$R$135),"Music",IF(OR(R552=Sheet1!$H$4,R552=Sheet1!$H$5,R552=Sheet1!$H$6,R552=Sheet1!$H$7,R552=Sheet1!$H$8,R552=Sheet1!$H$9),"Film &amp; Video",IF(OR(R552=Sheet1!$H$26,R552=Sheet1!$H$25),"Technology",IF(R552=Sheet1!$H$13,"Journalism",IF(OR(R552=Sheet1!$H$20,R552=Sheet1!$H$21,R552=Sheet1!$H$22,R552=Sheet1!$H$23),"Publishing",IF(R552=Sheet1!$H$24,"Photography",IF(R552=Sheet1!$H$27,"Theater",IF(OR(R552=Sheet1!$H$10,R552=Sheet1!$H$11),"Games","TBD")))))))))</f>
        <v>Music</v>
      </c>
      <c r="T552" t="str">
        <f>IF(R552=Sheet1!$H$4,"Animation",IF(R552=Sheet1!$H$5,"Documentary",IF(R552=Sheet1!$H$6,"Drama",IF(R552=Sheet1!$H$7,"Science Fiction",IF(R552=Sheet1!$H$8,"Shorts",IF(R552=Sheet1!$H$9,"Television",IF(R552=Sheet1!$H$10,"Mobile games",IF(R552=Sheet1!$H$11,"Video games",IF(R552=Sheet1!$H$12,"Food trucks",IF(R552=Sheet1!$H$13,"Audio",IF(R552=Sheet1!$H$14,"Electric music",IF(R552=Sheet1!$H$15,"Indie rock",IF(R552=Sheet1!$H$16,"Jazz",IF(R552=Sheet1!$H$17,"Metal",IF(R552=Sheet1!$H$18,"Rock",IF(R552=Sheet1!$H$19,"World Music",IF(R552=Sheet1!$H$20,"Fiction",IF(R552=Sheet1!$H$21,"Nonfiction",IF(R552=Sheet1!$H$22,"Radio &amp; podcasts",IF(R552=Sheet1!$H$23,"Translations",IF(R552=Sheet1!$H$24,"Photography books",IF(R552=Sheet1!$H$25,"Web",IF(R552=Sheet1!$H$26,"Wearables",IF(R552=Sheet1!$H$27,"Plays","Other"))))))))))))))))))))))))</f>
        <v>Indie rock</v>
      </c>
    </row>
    <row r="553" spans="1:20" ht="16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s="5">
        <f>(E553/D553)</f>
        <v>0.58632981676846196</v>
      </c>
      <c r="I553" s="8">
        <f>E553/G553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4">
        <f>(((L553/60)/60)/24)+DATE(1970,1,1)</f>
        <v>41993.25</v>
      </c>
      <c r="O553" s="14">
        <f>(((M553/60)/60)/24)+DATE(1970,1,1)</f>
        <v>42033.25</v>
      </c>
      <c r="P553" t="b">
        <v>0</v>
      </c>
      <c r="Q553" t="b">
        <v>1</v>
      </c>
      <c r="R553" t="s">
        <v>28</v>
      </c>
      <c r="S553" t="str">
        <f>IF(R553="food/food trucks","Food",IF(OR(R553=$R$3,R553=$R$15,R553=$R$52,R553=$R$85,R553=$R$75,R553=$R$135),"Music",IF(OR(R553=Sheet1!$H$4,R553=Sheet1!$H$5,R553=Sheet1!$H$6,R553=Sheet1!$H$7,R553=Sheet1!$H$8,R553=Sheet1!$H$9),"Film &amp; Video",IF(OR(R553=Sheet1!$H$26,R553=Sheet1!$H$25),"Technology",IF(R553=Sheet1!$H$13,"Journalism",IF(OR(R553=Sheet1!$H$20,R553=Sheet1!$H$21,R553=Sheet1!$H$22,R553=Sheet1!$H$23),"Publishing",IF(R553=Sheet1!$H$24,"Photography",IF(R553=Sheet1!$H$27,"Theater",IF(OR(R553=Sheet1!$H$10,R553=Sheet1!$H$11),"Games","TBD")))))))))</f>
        <v>Technology</v>
      </c>
      <c r="T553" t="str">
        <f>IF(R553=Sheet1!$H$4,"Animation",IF(R553=Sheet1!$H$5,"Documentary",IF(R553=Sheet1!$H$6,"Drama",IF(R553=Sheet1!$H$7,"Science Fiction",IF(R553=Sheet1!$H$8,"Shorts",IF(R553=Sheet1!$H$9,"Television",IF(R553=Sheet1!$H$10,"Mobile games",IF(R553=Sheet1!$H$11,"Video games",IF(R553=Sheet1!$H$12,"Food trucks",IF(R553=Sheet1!$H$13,"Audio",IF(R553=Sheet1!$H$14,"Electric music",IF(R553=Sheet1!$H$15,"Indie rock",IF(R553=Sheet1!$H$16,"Jazz",IF(R553=Sheet1!$H$17,"Metal",IF(R553=Sheet1!$H$18,"Rock",IF(R553=Sheet1!$H$19,"World Music",IF(R553=Sheet1!$H$20,"Fiction",IF(R553=Sheet1!$H$21,"Nonfiction",IF(R553=Sheet1!$H$22,"Radio &amp; podcasts",IF(R553=Sheet1!$H$23,"Translations",IF(R553=Sheet1!$H$24,"Photography books",IF(R553=Sheet1!$H$25,"Web",IF(R553=Sheet1!$H$26,"Wearables",IF(R553=Sheet1!$H$27,"Plays","Other"))))))))))))))))))))))))</f>
        <v>Web</v>
      </c>
    </row>
    <row r="554" spans="1:20" ht="16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s="5">
        <f>(E554/D554)</f>
        <v>0.98511111111111116</v>
      </c>
      <c r="I554" s="8">
        <f>E554/G554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4">
        <f>(((L554/60)/60)/24)+DATE(1970,1,1)</f>
        <v>42700.25</v>
      </c>
      <c r="O554" s="14">
        <f>(((M554/60)/60)/24)+DATE(1970,1,1)</f>
        <v>42702.25</v>
      </c>
      <c r="P554" t="b">
        <v>0</v>
      </c>
      <c r="Q554" t="b">
        <v>0</v>
      </c>
      <c r="R554" t="s">
        <v>33</v>
      </c>
      <c r="S554" t="str">
        <f>IF(R554="food/food trucks","Food",IF(OR(R554=$R$3,R554=$R$15,R554=$R$52,R554=$R$85,R554=$R$75,R554=$R$135),"Music",IF(OR(R554=Sheet1!$H$4,R554=Sheet1!$H$5,R554=Sheet1!$H$6,R554=Sheet1!$H$7,R554=Sheet1!$H$8,R554=Sheet1!$H$9),"Film &amp; Video",IF(OR(R554=Sheet1!$H$26,R554=Sheet1!$H$25),"Technology",IF(R554=Sheet1!$H$13,"Journalism",IF(OR(R554=Sheet1!$H$20,R554=Sheet1!$H$21,R554=Sheet1!$H$22,R554=Sheet1!$H$23),"Publishing",IF(R554=Sheet1!$H$24,"Photography",IF(R554=Sheet1!$H$27,"Theater",IF(OR(R554=Sheet1!$H$10,R554=Sheet1!$H$11),"Games","TBD")))))))))</f>
        <v>Theater</v>
      </c>
      <c r="T554" t="str">
        <f>IF(R554=Sheet1!$H$4,"Animation",IF(R554=Sheet1!$H$5,"Documentary",IF(R554=Sheet1!$H$6,"Drama",IF(R554=Sheet1!$H$7,"Science Fiction",IF(R554=Sheet1!$H$8,"Shorts",IF(R554=Sheet1!$H$9,"Television",IF(R554=Sheet1!$H$10,"Mobile games",IF(R554=Sheet1!$H$11,"Video games",IF(R554=Sheet1!$H$12,"Food trucks",IF(R554=Sheet1!$H$13,"Audio",IF(R554=Sheet1!$H$14,"Electric music",IF(R554=Sheet1!$H$15,"Indie rock",IF(R554=Sheet1!$H$16,"Jazz",IF(R554=Sheet1!$H$17,"Metal",IF(R554=Sheet1!$H$18,"Rock",IF(R554=Sheet1!$H$19,"World Music",IF(R554=Sheet1!$H$20,"Fiction",IF(R554=Sheet1!$H$21,"Nonfiction",IF(R554=Sheet1!$H$22,"Radio &amp; podcasts",IF(R554=Sheet1!$H$23,"Translations",IF(R554=Sheet1!$H$24,"Photography books",IF(R554=Sheet1!$H$25,"Web",IF(R554=Sheet1!$H$26,"Wearables",IF(R554=Sheet1!$H$27,"Plays","Other"))))))))))))))))))))))))</f>
        <v>Plays</v>
      </c>
    </row>
    <row r="555" spans="1:20" ht="31.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s="5">
        <f>(E555/D555)</f>
        <v>0.43975381008206332</v>
      </c>
      <c r="I555" s="8">
        <f>E555/G555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4">
        <f>(((L555/60)/60)/24)+DATE(1970,1,1)</f>
        <v>40545.25</v>
      </c>
      <c r="O555" s="14">
        <f>(((M555/60)/60)/24)+DATE(1970,1,1)</f>
        <v>40546.25</v>
      </c>
      <c r="P555" t="b">
        <v>0</v>
      </c>
      <c r="Q555" t="b">
        <v>0</v>
      </c>
      <c r="R555" t="s">
        <v>23</v>
      </c>
      <c r="S555" t="str">
        <f>IF(R555="food/food trucks","Food",IF(OR(R555=$R$3,R555=$R$15,R555=$R$52,R555=$R$85,R555=$R$75,R555=$R$135),"Music",IF(OR(R555=Sheet1!$H$4,R555=Sheet1!$H$5,R555=Sheet1!$H$6,R555=Sheet1!$H$7,R555=Sheet1!$H$8,R555=Sheet1!$H$9),"Film &amp; Video",IF(OR(R555=Sheet1!$H$26,R555=Sheet1!$H$25),"Technology",IF(R555=Sheet1!$H$13,"Journalism",IF(OR(R555=Sheet1!$H$20,R555=Sheet1!$H$21,R555=Sheet1!$H$22,R555=Sheet1!$H$23),"Publishing",IF(R555=Sheet1!$H$24,"Photography",IF(R555=Sheet1!$H$27,"Theater",IF(OR(R555=Sheet1!$H$10,R555=Sheet1!$H$11),"Games","TBD")))))))))</f>
        <v>Music</v>
      </c>
      <c r="T555" t="str">
        <f>IF(R555=Sheet1!$H$4,"Animation",IF(R555=Sheet1!$H$5,"Documentary",IF(R555=Sheet1!$H$6,"Drama",IF(R555=Sheet1!$H$7,"Science Fiction",IF(R555=Sheet1!$H$8,"Shorts",IF(R555=Sheet1!$H$9,"Television",IF(R555=Sheet1!$H$10,"Mobile games",IF(R555=Sheet1!$H$11,"Video games",IF(R555=Sheet1!$H$12,"Food trucks",IF(R555=Sheet1!$H$13,"Audio",IF(R555=Sheet1!$H$14,"Electric music",IF(R555=Sheet1!$H$15,"Indie rock",IF(R555=Sheet1!$H$16,"Jazz",IF(R555=Sheet1!$H$17,"Metal",IF(R555=Sheet1!$H$18,"Rock",IF(R555=Sheet1!$H$19,"World Music",IF(R555=Sheet1!$H$20,"Fiction",IF(R555=Sheet1!$H$21,"Nonfiction",IF(R555=Sheet1!$H$22,"Radio &amp; podcasts",IF(R555=Sheet1!$H$23,"Translations",IF(R555=Sheet1!$H$24,"Photography books",IF(R555=Sheet1!$H$25,"Web",IF(R555=Sheet1!$H$26,"Wearables",IF(R555=Sheet1!$H$27,"Plays","Other"))))))))))))))))))))))))</f>
        <v>Rock</v>
      </c>
    </row>
    <row r="556" spans="1:20" ht="31.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s="5">
        <f>(E556/D556)</f>
        <v>1.5166315789473683</v>
      </c>
      <c r="I556" s="8">
        <f>E556/G556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4">
        <f>(((L556/60)/60)/24)+DATE(1970,1,1)</f>
        <v>42723.25</v>
      </c>
      <c r="O556" s="14">
        <f>(((M556/60)/60)/24)+DATE(1970,1,1)</f>
        <v>42729.25</v>
      </c>
      <c r="P556" t="b">
        <v>0</v>
      </c>
      <c r="Q556" t="b">
        <v>0</v>
      </c>
      <c r="R556" t="s">
        <v>60</v>
      </c>
      <c r="S556" t="str">
        <f>IF(R556="food/food trucks","Food",IF(OR(R556=$R$3,R556=$R$15,R556=$R$52,R556=$R$85,R556=$R$75,R556=$R$135),"Music",IF(OR(R556=Sheet1!$H$4,R556=Sheet1!$H$5,R556=Sheet1!$H$6,R556=Sheet1!$H$7,R556=Sheet1!$H$8,R556=Sheet1!$H$9),"Film &amp; Video",IF(OR(R556=Sheet1!$H$26,R556=Sheet1!$H$25),"Technology",IF(R556=Sheet1!$H$13,"Journalism",IF(OR(R556=Sheet1!$H$20,R556=Sheet1!$H$21,R556=Sheet1!$H$22,R556=Sheet1!$H$23),"Publishing",IF(R556=Sheet1!$H$24,"Photography",IF(R556=Sheet1!$H$27,"Theater",IF(OR(R556=Sheet1!$H$10,R556=Sheet1!$H$11),"Games","TBD")))))))))</f>
        <v>Music</v>
      </c>
      <c r="T556" t="str">
        <f>IF(R556=Sheet1!$H$4,"Animation",IF(R556=Sheet1!$H$5,"Documentary",IF(R556=Sheet1!$H$6,"Drama",IF(R556=Sheet1!$H$7,"Science Fiction",IF(R556=Sheet1!$H$8,"Shorts",IF(R556=Sheet1!$H$9,"Television",IF(R556=Sheet1!$H$10,"Mobile games",IF(R556=Sheet1!$H$11,"Video games",IF(R556=Sheet1!$H$12,"Food trucks",IF(R556=Sheet1!$H$13,"Audio",IF(R556=Sheet1!$H$14,"Electric music",IF(R556=Sheet1!$H$15,"Indie rock",IF(R556=Sheet1!$H$16,"Jazz",IF(R556=Sheet1!$H$17,"Metal",IF(R556=Sheet1!$H$18,"Rock",IF(R556=Sheet1!$H$19,"World Music",IF(R556=Sheet1!$H$20,"Fiction",IF(R556=Sheet1!$H$21,"Nonfiction",IF(R556=Sheet1!$H$22,"Radio &amp; podcasts",IF(R556=Sheet1!$H$23,"Translations",IF(R556=Sheet1!$H$24,"Photography books",IF(R556=Sheet1!$H$25,"Web",IF(R556=Sheet1!$H$26,"Wearables",IF(R556=Sheet1!$H$27,"Plays","Other"))))))))))))))))))))))))</f>
        <v>Indie rock</v>
      </c>
    </row>
    <row r="557" spans="1:20" ht="16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s="5">
        <f>(E557/D557)</f>
        <v>2.2363492063492063</v>
      </c>
      <c r="I557" s="8">
        <f>E557/G557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4">
        <f>(((L557/60)/60)/24)+DATE(1970,1,1)</f>
        <v>41731.208333333336</v>
      </c>
      <c r="O557" s="14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tr">
        <f>IF(R557="food/food trucks","Food",IF(OR(R557=$R$3,R557=$R$15,R557=$R$52,R557=$R$85,R557=$R$75,R557=$R$135),"Music",IF(OR(R557=Sheet1!$H$4,R557=Sheet1!$H$5,R557=Sheet1!$H$6,R557=Sheet1!$H$7,R557=Sheet1!$H$8,R557=Sheet1!$H$9),"Film &amp; Video",IF(OR(R557=Sheet1!$H$26,R557=Sheet1!$H$25),"Technology",IF(R557=Sheet1!$H$13,"Journalism",IF(OR(R557=Sheet1!$H$20,R557=Sheet1!$H$21,R557=Sheet1!$H$22,R557=Sheet1!$H$23),"Publishing",IF(R557=Sheet1!$H$24,"Photography",IF(R557=Sheet1!$H$27,"Theater",IF(OR(R557=Sheet1!$H$10,R557=Sheet1!$H$11),"Games","TBD")))))))))</f>
        <v>Music</v>
      </c>
      <c r="T557" t="str">
        <f>IF(R557=Sheet1!$H$4,"Animation",IF(R557=Sheet1!$H$5,"Documentary",IF(R557=Sheet1!$H$6,"Drama",IF(R557=Sheet1!$H$7,"Science Fiction",IF(R557=Sheet1!$H$8,"Shorts",IF(R557=Sheet1!$H$9,"Television",IF(R557=Sheet1!$H$10,"Mobile games",IF(R557=Sheet1!$H$11,"Video games",IF(R557=Sheet1!$H$12,"Food trucks",IF(R557=Sheet1!$H$13,"Audio",IF(R557=Sheet1!$H$14,"Electric music",IF(R557=Sheet1!$H$15,"Indie rock",IF(R557=Sheet1!$H$16,"Jazz",IF(R557=Sheet1!$H$17,"Metal",IF(R557=Sheet1!$H$18,"Rock",IF(R557=Sheet1!$H$19,"World Music",IF(R557=Sheet1!$H$20,"Fiction",IF(R557=Sheet1!$H$21,"Nonfiction",IF(R557=Sheet1!$H$22,"Radio &amp; podcasts",IF(R557=Sheet1!$H$23,"Translations",IF(R557=Sheet1!$H$24,"Photography books",IF(R557=Sheet1!$H$25,"Web",IF(R557=Sheet1!$H$26,"Wearables",IF(R557=Sheet1!$H$27,"Plays","Other"))))))))))))))))))))))))</f>
        <v>Rock</v>
      </c>
    </row>
    <row r="558" spans="1:20" ht="16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s="5">
        <f>(E558/D558)</f>
        <v>2.3975</v>
      </c>
      <c r="I558" s="8">
        <f>E558/G558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4">
        <f>(((L558/60)/60)/24)+DATE(1970,1,1)</f>
        <v>40792.208333333336</v>
      </c>
      <c r="O558" s="14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tr">
        <f>IF(R558="food/food trucks","Food",IF(OR(R558=$R$3,R558=$R$15,R558=$R$52,R558=$R$85,R558=$R$75,R558=$R$135),"Music",IF(OR(R558=Sheet1!$H$4,R558=Sheet1!$H$5,R558=Sheet1!$H$6,R558=Sheet1!$H$7,R558=Sheet1!$H$8,R558=Sheet1!$H$9),"Film &amp; Video",IF(OR(R558=Sheet1!$H$26,R558=Sheet1!$H$25),"Technology",IF(R558=Sheet1!$H$13,"Journalism",IF(OR(R558=Sheet1!$H$20,R558=Sheet1!$H$21,R558=Sheet1!$H$22,R558=Sheet1!$H$23),"Publishing",IF(R558=Sheet1!$H$24,"Photography",IF(R558=Sheet1!$H$27,"Theater",IF(OR(R558=Sheet1!$H$10,R558=Sheet1!$H$11),"Games","TBD")))))))))</f>
        <v>Publishing</v>
      </c>
      <c r="T558" t="str">
        <f>IF(R558=Sheet1!$H$4,"Animation",IF(R558=Sheet1!$H$5,"Documentary",IF(R558=Sheet1!$H$6,"Drama",IF(R558=Sheet1!$H$7,"Science Fiction",IF(R558=Sheet1!$H$8,"Shorts",IF(R558=Sheet1!$H$9,"Television",IF(R558=Sheet1!$H$10,"Mobile games",IF(R558=Sheet1!$H$11,"Video games",IF(R558=Sheet1!$H$12,"Food trucks",IF(R558=Sheet1!$H$13,"Audio",IF(R558=Sheet1!$H$14,"Electric music",IF(R558=Sheet1!$H$15,"Indie rock",IF(R558=Sheet1!$H$16,"Jazz",IF(R558=Sheet1!$H$17,"Metal",IF(R558=Sheet1!$H$18,"Rock",IF(R558=Sheet1!$H$19,"World Music",IF(R558=Sheet1!$H$20,"Fiction",IF(R558=Sheet1!$H$21,"Nonfiction",IF(R558=Sheet1!$H$22,"Radio &amp; podcasts",IF(R558=Sheet1!$H$23,"Translations",IF(R558=Sheet1!$H$24,"Photography books",IF(R558=Sheet1!$H$25,"Web",IF(R558=Sheet1!$H$26,"Wearables",IF(R558=Sheet1!$H$27,"Plays","Other"))))))))))))))))))))))))</f>
        <v>Translations</v>
      </c>
    </row>
    <row r="559" spans="1:20" ht="16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s="5">
        <f>(E559/D559)</f>
        <v>1.9933333333333334</v>
      </c>
      <c r="I559" s="8">
        <f>E559/G559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4">
        <f>(((L559/60)/60)/24)+DATE(1970,1,1)</f>
        <v>42279.208333333328</v>
      </c>
      <c r="O559" s="14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tr">
        <f>IF(R559="food/food trucks","Food",IF(OR(R559=$R$3,R559=$R$15,R559=$R$52,R559=$R$85,R559=$R$75,R559=$R$135),"Music",IF(OR(R559=Sheet1!$H$4,R559=Sheet1!$H$5,R559=Sheet1!$H$6,R559=Sheet1!$H$7,R559=Sheet1!$H$8,R559=Sheet1!$H$9),"Film &amp; Video",IF(OR(R559=Sheet1!$H$26,R559=Sheet1!$H$25),"Technology",IF(R559=Sheet1!$H$13,"Journalism",IF(OR(R559=Sheet1!$H$20,R559=Sheet1!$H$21,R559=Sheet1!$H$22,R559=Sheet1!$H$23),"Publishing",IF(R559=Sheet1!$H$24,"Photography",IF(R559=Sheet1!$H$27,"Theater",IF(OR(R559=Sheet1!$H$10,R559=Sheet1!$H$11),"Games","TBD")))))))))</f>
        <v>Film &amp; Video</v>
      </c>
      <c r="T559" t="str">
        <f>IF(R559=Sheet1!$H$4,"Animation",IF(R559=Sheet1!$H$5,"Documentary",IF(R559=Sheet1!$H$6,"Drama",IF(R559=Sheet1!$H$7,"Science Fiction",IF(R559=Sheet1!$H$8,"Shorts",IF(R559=Sheet1!$H$9,"Television",IF(R559=Sheet1!$H$10,"Mobile games",IF(R559=Sheet1!$H$11,"Video games",IF(R559=Sheet1!$H$12,"Food trucks",IF(R559=Sheet1!$H$13,"Audio",IF(R559=Sheet1!$H$14,"Electric music",IF(R559=Sheet1!$H$15,"Indie rock",IF(R559=Sheet1!$H$16,"Jazz",IF(R559=Sheet1!$H$17,"Metal",IF(R559=Sheet1!$H$18,"Rock",IF(R559=Sheet1!$H$19,"World Music",IF(R559=Sheet1!$H$20,"Fiction",IF(R559=Sheet1!$H$21,"Nonfiction",IF(R559=Sheet1!$H$22,"Radio &amp; podcasts",IF(R559=Sheet1!$H$23,"Translations",IF(R559=Sheet1!$H$24,"Photography books",IF(R559=Sheet1!$H$25,"Web",IF(R559=Sheet1!$H$26,"Wearables",IF(R559=Sheet1!$H$27,"Plays","Other"))))))))))))))))))))))))</f>
        <v>Science Fiction</v>
      </c>
    </row>
    <row r="560" spans="1:20" ht="16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s="5">
        <f>(E560/D560)</f>
        <v>1.373448275862069</v>
      </c>
      <c r="I560" s="8">
        <f>E560/G560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4">
        <f>(((L560/60)/60)/24)+DATE(1970,1,1)</f>
        <v>42424.25</v>
      </c>
      <c r="O560" s="14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tr">
        <f>IF(R560="food/food trucks","Food",IF(OR(R560=$R$3,R560=$R$15,R560=$R$52,R560=$R$85,R560=$R$75,R560=$R$135),"Music",IF(OR(R560=Sheet1!$H$4,R560=Sheet1!$H$5,R560=Sheet1!$H$6,R560=Sheet1!$H$7,R560=Sheet1!$H$8,R560=Sheet1!$H$9),"Film &amp; Video",IF(OR(R560=Sheet1!$H$26,R560=Sheet1!$H$25),"Technology",IF(R560=Sheet1!$H$13,"Journalism",IF(OR(R560=Sheet1!$H$20,R560=Sheet1!$H$21,R560=Sheet1!$H$22,R560=Sheet1!$H$23),"Publishing",IF(R560=Sheet1!$H$24,"Photography",IF(R560=Sheet1!$H$27,"Theater",IF(OR(R560=Sheet1!$H$10,R560=Sheet1!$H$11),"Games","TBD")))))))))</f>
        <v>Theater</v>
      </c>
      <c r="T560" t="str">
        <f>IF(R560=Sheet1!$H$4,"Animation",IF(R560=Sheet1!$H$5,"Documentary",IF(R560=Sheet1!$H$6,"Drama",IF(R560=Sheet1!$H$7,"Science Fiction",IF(R560=Sheet1!$H$8,"Shorts",IF(R560=Sheet1!$H$9,"Television",IF(R560=Sheet1!$H$10,"Mobile games",IF(R560=Sheet1!$H$11,"Video games",IF(R560=Sheet1!$H$12,"Food trucks",IF(R560=Sheet1!$H$13,"Audio",IF(R560=Sheet1!$H$14,"Electric music",IF(R560=Sheet1!$H$15,"Indie rock",IF(R560=Sheet1!$H$16,"Jazz",IF(R560=Sheet1!$H$17,"Metal",IF(R560=Sheet1!$H$18,"Rock",IF(R560=Sheet1!$H$19,"World Music",IF(R560=Sheet1!$H$20,"Fiction",IF(R560=Sheet1!$H$21,"Nonfiction",IF(R560=Sheet1!$H$22,"Radio &amp; podcasts",IF(R560=Sheet1!$H$23,"Translations",IF(R560=Sheet1!$H$24,"Photography books",IF(R560=Sheet1!$H$25,"Web",IF(R560=Sheet1!$H$26,"Wearables",IF(R560=Sheet1!$H$27,"Plays","Other"))))))))))))))))))))))))</f>
        <v>Plays</v>
      </c>
    </row>
    <row r="561" spans="1:20" ht="16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s="5">
        <f>(E561/D561)</f>
        <v>1.009696106362773</v>
      </c>
      <c r="I561" s="8">
        <f>E561/G561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4">
        <f>(((L561/60)/60)/24)+DATE(1970,1,1)</f>
        <v>42584.208333333328</v>
      </c>
      <c r="O561" s="14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tr">
        <f>IF(R561="food/food trucks","Food",IF(OR(R561=$R$3,R561=$R$15,R561=$R$52,R561=$R$85,R561=$R$75,R561=$R$135),"Music",IF(OR(R561=Sheet1!$H$4,R561=Sheet1!$H$5,R561=Sheet1!$H$6,R561=Sheet1!$H$7,R561=Sheet1!$H$8,R561=Sheet1!$H$9),"Film &amp; Video",IF(OR(R561=Sheet1!$H$26,R561=Sheet1!$H$25),"Technology",IF(R561=Sheet1!$H$13,"Journalism",IF(OR(R561=Sheet1!$H$20,R561=Sheet1!$H$21,R561=Sheet1!$H$22,R561=Sheet1!$H$23),"Publishing",IF(R561=Sheet1!$H$24,"Photography",IF(R561=Sheet1!$H$27,"Theater",IF(OR(R561=Sheet1!$H$10,R561=Sheet1!$H$11),"Games","TBD")))))))))</f>
        <v>Theater</v>
      </c>
      <c r="T561" t="str">
        <f>IF(R561=Sheet1!$H$4,"Animation",IF(R561=Sheet1!$H$5,"Documentary",IF(R561=Sheet1!$H$6,"Drama",IF(R561=Sheet1!$H$7,"Science Fiction",IF(R561=Sheet1!$H$8,"Shorts",IF(R561=Sheet1!$H$9,"Television",IF(R561=Sheet1!$H$10,"Mobile games",IF(R561=Sheet1!$H$11,"Video games",IF(R561=Sheet1!$H$12,"Food trucks",IF(R561=Sheet1!$H$13,"Audio",IF(R561=Sheet1!$H$14,"Electric music",IF(R561=Sheet1!$H$15,"Indie rock",IF(R561=Sheet1!$H$16,"Jazz",IF(R561=Sheet1!$H$17,"Metal",IF(R561=Sheet1!$H$18,"Rock",IF(R561=Sheet1!$H$19,"World Music",IF(R561=Sheet1!$H$20,"Fiction",IF(R561=Sheet1!$H$21,"Nonfiction",IF(R561=Sheet1!$H$22,"Radio &amp; podcasts",IF(R561=Sheet1!$H$23,"Translations",IF(R561=Sheet1!$H$24,"Photography books",IF(R561=Sheet1!$H$25,"Web",IF(R561=Sheet1!$H$26,"Wearables",IF(R561=Sheet1!$H$27,"Plays","Other"))))))))))))))))))))))))</f>
        <v>Plays</v>
      </c>
    </row>
    <row r="562" spans="1:20" ht="16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s="5">
        <f>(E562/D562)</f>
        <v>7.9416000000000002</v>
      </c>
      <c r="I562" s="8">
        <f>E562/G562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4">
        <f>(((L562/60)/60)/24)+DATE(1970,1,1)</f>
        <v>40865.25</v>
      </c>
      <c r="O562" s="14">
        <f>(((M562/60)/60)/24)+DATE(1970,1,1)</f>
        <v>40905.25</v>
      </c>
      <c r="P562" t="b">
        <v>0</v>
      </c>
      <c r="Q562" t="b">
        <v>0</v>
      </c>
      <c r="R562" t="s">
        <v>71</v>
      </c>
      <c r="S562" t="str">
        <f>IF(R562="food/food trucks","Food",IF(OR(R562=$R$3,R562=$R$15,R562=$R$52,R562=$R$85,R562=$R$75,R562=$R$135),"Music",IF(OR(R562=Sheet1!$H$4,R562=Sheet1!$H$5,R562=Sheet1!$H$6,R562=Sheet1!$H$7,R562=Sheet1!$H$8,R562=Sheet1!$H$9),"Film &amp; Video",IF(OR(R562=Sheet1!$H$26,R562=Sheet1!$H$25),"Technology",IF(R562=Sheet1!$H$13,"Journalism",IF(OR(R562=Sheet1!$H$20,R562=Sheet1!$H$21,R562=Sheet1!$H$22,R562=Sheet1!$H$23),"Publishing",IF(R562=Sheet1!$H$24,"Photography",IF(R562=Sheet1!$H$27,"Theater",IF(OR(R562=Sheet1!$H$10,R562=Sheet1!$H$11),"Games","TBD")))))))))</f>
        <v>Film &amp; Video</v>
      </c>
      <c r="T562" t="str">
        <f>IF(R562=Sheet1!$H$4,"Animation",IF(R562=Sheet1!$H$5,"Documentary",IF(R562=Sheet1!$H$6,"Drama",IF(R562=Sheet1!$H$7,"Science Fiction",IF(R562=Sheet1!$H$8,"Shorts",IF(R562=Sheet1!$H$9,"Television",IF(R562=Sheet1!$H$10,"Mobile games",IF(R562=Sheet1!$H$11,"Video games",IF(R562=Sheet1!$H$12,"Food trucks",IF(R562=Sheet1!$H$13,"Audio",IF(R562=Sheet1!$H$14,"Electric music",IF(R562=Sheet1!$H$15,"Indie rock",IF(R562=Sheet1!$H$16,"Jazz",IF(R562=Sheet1!$H$17,"Metal",IF(R562=Sheet1!$H$18,"Rock",IF(R562=Sheet1!$H$19,"World Music",IF(R562=Sheet1!$H$20,"Fiction",IF(R562=Sheet1!$H$21,"Nonfiction",IF(R562=Sheet1!$H$22,"Radio &amp; podcasts",IF(R562=Sheet1!$H$23,"Translations",IF(R562=Sheet1!$H$24,"Photography books",IF(R562=Sheet1!$H$25,"Web",IF(R562=Sheet1!$H$26,"Wearables",IF(R562=Sheet1!$H$27,"Plays","Other"))))))))))))))))))))))))</f>
        <v>Animation</v>
      </c>
    </row>
    <row r="563" spans="1:20" ht="16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s="5">
        <f>(E563/D563)</f>
        <v>3.6970000000000001</v>
      </c>
      <c r="I563" s="8">
        <f>E563/G563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4">
        <f>(((L563/60)/60)/24)+DATE(1970,1,1)</f>
        <v>40833.208333333336</v>
      </c>
      <c r="O563" s="14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tr">
        <f>IF(R563="food/food trucks","Food",IF(OR(R563=$R$3,R563=$R$15,R563=$R$52,R563=$R$85,R563=$R$75,R563=$R$135),"Music",IF(OR(R563=Sheet1!$H$4,R563=Sheet1!$H$5,R563=Sheet1!$H$6,R563=Sheet1!$H$7,R563=Sheet1!$H$8,R563=Sheet1!$H$9),"Film &amp; Video",IF(OR(R563=Sheet1!$H$26,R563=Sheet1!$H$25),"Technology",IF(R563=Sheet1!$H$13,"Journalism",IF(OR(R563=Sheet1!$H$20,R563=Sheet1!$H$21,R563=Sheet1!$H$22,R563=Sheet1!$H$23),"Publishing",IF(R563=Sheet1!$H$24,"Photography",IF(R563=Sheet1!$H$27,"Theater",IF(OR(R563=Sheet1!$H$10,R563=Sheet1!$H$11),"Games","TBD")))))))))</f>
        <v>Theater</v>
      </c>
      <c r="T563" t="str">
        <f>IF(R563=Sheet1!$H$4,"Animation",IF(R563=Sheet1!$H$5,"Documentary",IF(R563=Sheet1!$H$6,"Drama",IF(R563=Sheet1!$H$7,"Science Fiction",IF(R563=Sheet1!$H$8,"Shorts",IF(R563=Sheet1!$H$9,"Television",IF(R563=Sheet1!$H$10,"Mobile games",IF(R563=Sheet1!$H$11,"Video games",IF(R563=Sheet1!$H$12,"Food trucks",IF(R563=Sheet1!$H$13,"Audio",IF(R563=Sheet1!$H$14,"Electric music",IF(R563=Sheet1!$H$15,"Indie rock",IF(R563=Sheet1!$H$16,"Jazz",IF(R563=Sheet1!$H$17,"Metal",IF(R563=Sheet1!$H$18,"Rock",IF(R563=Sheet1!$H$19,"World Music",IF(R563=Sheet1!$H$20,"Fiction",IF(R563=Sheet1!$H$21,"Nonfiction",IF(R563=Sheet1!$H$22,"Radio &amp; podcasts",IF(R563=Sheet1!$H$23,"Translations",IF(R563=Sheet1!$H$24,"Photography books",IF(R563=Sheet1!$H$25,"Web",IF(R563=Sheet1!$H$26,"Wearables",IF(R563=Sheet1!$H$27,"Plays","Other"))))))))))))))))))))))))</f>
        <v>Plays</v>
      </c>
    </row>
    <row r="564" spans="1:20" ht="31.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s="5">
        <f>(E564/D564)</f>
        <v>0.12818181818181817</v>
      </c>
      <c r="I564" s="8">
        <f>E564/G564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4">
        <f>(((L564/60)/60)/24)+DATE(1970,1,1)</f>
        <v>43536.208333333328</v>
      </c>
      <c r="O564" s="14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>
        <f>IF(R564="food/food trucks","Food",IF(OR(R564=$R$3,R564=$R$15,R564=$R$52,R564=$R$85,R564=$R$75,R564=$R$135),"Music",IF(OR(R564=Sheet1!$H$4,R564=Sheet1!$H$5,R564=Sheet1!$H$6,R564=Sheet1!$H$7,R564=Sheet1!$H$8,R564=Sheet1!$H$9),"Film &amp; Video",IF(OR(R564=Sheet1!$H$26,R564=Sheet1!$H$25),"Technology",IF(R564=Sheet1!$H$13,"Journalism",IF(OR(R564=Sheet1!$H$20,R564=Sheet1!$H$21,R564=Sheet1!$H$22,R564=Sheet1!$H$23),"Publishing",IF(R564=Sheet1!$H$24,"Photography",IF(R564=Sheet1!$H$27,"Theater",IF(OR(R564=Sheet1!$H$10,R564=Sheet1!$H$11),"Games","TBD")))))))))</f>
        <v>Music</v>
      </c>
      <c r="T564" t="str">
        <f>IF(R564=Sheet1!$H$4,"Animation",IF(R564=Sheet1!$H$5,"Documentary",IF(R564=Sheet1!$H$6,"Drama",IF(R564=Sheet1!$H$7,"Science Fiction",IF(R564=Sheet1!$H$8,"Shorts",IF(R564=Sheet1!$H$9,"Television",IF(R564=Sheet1!$H$10,"Mobile games",IF(R564=Sheet1!$H$11,"Video games",IF(R564=Sheet1!$H$12,"Food trucks",IF(R564=Sheet1!$H$13,"Audio",IF(R564=Sheet1!$H$14,"Electric music",IF(R564=Sheet1!$H$15,"Indie rock",IF(R564=Sheet1!$H$16,"Jazz",IF(R564=Sheet1!$H$17,"Metal",IF(R564=Sheet1!$H$18,"Rock",IF(R564=Sheet1!$H$19,"World Music",IF(R564=Sheet1!$H$20,"Fiction",IF(R564=Sheet1!$H$21,"Nonfiction",IF(R564=Sheet1!$H$22,"Radio &amp; podcasts",IF(R564=Sheet1!$H$23,"Translations",IF(R564=Sheet1!$H$24,"Photography books",IF(R564=Sheet1!$H$25,"Web",IF(R564=Sheet1!$H$26,"Wearables",IF(R564=Sheet1!$H$27,"Plays","Other"))))))))))))))))))))))))</f>
        <v>Rock</v>
      </c>
    </row>
    <row r="565" spans="1:20" ht="16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s="5">
        <f>(E565/D565)</f>
        <v>1.3802702702702703</v>
      </c>
      <c r="I565" s="8">
        <f>E565/G565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4">
        <f>(((L565/60)/60)/24)+DATE(1970,1,1)</f>
        <v>43417.25</v>
      </c>
      <c r="O565" s="14">
        <f>(((M565/60)/60)/24)+DATE(1970,1,1)</f>
        <v>43437.25</v>
      </c>
      <c r="P565" t="b">
        <v>0</v>
      </c>
      <c r="Q565" t="b">
        <v>0</v>
      </c>
      <c r="R565" t="s">
        <v>42</v>
      </c>
      <c r="S565" t="str">
        <f>IF(R565="food/food trucks","Food",IF(OR(R565=$R$3,R565=$R$15,R565=$R$52,R565=$R$85,R565=$R$75,R565=$R$135),"Music",IF(OR(R565=Sheet1!$H$4,R565=Sheet1!$H$5,R565=Sheet1!$H$6,R565=Sheet1!$H$7,R565=Sheet1!$H$8,R565=Sheet1!$H$9),"Film &amp; Video",IF(OR(R565=Sheet1!$H$26,R565=Sheet1!$H$25),"Technology",IF(R565=Sheet1!$H$13,"Journalism",IF(OR(R565=Sheet1!$H$20,R565=Sheet1!$H$21,R565=Sheet1!$H$22,R565=Sheet1!$H$23),"Publishing",IF(R565=Sheet1!$H$24,"Photography",IF(R565=Sheet1!$H$27,"Theater",IF(OR(R565=Sheet1!$H$10,R565=Sheet1!$H$11),"Games","TBD")))))))))</f>
        <v>Film &amp; Video</v>
      </c>
      <c r="T565" t="str">
        <f>IF(R565=Sheet1!$H$4,"Animation",IF(R565=Sheet1!$H$5,"Documentary",IF(R565=Sheet1!$H$6,"Drama",IF(R565=Sheet1!$H$7,"Science Fiction",IF(R565=Sheet1!$H$8,"Shorts",IF(R565=Sheet1!$H$9,"Television",IF(R565=Sheet1!$H$10,"Mobile games",IF(R565=Sheet1!$H$11,"Video games",IF(R565=Sheet1!$H$12,"Food trucks",IF(R565=Sheet1!$H$13,"Audio",IF(R565=Sheet1!$H$14,"Electric music",IF(R565=Sheet1!$H$15,"Indie rock",IF(R565=Sheet1!$H$16,"Jazz",IF(R565=Sheet1!$H$17,"Metal",IF(R565=Sheet1!$H$18,"Rock",IF(R565=Sheet1!$H$19,"World Music",IF(R565=Sheet1!$H$20,"Fiction",IF(R565=Sheet1!$H$21,"Nonfiction",IF(R565=Sheet1!$H$22,"Radio &amp; podcasts",IF(R565=Sheet1!$H$23,"Translations",IF(R565=Sheet1!$H$24,"Photography books",IF(R565=Sheet1!$H$25,"Web",IF(R565=Sheet1!$H$26,"Wearables",IF(R565=Sheet1!$H$27,"Plays","Other"))))))))))))))))))))))))</f>
        <v>Documentary</v>
      </c>
    </row>
    <row r="566" spans="1:20" ht="16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s="5">
        <f>(E566/D566)</f>
        <v>0.83813278008298753</v>
      </c>
      <c r="I566" s="8">
        <f>E566/G566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4">
        <f>(((L566/60)/60)/24)+DATE(1970,1,1)</f>
        <v>42078.208333333328</v>
      </c>
      <c r="O566" s="14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>
        <f>IF(R566="food/food trucks","Food",IF(OR(R566=$R$3,R566=$R$15,R566=$R$52,R566=$R$85,R566=$R$75,R566=$R$135),"Music",IF(OR(R566=Sheet1!$H$4,R566=Sheet1!$H$5,R566=Sheet1!$H$6,R566=Sheet1!$H$7,R566=Sheet1!$H$8,R566=Sheet1!$H$9),"Film &amp; Video",IF(OR(R566=Sheet1!$H$26,R566=Sheet1!$H$25),"Technology",IF(R566=Sheet1!$H$13,"Journalism",IF(OR(R566=Sheet1!$H$20,R566=Sheet1!$H$21,R566=Sheet1!$H$22,R566=Sheet1!$H$23),"Publishing",IF(R566=Sheet1!$H$24,"Photography",IF(R566=Sheet1!$H$27,"Theater",IF(OR(R566=Sheet1!$H$10,R566=Sheet1!$H$11),"Games","TBD")))))))))</f>
        <v>Theater</v>
      </c>
      <c r="T566" t="str">
        <f>IF(R566=Sheet1!$H$4,"Animation",IF(R566=Sheet1!$H$5,"Documentary",IF(R566=Sheet1!$H$6,"Drama",IF(R566=Sheet1!$H$7,"Science Fiction",IF(R566=Sheet1!$H$8,"Shorts",IF(R566=Sheet1!$H$9,"Television",IF(R566=Sheet1!$H$10,"Mobile games",IF(R566=Sheet1!$H$11,"Video games",IF(R566=Sheet1!$H$12,"Food trucks",IF(R566=Sheet1!$H$13,"Audio",IF(R566=Sheet1!$H$14,"Electric music",IF(R566=Sheet1!$H$15,"Indie rock",IF(R566=Sheet1!$H$16,"Jazz",IF(R566=Sheet1!$H$17,"Metal",IF(R566=Sheet1!$H$18,"Rock",IF(R566=Sheet1!$H$19,"World Music",IF(R566=Sheet1!$H$20,"Fiction",IF(R566=Sheet1!$H$21,"Nonfiction",IF(R566=Sheet1!$H$22,"Radio &amp; podcasts",IF(R566=Sheet1!$H$23,"Translations",IF(R566=Sheet1!$H$24,"Photography books",IF(R566=Sheet1!$H$25,"Web",IF(R566=Sheet1!$H$26,"Wearables",IF(R566=Sheet1!$H$27,"Plays","Other"))))))))))))))))))))))))</f>
        <v>Plays</v>
      </c>
    </row>
    <row r="567" spans="1:20" ht="16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s="5">
        <f>(E567/D567)</f>
        <v>2.0460063224446787</v>
      </c>
      <c r="I567" s="8">
        <f>E567/G567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4">
        <f>(((L567/60)/60)/24)+DATE(1970,1,1)</f>
        <v>40862.25</v>
      </c>
      <c r="O567" s="14">
        <f>(((M567/60)/60)/24)+DATE(1970,1,1)</f>
        <v>40882.25</v>
      </c>
      <c r="P567" t="b">
        <v>0</v>
      </c>
      <c r="Q567" t="b">
        <v>0</v>
      </c>
      <c r="R567" t="s">
        <v>33</v>
      </c>
      <c r="S567" t="str">
        <f>IF(R567="food/food trucks","Food",IF(OR(R567=$R$3,R567=$R$15,R567=$R$52,R567=$R$85,R567=$R$75,R567=$R$135),"Music",IF(OR(R567=Sheet1!$H$4,R567=Sheet1!$H$5,R567=Sheet1!$H$6,R567=Sheet1!$H$7,R567=Sheet1!$H$8,R567=Sheet1!$H$9),"Film &amp; Video",IF(OR(R567=Sheet1!$H$26,R567=Sheet1!$H$25),"Technology",IF(R567=Sheet1!$H$13,"Journalism",IF(OR(R567=Sheet1!$H$20,R567=Sheet1!$H$21,R567=Sheet1!$H$22,R567=Sheet1!$H$23),"Publishing",IF(R567=Sheet1!$H$24,"Photography",IF(R567=Sheet1!$H$27,"Theater",IF(OR(R567=Sheet1!$H$10,R567=Sheet1!$H$11),"Games","TBD")))))))))</f>
        <v>Theater</v>
      </c>
      <c r="T567" t="str">
        <f>IF(R567=Sheet1!$H$4,"Animation",IF(R567=Sheet1!$H$5,"Documentary",IF(R567=Sheet1!$H$6,"Drama",IF(R567=Sheet1!$H$7,"Science Fiction",IF(R567=Sheet1!$H$8,"Shorts",IF(R567=Sheet1!$H$9,"Television",IF(R567=Sheet1!$H$10,"Mobile games",IF(R567=Sheet1!$H$11,"Video games",IF(R567=Sheet1!$H$12,"Food trucks",IF(R567=Sheet1!$H$13,"Audio",IF(R567=Sheet1!$H$14,"Electric music",IF(R567=Sheet1!$H$15,"Indie rock",IF(R567=Sheet1!$H$16,"Jazz",IF(R567=Sheet1!$H$17,"Metal",IF(R567=Sheet1!$H$18,"Rock",IF(R567=Sheet1!$H$19,"World Music",IF(R567=Sheet1!$H$20,"Fiction",IF(R567=Sheet1!$H$21,"Nonfiction",IF(R567=Sheet1!$H$22,"Radio &amp; podcasts",IF(R567=Sheet1!$H$23,"Translations",IF(R567=Sheet1!$H$24,"Photography books",IF(R567=Sheet1!$H$25,"Web",IF(R567=Sheet1!$H$26,"Wearables",IF(R567=Sheet1!$H$27,"Plays","Other"))))))))))))))))))))))))</f>
        <v>Plays</v>
      </c>
    </row>
    <row r="568" spans="1:20" ht="16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s="5">
        <f>(E568/D568)</f>
        <v>0.44344086021505374</v>
      </c>
      <c r="I568" s="8">
        <f>E568/G568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4">
        <f>(((L568/60)/60)/24)+DATE(1970,1,1)</f>
        <v>42424.25</v>
      </c>
      <c r="O568" s="14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>
        <f>IF(R568="food/food trucks","Food",IF(OR(R568=$R$3,R568=$R$15,R568=$R$52,R568=$R$85,R568=$R$75,R568=$R$135),"Music",IF(OR(R568=Sheet1!$H$4,R568=Sheet1!$H$5,R568=Sheet1!$H$6,R568=Sheet1!$H$7,R568=Sheet1!$H$8,R568=Sheet1!$H$9),"Film &amp; Video",IF(OR(R568=Sheet1!$H$26,R568=Sheet1!$H$25),"Technology",IF(R568=Sheet1!$H$13,"Journalism",IF(OR(R568=Sheet1!$H$20,R568=Sheet1!$H$21,R568=Sheet1!$H$22,R568=Sheet1!$H$23),"Publishing",IF(R568=Sheet1!$H$24,"Photography",IF(R568=Sheet1!$H$27,"Theater",IF(OR(R568=Sheet1!$H$10,R568=Sheet1!$H$11),"Games","TBD")))))))))</f>
        <v>Music</v>
      </c>
      <c r="T568" t="str">
        <f>IF(R568=Sheet1!$H$4,"Animation",IF(R568=Sheet1!$H$5,"Documentary",IF(R568=Sheet1!$H$6,"Drama",IF(R568=Sheet1!$H$7,"Science Fiction",IF(R568=Sheet1!$H$8,"Shorts",IF(R568=Sheet1!$H$9,"Television",IF(R568=Sheet1!$H$10,"Mobile games",IF(R568=Sheet1!$H$11,"Video games",IF(R568=Sheet1!$H$12,"Food trucks",IF(R568=Sheet1!$H$13,"Audio",IF(R568=Sheet1!$H$14,"Electric music",IF(R568=Sheet1!$H$15,"Indie rock",IF(R568=Sheet1!$H$16,"Jazz",IF(R568=Sheet1!$H$17,"Metal",IF(R568=Sheet1!$H$18,"Rock",IF(R568=Sheet1!$H$19,"World Music",IF(R568=Sheet1!$H$20,"Fiction",IF(R568=Sheet1!$H$21,"Nonfiction",IF(R568=Sheet1!$H$22,"Radio &amp; podcasts",IF(R568=Sheet1!$H$23,"Translations",IF(R568=Sheet1!$H$24,"Photography books",IF(R568=Sheet1!$H$25,"Web",IF(R568=Sheet1!$H$26,"Wearables",IF(R568=Sheet1!$H$27,"Plays","Other"))))))))))))))))))))))))</f>
        <v>Electric music</v>
      </c>
    </row>
    <row r="569" spans="1:20" ht="31.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s="5">
        <f>(E569/D569)</f>
        <v>2.1860294117647059</v>
      </c>
      <c r="I569" s="8">
        <f>E569/G569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4">
        <f>(((L569/60)/60)/24)+DATE(1970,1,1)</f>
        <v>41830.208333333336</v>
      </c>
      <c r="O569" s="14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tr">
        <f>IF(R569="food/food trucks","Food",IF(OR(R569=$R$3,R569=$R$15,R569=$R$52,R569=$R$85,R569=$R$75,R569=$R$135),"Music",IF(OR(R569=Sheet1!$H$4,R569=Sheet1!$H$5,R569=Sheet1!$H$6,R569=Sheet1!$H$7,R569=Sheet1!$H$8,R569=Sheet1!$H$9),"Film &amp; Video",IF(OR(R569=Sheet1!$H$26,R569=Sheet1!$H$25),"Technology",IF(R569=Sheet1!$H$13,"Journalism",IF(OR(R569=Sheet1!$H$20,R569=Sheet1!$H$21,R569=Sheet1!$H$22,R569=Sheet1!$H$23),"Publishing",IF(R569=Sheet1!$H$24,"Photography",IF(R569=Sheet1!$H$27,"Theater",IF(OR(R569=Sheet1!$H$10,R569=Sheet1!$H$11),"Games","TBD")))))))))</f>
        <v>Music</v>
      </c>
      <c r="T569" t="str">
        <f>IF(R569=Sheet1!$H$4,"Animation",IF(R569=Sheet1!$H$5,"Documentary",IF(R569=Sheet1!$H$6,"Drama",IF(R569=Sheet1!$H$7,"Science Fiction",IF(R569=Sheet1!$H$8,"Shorts",IF(R569=Sheet1!$H$9,"Television",IF(R569=Sheet1!$H$10,"Mobile games",IF(R569=Sheet1!$H$11,"Video games",IF(R569=Sheet1!$H$12,"Food trucks",IF(R569=Sheet1!$H$13,"Audio",IF(R569=Sheet1!$H$14,"Electric music",IF(R569=Sheet1!$H$15,"Indie rock",IF(R569=Sheet1!$H$16,"Jazz",IF(R569=Sheet1!$H$17,"Metal",IF(R569=Sheet1!$H$18,"Rock",IF(R569=Sheet1!$H$19,"World Music",IF(R569=Sheet1!$H$20,"Fiction",IF(R569=Sheet1!$H$21,"Nonfiction",IF(R569=Sheet1!$H$22,"Radio &amp; podcasts",IF(R569=Sheet1!$H$23,"Translations",IF(R569=Sheet1!$H$24,"Photography books",IF(R569=Sheet1!$H$25,"Web",IF(R569=Sheet1!$H$26,"Wearables",IF(R569=Sheet1!$H$27,"Plays","Other"))))))))))))))))))))))))</f>
        <v>Rock</v>
      </c>
    </row>
    <row r="570" spans="1:20" ht="16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s="5">
        <f>(E570/D570)</f>
        <v>1.8603314917127072</v>
      </c>
      <c r="I570" s="8">
        <f>E570/G570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4">
        <f>(((L570/60)/60)/24)+DATE(1970,1,1)</f>
        <v>40374.208333333336</v>
      </c>
      <c r="O570" s="14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tr">
        <f>IF(R570="food/food trucks","Food",IF(OR(R570=$R$3,R570=$R$15,R570=$R$52,R570=$R$85,R570=$R$75,R570=$R$135),"Music",IF(OR(R570=Sheet1!$H$4,R570=Sheet1!$H$5,R570=Sheet1!$H$6,R570=Sheet1!$H$7,R570=Sheet1!$H$8,R570=Sheet1!$H$9),"Film &amp; Video",IF(OR(R570=Sheet1!$H$26,R570=Sheet1!$H$25),"Technology",IF(R570=Sheet1!$H$13,"Journalism",IF(OR(R570=Sheet1!$H$20,R570=Sheet1!$H$21,R570=Sheet1!$H$22,R570=Sheet1!$H$23),"Publishing",IF(R570=Sheet1!$H$24,"Photography",IF(R570=Sheet1!$H$27,"Theater",IF(OR(R570=Sheet1!$H$10,R570=Sheet1!$H$11),"Games","TBD")))))))))</f>
        <v>Theater</v>
      </c>
      <c r="T570" t="str">
        <f>IF(R570=Sheet1!$H$4,"Animation",IF(R570=Sheet1!$H$5,"Documentary",IF(R570=Sheet1!$H$6,"Drama",IF(R570=Sheet1!$H$7,"Science Fiction",IF(R570=Sheet1!$H$8,"Shorts",IF(R570=Sheet1!$H$9,"Television",IF(R570=Sheet1!$H$10,"Mobile games",IF(R570=Sheet1!$H$11,"Video games",IF(R570=Sheet1!$H$12,"Food trucks",IF(R570=Sheet1!$H$13,"Audio",IF(R570=Sheet1!$H$14,"Electric music",IF(R570=Sheet1!$H$15,"Indie rock",IF(R570=Sheet1!$H$16,"Jazz",IF(R570=Sheet1!$H$17,"Metal",IF(R570=Sheet1!$H$18,"Rock",IF(R570=Sheet1!$H$19,"World Music",IF(R570=Sheet1!$H$20,"Fiction",IF(R570=Sheet1!$H$21,"Nonfiction",IF(R570=Sheet1!$H$22,"Radio &amp; podcasts",IF(R570=Sheet1!$H$23,"Translations",IF(R570=Sheet1!$H$24,"Photography books",IF(R570=Sheet1!$H$25,"Web",IF(R570=Sheet1!$H$26,"Wearables",IF(R570=Sheet1!$H$27,"Plays","Other"))))))))))))))))))))))))</f>
        <v>Plays</v>
      </c>
    </row>
    <row r="571" spans="1:20" ht="16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s="5">
        <f>(E571/D571)</f>
        <v>2.3733830845771142</v>
      </c>
      <c r="I571" s="8">
        <f>E571/G571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4">
        <f>(((L571/60)/60)/24)+DATE(1970,1,1)</f>
        <v>40554.25</v>
      </c>
      <c r="O571" s="14">
        <f>(((M571/60)/60)/24)+DATE(1970,1,1)</f>
        <v>40566.25</v>
      </c>
      <c r="P571" t="b">
        <v>0</v>
      </c>
      <c r="Q571" t="b">
        <v>0</v>
      </c>
      <c r="R571" t="s">
        <v>71</v>
      </c>
      <c r="S571" t="str">
        <f>IF(R571="food/food trucks","Food",IF(OR(R571=$R$3,R571=$R$15,R571=$R$52,R571=$R$85,R571=$R$75,R571=$R$135),"Music",IF(OR(R571=Sheet1!$H$4,R571=Sheet1!$H$5,R571=Sheet1!$H$6,R571=Sheet1!$H$7,R571=Sheet1!$H$8,R571=Sheet1!$H$9),"Film &amp; Video",IF(OR(R571=Sheet1!$H$26,R571=Sheet1!$H$25),"Technology",IF(R571=Sheet1!$H$13,"Journalism",IF(OR(R571=Sheet1!$H$20,R571=Sheet1!$H$21,R571=Sheet1!$H$22,R571=Sheet1!$H$23),"Publishing",IF(R571=Sheet1!$H$24,"Photography",IF(R571=Sheet1!$H$27,"Theater",IF(OR(R571=Sheet1!$H$10,R571=Sheet1!$H$11),"Games","TBD")))))))))</f>
        <v>Film &amp; Video</v>
      </c>
      <c r="T571" t="str">
        <f>IF(R571=Sheet1!$H$4,"Animation",IF(R571=Sheet1!$H$5,"Documentary",IF(R571=Sheet1!$H$6,"Drama",IF(R571=Sheet1!$H$7,"Science Fiction",IF(R571=Sheet1!$H$8,"Shorts",IF(R571=Sheet1!$H$9,"Television",IF(R571=Sheet1!$H$10,"Mobile games",IF(R571=Sheet1!$H$11,"Video games",IF(R571=Sheet1!$H$12,"Food trucks",IF(R571=Sheet1!$H$13,"Audio",IF(R571=Sheet1!$H$14,"Electric music",IF(R571=Sheet1!$H$15,"Indie rock",IF(R571=Sheet1!$H$16,"Jazz",IF(R571=Sheet1!$H$17,"Metal",IF(R571=Sheet1!$H$18,"Rock",IF(R571=Sheet1!$H$19,"World Music",IF(R571=Sheet1!$H$20,"Fiction",IF(R571=Sheet1!$H$21,"Nonfiction",IF(R571=Sheet1!$H$22,"Radio &amp; podcasts",IF(R571=Sheet1!$H$23,"Translations",IF(R571=Sheet1!$H$24,"Photography books",IF(R571=Sheet1!$H$25,"Web",IF(R571=Sheet1!$H$26,"Wearables",IF(R571=Sheet1!$H$27,"Plays","Other"))))))))))))))))))))))))</f>
        <v>Animation</v>
      </c>
    </row>
    <row r="572" spans="1:20" ht="16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s="5">
        <f>(E572/D572)</f>
        <v>3.0565384615384614</v>
      </c>
      <c r="I572" s="8">
        <f>E572/G572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4">
        <f>(((L572/60)/60)/24)+DATE(1970,1,1)</f>
        <v>41993.25</v>
      </c>
      <c r="O572" s="14">
        <f>(((M572/60)/60)/24)+DATE(1970,1,1)</f>
        <v>41999.25</v>
      </c>
      <c r="P572" t="b">
        <v>0</v>
      </c>
      <c r="Q572" t="b">
        <v>1</v>
      </c>
      <c r="R572" t="s">
        <v>23</v>
      </c>
      <c r="S572" t="str">
        <f>IF(R572="food/food trucks","Food",IF(OR(R572=$R$3,R572=$R$15,R572=$R$52,R572=$R$85,R572=$R$75,R572=$R$135),"Music",IF(OR(R572=Sheet1!$H$4,R572=Sheet1!$H$5,R572=Sheet1!$H$6,R572=Sheet1!$H$7,R572=Sheet1!$H$8,R572=Sheet1!$H$9),"Film &amp; Video",IF(OR(R572=Sheet1!$H$26,R572=Sheet1!$H$25),"Technology",IF(R572=Sheet1!$H$13,"Journalism",IF(OR(R572=Sheet1!$H$20,R572=Sheet1!$H$21,R572=Sheet1!$H$22,R572=Sheet1!$H$23),"Publishing",IF(R572=Sheet1!$H$24,"Photography",IF(R572=Sheet1!$H$27,"Theater",IF(OR(R572=Sheet1!$H$10,R572=Sheet1!$H$11),"Games","TBD")))))))))</f>
        <v>Music</v>
      </c>
      <c r="T572" t="str">
        <f>IF(R572=Sheet1!$H$4,"Animation",IF(R572=Sheet1!$H$5,"Documentary",IF(R572=Sheet1!$H$6,"Drama",IF(R572=Sheet1!$H$7,"Science Fiction",IF(R572=Sheet1!$H$8,"Shorts",IF(R572=Sheet1!$H$9,"Television",IF(R572=Sheet1!$H$10,"Mobile games",IF(R572=Sheet1!$H$11,"Video games",IF(R572=Sheet1!$H$12,"Food trucks",IF(R572=Sheet1!$H$13,"Audio",IF(R572=Sheet1!$H$14,"Electric music",IF(R572=Sheet1!$H$15,"Indie rock",IF(R572=Sheet1!$H$16,"Jazz",IF(R572=Sheet1!$H$17,"Metal",IF(R572=Sheet1!$H$18,"Rock",IF(R572=Sheet1!$H$19,"World Music",IF(R572=Sheet1!$H$20,"Fiction",IF(R572=Sheet1!$H$21,"Nonfiction",IF(R572=Sheet1!$H$22,"Radio &amp; podcasts",IF(R572=Sheet1!$H$23,"Translations",IF(R572=Sheet1!$H$24,"Photography books",IF(R572=Sheet1!$H$25,"Web",IF(R572=Sheet1!$H$26,"Wearables",IF(R572=Sheet1!$H$27,"Plays","Other"))))))))))))))))))))))))</f>
        <v>Rock</v>
      </c>
    </row>
    <row r="573" spans="1:20" ht="16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s="5">
        <f>(E573/D573)</f>
        <v>0.94142857142857139</v>
      </c>
      <c r="I573" s="8">
        <f>E573/G573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4">
        <f>(((L573/60)/60)/24)+DATE(1970,1,1)</f>
        <v>42174.208333333328</v>
      </c>
      <c r="O573" s="14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>
        <f>IF(R573="food/food trucks","Food",IF(OR(R573=$R$3,R573=$R$15,R573=$R$52,R573=$R$85,R573=$R$75,R573=$R$135),"Music",IF(OR(R573=Sheet1!$H$4,R573=Sheet1!$H$5,R573=Sheet1!$H$6,R573=Sheet1!$H$7,R573=Sheet1!$H$8,R573=Sheet1!$H$9),"Film &amp; Video",IF(OR(R573=Sheet1!$H$26,R573=Sheet1!$H$25),"Technology",IF(R573=Sheet1!$H$13,"Journalism",IF(OR(R573=Sheet1!$H$20,R573=Sheet1!$H$21,R573=Sheet1!$H$22,R573=Sheet1!$H$23),"Publishing",IF(R573=Sheet1!$H$24,"Photography",IF(R573=Sheet1!$H$27,"Theater",IF(OR(R573=Sheet1!$H$10,R573=Sheet1!$H$11),"Games","TBD")))))))))</f>
        <v>Film &amp; Video</v>
      </c>
      <c r="T573" t="str">
        <f>IF(R573=Sheet1!$H$4,"Animation",IF(R573=Sheet1!$H$5,"Documentary",IF(R573=Sheet1!$H$6,"Drama",IF(R573=Sheet1!$H$7,"Science Fiction",IF(R573=Sheet1!$H$8,"Shorts",IF(R573=Sheet1!$H$9,"Television",IF(R573=Sheet1!$H$10,"Mobile games",IF(R573=Sheet1!$H$11,"Video games",IF(R573=Sheet1!$H$12,"Food trucks",IF(R573=Sheet1!$H$13,"Audio",IF(R573=Sheet1!$H$14,"Electric music",IF(R573=Sheet1!$H$15,"Indie rock",IF(R573=Sheet1!$H$16,"Jazz",IF(R573=Sheet1!$H$17,"Metal",IF(R573=Sheet1!$H$18,"Rock",IF(R573=Sheet1!$H$19,"World Music",IF(R573=Sheet1!$H$20,"Fiction",IF(R573=Sheet1!$H$21,"Nonfiction",IF(R573=Sheet1!$H$22,"Radio &amp; podcasts",IF(R573=Sheet1!$H$23,"Translations",IF(R573=Sheet1!$H$24,"Photography books",IF(R573=Sheet1!$H$25,"Web",IF(R573=Sheet1!$H$26,"Wearables",IF(R573=Sheet1!$H$27,"Plays","Other"))))))))))))))))))))))))</f>
        <v>Shorts</v>
      </c>
    </row>
    <row r="574" spans="1:20" ht="16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s="5">
        <f>(E574/D574)</f>
        <v>0.54400000000000004</v>
      </c>
      <c r="I574" s="8">
        <f>E574/G574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4">
        <f>(((L574/60)/60)/24)+DATE(1970,1,1)</f>
        <v>42275.208333333328</v>
      </c>
      <c r="O574" s="14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>
        <f>IF(R574="food/food trucks","Food",IF(OR(R574=$R$3,R574=$R$15,R574=$R$52,R574=$R$85,R574=$R$75,R574=$R$135),"Music",IF(OR(R574=Sheet1!$H$4,R574=Sheet1!$H$5,R574=Sheet1!$H$6,R574=Sheet1!$H$7,R574=Sheet1!$H$8,R574=Sheet1!$H$9),"Film &amp; Video",IF(OR(R574=Sheet1!$H$26,R574=Sheet1!$H$25),"Technology",IF(R574=Sheet1!$H$13,"Journalism",IF(OR(R574=Sheet1!$H$20,R574=Sheet1!$H$21,R574=Sheet1!$H$22,R574=Sheet1!$H$23),"Publishing",IF(R574=Sheet1!$H$24,"Photography",IF(R574=Sheet1!$H$27,"Theater",IF(OR(R574=Sheet1!$H$10,R574=Sheet1!$H$11),"Games","TBD")))))))))</f>
        <v>Music</v>
      </c>
      <c r="T574" t="str">
        <f>IF(R574=Sheet1!$H$4,"Animation",IF(R574=Sheet1!$H$5,"Documentary",IF(R574=Sheet1!$H$6,"Drama",IF(R574=Sheet1!$H$7,"Science Fiction",IF(R574=Sheet1!$H$8,"Shorts",IF(R574=Sheet1!$H$9,"Television",IF(R574=Sheet1!$H$10,"Mobile games",IF(R574=Sheet1!$H$11,"Video games",IF(R574=Sheet1!$H$12,"Food trucks",IF(R574=Sheet1!$H$13,"Audio",IF(R574=Sheet1!$H$14,"Electric music",IF(R574=Sheet1!$H$15,"Indie rock",IF(R574=Sheet1!$H$16,"Jazz",IF(R574=Sheet1!$H$17,"Metal",IF(R574=Sheet1!$H$18,"Rock",IF(R574=Sheet1!$H$19,"World Music",IF(R574=Sheet1!$H$20,"Fiction",IF(R574=Sheet1!$H$21,"Nonfiction",IF(R574=Sheet1!$H$22,"Radio &amp; podcasts",IF(R574=Sheet1!$H$23,"Translations",IF(R574=Sheet1!$H$24,"Photography books",IF(R574=Sheet1!$H$25,"Web",IF(R574=Sheet1!$H$26,"Wearables",IF(R574=Sheet1!$H$27,"Plays","Other"))))))))))))))))))))))))</f>
        <v>Rock</v>
      </c>
    </row>
    <row r="575" spans="1:20" ht="16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s="5">
        <f>(E575/D575)</f>
        <v>1.1188059701492536</v>
      </c>
      <c r="I575" s="8">
        <f>E575/G575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4">
        <f>(((L575/60)/60)/24)+DATE(1970,1,1)</f>
        <v>41761.208333333336</v>
      </c>
      <c r="O575" s="14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tr">
        <f>IF(R575="food/food trucks","Food",IF(OR(R575=$R$3,R575=$R$15,R575=$R$52,R575=$R$85,R575=$R$75,R575=$R$135),"Music",IF(OR(R575=Sheet1!$H$4,R575=Sheet1!$H$5,R575=Sheet1!$H$6,R575=Sheet1!$H$7,R575=Sheet1!$H$8,R575=Sheet1!$H$9),"Film &amp; Video",IF(OR(R575=Sheet1!$H$26,R575=Sheet1!$H$25),"Technology",IF(R575=Sheet1!$H$13,"Journalism",IF(OR(R575=Sheet1!$H$20,R575=Sheet1!$H$21,R575=Sheet1!$H$22,R575=Sheet1!$H$23),"Publishing",IF(R575=Sheet1!$H$24,"Photography",IF(R575=Sheet1!$H$27,"Theater",IF(OR(R575=Sheet1!$H$10,R575=Sheet1!$H$11),"Games","TBD")))))))))</f>
        <v>Journalism</v>
      </c>
      <c r="T575" t="str">
        <f>IF(R575=Sheet1!$H$4,"Animation",IF(R575=Sheet1!$H$5,"Documentary",IF(R575=Sheet1!$H$6,"Drama",IF(R575=Sheet1!$H$7,"Science Fiction",IF(R575=Sheet1!$H$8,"Shorts",IF(R575=Sheet1!$H$9,"Television",IF(R575=Sheet1!$H$10,"Mobile games",IF(R575=Sheet1!$H$11,"Video games",IF(R575=Sheet1!$H$12,"Food trucks",IF(R575=Sheet1!$H$13,"Audio",IF(R575=Sheet1!$H$14,"Electric music",IF(R575=Sheet1!$H$15,"Indie rock",IF(R575=Sheet1!$H$16,"Jazz",IF(R575=Sheet1!$H$17,"Metal",IF(R575=Sheet1!$H$18,"Rock",IF(R575=Sheet1!$H$19,"World Music",IF(R575=Sheet1!$H$20,"Fiction",IF(R575=Sheet1!$H$21,"Nonfiction",IF(R575=Sheet1!$H$22,"Radio &amp; podcasts",IF(R575=Sheet1!$H$23,"Translations",IF(R575=Sheet1!$H$24,"Photography books",IF(R575=Sheet1!$H$25,"Web",IF(R575=Sheet1!$H$26,"Wearables",IF(R575=Sheet1!$H$27,"Plays","Other"))))))))))))))))))))))))</f>
        <v>Audio</v>
      </c>
    </row>
    <row r="576" spans="1:20" ht="16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s="5">
        <f>(E576/D576)</f>
        <v>3.6914814814814814</v>
      </c>
      <c r="I576" s="8">
        <f>E576/G576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4">
        <f>(((L576/60)/60)/24)+DATE(1970,1,1)</f>
        <v>43806.25</v>
      </c>
      <c r="O576" s="14">
        <f>(((M576/60)/60)/24)+DATE(1970,1,1)</f>
        <v>43816.25</v>
      </c>
      <c r="P576" t="b">
        <v>0</v>
      </c>
      <c r="Q576" t="b">
        <v>1</v>
      </c>
      <c r="R576" t="s">
        <v>17</v>
      </c>
      <c r="S576" t="str">
        <f>IF(R576="food/food trucks","Food",IF(OR(R576=$R$3,R576=$R$15,R576=$R$52,R576=$R$85,R576=$R$75,R576=$R$135),"Music",IF(OR(R576=Sheet1!$H$4,R576=Sheet1!$H$5,R576=Sheet1!$H$6,R576=Sheet1!$H$7,R576=Sheet1!$H$8,R576=Sheet1!$H$9),"Film &amp; Video",IF(OR(R576=Sheet1!$H$26,R576=Sheet1!$H$25),"Technology",IF(R576=Sheet1!$H$13,"Journalism",IF(OR(R576=Sheet1!$H$20,R576=Sheet1!$H$21,R576=Sheet1!$H$22,R576=Sheet1!$H$23),"Publishing",IF(R576=Sheet1!$H$24,"Photography",IF(R576=Sheet1!$H$27,"Theater",IF(OR(R576=Sheet1!$H$10,R576=Sheet1!$H$11),"Games","TBD")))))))))</f>
        <v>Food</v>
      </c>
      <c r="T576" t="str">
        <f>IF(R576=Sheet1!$H$4,"Animation",IF(R576=Sheet1!$H$5,"Documentary",IF(R576=Sheet1!$H$6,"Drama",IF(R576=Sheet1!$H$7,"Science Fiction",IF(R576=Sheet1!$H$8,"Shorts",IF(R576=Sheet1!$H$9,"Television",IF(R576=Sheet1!$H$10,"Mobile games",IF(R576=Sheet1!$H$11,"Video games",IF(R576=Sheet1!$H$12,"Food trucks",IF(R576=Sheet1!$H$13,"Audio",IF(R576=Sheet1!$H$14,"Electric music",IF(R576=Sheet1!$H$15,"Indie rock",IF(R576=Sheet1!$H$16,"Jazz",IF(R576=Sheet1!$H$17,"Metal",IF(R576=Sheet1!$H$18,"Rock",IF(R576=Sheet1!$H$19,"World Music",IF(R576=Sheet1!$H$20,"Fiction",IF(R576=Sheet1!$H$21,"Nonfiction",IF(R576=Sheet1!$H$22,"Radio &amp; podcasts",IF(R576=Sheet1!$H$23,"Translations",IF(R576=Sheet1!$H$24,"Photography books",IF(R576=Sheet1!$H$25,"Web",IF(R576=Sheet1!$H$26,"Wearables",IF(R576=Sheet1!$H$27,"Plays","Other"))))))))))))))))))))))))</f>
        <v>Food trucks</v>
      </c>
    </row>
    <row r="577" spans="1:20" ht="16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s="5">
        <f>(E577/D577)</f>
        <v>0.62930372148859548</v>
      </c>
      <c r="I577" s="8">
        <f>E577/G577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4">
        <f>(((L577/60)/60)/24)+DATE(1970,1,1)</f>
        <v>41779.208333333336</v>
      </c>
      <c r="O577" s="14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>
        <f>IF(R577="food/food trucks","Food",IF(OR(R577=$R$3,R577=$R$15,R577=$R$52,R577=$R$85,R577=$R$75,R577=$R$135),"Music",IF(OR(R577=Sheet1!$H$4,R577=Sheet1!$H$5,R577=Sheet1!$H$6,R577=Sheet1!$H$7,R577=Sheet1!$H$8,R577=Sheet1!$H$9),"Film &amp; Video",IF(OR(R577=Sheet1!$H$26,R577=Sheet1!$H$25),"Technology",IF(R577=Sheet1!$H$13,"Journalism",IF(OR(R577=Sheet1!$H$20,R577=Sheet1!$H$21,R577=Sheet1!$H$22,R577=Sheet1!$H$23),"Publishing",IF(R577=Sheet1!$H$24,"Photography",IF(R577=Sheet1!$H$27,"Theater",IF(OR(R577=Sheet1!$H$10,R577=Sheet1!$H$11),"Games","TBD")))))))))</f>
        <v>Theater</v>
      </c>
      <c r="T577" t="str">
        <f>IF(R577=Sheet1!$H$4,"Animation",IF(R577=Sheet1!$H$5,"Documentary",IF(R577=Sheet1!$H$6,"Drama",IF(R577=Sheet1!$H$7,"Science Fiction",IF(R577=Sheet1!$H$8,"Shorts",IF(R577=Sheet1!$H$9,"Television",IF(R577=Sheet1!$H$10,"Mobile games",IF(R577=Sheet1!$H$11,"Video games",IF(R577=Sheet1!$H$12,"Food trucks",IF(R577=Sheet1!$H$13,"Audio",IF(R577=Sheet1!$H$14,"Electric music",IF(R577=Sheet1!$H$15,"Indie rock",IF(R577=Sheet1!$H$16,"Jazz",IF(R577=Sheet1!$H$17,"Metal",IF(R577=Sheet1!$H$18,"Rock",IF(R577=Sheet1!$H$19,"World Music",IF(R577=Sheet1!$H$20,"Fiction",IF(R577=Sheet1!$H$21,"Nonfiction",IF(R577=Sheet1!$H$22,"Radio &amp; podcasts",IF(R577=Sheet1!$H$23,"Translations",IF(R577=Sheet1!$H$24,"Photography books",IF(R577=Sheet1!$H$25,"Web",IF(R577=Sheet1!$H$26,"Wearables",IF(R577=Sheet1!$H$27,"Plays","Other"))))))))))))))))))))))))</f>
        <v>Plays</v>
      </c>
    </row>
    <row r="578" spans="1:20" ht="31.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s="5">
        <f>(E578/D578)</f>
        <v>0.6492783505154639</v>
      </c>
      <c r="I578" s="8">
        <f>E578/G578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4">
        <f>(((L578/60)/60)/24)+DATE(1970,1,1)</f>
        <v>43040.208333333328</v>
      </c>
      <c r="O578" s="14">
        <f>(((M578/60)/60)/24)+DATE(1970,1,1)</f>
        <v>43057.25</v>
      </c>
      <c r="P578" t="b">
        <v>0</v>
      </c>
      <c r="Q578" t="b">
        <v>0</v>
      </c>
      <c r="R578" t="s">
        <v>33</v>
      </c>
      <c r="S578" t="str">
        <f>IF(R578="food/food trucks","Food",IF(OR(R578=$R$3,R578=$R$15,R578=$R$52,R578=$R$85,R578=$R$75,R578=$R$135),"Music",IF(OR(R578=Sheet1!$H$4,R578=Sheet1!$H$5,R578=Sheet1!$H$6,R578=Sheet1!$H$7,R578=Sheet1!$H$8,R578=Sheet1!$H$9),"Film &amp; Video",IF(OR(R578=Sheet1!$H$26,R578=Sheet1!$H$25),"Technology",IF(R578=Sheet1!$H$13,"Journalism",IF(OR(R578=Sheet1!$H$20,R578=Sheet1!$H$21,R578=Sheet1!$H$22,R578=Sheet1!$H$23),"Publishing",IF(R578=Sheet1!$H$24,"Photography",IF(R578=Sheet1!$H$27,"Theater",IF(OR(R578=Sheet1!$H$10,R578=Sheet1!$H$11),"Games","TBD")))))))))</f>
        <v>Theater</v>
      </c>
      <c r="T578" t="str">
        <f>IF(R578=Sheet1!$H$4,"Animation",IF(R578=Sheet1!$H$5,"Documentary",IF(R578=Sheet1!$H$6,"Drama",IF(R578=Sheet1!$H$7,"Science Fiction",IF(R578=Sheet1!$H$8,"Shorts",IF(R578=Sheet1!$H$9,"Television",IF(R578=Sheet1!$H$10,"Mobile games",IF(R578=Sheet1!$H$11,"Video games",IF(R578=Sheet1!$H$12,"Food trucks",IF(R578=Sheet1!$H$13,"Audio",IF(R578=Sheet1!$H$14,"Electric music",IF(R578=Sheet1!$H$15,"Indie rock",IF(R578=Sheet1!$H$16,"Jazz",IF(R578=Sheet1!$H$17,"Metal",IF(R578=Sheet1!$H$18,"Rock",IF(R578=Sheet1!$H$19,"World Music",IF(R578=Sheet1!$H$20,"Fiction",IF(R578=Sheet1!$H$21,"Nonfiction",IF(R578=Sheet1!$H$22,"Radio &amp; podcasts",IF(R578=Sheet1!$H$23,"Translations",IF(R578=Sheet1!$H$24,"Photography books",IF(R578=Sheet1!$H$25,"Web",IF(R578=Sheet1!$H$26,"Wearables",IF(R578=Sheet1!$H$27,"Plays","Other"))))))))))))))))))))))))</f>
        <v>Plays</v>
      </c>
    </row>
    <row r="579" spans="1:20" ht="16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s="5">
        <f>(E579/D579)</f>
        <v>0.18853658536585366</v>
      </c>
      <c r="I579" s="8">
        <f>E579/G579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4">
        <f>(((L579/60)/60)/24)+DATE(1970,1,1)</f>
        <v>40613.25</v>
      </c>
      <c r="O579" s="14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>IF(R579="food/food trucks","Food",IF(OR(R579=$R$3,R579=$R$15,R579=$R$52,R579=$R$85,R579=$R$75,R579=$R$135),"Music",IF(OR(R579=Sheet1!$H$4,R579=Sheet1!$H$5,R579=Sheet1!$H$6,R579=Sheet1!$H$7,R579=Sheet1!$H$8,R579=Sheet1!$H$9),"Film &amp; Video",IF(OR(R579=Sheet1!$H$26,R579=Sheet1!$H$25),"Technology",IF(R579=Sheet1!$H$13,"Journalism",IF(OR(R579=Sheet1!$H$20,R579=Sheet1!$H$21,R579=Sheet1!$H$22,R579=Sheet1!$H$23),"Publishing",IF(R579=Sheet1!$H$24,"Photography",IF(R579=Sheet1!$H$27,"Theater",IF(OR(R579=Sheet1!$H$10,R579=Sheet1!$H$11),"Games","TBD")))))))))</f>
        <v>Music</v>
      </c>
      <c r="T579" t="str">
        <f>IF(R579=Sheet1!$H$4,"Animation",IF(R579=Sheet1!$H$5,"Documentary",IF(R579=Sheet1!$H$6,"Drama",IF(R579=Sheet1!$H$7,"Science Fiction",IF(R579=Sheet1!$H$8,"Shorts",IF(R579=Sheet1!$H$9,"Television",IF(R579=Sheet1!$H$10,"Mobile games",IF(R579=Sheet1!$H$11,"Video games",IF(R579=Sheet1!$H$12,"Food trucks",IF(R579=Sheet1!$H$13,"Audio",IF(R579=Sheet1!$H$14,"Electric music",IF(R579=Sheet1!$H$15,"Indie rock",IF(R579=Sheet1!$H$16,"Jazz",IF(R579=Sheet1!$H$17,"Metal",IF(R579=Sheet1!$H$18,"Rock",IF(R579=Sheet1!$H$19,"World Music",IF(R579=Sheet1!$H$20,"Fiction",IF(R579=Sheet1!$H$21,"Nonfiction",IF(R579=Sheet1!$H$22,"Radio &amp; podcasts",IF(R579=Sheet1!$H$23,"Translations",IF(R579=Sheet1!$H$24,"Photography books",IF(R579=Sheet1!$H$25,"Web",IF(R579=Sheet1!$H$26,"Wearables",IF(R579=Sheet1!$H$27,"Plays","Other"))))))))))))))))))))))))</f>
        <v>Jazz</v>
      </c>
    </row>
    <row r="580" spans="1:20" ht="16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s="5">
        <f>(E580/D580)</f>
        <v>0.1675440414507772</v>
      </c>
      <c r="I580" s="8">
        <f>E580/G580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4">
        <f>(((L580/60)/60)/24)+DATE(1970,1,1)</f>
        <v>40878.25</v>
      </c>
      <c r="O580" s="14">
        <f>(((M580/60)/60)/24)+DATE(1970,1,1)</f>
        <v>40881.25</v>
      </c>
      <c r="P580" t="b">
        <v>0</v>
      </c>
      <c r="Q580" t="b">
        <v>0</v>
      </c>
      <c r="R580" t="s">
        <v>474</v>
      </c>
      <c r="S580" t="str">
        <f>IF(R580="food/food trucks","Food",IF(OR(R580=$R$3,R580=$R$15,R580=$R$52,R580=$R$85,R580=$R$75,R580=$R$135),"Music",IF(OR(R580=Sheet1!$H$4,R580=Sheet1!$H$5,R580=Sheet1!$H$6,R580=Sheet1!$H$7,R580=Sheet1!$H$8,R580=Sheet1!$H$9),"Film &amp; Video",IF(OR(R580=Sheet1!$H$26,R580=Sheet1!$H$25),"Technology",IF(R580=Sheet1!$H$13,"Journalism",IF(OR(R580=Sheet1!$H$20,R580=Sheet1!$H$21,R580=Sheet1!$H$22,R580=Sheet1!$H$23),"Publishing",IF(R580=Sheet1!$H$24,"Photography",IF(R580=Sheet1!$H$27,"Theater",IF(OR(R580=Sheet1!$H$10,R580=Sheet1!$H$11),"Games","TBD")))))))))</f>
        <v>Film &amp; Video</v>
      </c>
      <c r="T580" t="str">
        <f>IF(R580=Sheet1!$H$4,"Animation",IF(R580=Sheet1!$H$5,"Documentary",IF(R580=Sheet1!$H$6,"Drama",IF(R580=Sheet1!$H$7,"Science Fiction",IF(R580=Sheet1!$H$8,"Shorts",IF(R580=Sheet1!$H$9,"Television",IF(R580=Sheet1!$H$10,"Mobile games",IF(R580=Sheet1!$H$11,"Video games",IF(R580=Sheet1!$H$12,"Food trucks",IF(R580=Sheet1!$H$13,"Audio",IF(R580=Sheet1!$H$14,"Electric music",IF(R580=Sheet1!$H$15,"Indie rock",IF(R580=Sheet1!$H$16,"Jazz",IF(R580=Sheet1!$H$17,"Metal",IF(R580=Sheet1!$H$18,"Rock",IF(R580=Sheet1!$H$19,"World Music",IF(R580=Sheet1!$H$20,"Fiction",IF(R580=Sheet1!$H$21,"Nonfiction",IF(R580=Sheet1!$H$22,"Radio &amp; podcasts",IF(R580=Sheet1!$H$23,"Translations",IF(R580=Sheet1!$H$24,"Photography books",IF(R580=Sheet1!$H$25,"Web",IF(R580=Sheet1!$H$26,"Wearables",IF(R580=Sheet1!$H$27,"Plays","Other"))))))))))))))))))))))))</f>
        <v>Science Fiction</v>
      </c>
    </row>
    <row r="581" spans="1:20" ht="16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s="5">
        <f>(E581/D581)</f>
        <v>1.0111290322580646</v>
      </c>
      <c r="I581" s="8">
        <f>E581/G581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4">
        <f>(((L581/60)/60)/24)+DATE(1970,1,1)</f>
        <v>40762.208333333336</v>
      </c>
      <c r="O581" s="14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tr">
        <f>IF(R581="food/food trucks","Food",IF(OR(R581=$R$3,R581=$R$15,R581=$R$52,R581=$R$85,R581=$R$75,R581=$R$135),"Music",IF(OR(R581=Sheet1!$H$4,R581=Sheet1!$H$5,R581=Sheet1!$H$6,R581=Sheet1!$H$7,R581=Sheet1!$H$8,R581=Sheet1!$H$9),"Film &amp; Video",IF(OR(R581=Sheet1!$H$26,R581=Sheet1!$H$25),"Technology",IF(R581=Sheet1!$H$13,"Journalism",IF(OR(R581=Sheet1!$H$20,R581=Sheet1!$H$21,R581=Sheet1!$H$22,R581=Sheet1!$H$23),"Publishing",IF(R581=Sheet1!$H$24,"Photography",IF(R581=Sheet1!$H$27,"Theater",IF(OR(R581=Sheet1!$H$10,R581=Sheet1!$H$11),"Games","TBD")))))))))</f>
        <v>Music</v>
      </c>
      <c r="T581" t="str">
        <f>IF(R581=Sheet1!$H$4,"Animation",IF(R581=Sheet1!$H$5,"Documentary",IF(R581=Sheet1!$H$6,"Drama",IF(R581=Sheet1!$H$7,"Science Fiction",IF(R581=Sheet1!$H$8,"Shorts",IF(R581=Sheet1!$H$9,"Television",IF(R581=Sheet1!$H$10,"Mobile games",IF(R581=Sheet1!$H$11,"Video games",IF(R581=Sheet1!$H$12,"Food trucks",IF(R581=Sheet1!$H$13,"Audio",IF(R581=Sheet1!$H$14,"Electric music",IF(R581=Sheet1!$H$15,"Indie rock",IF(R581=Sheet1!$H$16,"Jazz",IF(R581=Sheet1!$H$17,"Metal",IF(R581=Sheet1!$H$18,"Rock",IF(R581=Sheet1!$H$19,"World Music",IF(R581=Sheet1!$H$20,"Fiction",IF(R581=Sheet1!$H$21,"Nonfiction",IF(R581=Sheet1!$H$22,"Radio &amp; podcasts",IF(R581=Sheet1!$H$23,"Translations",IF(R581=Sheet1!$H$24,"Photography books",IF(R581=Sheet1!$H$25,"Web",IF(R581=Sheet1!$H$26,"Wearables",IF(R581=Sheet1!$H$27,"Plays","Other"))))))))))))))))))))))))</f>
        <v>Jazz</v>
      </c>
    </row>
    <row r="582" spans="1:20" ht="16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s="5">
        <f>(E582/D582)</f>
        <v>3.4150228310502282</v>
      </c>
      <c r="I582" s="8">
        <f>E582/G582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4">
        <f>(((L582/60)/60)/24)+DATE(1970,1,1)</f>
        <v>41696.25</v>
      </c>
      <c r="O582" s="14">
        <f>(((M582/60)/60)/24)+DATE(1970,1,1)</f>
        <v>41704.25</v>
      </c>
      <c r="P582" t="b">
        <v>0</v>
      </c>
      <c r="Q582" t="b">
        <v>0</v>
      </c>
      <c r="R582" t="s">
        <v>33</v>
      </c>
      <c r="S582" t="str">
        <f>IF(R582="food/food trucks","Food",IF(OR(R582=$R$3,R582=$R$15,R582=$R$52,R582=$R$85,R582=$R$75,R582=$R$135),"Music",IF(OR(R582=Sheet1!$H$4,R582=Sheet1!$H$5,R582=Sheet1!$H$6,R582=Sheet1!$H$7,R582=Sheet1!$H$8,R582=Sheet1!$H$9),"Film &amp; Video",IF(OR(R582=Sheet1!$H$26,R582=Sheet1!$H$25),"Technology",IF(R582=Sheet1!$H$13,"Journalism",IF(OR(R582=Sheet1!$H$20,R582=Sheet1!$H$21,R582=Sheet1!$H$22,R582=Sheet1!$H$23),"Publishing",IF(R582=Sheet1!$H$24,"Photography",IF(R582=Sheet1!$H$27,"Theater",IF(OR(R582=Sheet1!$H$10,R582=Sheet1!$H$11),"Games","TBD")))))))))</f>
        <v>Theater</v>
      </c>
      <c r="T582" t="str">
        <f>IF(R582=Sheet1!$H$4,"Animation",IF(R582=Sheet1!$H$5,"Documentary",IF(R582=Sheet1!$H$6,"Drama",IF(R582=Sheet1!$H$7,"Science Fiction",IF(R582=Sheet1!$H$8,"Shorts",IF(R582=Sheet1!$H$9,"Television",IF(R582=Sheet1!$H$10,"Mobile games",IF(R582=Sheet1!$H$11,"Video games",IF(R582=Sheet1!$H$12,"Food trucks",IF(R582=Sheet1!$H$13,"Audio",IF(R582=Sheet1!$H$14,"Electric music",IF(R582=Sheet1!$H$15,"Indie rock",IF(R582=Sheet1!$H$16,"Jazz",IF(R582=Sheet1!$H$17,"Metal",IF(R582=Sheet1!$H$18,"Rock",IF(R582=Sheet1!$H$19,"World Music",IF(R582=Sheet1!$H$20,"Fiction",IF(R582=Sheet1!$H$21,"Nonfiction",IF(R582=Sheet1!$H$22,"Radio &amp; podcasts",IF(R582=Sheet1!$H$23,"Translations",IF(R582=Sheet1!$H$24,"Photography books",IF(R582=Sheet1!$H$25,"Web",IF(R582=Sheet1!$H$26,"Wearables",IF(R582=Sheet1!$H$27,"Plays","Other"))))))))))))))))))))))))</f>
        <v>Plays</v>
      </c>
    </row>
    <row r="583" spans="1:20" ht="16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s="5">
        <f>(E583/D583)</f>
        <v>0.64016666666666666</v>
      </c>
      <c r="I583" s="8">
        <f>E583/G583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4">
        <f>(((L583/60)/60)/24)+DATE(1970,1,1)</f>
        <v>40662.208333333336</v>
      </c>
      <c r="O583" s="14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>
        <f>IF(R583="food/food trucks","Food",IF(OR(R583=$R$3,R583=$R$15,R583=$R$52,R583=$R$85,R583=$R$75,R583=$R$135),"Music",IF(OR(R583=Sheet1!$H$4,R583=Sheet1!$H$5,R583=Sheet1!$H$6,R583=Sheet1!$H$7,R583=Sheet1!$H$8,R583=Sheet1!$H$9),"Film &amp; Video",IF(OR(R583=Sheet1!$H$26,R583=Sheet1!$H$25),"Technology",IF(R583=Sheet1!$H$13,"Journalism",IF(OR(R583=Sheet1!$H$20,R583=Sheet1!$H$21,R583=Sheet1!$H$22,R583=Sheet1!$H$23),"Publishing",IF(R583=Sheet1!$H$24,"Photography",IF(R583=Sheet1!$H$27,"Theater",IF(OR(R583=Sheet1!$H$10,R583=Sheet1!$H$11),"Games","TBD")))))))))</f>
        <v>Technology</v>
      </c>
      <c r="T583" t="str">
        <f>IF(R583=Sheet1!$H$4,"Animation",IF(R583=Sheet1!$H$5,"Documentary",IF(R583=Sheet1!$H$6,"Drama",IF(R583=Sheet1!$H$7,"Science Fiction",IF(R583=Sheet1!$H$8,"Shorts",IF(R583=Sheet1!$H$9,"Television",IF(R583=Sheet1!$H$10,"Mobile games",IF(R583=Sheet1!$H$11,"Video games",IF(R583=Sheet1!$H$12,"Food trucks",IF(R583=Sheet1!$H$13,"Audio",IF(R583=Sheet1!$H$14,"Electric music",IF(R583=Sheet1!$H$15,"Indie rock",IF(R583=Sheet1!$H$16,"Jazz",IF(R583=Sheet1!$H$17,"Metal",IF(R583=Sheet1!$H$18,"Rock",IF(R583=Sheet1!$H$19,"World Music",IF(R583=Sheet1!$H$20,"Fiction",IF(R583=Sheet1!$H$21,"Nonfiction",IF(R583=Sheet1!$H$22,"Radio &amp; podcasts",IF(R583=Sheet1!$H$23,"Translations",IF(R583=Sheet1!$H$24,"Photography books",IF(R583=Sheet1!$H$25,"Web",IF(R583=Sheet1!$H$26,"Wearables",IF(R583=Sheet1!$H$27,"Plays","Other"))))))))))))))))))))))))</f>
        <v>Web</v>
      </c>
    </row>
    <row r="584" spans="1:20" ht="16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s="5">
        <f>(E584/D584)</f>
        <v>0.5208045977011494</v>
      </c>
      <c r="I584" s="8">
        <f>E584/G584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4">
        <f>(((L584/60)/60)/24)+DATE(1970,1,1)</f>
        <v>42165.208333333328</v>
      </c>
      <c r="O584" s="14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>
        <f>IF(R584="food/food trucks","Food",IF(OR(R584=$R$3,R584=$R$15,R584=$R$52,R584=$R$85,R584=$R$75,R584=$R$135),"Music",IF(OR(R584=Sheet1!$H$4,R584=Sheet1!$H$5,R584=Sheet1!$H$6,R584=Sheet1!$H$7,R584=Sheet1!$H$8,R584=Sheet1!$H$9),"Film &amp; Video",IF(OR(R584=Sheet1!$H$26,R584=Sheet1!$H$25),"Technology",IF(R584=Sheet1!$H$13,"Journalism",IF(OR(R584=Sheet1!$H$20,R584=Sheet1!$H$21,R584=Sheet1!$H$22,R584=Sheet1!$H$23),"Publishing",IF(R584=Sheet1!$H$24,"Photography",IF(R584=Sheet1!$H$27,"Theater",IF(OR(R584=Sheet1!$H$10,R584=Sheet1!$H$11),"Games","TBD")))))))))</f>
        <v>Games</v>
      </c>
      <c r="T584" t="str">
        <f>IF(R584=Sheet1!$H$4,"Animation",IF(R584=Sheet1!$H$5,"Documentary",IF(R584=Sheet1!$H$6,"Drama",IF(R584=Sheet1!$H$7,"Science Fiction",IF(R584=Sheet1!$H$8,"Shorts",IF(R584=Sheet1!$H$9,"Television",IF(R584=Sheet1!$H$10,"Mobile games",IF(R584=Sheet1!$H$11,"Video games",IF(R584=Sheet1!$H$12,"Food trucks",IF(R584=Sheet1!$H$13,"Audio",IF(R584=Sheet1!$H$14,"Electric music",IF(R584=Sheet1!$H$15,"Indie rock",IF(R584=Sheet1!$H$16,"Jazz",IF(R584=Sheet1!$H$17,"Metal",IF(R584=Sheet1!$H$18,"Rock",IF(R584=Sheet1!$H$19,"World Music",IF(R584=Sheet1!$H$20,"Fiction",IF(R584=Sheet1!$H$21,"Nonfiction",IF(R584=Sheet1!$H$22,"Radio &amp; podcasts",IF(R584=Sheet1!$H$23,"Translations",IF(R584=Sheet1!$H$24,"Photography books",IF(R584=Sheet1!$H$25,"Web",IF(R584=Sheet1!$H$26,"Wearables",IF(R584=Sheet1!$H$27,"Plays","Other"))))))))))))))))))))))))</f>
        <v>Video games</v>
      </c>
    </row>
    <row r="585" spans="1:20" ht="31.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s="5">
        <f>(E585/D585)</f>
        <v>3.2240211640211642</v>
      </c>
      <c r="I585" s="8">
        <f>E585/G585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4">
        <f>(((L585/60)/60)/24)+DATE(1970,1,1)</f>
        <v>40959.25</v>
      </c>
      <c r="O585" s="14">
        <f>(((M585/60)/60)/24)+DATE(1970,1,1)</f>
        <v>40976.25</v>
      </c>
      <c r="P585" t="b">
        <v>0</v>
      </c>
      <c r="Q585" t="b">
        <v>0</v>
      </c>
      <c r="R585" t="s">
        <v>42</v>
      </c>
      <c r="S585" t="str">
        <f>IF(R585="food/food trucks","Food",IF(OR(R585=$R$3,R585=$R$15,R585=$R$52,R585=$R$85,R585=$R$75,R585=$R$135),"Music",IF(OR(R585=Sheet1!$H$4,R585=Sheet1!$H$5,R585=Sheet1!$H$6,R585=Sheet1!$H$7,R585=Sheet1!$H$8,R585=Sheet1!$H$9),"Film &amp; Video",IF(OR(R585=Sheet1!$H$26,R585=Sheet1!$H$25),"Technology",IF(R585=Sheet1!$H$13,"Journalism",IF(OR(R585=Sheet1!$H$20,R585=Sheet1!$H$21,R585=Sheet1!$H$22,R585=Sheet1!$H$23),"Publishing",IF(R585=Sheet1!$H$24,"Photography",IF(R585=Sheet1!$H$27,"Theater",IF(OR(R585=Sheet1!$H$10,R585=Sheet1!$H$11),"Games","TBD")))))))))</f>
        <v>Film &amp; Video</v>
      </c>
      <c r="T585" t="str">
        <f>IF(R585=Sheet1!$H$4,"Animation",IF(R585=Sheet1!$H$5,"Documentary",IF(R585=Sheet1!$H$6,"Drama",IF(R585=Sheet1!$H$7,"Science Fiction",IF(R585=Sheet1!$H$8,"Shorts",IF(R585=Sheet1!$H$9,"Television",IF(R585=Sheet1!$H$10,"Mobile games",IF(R585=Sheet1!$H$11,"Video games",IF(R585=Sheet1!$H$12,"Food trucks",IF(R585=Sheet1!$H$13,"Audio",IF(R585=Sheet1!$H$14,"Electric music",IF(R585=Sheet1!$H$15,"Indie rock",IF(R585=Sheet1!$H$16,"Jazz",IF(R585=Sheet1!$H$17,"Metal",IF(R585=Sheet1!$H$18,"Rock",IF(R585=Sheet1!$H$19,"World Music",IF(R585=Sheet1!$H$20,"Fiction",IF(R585=Sheet1!$H$21,"Nonfiction",IF(R585=Sheet1!$H$22,"Radio &amp; podcasts",IF(R585=Sheet1!$H$23,"Translations",IF(R585=Sheet1!$H$24,"Photography books",IF(R585=Sheet1!$H$25,"Web",IF(R585=Sheet1!$H$26,"Wearables",IF(R585=Sheet1!$H$27,"Plays","Other"))))))))))))))))))))))))</f>
        <v>Documentary</v>
      </c>
    </row>
    <row r="586" spans="1:20" ht="16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s="5">
        <f>(E586/D586)</f>
        <v>1.1950810185185186</v>
      </c>
      <c r="I586" s="8">
        <f>E586/G586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4">
        <f>(((L586/60)/60)/24)+DATE(1970,1,1)</f>
        <v>41024.208333333336</v>
      </c>
      <c r="O586" s="14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tr">
        <f>IF(R586="food/food trucks","Food",IF(OR(R586=$R$3,R586=$R$15,R586=$R$52,R586=$R$85,R586=$R$75,R586=$R$135),"Music",IF(OR(R586=Sheet1!$H$4,R586=Sheet1!$H$5,R586=Sheet1!$H$6,R586=Sheet1!$H$7,R586=Sheet1!$H$8,R586=Sheet1!$H$9),"Film &amp; Video",IF(OR(R586=Sheet1!$H$26,R586=Sheet1!$H$25),"Technology",IF(R586=Sheet1!$H$13,"Journalism",IF(OR(R586=Sheet1!$H$20,R586=Sheet1!$H$21,R586=Sheet1!$H$22,R586=Sheet1!$H$23),"Publishing",IF(R586=Sheet1!$H$24,"Photography",IF(R586=Sheet1!$H$27,"Theater",IF(OR(R586=Sheet1!$H$10,R586=Sheet1!$H$11),"Games","TBD")))))))))</f>
        <v>Technology</v>
      </c>
      <c r="T586" t="str">
        <f>IF(R586=Sheet1!$H$4,"Animation",IF(R586=Sheet1!$H$5,"Documentary",IF(R586=Sheet1!$H$6,"Drama",IF(R586=Sheet1!$H$7,"Science Fiction",IF(R586=Sheet1!$H$8,"Shorts",IF(R586=Sheet1!$H$9,"Television",IF(R586=Sheet1!$H$10,"Mobile games",IF(R586=Sheet1!$H$11,"Video games",IF(R586=Sheet1!$H$12,"Food trucks",IF(R586=Sheet1!$H$13,"Audio",IF(R586=Sheet1!$H$14,"Electric music",IF(R586=Sheet1!$H$15,"Indie rock",IF(R586=Sheet1!$H$16,"Jazz",IF(R586=Sheet1!$H$17,"Metal",IF(R586=Sheet1!$H$18,"Rock",IF(R586=Sheet1!$H$19,"World Music",IF(R586=Sheet1!$H$20,"Fiction",IF(R586=Sheet1!$H$21,"Nonfiction",IF(R586=Sheet1!$H$22,"Radio &amp; podcasts",IF(R586=Sheet1!$H$23,"Translations",IF(R586=Sheet1!$H$24,"Photography books",IF(R586=Sheet1!$H$25,"Web",IF(R586=Sheet1!$H$26,"Wearables",IF(R586=Sheet1!$H$27,"Plays","Other"))))))))))))))))))))))))</f>
        <v>Web</v>
      </c>
    </row>
    <row r="587" spans="1:20" ht="16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s="5">
        <f>(E587/D587)</f>
        <v>1.4679775280898877</v>
      </c>
      <c r="I587" s="8">
        <f>E587/G587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4">
        <f>(((L587/60)/60)/24)+DATE(1970,1,1)</f>
        <v>40255.208333333336</v>
      </c>
      <c r="O587" s="14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tr">
        <f>IF(R587="food/food trucks","Food",IF(OR(R587=$R$3,R587=$R$15,R587=$R$52,R587=$R$85,R587=$R$75,R587=$R$135),"Music",IF(OR(R587=Sheet1!$H$4,R587=Sheet1!$H$5,R587=Sheet1!$H$6,R587=Sheet1!$H$7,R587=Sheet1!$H$8,R587=Sheet1!$H$9),"Film &amp; Video",IF(OR(R587=Sheet1!$H$26,R587=Sheet1!$H$25),"Technology",IF(R587=Sheet1!$H$13,"Journalism",IF(OR(R587=Sheet1!$H$20,R587=Sheet1!$H$21,R587=Sheet1!$H$22,R587=Sheet1!$H$23),"Publishing",IF(R587=Sheet1!$H$24,"Photography",IF(R587=Sheet1!$H$27,"Theater",IF(OR(R587=Sheet1!$H$10,R587=Sheet1!$H$11),"Games","TBD")))))))))</f>
        <v>Publishing</v>
      </c>
      <c r="T587" t="str">
        <f>IF(R587=Sheet1!$H$4,"Animation",IF(R587=Sheet1!$H$5,"Documentary",IF(R587=Sheet1!$H$6,"Drama",IF(R587=Sheet1!$H$7,"Science Fiction",IF(R587=Sheet1!$H$8,"Shorts",IF(R587=Sheet1!$H$9,"Television",IF(R587=Sheet1!$H$10,"Mobile games",IF(R587=Sheet1!$H$11,"Video games",IF(R587=Sheet1!$H$12,"Food trucks",IF(R587=Sheet1!$H$13,"Audio",IF(R587=Sheet1!$H$14,"Electric music",IF(R587=Sheet1!$H$15,"Indie rock",IF(R587=Sheet1!$H$16,"Jazz",IF(R587=Sheet1!$H$17,"Metal",IF(R587=Sheet1!$H$18,"Rock",IF(R587=Sheet1!$H$19,"World Music",IF(R587=Sheet1!$H$20,"Fiction",IF(R587=Sheet1!$H$21,"Nonfiction",IF(R587=Sheet1!$H$22,"Radio &amp; podcasts",IF(R587=Sheet1!$H$23,"Translations",IF(R587=Sheet1!$H$24,"Photography books",IF(R587=Sheet1!$H$25,"Web",IF(R587=Sheet1!$H$26,"Wearables",IF(R587=Sheet1!$H$27,"Plays","Other"))))))))))))))))))))))))</f>
        <v>Translations</v>
      </c>
    </row>
    <row r="588" spans="1:20" ht="16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s="5">
        <f>(E588/D588)</f>
        <v>9.5057142857142853</v>
      </c>
      <c r="I588" s="8">
        <f>E588/G588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4">
        <f>(((L588/60)/60)/24)+DATE(1970,1,1)</f>
        <v>40499.25</v>
      </c>
      <c r="O588" s="14">
        <f>(((M588/60)/60)/24)+DATE(1970,1,1)</f>
        <v>40518.25</v>
      </c>
      <c r="P588" t="b">
        <v>0</v>
      </c>
      <c r="Q588" t="b">
        <v>0</v>
      </c>
      <c r="R588" t="s">
        <v>23</v>
      </c>
      <c r="S588" t="str">
        <f>IF(R588="food/food trucks","Food",IF(OR(R588=$R$3,R588=$R$15,R588=$R$52,R588=$R$85,R588=$R$75,R588=$R$135),"Music",IF(OR(R588=Sheet1!$H$4,R588=Sheet1!$H$5,R588=Sheet1!$H$6,R588=Sheet1!$H$7,R588=Sheet1!$H$8,R588=Sheet1!$H$9),"Film &amp; Video",IF(OR(R588=Sheet1!$H$26,R588=Sheet1!$H$25),"Technology",IF(R588=Sheet1!$H$13,"Journalism",IF(OR(R588=Sheet1!$H$20,R588=Sheet1!$H$21,R588=Sheet1!$H$22,R588=Sheet1!$H$23),"Publishing",IF(R588=Sheet1!$H$24,"Photography",IF(R588=Sheet1!$H$27,"Theater",IF(OR(R588=Sheet1!$H$10,R588=Sheet1!$H$11),"Games","TBD")))))))))</f>
        <v>Music</v>
      </c>
      <c r="T588" t="str">
        <f>IF(R588=Sheet1!$H$4,"Animation",IF(R588=Sheet1!$H$5,"Documentary",IF(R588=Sheet1!$H$6,"Drama",IF(R588=Sheet1!$H$7,"Science Fiction",IF(R588=Sheet1!$H$8,"Shorts",IF(R588=Sheet1!$H$9,"Television",IF(R588=Sheet1!$H$10,"Mobile games",IF(R588=Sheet1!$H$11,"Video games",IF(R588=Sheet1!$H$12,"Food trucks",IF(R588=Sheet1!$H$13,"Audio",IF(R588=Sheet1!$H$14,"Electric music",IF(R588=Sheet1!$H$15,"Indie rock",IF(R588=Sheet1!$H$16,"Jazz",IF(R588=Sheet1!$H$17,"Metal",IF(R588=Sheet1!$H$18,"Rock",IF(R588=Sheet1!$H$19,"World Music",IF(R588=Sheet1!$H$20,"Fiction",IF(R588=Sheet1!$H$21,"Nonfiction",IF(R588=Sheet1!$H$22,"Radio &amp; podcasts",IF(R588=Sheet1!$H$23,"Translations",IF(R588=Sheet1!$H$24,"Photography books",IF(R588=Sheet1!$H$25,"Web",IF(R588=Sheet1!$H$26,"Wearables",IF(R588=Sheet1!$H$27,"Plays","Other"))))))))))))))))))))))))</f>
        <v>Rock</v>
      </c>
    </row>
    <row r="589" spans="1:20" ht="16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s="5">
        <f>(E589/D589)</f>
        <v>0.72893617021276591</v>
      </c>
      <c r="I589" s="8">
        <f>E589/G589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4">
        <f>(((L589/60)/60)/24)+DATE(1970,1,1)</f>
        <v>43484.25</v>
      </c>
      <c r="O589" s="14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>
        <f>IF(R589="food/food trucks","Food",IF(OR(R589=$R$3,R589=$R$15,R589=$R$52,R589=$R$85,R589=$R$75,R589=$R$135),"Music",IF(OR(R589=Sheet1!$H$4,R589=Sheet1!$H$5,R589=Sheet1!$H$6,R589=Sheet1!$H$7,R589=Sheet1!$H$8,R589=Sheet1!$H$9),"Film &amp; Video",IF(OR(R589=Sheet1!$H$26,R589=Sheet1!$H$25),"Technology",IF(R589=Sheet1!$H$13,"Journalism",IF(OR(R589=Sheet1!$H$20,R589=Sheet1!$H$21,R589=Sheet1!$H$22,R589=Sheet1!$H$23),"Publishing",IF(R589=Sheet1!$H$24,"Photography",IF(R589=Sheet1!$H$27,"Theater",IF(OR(R589=Sheet1!$H$10,R589=Sheet1!$H$11),"Games","TBD")))))))))</f>
        <v>Food</v>
      </c>
      <c r="T589" t="str">
        <f>IF(R589=Sheet1!$H$4,"Animation",IF(R589=Sheet1!$H$5,"Documentary",IF(R589=Sheet1!$H$6,"Drama",IF(R589=Sheet1!$H$7,"Science Fiction",IF(R589=Sheet1!$H$8,"Shorts",IF(R589=Sheet1!$H$9,"Television",IF(R589=Sheet1!$H$10,"Mobile games",IF(R589=Sheet1!$H$11,"Video games",IF(R589=Sheet1!$H$12,"Food trucks",IF(R589=Sheet1!$H$13,"Audio",IF(R589=Sheet1!$H$14,"Electric music",IF(R589=Sheet1!$H$15,"Indie rock",IF(R589=Sheet1!$H$16,"Jazz",IF(R589=Sheet1!$H$17,"Metal",IF(R589=Sheet1!$H$18,"Rock",IF(R589=Sheet1!$H$19,"World Music",IF(R589=Sheet1!$H$20,"Fiction",IF(R589=Sheet1!$H$21,"Nonfiction",IF(R589=Sheet1!$H$22,"Radio &amp; podcasts",IF(R589=Sheet1!$H$23,"Translations",IF(R589=Sheet1!$H$24,"Photography books",IF(R589=Sheet1!$H$25,"Web",IF(R589=Sheet1!$H$26,"Wearables",IF(R589=Sheet1!$H$27,"Plays","Other"))))))))))))))))))))))))</f>
        <v>Food trucks</v>
      </c>
    </row>
    <row r="590" spans="1:20" ht="16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s="5">
        <f>(E590/D590)</f>
        <v>0.7900824873096447</v>
      </c>
      <c r="I590" s="8">
        <f>E590/G590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4">
        <f>(((L590/60)/60)/24)+DATE(1970,1,1)</f>
        <v>40262.208333333336</v>
      </c>
      <c r="O590" s="14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>
        <f>IF(R590="food/food trucks","Food",IF(OR(R590=$R$3,R590=$R$15,R590=$R$52,R590=$R$85,R590=$R$75,R590=$R$135),"Music",IF(OR(R590=Sheet1!$H$4,R590=Sheet1!$H$5,R590=Sheet1!$H$6,R590=Sheet1!$H$7,R590=Sheet1!$H$8,R590=Sheet1!$H$9),"Film &amp; Video",IF(OR(R590=Sheet1!$H$26,R590=Sheet1!$H$25),"Technology",IF(R590=Sheet1!$H$13,"Journalism",IF(OR(R590=Sheet1!$H$20,R590=Sheet1!$H$21,R590=Sheet1!$H$22,R590=Sheet1!$H$23),"Publishing",IF(R590=Sheet1!$H$24,"Photography",IF(R590=Sheet1!$H$27,"Theater",IF(OR(R590=Sheet1!$H$10,R590=Sheet1!$H$11),"Games","TBD")))))))))</f>
        <v>Theater</v>
      </c>
      <c r="T590" t="str">
        <f>IF(R590=Sheet1!$H$4,"Animation",IF(R590=Sheet1!$H$5,"Documentary",IF(R590=Sheet1!$H$6,"Drama",IF(R590=Sheet1!$H$7,"Science Fiction",IF(R590=Sheet1!$H$8,"Shorts",IF(R590=Sheet1!$H$9,"Television",IF(R590=Sheet1!$H$10,"Mobile games",IF(R590=Sheet1!$H$11,"Video games",IF(R590=Sheet1!$H$12,"Food trucks",IF(R590=Sheet1!$H$13,"Audio",IF(R590=Sheet1!$H$14,"Electric music",IF(R590=Sheet1!$H$15,"Indie rock",IF(R590=Sheet1!$H$16,"Jazz",IF(R590=Sheet1!$H$17,"Metal",IF(R590=Sheet1!$H$18,"Rock",IF(R590=Sheet1!$H$19,"World Music",IF(R590=Sheet1!$H$20,"Fiction",IF(R590=Sheet1!$H$21,"Nonfiction",IF(R590=Sheet1!$H$22,"Radio &amp; podcasts",IF(R590=Sheet1!$H$23,"Translations",IF(R590=Sheet1!$H$24,"Photography books",IF(R590=Sheet1!$H$25,"Web",IF(R590=Sheet1!$H$26,"Wearables",IF(R590=Sheet1!$H$27,"Plays","Other"))))))))))))))))))))))))</f>
        <v>Plays</v>
      </c>
    </row>
    <row r="591" spans="1:20" ht="16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s="5">
        <f>(E591/D591)</f>
        <v>0.64721518987341775</v>
      </c>
      <c r="I591" s="8">
        <f>E591/G591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4">
        <f>(((L591/60)/60)/24)+DATE(1970,1,1)</f>
        <v>42190.208333333328</v>
      </c>
      <c r="O591" s="14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>
        <f>IF(R591="food/food trucks","Food",IF(OR(R591=$R$3,R591=$R$15,R591=$R$52,R591=$R$85,R591=$R$75,R591=$R$135),"Music",IF(OR(R591=Sheet1!$H$4,R591=Sheet1!$H$5,R591=Sheet1!$H$6,R591=Sheet1!$H$7,R591=Sheet1!$H$8,R591=Sheet1!$H$9),"Film &amp; Video",IF(OR(R591=Sheet1!$H$26,R591=Sheet1!$H$25),"Technology",IF(R591=Sheet1!$H$13,"Journalism",IF(OR(R591=Sheet1!$H$20,R591=Sheet1!$H$21,R591=Sheet1!$H$22,R591=Sheet1!$H$23),"Publishing",IF(R591=Sheet1!$H$24,"Photography",IF(R591=Sheet1!$H$27,"Theater",IF(OR(R591=Sheet1!$H$10,R591=Sheet1!$H$11),"Games","TBD")))))))))</f>
        <v>Film &amp; Video</v>
      </c>
      <c r="T591" t="str">
        <f>IF(R591=Sheet1!$H$4,"Animation",IF(R591=Sheet1!$H$5,"Documentary",IF(R591=Sheet1!$H$6,"Drama",IF(R591=Sheet1!$H$7,"Science Fiction",IF(R591=Sheet1!$H$8,"Shorts",IF(R591=Sheet1!$H$9,"Television",IF(R591=Sheet1!$H$10,"Mobile games",IF(R591=Sheet1!$H$11,"Video games",IF(R591=Sheet1!$H$12,"Food trucks",IF(R591=Sheet1!$H$13,"Audio",IF(R591=Sheet1!$H$14,"Electric music",IF(R591=Sheet1!$H$15,"Indie rock",IF(R591=Sheet1!$H$16,"Jazz",IF(R591=Sheet1!$H$17,"Metal",IF(R591=Sheet1!$H$18,"Rock",IF(R591=Sheet1!$H$19,"World Music",IF(R591=Sheet1!$H$20,"Fiction",IF(R591=Sheet1!$H$21,"Nonfiction",IF(R591=Sheet1!$H$22,"Radio &amp; podcasts",IF(R591=Sheet1!$H$23,"Translations",IF(R591=Sheet1!$H$24,"Photography books",IF(R591=Sheet1!$H$25,"Web",IF(R591=Sheet1!$H$26,"Wearables",IF(R591=Sheet1!$H$27,"Plays","Other"))))))))))))))))))))))))</f>
        <v>Documentary</v>
      </c>
    </row>
    <row r="592" spans="1:20" ht="31.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s="5">
        <f>(E592/D592)</f>
        <v>0.82028169014084507</v>
      </c>
      <c r="I592" s="8">
        <f>E592/G592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4">
        <f>(((L592/60)/60)/24)+DATE(1970,1,1)</f>
        <v>41994.25</v>
      </c>
      <c r="O592" s="14">
        <f>(((M592/60)/60)/24)+DATE(1970,1,1)</f>
        <v>42005.25</v>
      </c>
      <c r="P592" t="b">
        <v>0</v>
      </c>
      <c r="Q592" t="b">
        <v>0</v>
      </c>
      <c r="R592" t="s">
        <v>133</v>
      </c>
      <c r="S592" t="str">
        <f>IF(R592="food/food trucks","Food",IF(OR(R592=$R$3,R592=$R$15,R592=$R$52,R592=$R$85,R592=$R$75,R592=$R$135),"Music",IF(OR(R592=Sheet1!$H$4,R592=Sheet1!$H$5,R592=Sheet1!$H$6,R592=Sheet1!$H$7,R592=Sheet1!$H$8,R592=Sheet1!$H$9),"Film &amp; Video",IF(OR(R592=Sheet1!$H$26,R592=Sheet1!$H$25),"Technology",IF(R592=Sheet1!$H$13,"Journalism",IF(OR(R592=Sheet1!$H$20,R592=Sheet1!$H$21,R592=Sheet1!$H$22,R592=Sheet1!$H$23),"Publishing",IF(R592=Sheet1!$H$24,"Photography",IF(R592=Sheet1!$H$27,"Theater",IF(OR(R592=Sheet1!$H$10,R592=Sheet1!$H$11),"Games","TBD")))))))))</f>
        <v>Publishing</v>
      </c>
      <c r="T592" t="str">
        <f>IF(R592=Sheet1!$H$4,"Animation",IF(R592=Sheet1!$H$5,"Documentary",IF(R592=Sheet1!$H$6,"Drama",IF(R592=Sheet1!$H$7,"Science Fiction",IF(R592=Sheet1!$H$8,"Shorts",IF(R592=Sheet1!$H$9,"Television",IF(R592=Sheet1!$H$10,"Mobile games",IF(R592=Sheet1!$H$11,"Video games",IF(R592=Sheet1!$H$12,"Food trucks",IF(R592=Sheet1!$H$13,"Audio",IF(R592=Sheet1!$H$14,"Electric music",IF(R592=Sheet1!$H$15,"Indie rock",IF(R592=Sheet1!$H$16,"Jazz",IF(R592=Sheet1!$H$17,"Metal",IF(R592=Sheet1!$H$18,"Rock",IF(R592=Sheet1!$H$19,"World Music",IF(R592=Sheet1!$H$20,"Fiction",IF(R592=Sheet1!$H$21,"Nonfiction",IF(R592=Sheet1!$H$22,"Radio &amp; podcasts",IF(R592=Sheet1!$H$23,"Translations",IF(R592=Sheet1!$H$24,"Photography books",IF(R592=Sheet1!$H$25,"Web",IF(R592=Sheet1!$H$26,"Wearables",IF(R592=Sheet1!$H$27,"Plays","Other"))))))))))))))))))))))))</f>
        <v>Radio &amp; podcasts</v>
      </c>
    </row>
    <row r="593" spans="1:20" ht="16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s="5">
        <f>(E593/D593)</f>
        <v>10.376666666666667</v>
      </c>
      <c r="I593" s="8">
        <f>E593/G593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4">
        <f>(((L593/60)/60)/24)+DATE(1970,1,1)</f>
        <v>40373.208333333336</v>
      </c>
      <c r="O593" s="14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tr">
        <f>IF(R593="food/food trucks","Food",IF(OR(R593=$R$3,R593=$R$15,R593=$R$52,R593=$R$85,R593=$R$75,R593=$R$135),"Music",IF(OR(R593=Sheet1!$H$4,R593=Sheet1!$H$5,R593=Sheet1!$H$6,R593=Sheet1!$H$7,R593=Sheet1!$H$8,R593=Sheet1!$H$9),"Film &amp; Video",IF(OR(R593=Sheet1!$H$26,R593=Sheet1!$H$25),"Technology",IF(R593=Sheet1!$H$13,"Journalism",IF(OR(R593=Sheet1!$H$20,R593=Sheet1!$H$21,R593=Sheet1!$H$22,R593=Sheet1!$H$23),"Publishing",IF(R593=Sheet1!$H$24,"Photography",IF(R593=Sheet1!$H$27,"Theater",IF(OR(R593=Sheet1!$H$10,R593=Sheet1!$H$11),"Games","TBD")))))))))</f>
        <v>Games</v>
      </c>
      <c r="T593" t="str">
        <f>IF(R593=Sheet1!$H$4,"Animation",IF(R593=Sheet1!$H$5,"Documentary",IF(R593=Sheet1!$H$6,"Drama",IF(R593=Sheet1!$H$7,"Science Fiction",IF(R593=Sheet1!$H$8,"Shorts",IF(R593=Sheet1!$H$9,"Television",IF(R593=Sheet1!$H$10,"Mobile games",IF(R593=Sheet1!$H$11,"Video games",IF(R593=Sheet1!$H$12,"Food trucks",IF(R593=Sheet1!$H$13,"Audio",IF(R593=Sheet1!$H$14,"Electric music",IF(R593=Sheet1!$H$15,"Indie rock",IF(R593=Sheet1!$H$16,"Jazz",IF(R593=Sheet1!$H$17,"Metal",IF(R593=Sheet1!$H$18,"Rock",IF(R593=Sheet1!$H$19,"World Music",IF(R593=Sheet1!$H$20,"Fiction",IF(R593=Sheet1!$H$21,"Nonfiction",IF(R593=Sheet1!$H$22,"Radio &amp; podcasts",IF(R593=Sheet1!$H$23,"Translations",IF(R593=Sheet1!$H$24,"Photography books",IF(R593=Sheet1!$H$25,"Web",IF(R593=Sheet1!$H$26,"Wearables",IF(R593=Sheet1!$H$27,"Plays","Other"))))))))))))))))))))))))</f>
        <v>Video games</v>
      </c>
    </row>
    <row r="594" spans="1:20" ht="31.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s="5">
        <f>(E594/D594)</f>
        <v>0.12910076530612244</v>
      </c>
      <c r="I594" s="8">
        <f>E594/G594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4">
        <f>(((L594/60)/60)/24)+DATE(1970,1,1)</f>
        <v>41789.208333333336</v>
      </c>
      <c r="O594" s="14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>
        <f>IF(R594="food/food trucks","Food",IF(OR(R594=$R$3,R594=$R$15,R594=$R$52,R594=$R$85,R594=$R$75,R594=$R$135),"Music",IF(OR(R594=Sheet1!$H$4,R594=Sheet1!$H$5,R594=Sheet1!$H$6,R594=Sheet1!$H$7,R594=Sheet1!$H$8,R594=Sheet1!$H$9),"Film &amp; Video",IF(OR(R594=Sheet1!$H$26,R594=Sheet1!$H$25),"Technology",IF(R594=Sheet1!$H$13,"Journalism",IF(OR(R594=Sheet1!$H$20,R594=Sheet1!$H$21,R594=Sheet1!$H$22,R594=Sheet1!$H$23),"Publishing",IF(R594=Sheet1!$H$24,"Photography",IF(R594=Sheet1!$H$27,"Theater",IF(OR(R594=Sheet1!$H$10,R594=Sheet1!$H$11),"Games","TBD")))))))))</f>
        <v>Theater</v>
      </c>
      <c r="T594" t="str">
        <f>IF(R594=Sheet1!$H$4,"Animation",IF(R594=Sheet1!$H$5,"Documentary",IF(R594=Sheet1!$H$6,"Drama",IF(R594=Sheet1!$H$7,"Science Fiction",IF(R594=Sheet1!$H$8,"Shorts",IF(R594=Sheet1!$H$9,"Television",IF(R594=Sheet1!$H$10,"Mobile games",IF(R594=Sheet1!$H$11,"Video games",IF(R594=Sheet1!$H$12,"Food trucks",IF(R594=Sheet1!$H$13,"Audio",IF(R594=Sheet1!$H$14,"Electric music",IF(R594=Sheet1!$H$15,"Indie rock",IF(R594=Sheet1!$H$16,"Jazz",IF(R594=Sheet1!$H$17,"Metal",IF(R594=Sheet1!$H$18,"Rock",IF(R594=Sheet1!$H$19,"World Music",IF(R594=Sheet1!$H$20,"Fiction",IF(R594=Sheet1!$H$21,"Nonfiction",IF(R594=Sheet1!$H$22,"Radio &amp; podcasts",IF(R594=Sheet1!$H$23,"Translations",IF(R594=Sheet1!$H$24,"Photography books",IF(R594=Sheet1!$H$25,"Web",IF(R594=Sheet1!$H$26,"Wearables",IF(R594=Sheet1!$H$27,"Plays","Other"))))))))))))))))))))))))</f>
        <v>Plays</v>
      </c>
    </row>
    <row r="595" spans="1:20" ht="16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s="5">
        <f>(E595/D595)</f>
        <v>1.5484210526315789</v>
      </c>
      <c r="I595" s="8">
        <f>E595/G595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4">
        <f>(((L595/60)/60)/24)+DATE(1970,1,1)</f>
        <v>41724.208333333336</v>
      </c>
      <c r="O595" s="14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tr">
        <f>IF(R595="food/food trucks","Food",IF(OR(R595=$R$3,R595=$R$15,R595=$R$52,R595=$R$85,R595=$R$75,R595=$R$135),"Music",IF(OR(R595=Sheet1!$H$4,R595=Sheet1!$H$5,R595=Sheet1!$H$6,R595=Sheet1!$H$7,R595=Sheet1!$H$8,R595=Sheet1!$H$9),"Film &amp; Video",IF(OR(R595=Sheet1!$H$26,R595=Sheet1!$H$25),"Technology",IF(R595=Sheet1!$H$13,"Journalism",IF(OR(R595=Sheet1!$H$20,R595=Sheet1!$H$21,R595=Sheet1!$H$22,R595=Sheet1!$H$23),"Publishing",IF(R595=Sheet1!$H$24,"Photography",IF(R595=Sheet1!$H$27,"Theater",IF(OR(R595=Sheet1!$H$10,R595=Sheet1!$H$11),"Games","TBD")))))))))</f>
        <v>Film &amp; Video</v>
      </c>
      <c r="T595" t="str">
        <f>IF(R595=Sheet1!$H$4,"Animation",IF(R595=Sheet1!$H$5,"Documentary",IF(R595=Sheet1!$H$6,"Drama",IF(R595=Sheet1!$H$7,"Science Fiction",IF(R595=Sheet1!$H$8,"Shorts",IF(R595=Sheet1!$H$9,"Television",IF(R595=Sheet1!$H$10,"Mobile games",IF(R595=Sheet1!$H$11,"Video games",IF(R595=Sheet1!$H$12,"Food trucks",IF(R595=Sheet1!$H$13,"Audio",IF(R595=Sheet1!$H$14,"Electric music",IF(R595=Sheet1!$H$15,"Indie rock",IF(R595=Sheet1!$H$16,"Jazz",IF(R595=Sheet1!$H$17,"Metal",IF(R595=Sheet1!$H$18,"Rock",IF(R595=Sheet1!$H$19,"World Music",IF(R595=Sheet1!$H$20,"Fiction",IF(R595=Sheet1!$H$21,"Nonfiction",IF(R595=Sheet1!$H$22,"Radio &amp; podcasts",IF(R595=Sheet1!$H$23,"Translations",IF(R595=Sheet1!$H$24,"Photography books",IF(R595=Sheet1!$H$25,"Web",IF(R595=Sheet1!$H$26,"Wearables",IF(R595=Sheet1!$H$27,"Plays","Other"))))))))))))))))))))))))</f>
        <v>Animation</v>
      </c>
    </row>
    <row r="596" spans="1:20" ht="31.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s="5">
        <f>(E596/D596)</f>
        <v>7.0991735537190084E-2</v>
      </c>
      <c r="I596" s="8">
        <f>E596/G596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4">
        <f>(((L596/60)/60)/24)+DATE(1970,1,1)</f>
        <v>42548.208333333328</v>
      </c>
      <c r="O596" s="14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>
        <f>IF(R596="food/food trucks","Food",IF(OR(R596=$R$3,R596=$R$15,R596=$R$52,R596=$R$85,R596=$R$75,R596=$R$135),"Music",IF(OR(R596=Sheet1!$H$4,R596=Sheet1!$H$5,R596=Sheet1!$H$6,R596=Sheet1!$H$7,R596=Sheet1!$H$8,R596=Sheet1!$H$9),"Film &amp; Video",IF(OR(R596=Sheet1!$H$26,R596=Sheet1!$H$25),"Technology",IF(R596=Sheet1!$H$13,"Journalism",IF(OR(R596=Sheet1!$H$20,R596=Sheet1!$H$21,R596=Sheet1!$H$22,R596=Sheet1!$H$23),"Publishing",IF(R596=Sheet1!$H$24,"Photography",IF(R596=Sheet1!$H$27,"Theater",IF(OR(R596=Sheet1!$H$10,R596=Sheet1!$H$11),"Games","TBD")))))))))</f>
        <v>Theater</v>
      </c>
      <c r="T596" t="str">
        <f>IF(R596=Sheet1!$H$4,"Animation",IF(R596=Sheet1!$H$5,"Documentary",IF(R596=Sheet1!$H$6,"Drama",IF(R596=Sheet1!$H$7,"Science Fiction",IF(R596=Sheet1!$H$8,"Shorts",IF(R596=Sheet1!$H$9,"Television",IF(R596=Sheet1!$H$10,"Mobile games",IF(R596=Sheet1!$H$11,"Video games",IF(R596=Sheet1!$H$12,"Food trucks",IF(R596=Sheet1!$H$13,"Audio",IF(R596=Sheet1!$H$14,"Electric music",IF(R596=Sheet1!$H$15,"Indie rock",IF(R596=Sheet1!$H$16,"Jazz",IF(R596=Sheet1!$H$17,"Metal",IF(R596=Sheet1!$H$18,"Rock",IF(R596=Sheet1!$H$19,"World Music",IF(R596=Sheet1!$H$20,"Fiction",IF(R596=Sheet1!$H$21,"Nonfiction",IF(R596=Sheet1!$H$22,"Radio &amp; podcasts",IF(R596=Sheet1!$H$23,"Translations",IF(R596=Sheet1!$H$24,"Photography books",IF(R596=Sheet1!$H$25,"Web",IF(R596=Sheet1!$H$26,"Wearables",IF(R596=Sheet1!$H$27,"Plays","Other"))))))))))))))))))))))))</f>
        <v>Plays</v>
      </c>
    </row>
    <row r="597" spans="1:20" ht="31.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s="5">
        <f>(E597/D597)</f>
        <v>2.0852773826458035</v>
      </c>
      <c r="I597" s="8">
        <f>E597/G597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4">
        <f>(((L597/60)/60)/24)+DATE(1970,1,1)</f>
        <v>40253.208333333336</v>
      </c>
      <c r="O597" s="14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tr">
        <f>IF(R597="food/food trucks","Food",IF(OR(R597=$R$3,R597=$R$15,R597=$R$52,R597=$R$85,R597=$R$75,R597=$R$135),"Music",IF(OR(R597=Sheet1!$H$4,R597=Sheet1!$H$5,R597=Sheet1!$H$6,R597=Sheet1!$H$7,R597=Sheet1!$H$8,R597=Sheet1!$H$9),"Film &amp; Video",IF(OR(R597=Sheet1!$H$26,R597=Sheet1!$H$25),"Technology",IF(R597=Sheet1!$H$13,"Journalism",IF(OR(R597=Sheet1!$H$20,R597=Sheet1!$H$21,R597=Sheet1!$H$22,R597=Sheet1!$H$23),"Publishing",IF(R597=Sheet1!$H$24,"Photography",IF(R597=Sheet1!$H$27,"Theater",IF(OR(R597=Sheet1!$H$10,R597=Sheet1!$H$11),"Games","TBD")))))))))</f>
        <v>Theater</v>
      </c>
      <c r="T597" t="str">
        <f>IF(R597=Sheet1!$H$4,"Animation",IF(R597=Sheet1!$H$5,"Documentary",IF(R597=Sheet1!$H$6,"Drama",IF(R597=Sheet1!$H$7,"Science Fiction",IF(R597=Sheet1!$H$8,"Shorts",IF(R597=Sheet1!$H$9,"Television",IF(R597=Sheet1!$H$10,"Mobile games",IF(R597=Sheet1!$H$11,"Video games",IF(R597=Sheet1!$H$12,"Food trucks",IF(R597=Sheet1!$H$13,"Audio",IF(R597=Sheet1!$H$14,"Electric music",IF(R597=Sheet1!$H$15,"Indie rock",IF(R597=Sheet1!$H$16,"Jazz",IF(R597=Sheet1!$H$17,"Metal",IF(R597=Sheet1!$H$18,"Rock",IF(R597=Sheet1!$H$19,"World Music",IF(R597=Sheet1!$H$20,"Fiction",IF(R597=Sheet1!$H$21,"Nonfiction",IF(R597=Sheet1!$H$22,"Radio &amp; podcasts",IF(R597=Sheet1!$H$23,"Translations",IF(R597=Sheet1!$H$24,"Photography books",IF(R597=Sheet1!$H$25,"Web",IF(R597=Sheet1!$H$26,"Wearables",IF(R597=Sheet1!$H$27,"Plays","Other"))))))))))))))))))))))))</f>
        <v>Plays</v>
      </c>
    </row>
    <row r="598" spans="1:20" ht="16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s="5">
        <f>(E598/D598)</f>
        <v>0.99683544303797467</v>
      </c>
      <c r="I598" s="8">
        <f>E598/G598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4">
        <f>(((L598/60)/60)/24)+DATE(1970,1,1)</f>
        <v>42434.25</v>
      </c>
      <c r="O598" s="14">
        <f>(((M598/60)/60)/24)+DATE(1970,1,1)</f>
        <v>42441.25</v>
      </c>
      <c r="P598" t="b">
        <v>0</v>
      </c>
      <c r="Q598" t="b">
        <v>1</v>
      </c>
      <c r="R598" t="s">
        <v>53</v>
      </c>
      <c r="S598" t="str">
        <f>IF(R598="food/food trucks","Food",IF(OR(R598=$R$3,R598=$R$15,R598=$R$52,R598=$R$85,R598=$R$75,R598=$R$135),"Music",IF(OR(R598=Sheet1!$H$4,R598=Sheet1!$H$5,R598=Sheet1!$H$6,R598=Sheet1!$H$7,R598=Sheet1!$H$8,R598=Sheet1!$H$9),"Film &amp; Video",IF(OR(R598=Sheet1!$H$26,R598=Sheet1!$H$25),"Technology",IF(R598=Sheet1!$H$13,"Journalism",IF(OR(R598=Sheet1!$H$20,R598=Sheet1!$H$21,R598=Sheet1!$H$22,R598=Sheet1!$H$23),"Publishing",IF(R598=Sheet1!$H$24,"Photography",IF(R598=Sheet1!$H$27,"Theater",IF(OR(R598=Sheet1!$H$10,R598=Sheet1!$H$11),"Games","TBD")))))))))</f>
        <v>Film &amp; Video</v>
      </c>
      <c r="T598" t="str">
        <f>IF(R598=Sheet1!$H$4,"Animation",IF(R598=Sheet1!$H$5,"Documentary",IF(R598=Sheet1!$H$6,"Drama",IF(R598=Sheet1!$H$7,"Science Fiction",IF(R598=Sheet1!$H$8,"Shorts",IF(R598=Sheet1!$H$9,"Television",IF(R598=Sheet1!$H$10,"Mobile games",IF(R598=Sheet1!$H$11,"Video games",IF(R598=Sheet1!$H$12,"Food trucks",IF(R598=Sheet1!$H$13,"Audio",IF(R598=Sheet1!$H$14,"Electric music",IF(R598=Sheet1!$H$15,"Indie rock",IF(R598=Sheet1!$H$16,"Jazz",IF(R598=Sheet1!$H$17,"Metal",IF(R598=Sheet1!$H$18,"Rock",IF(R598=Sheet1!$H$19,"World Music",IF(R598=Sheet1!$H$20,"Fiction",IF(R598=Sheet1!$H$21,"Nonfiction",IF(R598=Sheet1!$H$22,"Radio &amp; podcasts",IF(R598=Sheet1!$H$23,"Translations",IF(R598=Sheet1!$H$24,"Photography books",IF(R598=Sheet1!$H$25,"Web",IF(R598=Sheet1!$H$26,"Wearables",IF(R598=Sheet1!$H$27,"Plays","Other"))))))))))))))))))))))))</f>
        <v>Drama</v>
      </c>
    </row>
    <row r="599" spans="1:20" ht="16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s="5">
        <f>(E599/D599)</f>
        <v>2.0159756097560977</v>
      </c>
      <c r="I599" s="8">
        <f>E599/G599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4">
        <f>(((L599/60)/60)/24)+DATE(1970,1,1)</f>
        <v>43786.25</v>
      </c>
      <c r="O599" s="14">
        <f>(((M599/60)/60)/24)+DATE(1970,1,1)</f>
        <v>43804.25</v>
      </c>
      <c r="P599" t="b">
        <v>0</v>
      </c>
      <c r="Q599" t="b">
        <v>0</v>
      </c>
      <c r="R599" t="s">
        <v>33</v>
      </c>
      <c r="S599" t="str">
        <f>IF(R599="food/food trucks","Food",IF(OR(R599=$R$3,R599=$R$15,R599=$R$52,R599=$R$85,R599=$R$75,R599=$R$135),"Music",IF(OR(R599=Sheet1!$H$4,R599=Sheet1!$H$5,R599=Sheet1!$H$6,R599=Sheet1!$H$7,R599=Sheet1!$H$8,R599=Sheet1!$H$9),"Film &amp; Video",IF(OR(R599=Sheet1!$H$26,R599=Sheet1!$H$25),"Technology",IF(R599=Sheet1!$H$13,"Journalism",IF(OR(R599=Sheet1!$H$20,R599=Sheet1!$H$21,R599=Sheet1!$H$22,R599=Sheet1!$H$23),"Publishing",IF(R599=Sheet1!$H$24,"Photography",IF(R599=Sheet1!$H$27,"Theater",IF(OR(R599=Sheet1!$H$10,R599=Sheet1!$H$11),"Games","TBD")))))))))</f>
        <v>Theater</v>
      </c>
      <c r="T599" t="str">
        <f>IF(R599=Sheet1!$H$4,"Animation",IF(R599=Sheet1!$H$5,"Documentary",IF(R599=Sheet1!$H$6,"Drama",IF(R599=Sheet1!$H$7,"Science Fiction",IF(R599=Sheet1!$H$8,"Shorts",IF(R599=Sheet1!$H$9,"Television",IF(R599=Sheet1!$H$10,"Mobile games",IF(R599=Sheet1!$H$11,"Video games",IF(R599=Sheet1!$H$12,"Food trucks",IF(R599=Sheet1!$H$13,"Audio",IF(R599=Sheet1!$H$14,"Electric music",IF(R599=Sheet1!$H$15,"Indie rock",IF(R599=Sheet1!$H$16,"Jazz",IF(R599=Sheet1!$H$17,"Metal",IF(R599=Sheet1!$H$18,"Rock",IF(R599=Sheet1!$H$19,"World Music",IF(R599=Sheet1!$H$20,"Fiction",IF(R599=Sheet1!$H$21,"Nonfiction",IF(R599=Sheet1!$H$22,"Radio &amp; podcasts",IF(R599=Sheet1!$H$23,"Translations",IF(R599=Sheet1!$H$24,"Photography books",IF(R599=Sheet1!$H$25,"Web",IF(R599=Sheet1!$H$26,"Wearables",IF(R599=Sheet1!$H$27,"Plays","Other"))))))))))))))))))))))))</f>
        <v>Plays</v>
      </c>
    </row>
    <row r="600" spans="1:20" ht="16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s="5">
        <f>(E600/D600)</f>
        <v>1.6209032258064515</v>
      </c>
      <c r="I600" s="8">
        <f>E600/G600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4">
        <f>(((L600/60)/60)/24)+DATE(1970,1,1)</f>
        <v>40344.208333333336</v>
      </c>
      <c r="O600" s="14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tr">
        <f>IF(R600="food/food trucks","Food",IF(OR(R600=$R$3,R600=$R$15,R600=$R$52,R600=$R$85,R600=$R$75,R600=$R$135),"Music",IF(OR(R600=Sheet1!$H$4,R600=Sheet1!$H$5,R600=Sheet1!$H$6,R600=Sheet1!$H$7,R600=Sheet1!$H$8,R600=Sheet1!$H$9),"Film &amp; Video",IF(OR(R600=Sheet1!$H$26,R600=Sheet1!$H$25),"Technology",IF(R600=Sheet1!$H$13,"Journalism",IF(OR(R600=Sheet1!$H$20,R600=Sheet1!$H$21,R600=Sheet1!$H$22,R600=Sheet1!$H$23),"Publishing",IF(R600=Sheet1!$H$24,"Photography",IF(R600=Sheet1!$H$27,"Theater",IF(OR(R600=Sheet1!$H$10,R600=Sheet1!$H$11),"Games","TBD")))))))))</f>
        <v>Music</v>
      </c>
      <c r="T600" t="str">
        <f>IF(R600=Sheet1!$H$4,"Animation",IF(R600=Sheet1!$H$5,"Documentary",IF(R600=Sheet1!$H$6,"Drama",IF(R600=Sheet1!$H$7,"Science Fiction",IF(R600=Sheet1!$H$8,"Shorts",IF(R600=Sheet1!$H$9,"Television",IF(R600=Sheet1!$H$10,"Mobile games",IF(R600=Sheet1!$H$11,"Video games",IF(R600=Sheet1!$H$12,"Food trucks",IF(R600=Sheet1!$H$13,"Audio",IF(R600=Sheet1!$H$14,"Electric music",IF(R600=Sheet1!$H$15,"Indie rock",IF(R600=Sheet1!$H$16,"Jazz",IF(R600=Sheet1!$H$17,"Metal",IF(R600=Sheet1!$H$18,"Rock",IF(R600=Sheet1!$H$19,"World Music",IF(R600=Sheet1!$H$20,"Fiction",IF(R600=Sheet1!$H$21,"Nonfiction",IF(R600=Sheet1!$H$22,"Radio &amp; podcasts",IF(R600=Sheet1!$H$23,"Translations",IF(R600=Sheet1!$H$24,"Photography books",IF(R600=Sheet1!$H$25,"Web",IF(R600=Sheet1!$H$26,"Wearables",IF(R600=Sheet1!$H$27,"Plays","Other"))))))))))))))))))))))))</f>
        <v>Rock</v>
      </c>
    </row>
    <row r="601" spans="1:20" ht="31.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s="5">
        <f>(E601/D601)</f>
        <v>3.6436208125445471E-2</v>
      </c>
      <c r="I601" s="8">
        <f>E601/G601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4">
        <f>(((L601/60)/60)/24)+DATE(1970,1,1)</f>
        <v>42047.25</v>
      </c>
      <c r="O601" s="14">
        <f>(((M601/60)/60)/24)+DATE(1970,1,1)</f>
        <v>42055.25</v>
      </c>
      <c r="P601" t="b">
        <v>0</v>
      </c>
      <c r="Q601" t="b">
        <v>0</v>
      </c>
      <c r="R601" t="s">
        <v>42</v>
      </c>
      <c r="S601" t="str">
        <f>IF(R601="food/food trucks","Food",IF(OR(R601=$R$3,R601=$R$15,R601=$R$52,R601=$R$85,R601=$R$75,R601=$R$135),"Music",IF(OR(R601=Sheet1!$H$4,R601=Sheet1!$H$5,R601=Sheet1!$H$6,R601=Sheet1!$H$7,R601=Sheet1!$H$8,R601=Sheet1!$H$9),"Film &amp; Video",IF(OR(R601=Sheet1!$H$26,R601=Sheet1!$H$25),"Technology",IF(R601=Sheet1!$H$13,"Journalism",IF(OR(R601=Sheet1!$H$20,R601=Sheet1!$H$21,R601=Sheet1!$H$22,R601=Sheet1!$H$23),"Publishing",IF(R601=Sheet1!$H$24,"Photography",IF(R601=Sheet1!$H$27,"Theater",IF(OR(R601=Sheet1!$H$10,R601=Sheet1!$H$11),"Games","TBD")))))))))</f>
        <v>Film &amp; Video</v>
      </c>
      <c r="T601" t="str">
        <f>IF(R601=Sheet1!$H$4,"Animation",IF(R601=Sheet1!$H$5,"Documentary",IF(R601=Sheet1!$H$6,"Drama",IF(R601=Sheet1!$H$7,"Science Fiction",IF(R601=Sheet1!$H$8,"Shorts",IF(R601=Sheet1!$H$9,"Television",IF(R601=Sheet1!$H$10,"Mobile games",IF(R601=Sheet1!$H$11,"Video games",IF(R601=Sheet1!$H$12,"Food trucks",IF(R601=Sheet1!$H$13,"Audio",IF(R601=Sheet1!$H$14,"Electric music",IF(R601=Sheet1!$H$15,"Indie rock",IF(R601=Sheet1!$H$16,"Jazz",IF(R601=Sheet1!$H$17,"Metal",IF(R601=Sheet1!$H$18,"Rock",IF(R601=Sheet1!$H$19,"World Music",IF(R601=Sheet1!$H$20,"Fiction",IF(R601=Sheet1!$H$21,"Nonfiction",IF(R601=Sheet1!$H$22,"Radio &amp; podcasts",IF(R601=Sheet1!$H$23,"Translations",IF(R601=Sheet1!$H$24,"Photography books",IF(R601=Sheet1!$H$25,"Web",IF(R601=Sheet1!$H$26,"Wearables",IF(R601=Sheet1!$H$27,"Plays","Other"))))))))))))))))))))))))</f>
        <v>Documentary</v>
      </c>
    </row>
    <row r="602" spans="1:20" ht="16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s="5">
        <f>(E602/D602)</f>
        <v>0.05</v>
      </c>
      <c r="I602" s="8">
        <f>E602/G602</f>
        <v>5</v>
      </c>
      <c r="J602" t="s">
        <v>40</v>
      </c>
      <c r="K602" t="s">
        <v>41</v>
      </c>
      <c r="L602">
        <v>1375160400</v>
      </c>
      <c r="M602">
        <v>1376197200</v>
      </c>
      <c r="N602" s="14">
        <f>(((L602/60)/60)/24)+DATE(1970,1,1)</f>
        <v>41485.208333333336</v>
      </c>
      <c r="O602" s="14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>
        <f>IF(R602="food/food trucks","Food",IF(OR(R602=$R$3,R602=$R$15,R602=$R$52,R602=$R$85,R602=$R$75,R602=$R$135),"Music",IF(OR(R602=Sheet1!$H$4,R602=Sheet1!$H$5,R602=Sheet1!$H$6,R602=Sheet1!$H$7,R602=Sheet1!$H$8,R602=Sheet1!$H$9),"Film &amp; Video",IF(OR(R602=Sheet1!$H$26,R602=Sheet1!$H$25),"Technology",IF(R602=Sheet1!$H$13,"Journalism",IF(OR(R602=Sheet1!$H$20,R602=Sheet1!$H$21,R602=Sheet1!$H$22,R602=Sheet1!$H$23),"Publishing",IF(R602=Sheet1!$H$24,"Photography",IF(R602=Sheet1!$H$27,"Theater",IF(OR(R602=Sheet1!$H$10,R602=Sheet1!$H$11),"Games","TBD")))))))))</f>
        <v>Food</v>
      </c>
      <c r="T602" t="str">
        <f>IF(R602=Sheet1!$H$4,"Animation",IF(R602=Sheet1!$H$5,"Documentary",IF(R602=Sheet1!$H$6,"Drama",IF(R602=Sheet1!$H$7,"Science Fiction",IF(R602=Sheet1!$H$8,"Shorts",IF(R602=Sheet1!$H$9,"Television",IF(R602=Sheet1!$H$10,"Mobile games",IF(R602=Sheet1!$H$11,"Video games",IF(R602=Sheet1!$H$12,"Food trucks",IF(R602=Sheet1!$H$13,"Audio",IF(R602=Sheet1!$H$14,"Electric music",IF(R602=Sheet1!$H$15,"Indie rock",IF(R602=Sheet1!$H$16,"Jazz",IF(R602=Sheet1!$H$17,"Metal",IF(R602=Sheet1!$H$18,"Rock",IF(R602=Sheet1!$H$19,"World Music",IF(R602=Sheet1!$H$20,"Fiction",IF(R602=Sheet1!$H$21,"Nonfiction",IF(R602=Sheet1!$H$22,"Radio &amp; podcasts",IF(R602=Sheet1!$H$23,"Translations",IF(R602=Sheet1!$H$24,"Photography books",IF(R602=Sheet1!$H$25,"Web",IF(R602=Sheet1!$H$26,"Wearables",IF(R602=Sheet1!$H$27,"Plays","Other"))))))))))))))))))))))))</f>
        <v>Food trucks</v>
      </c>
    </row>
    <row r="603" spans="1:20" ht="16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s="5">
        <f>(E603/D603)</f>
        <v>2.0663492063492064</v>
      </c>
      <c r="I603" s="8">
        <f>E603/G603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4">
        <f>(((L603/60)/60)/24)+DATE(1970,1,1)</f>
        <v>41789.208333333336</v>
      </c>
      <c r="O603" s="14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tr">
        <f>IF(R603="food/food trucks","Food",IF(OR(R603=$R$3,R603=$R$15,R603=$R$52,R603=$R$85,R603=$R$75,R603=$R$135),"Music",IF(OR(R603=Sheet1!$H$4,R603=Sheet1!$H$5,R603=Sheet1!$H$6,R603=Sheet1!$H$7,R603=Sheet1!$H$8,R603=Sheet1!$H$9),"Film &amp; Video",IF(OR(R603=Sheet1!$H$26,R603=Sheet1!$H$25),"Technology",IF(R603=Sheet1!$H$13,"Journalism",IF(OR(R603=Sheet1!$H$20,R603=Sheet1!$H$21,R603=Sheet1!$H$22,R603=Sheet1!$H$23),"Publishing",IF(R603=Sheet1!$H$24,"Photography",IF(R603=Sheet1!$H$27,"Theater",IF(OR(R603=Sheet1!$H$10,R603=Sheet1!$H$11),"Games","TBD")))))))))</f>
        <v>Technology</v>
      </c>
      <c r="T603" t="str">
        <f>IF(R603=Sheet1!$H$4,"Animation",IF(R603=Sheet1!$H$5,"Documentary",IF(R603=Sheet1!$H$6,"Drama",IF(R603=Sheet1!$H$7,"Science Fiction",IF(R603=Sheet1!$H$8,"Shorts",IF(R603=Sheet1!$H$9,"Television",IF(R603=Sheet1!$H$10,"Mobile games",IF(R603=Sheet1!$H$11,"Video games",IF(R603=Sheet1!$H$12,"Food trucks",IF(R603=Sheet1!$H$13,"Audio",IF(R603=Sheet1!$H$14,"Electric music",IF(R603=Sheet1!$H$15,"Indie rock",IF(R603=Sheet1!$H$16,"Jazz",IF(R603=Sheet1!$H$17,"Metal",IF(R603=Sheet1!$H$18,"Rock",IF(R603=Sheet1!$H$19,"World Music",IF(R603=Sheet1!$H$20,"Fiction",IF(R603=Sheet1!$H$21,"Nonfiction",IF(R603=Sheet1!$H$22,"Radio &amp; podcasts",IF(R603=Sheet1!$H$23,"Translations",IF(R603=Sheet1!$H$24,"Photography books",IF(R603=Sheet1!$H$25,"Web",IF(R603=Sheet1!$H$26,"Wearables",IF(R603=Sheet1!$H$27,"Plays","Other"))))))))))))))))))))))))</f>
        <v>Wearables</v>
      </c>
    </row>
    <row r="604" spans="1:20" ht="31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s="5">
        <f>(E604/D604)</f>
        <v>1.2823628691983122</v>
      </c>
      <c r="I604" s="8">
        <f>E604/G604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4">
        <f>(((L604/60)/60)/24)+DATE(1970,1,1)</f>
        <v>42160.208333333328</v>
      </c>
      <c r="O604" s="14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tr">
        <f>IF(R604="food/food trucks","Food",IF(OR(R604=$R$3,R604=$R$15,R604=$R$52,R604=$R$85,R604=$R$75,R604=$R$135),"Music",IF(OR(R604=Sheet1!$H$4,R604=Sheet1!$H$5,R604=Sheet1!$H$6,R604=Sheet1!$H$7,R604=Sheet1!$H$8,R604=Sheet1!$H$9),"Film &amp; Video",IF(OR(R604=Sheet1!$H$26,R604=Sheet1!$H$25),"Technology",IF(R604=Sheet1!$H$13,"Journalism",IF(OR(R604=Sheet1!$H$20,R604=Sheet1!$H$21,R604=Sheet1!$H$22,R604=Sheet1!$H$23),"Publishing",IF(R604=Sheet1!$H$24,"Photography",IF(R604=Sheet1!$H$27,"Theater",IF(OR(R604=Sheet1!$H$10,R604=Sheet1!$H$11),"Games","TBD")))))))))</f>
        <v>Theater</v>
      </c>
      <c r="T604" t="str">
        <f>IF(R604=Sheet1!$H$4,"Animation",IF(R604=Sheet1!$H$5,"Documentary",IF(R604=Sheet1!$H$6,"Drama",IF(R604=Sheet1!$H$7,"Science Fiction",IF(R604=Sheet1!$H$8,"Shorts",IF(R604=Sheet1!$H$9,"Television",IF(R604=Sheet1!$H$10,"Mobile games",IF(R604=Sheet1!$H$11,"Video games",IF(R604=Sheet1!$H$12,"Food trucks",IF(R604=Sheet1!$H$13,"Audio",IF(R604=Sheet1!$H$14,"Electric music",IF(R604=Sheet1!$H$15,"Indie rock",IF(R604=Sheet1!$H$16,"Jazz",IF(R604=Sheet1!$H$17,"Metal",IF(R604=Sheet1!$H$18,"Rock",IF(R604=Sheet1!$H$19,"World Music",IF(R604=Sheet1!$H$20,"Fiction",IF(R604=Sheet1!$H$21,"Nonfiction",IF(R604=Sheet1!$H$22,"Radio &amp; podcasts",IF(R604=Sheet1!$H$23,"Translations",IF(R604=Sheet1!$H$24,"Photography books",IF(R604=Sheet1!$H$25,"Web",IF(R604=Sheet1!$H$26,"Wearables",IF(R604=Sheet1!$H$27,"Plays","Other"))))))))))))))))))))))))</f>
        <v>Plays</v>
      </c>
    </row>
    <row r="605" spans="1:20" ht="16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s="5">
        <f>(E605/D605)</f>
        <v>1.1966037735849056</v>
      </c>
      <c r="I605" s="8">
        <f>E605/G605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4">
        <f>(((L605/60)/60)/24)+DATE(1970,1,1)</f>
        <v>43573.208333333328</v>
      </c>
      <c r="O605" s="14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tr">
        <f>IF(R605="food/food trucks","Food",IF(OR(R605=$R$3,R605=$R$15,R605=$R$52,R605=$R$85,R605=$R$75,R605=$R$135),"Music",IF(OR(R605=Sheet1!$H$4,R605=Sheet1!$H$5,R605=Sheet1!$H$6,R605=Sheet1!$H$7,R605=Sheet1!$H$8,R605=Sheet1!$H$9),"Film &amp; Video",IF(OR(R605=Sheet1!$H$26,R605=Sheet1!$H$25),"Technology",IF(R605=Sheet1!$H$13,"Journalism",IF(OR(R605=Sheet1!$H$20,R605=Sheet1!$H$21,R605=Sheet1!$H$22,R605=Sheet1!$H$23),"Publishing",IF(R605=Sheet1!$H$24,"Photography",IF(R605=Sheet1!$H$27,"Theater",IF(OR(R605=Sheet1!$H$10,R605=Sheet1!$H$11),"Games","TBD")))))))))</f>
        <v>Theater</v>
      </c>
      <c r="T605" t="str">
        <f>IF(R605=Sheet1!$H$4,"Animation",IF(R605=Sheet1!$H$5,"Documentary",IF(R605=Sheet1!$H$6,"Drama",IF(R605=Sheet1!$H$7,"Science Fiction",IF(R605=Sheet1!$H$8,"Shorts",IF(R605=Sheet1!$H$9,"Television",IF(R605=Sheet1!$H$10,"Mobile games",IF(R605=Sheet1!$H$11,"Video games",IF(R605=Sheet1!$H$12,"Food trucks",IF(R605=Sheet1!$H$13,"Audio",IF(R605=Sheet1!$H$14,"Electric music",IF(R605=Sheet1!$H$15,"Indie rock",IF(R605=Sheet1!$H$16,"Jazz",IF(R605=Sheet1!$H$17,"Metal",IF(R605=Sheet1!$H$18,"Rock",IF(R605=Sheet1!$H$19,"World Music",IF(R605=Sheet1!$H$20,"Fiction",IF(R605=Sheet1!$H$21,"Nonfiction",IF(R605=Sheet1!$H$22,"Radio &amp; podcasts",IF(R605=Sheet1!$H$23,"Translations",IF(R605=Sheet1!$H$24,"Photography books",IF(R605=Sheet1!$H$25,"Web",IF(R605=Sheet1!$H$26,"Wearables",IF(R605=Sheet1!$H$27,"Plays","Other"))))))))))))))))))))))))</f>
        <v>Plays</v>
      </c>
    </row>
    <row r="606" spans="1:20" ht="16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s="5">
        <f>(E606/D606)</f>
        <v>1.7073055242390078</v>
      </c>
      <c r="I606" s="8">
        <f>E606/G606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4">
        <f>(((L606/60)/60)/24)+DATE(1970,1,1)</f>
        <v>40565.25</v>
      </c>
      <c r="O606" s="14">
        <f>(((M606/60)/60)/24)+DATE(1970,1,1)</f>
        <v>40586.25</v>
      </c>
      <c r="P606" t="b">
        <v>0</v>
      </c>
      <c r="Q606" t="b">
        <v>0</v>
      </c>
      <c r="R606" t="s">
        <v>33</v>
      </c>
      <c r="S606" t="str">
        <f>IF(R606="food/food trucks","Food",IF(OR(R606=$R$3,R606=$R$15,R606=$R$52,R606=$R$85,R606=$R$75,R606=$R$135),"Music",IF(OR(R606=Sheet1!$H$4,R606=Sheet1!$H$5,R606=Sheet1!$H$6,R606=Sheet1!$H$7,R606=Sheet1!$H$8,R606=Sheet1!$H$9),"Film &amp; Video",IF(OR(R606=Sheet1!$H$26,R606=Sheet1!$H$25),"Technology",IF(R606=Sheet1!$H$13,"Journalism",IF(OR(R606=Sheet1!$H$20,R606=Sheet1!$H$21,R606=Sheet1!$H$22,R606=Sheet1!$H$23),"Publishing",IF(R606=Sheet1!$H$24,"Photography",IF(R606=Sheet1!$H$27,"Theater",IF(OR(R606=Sheet1!$H$10,R606=Sheet1!$H$11),"Games","TBD")))))))))</f>
        <v>Theater</v>
      </c>
      <c r="T606" t="str">
        <f>IF(R606=Sheet1!$H$4,"Animation",IF(R606=Sheet1!$H$5,"Documentary",IF(R606=Sheet1!$H$6,"Drama",IF(R606=Sheet1!$H$7,"Science Fiction",IF(R606=Sheet1!$H$8,"Shorts",IF(R606=Sheet1!$H$9,"Television",IF(R606=Sheet1!$H$10,"Mobile games",IF(R606=Sheet1!$H$11,"Video games",IF(R606=Sheet1!$H$12,"Food trucks",IF(R606=Sheet1!$H$13,"Audio",IF(R606=Sheet1!$H$14,"Electric music",IF(R606=Sheet1!$H$15,"Indie rock",IF(R606=Sheet1!$H$16,"Jazz",IF(R606=Sheet1!$H$17,"Metal",IF(R606=Sheet1!$H$18,"Rock",IF(R606=Sheet1!$H$19,"World Music",IF(R606=Sheet1!$H$20,"Fiction",IF(R606=Sheet1!$H$21,"Nonfiction",IF(R606=Sheet1!$H$22,"Radio &amp; podcasts",IF(R606=Sheet1!$H$23,"Translations",IF(R606=Sheet1!$H$24,"Photography books",IF(R606=Sheet1!$H$25,"Web",IF(R606=Sheet1!$H$26,"Wearables",IF(R606=Sheet1!$H$27,"Plays","Other"))))))))))))))))))))))))</f>
        <v>Plays</v>
      </c>
    </row>
    <row r="607" spans="1:20" ht="16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s="5">
        <f>(E607/D607)</f>
        <v>1.8721212121212121</v>
      </c>
      <c r="I607" s="8">
        <f>E607/G607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4">
        <f>(((L607/60)/60)/24)+DATE(1970,1,1)</f>
        <v>42280.208333333328</v>
      </c>
      <c r="O607" s="14">
        <f>(((M607/60)/60)/24)+DATE(1970,1,1)</f>
        <v>42321.25</v>
      </c>
      <c r="P607" t="b">
        <v>0</v>
      </c>
      <c r="Q607" t="b">
        <v>0</v>
      </c>
      <c r="R607" t="s">
        <v>68</v>
      </c>
      <c r="S607" t="str">
        <f>IF(R607="food/food trucks","Food",IF(OR(R607=$R$3,R607=$R$15,R607=$R$52,R607=$R$85,R607=$R$75,R607=$R$135),"Music",IF(OR(R607=Sheet1!$H$4,R607=Sheet1!$H$5,R607=Sheet1!$H$6,R607=Sheet1!$H$7,R607=Sheet1!$H$8,R607=Sheet1!$H$9),"Film &amp; Video",IF(OR(R607=Sheet1!$H$26,R607=Sheet1!$H$25),"Technology",IF(R607=Sheet1!$H$13,"Journalism",IF(OR(R607=Sheet1!$H$20,R607=Sheet1!$H$21,R607=Sheet1!$H$22,R607=Sheet1!$H$23),"Publishing",IF(R607=Sheet1!$H$24,"Photography",IF(R607=Sheet1!$H$27,"Theater",IF(OR(R607=Sheet1!$H$10,R607=Sheet1!$H$11),"Games","TBD")))))))))</f>
        <v>Publishing</v>
      </c>
      <c r="T607" t="str">
        <f>IF(R607=Sheet1!$H$4,"Animation",IF(R607=Sheet1!$H$5,"Documentary",IF(R607=Sheet1!$H$6,"Drama",IF(R607=Sheet1!$H$7,"Science Fiction",IF(R607=Sheet1!$H$8,"Shorts",IF(R607=Sheet1!$H$9,"Television",IF(R607=Sheet1!$H$10,"Mobile games",IF(R607=Sheet1!$H$11,"Video games",IF(R607=Sheet1!$H$12,"Food trucks",IF(R607=Sheet1!$H$13,"Audio",IF(R607=Sheet1!$H$14,"Electric music",IF(R607=Sheet1!$H$15,"Indie rock",IF(R607=Sheet1!$H$16,"Jazz",IF(R607=Sheet1!$H$17,"Metal",IF(R607=Sheet1!$H$18,"Rock",IF(R607=Sheet1!$H$19,"World Music",IF(R607=Sheet1!$H$20,"Fiction",IF(R607=Sheet1!$H$21,"Nonfiction",IF(R607=Sheet1!$H$22,"Radio &amp; podcasts",IF(R607=Sheet1!$H$23,"Translations",IF(R607=Sheet1!$H$24,"Photography books",IF(R607=Sheet1!$H$25,"Web",IF(R607=Sheet1!$H$26,"Wearables",IF(R607=Sheet1!$H$27,"Plays","Other"))))))))))))))))))))))))</f>
        <v>Nonfiction</v>
      </c>
    </row>
    <row r="608" spans="1:20" ht="16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s="5">
        <f>(E608/D608)</f>
        <v>1.8838235294117647</v>
      </c>
      <c r="I608" s="8">
        <f>E608/G608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14">
        <f>(((L608/60)/60)/24)+DATE(1970,1,1)</f>
        <v>42436.25</v>
      </c>
      <c r="O608" s="14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tr">
        <f>IF(R608="food/food trucks","Food",IF(OR(R608=$R$3,R608=$R$15,R608=$R$52,R608=$R$85,R608=$R$75,R608=$R$135),"Music",IF(OR(R608=Sheet1!$H$4,R608=Sheet1!$H$5,R608=Sheet1!$H$6,R608=Sheet1!$H$7,R608=Sheet1!$H$8,R608=Sheet1!$H$9),"Film &amp; Video",IF(OR(R608=Sheet1!$H$26,R608=Sheet1!$H$25),"Technology",IF(R608=Sheet1!$H$13,"Journalism",IF(OR(R608=Sheet1!$H$20,R608=Sheet1!$H$21,R608=Sheet1!$H$22,R608=Sheet1!$H$23),"Publishing",IF(R608=Sheet1!$H$24,"Photography",IF(R608=Sheet1!$H$27,"Theater",IF(OR(R608=Sheet1!$H$10,R608=Sheet1!$H$11),"Games","TBD")))))))))</f>
        <v>Music</v>
      </c>
      <c r="T608" t="str">
        <f>IF(R608=Sheet1!$H$4,"Animation",IF(R608=Sheet1!$H$5,"Documentary",IF(R608=Sheet1!$H$6,"Drama",IF(R608=Sheet1!$H$7,"Science Fiction",IF(R608=Sheet1!$H$8,"Shorts",IF(R608=Sheet1!$H$9,"Television",IF(R608=Sheet1!$H$10,"Mobile games",IF(R608=Sheet1!$H$11,"Video games",IF(R608=Sheet1!$H$12,"Food trucks",IF(R608=Sheet1!$H$13,"Audio",IF(R608=Sheet1!$H$14,"Electric music",IF(R608=Sheet1!$H$15,"Indie rock",IF(R608=Sheet1!$H$16,"Jazz",IF(R608=Sheet1!$H$17,"Metal",IF(R608=Sheet1!$H$18,"Rock",IF(R608=Sheet1!$H$19,"World Music",IF(R608=Sheet1!$H$20,"Fiction",IF(R608=Sheet1!$H$21,"Nonfiction",IF(R608=Sheet1!$H$22,"Radio &amp; podcasts",IF(R608=Sheet1!$H$23,"Translations",IF(R608=Sheet1!$H$24,"Photography books",IF(R608=Sheet1!$H$25,"Web",IF(R608=Sheet1!$H$26,"Wearables",IF(R608=Sheet1!$H$27,"Plays","Other"))))))))))))))))))))))))</f>
        <v>Rock</v>
      </c>
    </row>
    <row r="609" spans="1:20" ht="16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s="5">
        <f>(E609/D609)</f>
        <v>1.3129869186046512</v>
      </c>
      <c r="I609" s="8">
        <f>E609/G609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4">
        <f>(((L609/60)/60)/24)+DATE(1970,1,1)</f>
        <v>41721.208333333336</v>
      </c>
      <c r="O609" s="14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tr">
        <f>IF(R609="food/food trucks","Food",IF(OR(R609=$R$3,R609=$R$15,R609=$R$52,R609=$R$85,R609=$R$75,R609=$R$135),"Music",IF(OR(R609=Sheet1!$H$4,R609=Sheet1!$H$5,R609=Sheet1!$H$6,R609=Sheet1!$H$7,R609=Sheet1!$H$8,R609=Sheet1!$H$9),"Film &amp; Video",IF(OR(R609=Sheet1!$H$26,R609=Sheet1!$H$25),"Technology",IF(R609=Sheet1!$H$13,"Journalism",IF(OR(R609=Sheet1!$H$20,R609=Sheet1!$H$21,R609=Sheet1!$H$22,R609=Sheet1!$H$23),"Publishing",IF(R609=Sheet1!$H$24,"Photography",IF(R609=Sheet1!$H$27,"Theater",IF(OR(R609=Sheet1!$H$10,R609=Sheet1!$H$11),"Games","TBD")))))))))</f>
        <v>Food</v>
      </c>
      <c r="T609" t="str">
        <f>IF(R609=Sheet1!$H$4,"Animation",IF(R609=Sheet1!$H$5,"Documentary",IF(R609=Sheet1!$H$6,"Drama",IF(R609=Sheet1!$H$7,"Science Fiction",IF(R609=Sheet1!$H$8,"Shorts",IF(R609=Sheet1!$H$9,"Television",IF(R609=Sheet1!$H$10,"Mobile games",IF(R609=Sheet1!$H$11,"Video games",IF(R609=Sheet1!$H$12,"Food trucks",IF(R609=Sheet1!$H$13,"Audio",IF(R609=Sheet1!$H$14,"Electric music",IF(R609=Sheet1!$H$15,"Indie rock",IF(R609=Sheet1!$H$16,"Jazz",IF(R609=Sheet1!$H$17,"Metal",IF(R609=Sheet1!$H$18,"Rock",IF(R609=Sheet1!$H$19,"World Music",IF(R609=Sheet1!$H$20,"Fiction",IF(R609=Sheet1!$H$21,"Nonfiction",IF(R609=Sheet1!$H$22,"Radio &amp; podcasts",IF(R609=Sheet1!$H$23,"Translations",IF(R609=Sheet1!$H$24,"Photography books",IF(R609=Sheet1!$H$25,"Web",IF(R609=Sheet1!$H$26,"Wearables",IF(R609=Sheet1!$H$27,"Plays","Other"))))))))))))))))))))))))</f>
        <v>Food trucks</v>
      </c>
    </row>
    <row r="610" spans="1:20" ht="16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s="5">
        <f>(E610/D610)</f>
        <v>2.8397435897435899</v>
      </c>
      <c r="I610" s="8">
        <f>E610/G610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4">
        <f>(((L610/60)/60)/24)+DATE(1970,1,1)</f>
        <v>43530.25</v>
      </c>
      <c r="O610" s="14">
        <f>(((M610/60)/60)/24)+DATE(1970,1,1)</f>
        <v>43534.25</v>
      </c>
      <c r="P610" t="b">
        <v>0</v>
      </c>
      <c r="Q610" t="b">
        <v>1</v>
      </c>
      <c r="R610" t="s">
        <v>159</v>
      </c>
      <c r="S610" t="str">
        <f>IF(R610="food/food trucks","Food",IF(OR(R610=$R$3,R610=$R$15,R610=$R$52,R610=$R$85,R610=$R$75,R610=$R$135),"Music",IF(OR(R610=Sheet1!$H$4,R610=Sheet1!$H$5,R610=Sheet1!$H$6,R610=Sheet1!$H$7,R610=Sheet1!$H$8,R610=Sheet1!$H$9),"Film &amp; Video",IF(OR(R610=Sheet1!$H$26,R610=Sheet1!$H$25),"Technology",IF(R610=Sheet1!$H$13,"Journalism",IF(OR(R610=Sheet1!$H$20,R610=Sheet1!$H$21,R610=Sheet1!$H$22,R610=Sheet1!$H$23),"Publishing",IF(R610=Sheet1!$H$24,"Photography",IF(R610=Sheet1!$H$27,"Theater",IF(OR(R610=Sheet1!$H$10,R610=Sheet1!$H$11),"Games","TBD")))))))))</f>
        <v>Music</v>
      </c>
      <c r="T610" t="str">
        <f>IF(R610=Sheet1!$H$4,"Animation",IF(R610=Sheet1!$H$5,"Documentary",IF(R610=Sheet1!$H$6,"Drama",IF(R610=Sheet1!$H$7,"Science Fiction",IF(R610=Sheet1!$H$8,"Shorts",IF(R610=Sheet1!$H$9,"Television",IF(R610=Sheet1!$H$10,"Mobile games",IF(R610=Sheet1!$H$11,"Video games",IF(R610=Sheet1!$H$12,"Food trucks",IF(R610=Sheet1!$H$13,"Audio",IF(R610=Sheet1!$H$14,"Electric music",IF(R610=Sheet1!$H$15,"Indie rock",IF(R610=Sheet1!$H$16,"Jazz",IF(R610=Sheet1!$H$17,"Metal",IF(R610=Sheet1!$H$18,"Rock",IF(R610=Sheet1!$H$19,"World Music",IF(R610=Sheet1!$H$20,"Fiction",IF(R610=Sheet1!$H$21,"Nonfiction",IF(R610=Sheet1!$H$22,"Radio &amp; podcasts",IF(R610=Sheet1!$H$23,"Translations",IF(R610=Sheet1!$H$24,"Photography books",IF(R610=Sheet1!$H$25,"Web",IF(R610=Sheet1!$H$26,"Wearables",IF(R610=Sheet1!$H$27,"Plays","Other"))))))))))))))))))))))))</f>
        <v>Jazz</v>
      </c>
    </row>
    <row r="611" spans="1:20" ht="16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s="5">
        <f>(E611/D611)</f>
        <v>1.2041999999999999</v>
      </c>
      <c r="I611" s="8">
        <f>E611/G611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4">
        <f>(((L611/60)/60)/24)+DATE(1970,1,1)</f>
        <v>43481.25</v>
      </c>
      <c r="O611" s="14">
        <f>(((M611/60)/60)/24)+DATE(1970,1,1)</f>
        <v>43498.25</v>
      </c>
      <c r="P611" t="b">
        <v>0</v>
      </c>
      <c r="Q611" t="b">
        <v>0</v>
      </c>
      <c r="R611" t="s">
        <v>474</v>
      </c>
      <c r="S611" t="str">
        <f>IF(R611="food/food trucks","Food",IF(OR(R611=$R$3,R611=$R$15,R611=$R$52,R611=$R$85,R611=$R$75,R611=$R$135),"Music",IF(OR(R611=Sheet1!$H$4,R611=Sheet1!$H$5,R611=Sheet1!$H$6,R611=Sheet1!$H$7,R611=Sheet1!$H$8,R611=Sheet1!$H$9),"Film &amp; Video",IF(OR(R611=Sheet1!$H$26,R611=Sheet1!$H$25),"Technology",IF(R611=Sheet1!$H$13,"Journalism",IF(OR(R611=Sheet1!$H$20,R611=Sheet1!$H$21,R611=Sheet1!$H$22,R611=Sheet1!$H$23),"Publishing",IF(R611=Sheet1!$H$24,"Photography",IF(R611=Sheet1!$H$27,"Theater",IF(OR(R611=Sheet1!$H$10,R611=Sheet1!$H$11),"Games","TBD")))))))))</f>
        <v>Film &amp; Video</v>
      </c>
      <c r="T611" t="str">
        <f>IF(R611=Sheet1!$H$4,"Animation",IF(R611=Sheet1!$H$5,"Documentary",IF(R611=Sheet1!$H$6,"Drama",IF(R611=Sheet1!$H$7,"Science Fiction",IF(R611=Sheet1!$H$8,"Shorts",IF(R611=Sheet1!$H$9,"Television",IF(R611=Sheet1!$H$10,"Mobile games",IF(R611=Sheet1!$H$11,"Video games",IF(R611=Sheet1!$H$12,"Food trucks",IF(R611=Sheet1!$H$13,"Audio",IF(R611=Sheet1!$H$14,"Electric music",IF(R611=Sheet1!$H$15,"Indie rock",IF(R611=Sheet1!$H$16,"Jazz",IF(R611=Sheet1!$H$17,"Metal",IF(R611=Sheet1!$H$18,"Rock",IF(R611=Sheet1!$H$19,"World Music",IF(R611=Sheet1!$H$20,"Fiction",IF(R611=Sheet1!$H$21,"Nonfiction",IF(R611=Sheet1!$H$22,"Radio &amp; podcasts",IF(R611=Sheet1!$H$23,"Translations",IF(R611=Sheet1!$H$24,"Photography books",IF(R611=Sheet1!$H$25,"Web",IF(R611=Sheet1!$H$26,"Wearables",IF(R611=Sheet1!$H$27,"Plays","Other"))))))))))))))))))))))))</f>
        <v>Science Fiction</v>
      </c>
    </row>
    <row r="612" spans="1:20" ht="31.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s="5">
        <f>(E612/D612)</f>
        <v>4.1905607476635511</v>
      </c>
      <c r="I612" s="8">
        <f>E612/G612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4">
        <f>(((L612/60)/60)/24)+DATE(1970,1,1)</f>
        <v>41259.25</v>
      </c>
      <c r="O612" s="14">
        <f>(((M612/60)/60)/24)+DATE(1970,1,1)</f>
        <v>41273.25</v>
      </c>
      <c r="P612" t="b">
        <v>0</v>
      </c>
      <c r="Q612" t="b">
        <v>0</v>
      </c>
      <c r="R612" t="s">
        <v>33</v>
      </c>
      <c r="S612" t="str">
        <f>IF(R612="food/food trucks","Food",IF(OR(R612=$R$3,R612=$R$15,R612=$R$52,R612=$R$85,R612=$R$75,R612=$R$135),"Music",IF(OR(R612=Sheet1!$H$4,R612=Sheet1!$H$5,R612=Sheet1!$H$6,R612=Sheet1!$H$7,R612=Sheet1!$H$8,R612=Sheet1!$H$9),"Film &amp; Video",IF(OR(R612=Sheet1!$H$26,R612=Sheet1!$H$25),"Technology",IF(R612=Sheet1!$H$13,"Journalism",IF(OR(R612=Sheet1!$H$20,R612=Sheet1!$H$21,R612=Sheet1!$H$22,R612=Sheet1!$H$23),"Publishing",IF(R612=Sheet1!$H$24,"Photography",IF(R612=Sheet1!$H$27,"Theater",IF(OR(R612=Sheet1!$H$10,R612=Sheet1!$H$11),"Games","TBD")))))))))</f>
        <v>Theater</v>
      </c>
      <c r="T612" t="str">
        <f>IF(R612=Sheet1!$H$4,"Animation",IF(R612=Sheet1!$H$5,"Documentary",IF(R612=Sheet1!$H$6,"Drama",IF(R612=Sheet1!$H$7,"Science Fiction",IF(R612=Sheet1!$H$8,"Shorts",IF(R612=Sheet1!$H$9,"Television",IF(R612=Sheet1!$H$10,"Mobile games",IF(R612=Sheet1!$H$11,"Video games",IF(R612=Sheet1!$H$12,"Food trucks",IF(R612=Sheet1!$H$13,"Audio",IF(R612=Sheet1!$H$14,"Electric music",IF(R612=Sheet1!$H$15,"Indie rock",IF(R612=Sheet1!$H$16,"Jazz",IF(R612=Sheet1!$H$17,"Metal",IF(R612=Sheet1!$H$18,"Rock",IF(R612=Sheet1!$H$19,"World Music",IF(R612=Sheet1!$H$20,"Fiction",IF(R612=Sheet1!$H$21,"Nonfiction",IF(R612=Sheet1!$H$22,"Radio &amp; podcasts",IF(R612=Sheet1!$H$23,"Translations",IF(R612=Sheet1!$H$24,"Photography books",IF(R612=Sheet1!$H$25,"Web",IF(R612=Sheet1!$H$26,"Wearables",IF(R612=Sheet1!$H$27,"Plays","Other"))))))))))))))))))))))))</f>
        <v>Plays</v>
      </c>
    </row>
    <row r="613" spans="1:20" ht="16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s="5">
        <f>(E613/D613)</f>
        <v>0.13853658536585367</v>
      </c>
      <c r="I613" s="8">
        <f>E613/G613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4">
        <f>(((L613/60)/60)/24)+DATE(1970,1,1)</f>
        <v>41480.208333333336</v>
      </c>
      <c r="O613" s="14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>
        <f>IF(R613="food/food trucks","Food",IF(OR(R613=$R$3,R613=$R$15,R613=$R$52,R613=$R$85,R613=$R$75,R613=$R$135),"Music",IF(OR(R613=Sheet1!$H$4,R613=Sheet1!$H$5,R613=Sheet1!$H$6,R613=Sheet1!$H$7,R613=Sheet1!$H$8,R613=Sheet1!$H$9),"Film &amp; Video",IF(OR(R613=Sheet1!$H$26,R613=Sheet1!$H$25),"Technology",IF(R613=Sheet1!$H$13,"Journalism",IF(OR(R613=Sheet1!$H$20,R613=Sheet1!$H$21,R613=Sheet1!$H$22,R613=Sheet1!$H$23),"Publishing",IF(R613=Sheet1!$H$24,"Photography",IF(R613=Sheet1!$H$27,"Theater",IF(OR(R613=Sheet1!$H$10,R613=Sheet1!$H$11),"Games","TBD")))))))))</f>
        <v>Theater</v>
      </c>
      <c r="T613" t="str">
        <f>IF(R613=Sheet1!$H$4,"Animation",IF(R613=Sheet1!$H$5,"Documentary",IF(R613=Sheet1!$H$6,"Drama",IF(R613=Sheet1!$H$7,"Science Fiction",IF(R613=Sheet1!$H$8,"Shorts",IF(R613=Sheet1!$H$9,"Television",IF(R613=Sheet1!$H$10,"Mobile games",IF(R613=Sheet1!$H$11,"Video games",IF(R613=Sheet1!$H$12,"Food trucks",IF(R613=Sheet1!$H$13,"Audio",IF(R613=Sheet1!$H$14,"Electric music",IF(R613=Sheet1!$H$15,"Indie rock",IF(R613=Sheet1!$H$16,"Jazz",IF(R613=Sheet1!$H$17,"Metal",IF(R613=Sheet1!$H$18,"Rock",IF(R613=Sheet1!$H$19,"World Music",IF(R613=Sheet1!$H$20,"Fiction",IF(R613=Sheet1!$H$21,"Nonfiction",IF(R613=Sheet1!$H$22,"Radio &amp; podcasts",IF(R613=Sheet1!$H$23,"Translations",IF(R613=Sheet1!$H$24,"Photography books",IF(R613=Sheet1!$H$25,"Web",IF(R613=Sheet1!$H$26,"Wearables",IF(R613=Sheet1!$H$27,"Plays","Other"))))))))))))))))))))))))</f>
        <v>Plays</v>
      </c>
    </row>
    <row r="614" spans="1:20" ht="16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s="5">
        <f>(E614/D614)</f>
        <v>1.3943548387096774</v>
      </c>
      <c r="I614" s="8">
        <f>E614/G614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4">
        <f>(((L614/60)/60)/24)+DATE(1970,1,1)</f>
        <v>40474.208333333336</v>
      </c>
      <c r="O614" s="14">
        <f>(((M614/60)/60)/24)+DATE(1970,1,1)</f>
        <v>40497.25</v>
      </c>
      <c r="P614" t="b">
        <v>0</v>
      </c>
      <c r="Q614" t="b">
        <v>0</v>
      </c>
      <c r="R614" t="s">
        <v>50</v>
      </c>
      <c r="S614" t="str">
        <f>IF(R614="food/food trucks","Food",IF(OR(R614=$R$3,R614=$R$15,R614=$R$52,R614=$R$85,R614=$R$75,R614=$R$135),"Music",IF(OR(R614=Sheet1!$H$4,R614=Sheet1!$H$5,R614=Sheet1!$H$6,R614=Sheet1!$H$7,R614=Sheet1!$H$8,R614=Sheet1!$H$9),"Film &amp; Video",IF(OR(R614=Sheet1!$H$26,R614=Sheet1!$H$25),"Technology",IF(R614=Sheet1!$H$13,"Journalism",IF(OR(R614=Sheet1!$H$20,R614=Sheet1!$H$21,R614=Sheet1!$H$22,R614=Sheet1!$H$23),"Publishing",IF(R614=Sheet1!$H$24,"Photography",IF(R614=Sheet1!$H$27,"Theater",IF(OR(R614=Sheet1!$H$10,R614=Sheet1!$H$11),"Games","TBD")))))))))</f>
        <v>Music</v>
      </c>
      <c r="T614" t="str">
        <f>IF(R614=Sheet1!$H$4,"Animation",IF(R614=Sheet1!$H$5,"Documentary",IF(R614=Sheet1!$H$6,"Drama",IF(R614=Sheet1!$H$7,"Science Fiction",IF(R614=Sheet1!$H$8,"Shorts",IF(R614=Sheet1!$H$9,"Television",IF(R614=Sheet1!$H$10,"Mobile games",IF(R614=Sheet1!$H$11,"Video games",IF(R614=Sheet1!$H$12,"Food trucks",IF(R614=Sheet1!$H$13,"Audio",IF(R614=Sheet1!$H$14,"Electric music",IF(R614=Sheet1!$H$15,"Indie rock",IF(R614=Sheet1!$H$16,"Jazz",IF(R614=Sheet1!$H$17,"Metal",IF(R614=Sheet1!$H$18,"Rock",IF(R614=Sheet1!$H$19,"World Music",IF(R614=Sheet1!$H$20,"Fiction",IF(R614=Sheet1!$H$21,"Nonfiction",IF(R614=Sheet1!$H$22,"Radio &amp; podcasts",IF(R614=Sheet1!$H$23,"Translations",IF(R614=Sheet1!$H$24,"Photography books",IF(R614=Sheet1!$H$25,"Web",IF(R614=Sheet1!$H$26,"Wearables",IF(R614=Sheet1!$H$27,"Plays","Other"))))))))))))))))))))))))</f>
        <v>Electric music</v>
      </c>
    </row>
    <row r="615" spans="1:20" ht="16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s="5">
        <f>(E615/D615)</f>
        <v>1.74</v>
      </c>
      <c r="I615" s="8">
        <f>E615/G615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4">
        <f>(((L615/60)/60)/24)+DATE(1970,1,1)</f>
        <v>42973.208333333328</v>
      </c>
      <c r="O615" s="14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tr">
        <f>IF(R615="food/food trucks","Food",IF(OR(R615=$R$3,R615=$R$15,R615=$R$52,R615=$R$85,R615=$R$75,R615=$R$135),"Music",IF(OR(R615=Sheet1!$H$4,R615=Sheet1!$H$5,R615=Sheet1!$H$6,R615=Sheet1!$H$7,R615=Sheet1!$H$8,R615=Sheet1!$H$9),"Film &amp; Video",IF(OR(R615=Sheet1!$H$26,R615=Sheet1!$H$25),"Technology",IF(R615=Sheet1!$H$13,"Journalism",IF(OR(R615=Sheet1!$H$20,R615=Sheet1!$H$21,R615=Sheet1!$H$22,R615=Sheet1!$H$23),"Publishing",IF(R615=Sheet1!$H$24,"Photography",IF(R615=Sheet1!$H$27,"Theater",IF(OR(R615=Sheet1!$H$10,R615=Sheet1!$H$11),"Games","TBD")))))))))</f>
        <v>Theater</v>
      </c>
      <c r="T615" t="str">
        <f>IF(R615=Sheet1!$H$4,"Animation",IF(R615=Sheet1!$H$5,"Documentary",IF(R615=Sheet1!$H$6,"Drama",IF(R615=Sheet1!$H$7,"Science Fiction",IF(R615=Sheet1!$H$8,"Shorts",IF(R615=Sheet1!$H$9,"Television",IF(R615=Sheet1!$H$10,"Mobile games",IF(R615=Sheet1!$H$11,"Video games",IF(R615=Sheet1!$H$12,"Food trucks",IF(R615=Sheet1!$H$13,"Audio",IF(R615=Sheet1!$H$14,"Electric music",IF(R615=Sheet1!$H$15,"Indie rock",IF(R615=Sheet1!$H$16,"Jazz",IF(R615=Sheet1!$H$17,"Metal",IF(R615=Sheet1!$H$18,"Rock",IF(R615=Sheet1!$H$19,"World Music",IF(R615=Sheet1!$H$20,"Fiction",IF(R615=Sheet1!$H$21,"Nonfiction",IF(R615=Sheet1!$H$22,"Radio &amp; podcasts",IF(R615=Sheet1!$H$23,"Translations",IF(R615=Sheet1!$H$24,"Photography books",IF(R615=Sheet1!$H$25,"Web",IF(R615=Sheet1!$H$26,"Wearables",IF(R615=Sheet1!$H$27,"Plays","Other"))))))))))))))))))))))))</f>
        <v>Plays</v>
      </c>
    </row>
    <row r="616" spans="1:20" ht="31.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s="5">
        <f>(E616/D616)</f>
        <v>1.5549056603773586</v>
      </c>
      <c r="I616" s="8">
        <f>E616/G616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4">
        <f>(((L616/60)/60)/24)+DATE(1970,1,1)</f>
        <v>42746.25</v>
      </c>
      <c r="O616" s="14">
        <f>(((M616/60)/60)/24)+DATE(1970,1,1)</f>
        <v>42764.25</v>
      </c>
      <c r="P616" t="b">
        <v>0</v>
      </c>
      <c r="Q616" t="b">
        <v>0</v>
      </c>
      <c r="R616" t="s">
        <v>33</v>
      </c>
      <c r="S616" t="str">
        <f>IF(R616="food/food trucks","Food",IF(OR(R616=$R$3,R616=$R$15,R616=$R$52,R616=$R$85,R616=$R$75,R616=$R$135),"Music",IF(OR(R616=Sheet1!$H$4,R616=Sheet1!$H$5,R616=Sheet1!$H$6,R616=Sheet1!$H$7,R616=Sheet1!$H$8,R616=Sheet1!$H$9),"Film &amp; Video",IF(OR(R616=Sheet1!$H$26,R616=Sheet1!$H$25),"Technology",IF(R616=Sheet1!$H$13,"Journalism",IF(OR(R616=Sheet1!$H$20,R616=Sheet1!$H$21,R616=Sheet1!$H$22,R616=Sheet1!$H$23),"Publishing",IF(R616=Sheet1!$H$24,"Photography",IF(R616=Sheet1!$H$27,"Theater",IF(OR(R616=Sheet1!$H$10,R616=Sheet1!$H$11),"Games","TBD")))))))))</f>
        <v>Theater</v>
      </c>
      <c r="T616" t="str">
        <f>IF(R616=Sheet1!$H$4,"Animation",IF(R616=Sheet1!$H$5,"Documentary",IF(R616=Sheet1!$H$6,"Drama",IF(R616=Sheet1!$H$7,"Science Fiction",IF(R616=Sheet1!$H$8,"Shorts",IF(R616=Sheet1!$H$9,"Television",IF(R616=Sheet1!$H$10,"Mobile games",IF(R616=Sheet1!$H$11,"Video games",IF(R616=Sheet1!$H$12,"Food trucks",IF(R616=Sheet1!$H$13,"Audio",IF(R616=Sheet1!$H$14,"Electric music",IF(R616=Sheet1!$H$15,"Indie rock",IF(R616=Sheet1!$H$16,"Jazz",IF(R616=Sheet1!$H$17,"Metal",IF(R616=Sheet1!$H$18,"Rock",IF(R616=Sheet1!$H$19,"World Music",IF(R616=Sheet1!$H$20,"Fiction",IF(R616=Sheet1!$H$21,"Nonfiction",IF(R616=Sheet1!$H$22,"Radio &amp; podcasts",IF(R616=Sheet1!$H$23,"Translations",IF(R616=Sheet1!$H$24,"Photography books",IF(R616=Sheet1!$H$25,"Web",IF(R616=Sheet1!$H$26,"Wearables",IF(R616=Sheet1!$H$27,"Plays","Other"))))))))))))))))))))))))</f>
        <v>Plays</v>
      </c>
    </row>
    <row r="617" spans="1:20" ht="16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s="5">
        <f>(E617/D617)</f>
        <v>1.7044705882352942</v>
      </c>
      <c r="I617" s="8">
        <f>E617/G617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4">
        <f>(((L617/60)/60)/24)+DATE(1970,1,1)</f>
        <v>42489.208333333328</v>
      </c>
      <c r="O617" s="14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tr">
        <f>IF(R617="food/food trucks","Food",IF(OR(R617=$R$3,R617=$R$15,R617=$R$52,R617=$R$85,R617=$R$75,R617=$R$135),"Music",IF(OR(R617=Sheet1!$H$4,R617=Sheet1!$H$5,R617=Sheet1!$H$6,R617=Sheet1!$H$7,R617=Sheet1!$H$8,R617=Sheet1!$H$9),"Film &amp; Video",IF(OR(R617=Sheet1!$H$26,R617=Sheet1!$H$25),"Technology",IF(R617=Sheet1!$H$13,"Journalism",IF(OR(R617=Sheet1!$H$20,R617=Sheet1!$H$21,R617=Sheet1!$H$22,R617=Sheet1!$H$23),"Publishing",IF(R617=Sheet1!$H$24,"Photography",IF(R617=Sheet1!$H$27,"Theater",IF(OR(R617=Sheet1!$H$10,R617=Sheet1!$H$11),"Games","TBD")))))))))</f>
        <v>Theater</v>
      </c>
      <c r="T617" t="str">
        <f>IF(R617=Sheet1!$H$4,"Animation",IF(R617=Sheet1!$H$5,"Documentary",IF(R617=Sheet1!$H$6,"Drama",IF(R617=Sheet1!$H$7,"Science Fiction",IF(R617=Sheet1!$H$8,"Shorts",IF(R617=Sheet1!$H$9,"Television",IF(R617=Sheet1!$H$10,"Mobile games",IF(R617=Sheet1!$H$11,"Video games",IF(R617=Sheet1!$H$12,"Food trucks",IF(R617=Sheet1!$H$13,"Audio",IF(R617=Sheet1!$H$14,"Electric music",IF(R617=Sheet1!$H$15,"Indie rock",IF(R617=Sheet1!$H$16,"Jazz",IF(R617=Sheet1!$H$17,"Metal",IF(R617=Sheet1!$H$18,"Rock",IF(R617=Sheet1!$H$19,"World Music",IF(R617=Sheet1!$H$20,"Fiction",IF(R617=Sheet1!$H$21,"Nonfiction",IF(R617=Sheet1!$H$22,"Radio &amp; podcasts",IF(R617=Sheet1!$H$23,"Translations",IF(R617=Sheet1!$H$24,"Photography books",IF(R617=Sheet1!$H$25,"Web",IF(R617=Sheet1!$H$26,"Wearables",IF(R617=Sheet1!$H$27,"Plays","Other"))))))))))))))))))))))))</f>
        <v>Plays</v>
      </c>
    </row>
    <row r="618" spans="1:20" ht="16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s="5">
        <f>(E618/D618)</f>
        <v>1.8951562500000001</v>
      </c>
      <c r="I618" s="8">
        <f>E618/G618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4">
        <f>(((L618/60)/60)/24)+DATE(1970,1,1)</f>
        <v>41537.208333333336</v>
      </c>
      <c r="O618" s="14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tr">
        <f>IF(R618="food/food trucks","Food",IF(OR(R618=$R$3,R618=$R$15,R618=$R$52,R618=$R$85,R618=$R$75,R618=$R$135),"Music",IF(OR(R618=Sheet1!$H$4,R618=Sheet1!$H$5,R618=Sheet1!$H$6,R618=Sheet1!$H$7,R618=Sheet1!$H$8,R618=Sheet1!$H$9),"Film &amp; Video",IF(OR(R618=Sheet1!$H$26,R618=Sheet1!$H$25),"Technology",IF(R618=Sheet1!$H$13,"Journalism",IF(OR(R618=Sheet1!$H$20,R618=Sheet1!$H$21,R618=Sheet1!$H$22,R618=Sheet1!$H$23),"Publishing",IF(R618=Sheet1!$H$24,"Photography",IF(R618=Sheet1!$H$27,"Theater",IF(OR(R618=Sheet1!$H$10,R618=Sheet1!$H$11),"Games","TBD")))))))))</f>
        <v>Music</v>
      </c>
      <c r="T618" t="str">
        <f>IF(R618=Sheet1!$H$4,"Animation",IF(R618=Sheet1!$H$5,"Documentary",IF(R618=Sheet1!$H$6,"Drama",IF(R618=Sheet1!$H$7,"Science Fiction",IF(R618=Sheet1!$H$8,"Shorts",IF(R618=Sheet1!$H$9,"Television",IF(R618=Sheet1!$H$10,"Mobile games",IF(R618=Sheet1!$H$11,"Video games",IF(R618=Sheet1!$H$12,"Food trucks",IF(R618=Sheet1!$H$13,"Audio",IF(R618=Sheet1!$H$14,"Electric music",IF(R618=Sheet1!$H$15,"Indie rock",IF(R618=Sheet1!$H$16,"Jazz",IF(R618=Sheet1!$H$17,"Metal",IF(R618=Sheet1!$H$18,"Rock",IF(R618=Sheet1!$H$19,"World Music",IF(R618=Sheet1!$H$20,"Fiction",IF(R618=Sheet1!$H$21,"Nonfiction",IF(R618=Sheet1!$H$22,"Radio &amp; podcasts",IF(R618=Sheet1!$H$23,"Translations",IF(R618=Sheet1!$H$24,"Photography books",IF(R618=Sheet1!$H$25,"Web",IF(R618=Sheet1!$H$26,"Wearables",IF(R618=Sheet1!$H$27,"Plays","Other"))))))))))))))))))))))))</f>
        <v>Indie rock</v>
      </c>
    </row>
    <row r="619" spans="1:20" ht="16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s="5">
        <f>(E619/D619)</f>
        <v>2.4971428571428573</v>
      </c>
      <c r="I619" s="8">
        <f>E619/G619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4">
        <f>(((L619/60)/60)/24)+DATE(1970,1,1)</f>
        <v>41794.208333333336</v>
      </c>
      <c r="O619" s="14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tr">
        <f>IF(R619="food/food trucks","Food",IF(OR(R619=$R$3,R619=$R$15,R619=$R$52,R619=$R$85,R619=$R$75,R619=$R$135),"Music",IF(OR(R619=Sheet1!$H$4,R619=Sheet1!$H$5,R619=Sheet1!$H$6,R619=Sheet1!$H$7,R619=Sheet1!$H$8,R619=Sheet1!$H$9),"Film &amp; Video",IF(OR(R619=Sheet1!$H$26,R619=Sheet1!$H$25),"Technology",IF(R619=Sheet1!$H$13,"Journalism",IF(OR(R619=Sheet1!$H$20,R619=Sheet1!$H$21,R619=Sheet1!$H$22,R619=Sheet1!$H$23),"Publishing",IF(R619=Sheet1!$H$24,"Photography",IF(R619=Sheet1!$H$27,"Theater",IF(OR(R619=Sheet1!$H$10,R619=Sheet1!$H$11),"Games","TBD")))))))))</f>
        <v>Theater</v>
      </c>
      <c r="T619" t="str">
        <f>IF(R619=Sheet1!$H$4,"Animation",IF(R619=Sheet1!$H$5,"Documentary",IF(R619=Sheet1!$H$6,"Drama",IF(R619=Sheet1!$H$7,"Science Fiction",IF(R619=Sheet1!$H$8,"Shorts",IF(R619=Sheet1!$H$9,"Television",IF(R619=Sheet1!$H$10,"Mobile games",IF(R619=Sheet1!$H$11,"Video games",IF(R619=Sheet1!$H$12,"Food trucks",IF(R619=Sheet1!$H$13,"Audio",IF(R619=Sheet1!$H$14,"Electric music",IF(R619=Sheet1!$H$15,"Indie rock",IF(R619=Sheet1!$H$16,"Jazz",IF(R619=Sheet1!$H$17,"Metal",IF(R619=Sheet1!$H$18,"Rock",IF(R619=Sheet1!$H$19,"World Music",IF(R619=Sheet1!$H$20,"Fiction",IF(R619=Sheet1!$H$21,"Nonfiction",IF(R619=Sheet1!$H$22,"Radio &amp; podcasts",IF(R619=Sheet1!$H$23,"Translations",IF(R619=Sheet1!$H$24,"Photography books",IF(R619=Sheet1!$H$25,"Web",IF(R619=Sheet1!$H$26,"Wearables",IF(R619=Sheet1!$H$27,"Plays","Other"))))))))))))))))))))))))</f>
        <v>Plays</v>
      </c>
    </row>
    <row r="620" spans="1:20" ht="16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s="5">
        <f>(E620/D620)</f>
        <v>0.48860523665659616</v>
      </c>
      <c r="I620" s="8">
        <f>E620/G620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4">
        <f>(((L620/60)/60)/24)+DATE(1970,1,1)</f>
        <v>41396.208333333336</v>
      </c>
      <c r="O620" s="14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>
        <f>IF(R620="food/food trucks","Food",IF(OR(R620=$R$3,R620=$R$15,R620=$R$52,R620=$R$85,R620=$R$75,R620=$R$135),"Music",IF(OR(R620=Sheet1!$H$4,R620=Sheet1!$H$5,R620=Sheet1!$H$6,R620=Sheet1!$H$7,R620=Sheet1!$H$8,R620=Sheet1!$H$9),"Film &amp; Video",IF(OR(R620=Sheet1!$H$26,R620=Sheet1!$H$25),"Technology",IF(R620=Sheet1!$H$13,"Journalism",IF(OR(R620=Sheet1!$H$20,R620=Sheet1!$H$21,R620=Sheet1!$H$22,R620=Sheet1!$H$23),"Publishing",IF(R620=Sheet1!$H$24,"Photography",IF(R620=Sheet1!$H$27,"Theater",IF(OR(R620=Sheet1!$H$10,R620=Sheet1!$H$11),"Games","TBD")))))))))</f>
        <v>Publishing</v>
      </c>
      <c r="T620" t="str">
        <f>IF(R620=Sheet1!$H$4,"Animation",IF(R620=Sheet1!$H$5,"Documentary",IF(R620=Sheet1!$H$6,"Drama",IF(R620=Sheet1!$H$7,"Science Fiction",IF(R620=Sheet1!$H$8,"Shorts",IF(R620=Sheet1!$H$9,"Television",IF(R620=Sheet1!$H$10,"Mobile games",IF(R620=Sheet1!$H$11,"Video games",IF(R620=Sheet1!$H$12,"Food trucks",IF(R620=Sheet1!$H$13,"Audio",IF(R620=Sheet1!$H$14,"Electric music",IF(R620=Sheet1!$H$15,"Indie rock",IF(R620=Sheet1!$H$16,"Jazz",IF(R620=Sheet1!$H$17,"Metal",IF(R620=Sheet1!$H$18,"Rock",IF(R620=Sheet1!$H$19,"World Music",IF(R620=Sheet1!$H$20,"Fiction",IF(R620=Sheet1!$H$21,"Nonfiction",IF(R620=Sheet1!$H$22,"Radio &amp; podcasts",IF(R620=Sheet1!$H$23,"Translations",IF(R620=Sheet1!$H$24,"Photography books",IF(R620=Sheet1!$H$25,"Web",IF(R620=Sheet1!$H$26,"Wearables",IF(R620=Sheet1!$H$27,"Plays","Other"))))))))))))))))))))))))</f>
        <v>Nonfiction</v>
      </c>
    </row>
    <row r="621" spans="1:20" ht="16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s="5">
        <f>(E621/D621)</f>
        <v>0.28461970393057684</v>
      </c>
      <c r="I621" s="8">
        <f>E621/G621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4">
        <f>(((L621/60)/60)/24)+DATE(1970,1,1)</f>
        <v>40669.208333333336</v>
      </c>
      <c r="O621" s="14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>
        <f>IF(R621="food/food trucks","Food",IF(OR(R621=$R$3,R621=$R$15,R621=$R$52,R621=$R$85,R621=$R$75,R621=$R$135),"Music",IF(OR(R621=Sheet1!$H$4,R621=Sheet1!$H$5,R621=Sheet1!$H$6,R621=Sheet1!$H$7,R621=Sheet1!$H$8,R621=Sheet1!$H$9),"Film &amp; Video",IF(OR(R621=Sheet1!$H$26,R621=Sheet1!$H$25),"Technology",IF(R621=Sheet1!$H$13,"Journalism",IF(OR(R621=Sheet1!$H$20,R621=Sheet1!$H$21,R621=Sheet1!$H$22,R621=Sheet1!$H$23),"Publishing",IF(R621=Sheet1!$H$24,"Photography",IF(R621=Sheet1!$H$27,"Theater",IF(OR(R621=Sheet1!$H$10,R621=Sheet1!$H$11),"Games","TBD")))))))))</f>
        <v>Theater</v>
      </c>
      <c r="T621" t="str">
        <f>IF(R621=Sheet1!$H$4,"Animation",IF(R621=Sheet1!$H$5,"Documentary",IF(R621=Sheet1!$H$6,"Drama",IF(R621=Sheet1!$H$7,"Science Fiction",IF(R621=Sheet1!$H$8,"Shorts",IF(R621=Sheet1!$H$9,"Television",IF(R621=Sheet1!$H$10,"Mobile games",IF(R621=Sheet1!$H$11,"Video games",IF(R621=Sheet1!$H$12,"Food trucks",IF(R621=Sheet1!$H$13,"Audio",IF(R621=Sheet1!$H$14,"Electric music",IF(R621=Sheet1!$H$15,"Indie rock",IF(R621=Sheet1!$H$16,"Jazz",IF(R621=Sheet1!$H$17,"Metal",IF(R621=Sheet1!$H$18,"Rock",IF(R621=Sheet1!$H$19,"World Music",IF(R621=Sheet1!$H$20,"Fiction",IF(R621=Sheet1!$H$21,"Nonfiction",IF(R621=Sheet1!$H$22,"Radio &amp; podcasts",IF(R621=Sheet1!$H$23,"Translations",IF(R621=Sheet1!$H$24,"Photography books",IF(R621=Sheet1!$H$25,"Web",IF(R621=Sheet1!$H$26,"Wearables",IF(R621=Sheet1!$H$27,"Plays","Other"))))))))))))))))))))))))</f>
        <v>Plays</v>
      </c>
    </row>
    <row r="622" spans="1:20" ht="16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s="5">
        <f>(E622/D622)</f>
        <v>2.6802325581395348</v>
      </c>
      <c r="I622" s="8">
        <f>E622/G622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4">
        <f>(((L622/60)/60)/24)+DATE(1970,1,1)</f>
        <v>42559.208333333328</v>
      </c>
      <c r="O622" s="14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tr">
        <f>IF(R622="food/food trucks","Food",IF(OR(R622=$R$3,R622=$R$15,R622=$R$52,R622=$R$85,R622=$R$75,R622=$R$135),"Music",IF(OR(R622=Sheet1!$H$4,R622=Sheet1!$H$5,R622=Sheet1!$H$6,R622=Sheet1!$H$7,R622=Sheet1!$H$8,R622=Sheet1!$H$9),"Film &amp; Video",IF(OR(R622=Sheet1!$H$26,R622=Sheet1!$H$25),"Technology",IF(R622=Sheet1!$H$13,"Journalism",IF(OR(R622=Sheet1!$H$20,R622=Sheet1!$H$21,R622=Sheet1!$H$22,R622=Sheet1!$H$23),"Publishing",IF(R622=Sheet1!$H$24,"Photography",IF(R622=Sheet1!$H$27,"Theater",IF(OR(R622=Sheet1!$H$10,R622=Sheet1!$H$11),"Games","TBD")))))))))</f>
        <v>Photography</v>
      </c>
      <c r="T622" t="str">
        <f>IF(R622=Sheet1!$H$4,"Animation",IF(R622=Sheet1!$H$5,"Documentary",IF(R622=Sheet1!$H$6,"Drama",IF(R622=Sheet1!$H$7,"Science Fiction",IF(R622=Sheet1!$H$8,"Shorts",IF(R622=Sheet1!$H$9,"Television",IF(R622=Sheet1!$H$10,"Mobile games",IF(R622=Sheet1!$H$11,"Video games",IF(R622=Sheet1!$H$12,"Food trucks",IF(R622=Sheet1!$H$13,"Audio",IF(R622=Sheet1!$H$14,"Electric music",IF(R622=Sheet1!$H$15,"Indie rock",IF(R622=Sheet1!$H$16,"Jazz",IF(R622=Sheet1!$H$17,"Metal",IF(R622=Sheet1!$H$18,"Rock",IF(R622=Sheet1!$H$19,"World Music",IF(R622=Sheet1!$H$20,"Fiction",IF(R622=Sheet1!$H$21,"Nonfiction",IF(R622=Sheet1!$H$22,"Radio &amp; podcasts",IF(R622=Sheet1!$H$23,"Translations",IF(R622=Sheet1!$H$24,"Photography books",IF(R622=Sheet1!$H$25,"Web",IF(R622=Sheet1!$H$26,"Wearables",IF(R622=Sheet1!$H$27,"Plays","Other"))))))))))))))))))))))))</f>
        <v>Photography books</v>
      </c>
    </row>
    <row r="623" spans="1:20" ht="16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s="5">
        <f>(E623/D623)</f>
        <v>6.1980078125000002</v>
      </c>
      <c r="I623" s="8">
        <f>E623/G623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4">
        <f>(((L623/60)/60)/24)+DATE(1970,1,1)</f>
        <v>42626.208333333328</v>
      </c>
      <c r="O623" s="14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tr">
        <f>IF(R623="food/food trucks","Food",IF(OR(R623=$R$3,R623=$R$15,R623=$R$52,R623=$R$85,R623=$R$75,R623=$R$135),"Music",IF(OR(R623=Sheet1!$H$4,R623=Sheet1!$H$5,R623=Sheet1!$H$6,R623=Sheet1!$H$7,R623=Sheet1!$H$8,R623=Sheet1!$H$9),"Film &amp; Video",IF(OR(R623=Sheet1!$H$26,R623=Sheet1!$H$25),"Technology",IF(R623=Sheet1!$H$13,"Journalism",IF(OR(R623=Sheet1!$H$20,R623=Sheet1!$H$21,R623=Sheet1!$H$22,R623=Sheet1!$H$23),"Publishing",IF(R623=Sheet1!$H$24,"Photography",IF(R623=Sheet1!$H$27,"Theater",IF(OR(R623=Sheet1!$H$10,R623=Sheet1!$H$11),"Games","TBD")))))))))</f>
        <v>Theater</v>
      </c>
      <c r="T623" t="str">
        <f>IF(R623=Sheet1!$H$4,"Animation",IF(R623=Sheet1!$H$5,"Documentary",IF(R623=Sheet1!$H$6,"Drama",IF(R623=Sheet1!$H$7,"Science Fiction",IF(R623=Sheet1!$H$8,"Shorts",IF(R623=Sheet1!$H$9,"Television",IF(R623=Sheet1!$H$10,"Mobile games",IF(R623=Sheet1!$H$11,"Video games",IF(R623=Sheet1!$H$12,"Food trucks",IF(R623=Sheet1!$H$13,"Audio",IF(R623=Sheet1!$H$14,"Electric music",IF(R623=Sheet1!$H$15,"Indie rock",IF(R623=Sheet1!$H$16,"Jazz",IF(R623=Sheet1!$H$17,"Metal",IF(R623=Sheet1!$H$18,"Rock",IF(R623=Sheet1!$H$19,"World Music",IF(R623=Sheet1!$H$20,"Fiction",IF(R623=Sheet1!$H$21,"Nonfiction",IF(R623=Sheet1!$H$22,"Radio &amp; podcasts",IF(R623=Sheet1!$H$23,"Translations",IF(R623=Sheet1!$H$24,"Photography books",IF(R623=Sheet1!$H$25,"Web",IF(R623=Sheet1!$H$26,"Wearables",IF(R623=Sheet1!$H$27,"Plays","Other"))))))))))))))))))))))))</f>
        <v>Plays</v>
      </c>
    </row>
    <row r="624" spans="1:20" ht="16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s="5">
        <f>(E624/D624)</f>
        <v>3.1301587301587303E-2</v>
      </c>
      <c r="I624" s="8">
        <f>E624/G624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14">
        <f>(((L624/60)/60)/24)+DATE(1970,1,1)</f>
        <v>43205.208333333328</v>
      </c>
      <c r="O624" s="14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>
        <f>IF(R624="food/food trucks","Food",IF(OR(R624=$R$3,R624=$R$15,R624=$R$52,R624=$R$85,R624=$R$75,R624=$R$135),"Music",IF(OR(R624=Sheet1!$H$4,R624=Sheet1!$H$5,R624=Sheet1!$H$6,R624=Sheet1!$H$7,R624=Sheet1!$H$8,R624=Sheet1!$H$9),"Film &amp; Video",IF(OR(R624=Sheet1!$H$26,R624=Sheet1!$H$25),"Technology",IF(R624=Sheet1!$H$13,"Journalism",IF(OR(R624=Sheet1!$H$20,R624=Sheet1!$H$21,R624=Sheet1!$H$22,R624=Sheet1!$H$23),"Publishing",IF(R624=Sheet1!$H$24,"Photography",IF(R624=Sheet1!$H$27,"Theater",IF(OR(R624=Sheet1!$H$10,R624=Sheet1!$H$11),"Games","TBD")))))))))</f>
        <v>Music</v>
      </c>
      <c r="T624" t="str">
        <f>IF(R624=Sheet1!$H$4,"Animation",IF(R624=Sheet1!$H$5,"Documentary",IF(R624=Sheet1!$H$6,"Drama",IF(R624=Sheet1!$H$7,"Science Fiction",IF(R624=Sheet1!$H$8,"Shorts",IF(R624=Sheet1!$H$9,"Television",IF(R624=Sheet1!$H$10,"Mobile games",IF(R624=Sheet1!$H$11,"Video games",IF(R624=Sheet1!$H$12,"Food trucks",IF(R624=Sheet1!$H$13,"Audio",IF(R624=Sheet1!$H$14,"Electric music",IF(R624=Sheet1!$H$15,"Indie rock",IF(R624=Sheet1!$H$16,"Jazz",IF(R624=Sheet1!$H$17,"Metal",IF(R624=Sheet1!$H$18,"Rock",IF(R624=Sheet1!$H$19,"World Music",IF(R624=Sheet1!$H$20,"Fiction",IF(R624=Sheet1!$H$21,"Nonfiction",IF(R624=Sheet1!$H$22,"Radio &amp; podcasts",IF(R624=Sheet1!$H$23,"Translations",IF(R624=Sheet1!$H$24,"Photography books",IF(R624=Sheet1!$H$25,"Web",IF(R624=Sheet1!$H$26,"Wearables",IF(R624=Sheet1!$H$27,"Plays","Other"))))))))))))))))))))))))</f>
        <v>Indie rock</v>
      </c>
    </row>
    <row r="625" spans="1:20" ht="16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s="5">
        <f>(E625/D625)</f>
        <v>1.5992152704135738</v>
      </c>
      <c r="I625" s="8">
        <f>E625/G625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4">
        <f>(((L625/60)/60)/24)+DATE(1970,1,1)</f>
        <v>42201.208333333328</v>
      </c>
      <c r="O625" s="14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tr">
        <f>IF(R625="food/food trucks","Food",IF(OR(R625=$R$3,R625=$R$15,R625=$R$52,R625=$R$85,R625=$R$75,R625=$R$135),"Music",IF(OR(R625=Sheet1!$H$4,R625=Sheet1!$H$5,R625=Sheet1!$H$6,R625=Sheet1!$H$7,R625=Sheet1!$H$8,R625=Sheet1!$H$9),"Film &amp; Video",IF(OR(R625=Sheet1!$H$26,R625=Sheet1!$H$25),"Technology",IF(R625=Sheet1!$H$13,"Journalism",IF(OR(R625=Sheet1!$H$20,R625=Sheet1!$H$21,R625=Sheet1!$H$22,R625=Sheet1!$H$23),"Publishing",IF(R625=Sheet1!$H$24,"Photography",IF(R625=Sheet1!$H$27,"Theater",IF(OR(R625=Sheet1!$H$10,R625=Sheet1!$H$11),"Games","TBD")))))))))</f>
        <v>Theater</v>
      </c>
      <c r="T625" t="str">
        <f>IF(R625=Sheet1!$H$4,"Animation",IF(R625=Sheet1!$H$5,"Documentary",IF(R625=Sheet1!$H$6,"Drama",IF(R625=Sheet1!$H$7,"Science Fiction",IF(R625=Sheet1!$H$8,"Shorts",IF(R625=Sheet1!$H$9,"Television",IF(R625=Sheet1!$H$10,"Mobile games",IF(R625=Sheet1!$H$11,"Video games",IF(R625=Sheet1!$H$12,"Food trucks",IF(R625=Sheet1!$H$13,"Audio",IF(R625=Sheet1!$H$14,"Electric music",IF(R625=Sheet1!$H$15,"Indie rock",IF(R625=Sheet1!$H$16,"Jazz",IF(R625=Sheet1!$H$17,"Metal",IF(R625=Sheet1!$H$18,"Rock",IF(R625=Sheet1!$H$19,"World Music",IF(R625=Sheet1!$H$20,"Fiction",IF(R625=Sheet1!$H$21,"Nonfiction",IF(R625=Sheet1!$H$22,"Radio &amp; podcasts",IF(R625=Sheet1!$H$23,"Translations",IF(R625=Sheet1!$H$24,"Photography books",IF(R625=Sheet1!$H$25,"Web",IF(R625=Sheet1!$H$26,"Wearables",IF(R625=Sheet1!$H$27,"Plays","Other"))))))))))))))))))))))))</f>
        <v>Plays</v>
      </c>
    </row>
    <row r="626" spans="1:20" ht="16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s="5">
        <f>(E626/D626)</f>
        <v>2.793921568627451</v>
      </c>
      <c r="I626" s="8">
        <f>E626/G626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4">
        <f>(((L626/60)/60)/24)+DATE(1970,1,1)</f>
        <v>42029.25</v>
      </c>
      <c r="O626" s="14">
        <f>(((M626/60)/60)/24)+DATE(1970,1,1)</f>
        <v>42035.25</v>
      </c>
      <c r="P626" t="b">
        <v>0</v>
      </c>
      <c r="Q626" t="b">
        <v>0</v>
      </c>
      <c r="R626" t="s">
        <v>122</v>
      </c>
      <c r="S626" t="str">
        <f>IF(R626="food/food trucks","Food",IF(OR(R626=$R$3,R626=$R$15,R626=$R$52,R626=$R$85,R626=$R$75,R626=$R$135),"Music",IF(OR(R626=Sheet1!$H$4,R626=Sheet1!$H$5,R626=Sheet1!$H$6,R626=Sheet1!$H$7,R626=Sheet1!$H$8,R626=Sheet1!$H$9),"Film &amp; Video",IF(OR(R626=Sheet1!$H$26,R626=Sheet1!$H$25),"Technology",IF(R626=Sheet1!$H$13,"Journalism",IF(OR(R626=Sheet1!$H$20,R626=Sheet1!$H$21,R626=Sheet1!$H$22,R626=Sheet1!$H$23),"Publishing",IF(R626=Sheet1!$H$24,"Photography",IF(R626=Sheet1!$H$27,"Theater",IF(OR(R626=Sheet1!$H$10,R626=Sheet1!$H$11),"Games","TBD")))))))))</f>
        <v>Photography</v>
      </c>
      <c r="T626" t="str">
        <f>IF(R626=Sheet1!$H$4,"Animation",IF(R626=Sheet1!$H$5,"Documentary",IF(R626=Sheet1!$H$6,"Drama",IF(R626=Sheet1!$H$7,"Science Fiction",IF(R626=Sheet1!$H$8,"Shorts",IF(R626=Sheet1!$H$9,"Television",IF(R626=Sheet1!$H$10,"Mobile games",IF(R626=Sheet1!$H$11,"Video games",IF(R626=Sheet1!$H$12,"Food trucks",IF(R626=Sheet1!$H$13,"Audio",IF(R626=Sheet1!$H$14,"Electric music",IF(R626=Sheet1!$H$15,"Indie rock",IF(R626=Sheet1!$H$16,"Jazz",IF(R626=Sheet1!$H$17,"Metal",IF(R626=Sheet1!$H$18,"Rock",IF(R626=Sheet1!$H$19,"World Music",IF(R626=Sheet1!$H$20,"Fiction",IF(R626=Sheet1!$H$21,"Nonfiction",IF(R626=Sheet1!$H$22,"Radio &amp; podcasts",IF(R626=Sheet1!$H$23,"Translations",IF(R626=Sheet1!$H$24,"Photography books",IF(R626=Sheet1!$H$25,"Web",IF(R626=Sheet1!$H$26,"Wearables",IF(R626=Sheet1!$H$27,"Plays","Other"))))))))))))))))))))))))</f>
        <v>Photography books</v>
      </c>
    </row>
    <row r="627" spans="1:20" ht="31.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s="5">
        <f>(E627/D627)</f>
        <v>0.77373333333333338</v>
      </c>
      <c r="I627" s="8">
        <f>E627/G627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4">
        <f>(((L627/60)/60)/24)+DATE(1970,1,1)</f>
        <v>43857.25</v>
      </c>
      <c r="O627" s="14">
        <f>(((M627/60)/60)/24)+DATE(1970,1,1)</f>
        <v>43871.25</v>
      </c>
      <c r="P627" t="b">
        <v>0</v>
      </c>
      <c r="Q627" t="b">
        <v>0</v>
      </c>
      <c r="R627" t="s">
        <v>33</v>
      </c>
      <c r="S627" t="str">
        <f>IF(R627="food/food trucks","Food",IF(OR(R627=$R$3,R627=$R$15,R627=$R$52,R627=$R$85,R627=$R$75,R627=$R$135),"Music",IF(OR(R627=Sheet1!$H$4,R627=Sheet1!$H$5,R627=Sheet1!$H$6,R627=Sheet1!$H$7,R627=Sheet1!$H$8,R627=Sheet1!$H$9),"Film &amp; Video",IF(OR(R627=Sheet1!$H$26,R627=Sheet1!$H$25),"Technology",IF(R627=Sheet1!$H$13,"Journalism",IF(OR(R627=Sheet1!$H$20,R627=Sheet1!$H$21,R627=Sheet1!$H$22,R627=Sheet1!$H$23),"Publishing",IF(R627=Sheet1!$H$24,"Photography",IF(R627=Sheet1!$H$27,"Theater",IF(OR(R627=Sheet1!$H$10,R627=Sheet1!$H$11),"Games","TBD")))))))))</f>
        <v>Theater</v>
      </c>
      <c r="T627" t="str">
        <f>IF(R627=Sheet1!$H$4,"Animation",IF(R627=Sheet1!$H$5,"Documentary",IF(R627=Sheet1!$H$6,"Drama",IF(R627=Sheet1!$H$7,"Science Fiction",IF(R627=Sheet1!$H$8,"Shorts",IF(R627=Sheet1!$H$9,"Television",IF(R627=Sheet1!$H$10,"Mobile games",IF(R627=Sheet1!$H$11,"Video games",IF(R627=Sheet1!$H$12,"Food trucks",IF(R627=Sheet1!$H$13,"Audio",IF(R627=Sheet1!$H$14,"Electric music",IF(R627=Sheet1!$H$15,"Indie rock",IF(R627=Sheet1!$H$16,"Jazz",IF(R627=Sheet1!$H$17,"Metal",IF(R627=Sheet1!$H$18,"Rock",IF(R627=Sheet1!$H$19,"World Music",IF(R627=Sheet1!$H$20,"Fiction",IF(R627=Sheet1!$H$21,"Nonfiction",IF(R627=Sheet1!$H$22,"Radio &amp; podcasts",IF(R627=Sheet1!$H$23,"Translations",IF(R627=Sheet1!$H$24,"Photography books",IF(R627=Sheet1!$H$25,"Web",IF(R627=Sheet1!$H$26,"Wearables",IF(R627=Sheet1!$H$27,"Plays","Other"))))))))))))))))))))))))</f>
        <v>Plays</v>
      </c>
    </row>
    <row r="628" spans="1:20" ht="31.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s="5">
        <f>(E628/D628)</f>
        <v>2.0632812500000002</v>
      </c>
      <c r="I628" s="8">
        <f>E628/G628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4">
        <f>(((L628/60)/60)/24)+DATE(1970,1,1)</f>
        <v>40449.208333333336</v>
      </c>
      <c r="O628" s="14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tr">
        <f>IF(R628="food/food trucks","Food",IF(OR(R628=$R$3,R628=$R$15,R628=$R$52,R628=$R$85,R628=$R$75,R628=$R$135),"Music",IF(OR(R628=Sheet1!$H$4,R628=Sheet1!$H$5,R628=Sheet1!$H$6,R628=Sheet1!$H$7,R628=Sheet1!$H$8,R628=Sheet1!$H$9),"Film &amp; Video",IF(OR(R628=Sheet1!$H$26,R628=Sheet1!$H$25),"Technology",IF(R628=Sheet1!$H$13,"Journalism",IF(OR(R628=Sheet1!$H$20,R628=Sheet1!$H$21,R628=Sheet1!$H$22,R628=Sheet1!$H$23),"Publishing",IF(R628=Sheet1!$H$24,"Photography",IF(R628=Sheet1!$H$27,"Theater",IF(OR(R628=Sheet1!$H$10,R628=Sheet1!$H$11),"Games","TBD")))))))))</f>
        <v>Theater</v>
      </c>
      <c r="T628" t="str">
        <f>IF(R628=Sheet1!$H$4,"Animation",IF(R628=Sheet1!$H$5,"Documentary",IF(R628=Sheet1!$H$6,"Drama",IF(R628=Sheet1!$H$7,"Science Fiction",IF(R628=Sheet1!$H$8,"Shorts",IF(R628=Sheet1!$H$9,"Television",IF(R628=Sheet1!$H$10,"Mobile games",IF(R628=Sheet1!$H$11,"Video games",IF(R628=Sheet1!$H$12,"Food trucks",IF(R628=Sheet1!$H$13,"Audio",IF(R628=Sheet1!$H$14,"Electric music",IF(R628=Sheet1!$H$15,"Indie rock",IF(R628=Sheet1!$H$16,"Jazz",IF(R628=Sheet1!$H$17,"Metal",IF(R628=Sheet1!$H$18,"Rock",IF(R628=Sheet1!$H$19,"World Music",IF(R628=Sheet1!$H$20,"Fiction",IF(R628=Sheet1!$H$21,"Nonfiction",IF(R628=Sheet1!$H$22,"Radio &amp; podcasts",IF(R628=Sheet1!$H$23,"Translations",IF(R628=Sheet1!$H$24,"Photography books",IF(R628=Sheet1!$H$25,"Web",IF(R628=Sheet1!$H$26,"Wearables",IF(R628=Sheet1!$H$27,"Plays","Other"))))))))))))))))))))))))</f>
        <v>Plays</v>
      </c>
    </row>
    <row r="629" spans="1:20" ht="16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s="5">
        <f>(E629/D629)</f>
        <v>6.9424999999999999</v>
      </c>
      <c r="I629" s="8">
        <f>E629/G629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4">
        <f>(((L629/60)/60)/24)+DATE(1970,1,1)</f>
        <v>40345.208333333336</v>
      </c>
      <c r="O629" s="14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tr">
        <f>IF(R629="food/food trucks","Food",IF(OR(R629=$R$3,R629=$R$15,R629=$R$52,R629=$R$85,R629=$R$75,R629=$R$135),"Music",IF(OR(R629=Sheet1!$H$4,R629=Sheet1!$H$5,R629=Sheet1!$H$6,R629=Sheet1!$H$7,R629=Sheet1!$H$8,R629=Sheet1!$H$9),"Film &amp; Video",IF(OR(R629=Sheet1!$H$26,R629=Sheet1!$H$25),"Technology",IF(R629=Sheet1!$H$13,"Journalism",IF(OR(R629=Sheet1!$H$20,R629=Sheet1!$H$21,R629=Sheet1!$H$22,R629=Sheet1!$H$23),"Publishing",IF(R629=Sheet1!$H$24,"Photography",IF(R629=Sheet1!$H$27,"Theater",IF(OR(R629=Sheet1!$H$10,R629=Sheet1!$H$11),"Games","TBD")))))))))</f>
        <v>Food</v>
      </c>
      <c r="T629" t="str">
        <f>IF(R629=Sheet1!$H$4,"Animation",IF(R629=Sheet1!$H$5,"Documentary",IF(R629=Sheet1!$H$6,"Drama",IF(R629=Sheet1!$H$7,"Science Fiction",IF(R629=Sheet1!$H$8,"Shorts",IF(R629=Sheet1!$H$9,"Television",IF(R629=Sheet1!$H$10,"Mobile games",IF(R629=Sheet1!$H$11,"Video games",IF(R629=Sheet1!$H$12,"Food trucks",IF(R629=Sheet1!$H$13,"Audio",IF(R629=Sheet1!$H$14,"Electric music",IF(R629=Sheet1!$H$15,"Indie rock",IF(R629=Sheet1!$H$16,"Jazz",IF(R629=Sheet1!$H$17,"Metal",IF(R629=Sheet1!$H$18,"Rock",IF(R629=Sheet1!$H$19,"World Music",IF(R629=Sheet1!$H$20,"Fiction",IF(R629=Sheet1!$H$21,"Nonfiction",IF(R629=Sheet1!$H$22,"Radio &amp; podcasts",IF(R629=Sheet1!$H$23,"Translations",IF(R629=Sheet1!$H$24,"Photography books",IF(R629=Sheet1!$H$25,"Web",IF(R629=Sheet1!$H$26,"Wearables",IF(R629=Sheet1!$H$27,"Plays","Other"))))))))))))))))))))))))</f>
        <v>Food trucks</v>
      </c>
    </row>
    <row r="630" spans="1:20" ht="16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s="5">
        <f>(E630/D630)</f>
        <v>1.5178947368421052</v>
      </c>
      <c r="I630" s="8">
        <f>E630/G630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4">
        <f>(((L630/60)/60)/24)+DATE(1970,1,1)</f>
        <v>40455.208333333336</v>
      </c>
      <c r="O630" s="14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tr">
        <f>IF(R630="food/food trucks","Food",IF(OR(R630=$R$3,R630=$R$15,R630=$R$52,R630=$R$85,R630=$R$75,R630=$R$135),"Music",IF(OR(R630=Sheet1!$H$4,R630=Sheet1!$H$5,R630=Sheet1!$H$6,R630=Sheet1!$H$7,R630=Sheet1!$H$8,R630=Sheet1!$H$9),"Film &amp; Video",IF(OR(R630=Sheet1!$H$26,R630=Sheet1!$H$25),"Technology",IF(R630=Sheet1!$H$13,"Journalism",IF(OR(R630=Sheet1!$H$20,R630=Sheet1!$H$21,R630=Sheet1!$H$22,R630=Sheet1!$H$23),"Publishing",IF(R630=Sheet1!$H$24,"Photography",IF(R630=Sheet1!$H$27,"Theater",IF(OR(R630=Sheet1!$H$10,R630=Sheet1!$H$11),"Games","TBD")))))))))</f>
        <v>Music</v>
      </c>
      <c r="T630" t="str">
        <f>IF(R630=Sheet1!$H$4,"Animation",IF(R630=Sheet1!$H$5,"Documentary",IF(R630=Sheet1!$H$6,"Drama",IF(R630=Sheet1!$H$7,"Science Fiction",IF(R630=Sheet1!$H$8,"Shorts",IF(R630=Sheet1!$H$9,"Television",IF(R630=Sheet1!$H$10,"Mobile games",IF(R630=Sheet1!$H$11,"Video games",IF(R630=Sheet1!$H$12,"Food trucks",IF(R630=Sheet1!$H$13,"Audio",IF(R630=Sheet1!$H$14,"Electric music",IF(R630=Sheet1!$H$15,"Indie rock",IF(R630=Sheet1!$H$16,"Jazz",IF(R630=Sheet1!$H$17,"Metal",IF(R630=Sheet1!$H$18,"Rock",IF(R630=Sheet1!$H$19,"World Music",IF(R630=Sheet1!$H$20,"Fiction",IF(R630=Sheet1!$H$21,"Nonfiction",IF(R630=Sheet1!$H$22,"Radio &amp; podcasts",IF(R630=Sheet1!$H$23,"Translations",IF(R630=Sheet1!$H$24,"Photography books",IF(R630=Sheet1!$H$25,"Web",IF(R630=Sheet1!$H$26,"Wearables",IF(R630=Sheet1!$H$27,"Plays","Other"))))))))))))))))))))))))</f>
        <v>Indie rock</v>
      </c>
    </row>
    <row r="631" spans="1:20" ht="16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s="5">
        <f>(E631/D631)</f>
        <v>0.64582072176949945</v>
      </c>
      <c r="I631" s="8">
        <f>E631/G631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4">
        <f>(((L631/60)/60)/24)+DATE(1970,1,1)</f>
        <v>42557.208333333328</v>
      </c>
      <c r="O631" s="14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>
        <f>IF(R631="food/food trucks","Food",IF(OR(R631=$R$3,R631=$R$15,R631=$R$52,R631=$R$85,R631=$R$75,R631=$R$135),"Music",IF(OR(R631=Sheet1!$H$4,R631=Sheet1!$H$5,R631=Sheet1!$H$6,R631=Sheet1!$H$7,R631=Sheet1!$H$8,R631=Sheet1!$H$9),"Film &amp; Video",IF(OR(R631=Sheet1!$H$26,R631=Sheet1!$H$25),"Technology",IF(R631=Sheet1!$H$13,"Journalism",IF(OR(R631=Sheet1!$H$20,R631=Sheet1!$H$21,R631=Sheet1!$H$22,R631=Sheet1!$H$23),"Publishing",IF(R631=Sheet1!$H$24,"Photography",IF(R631=Sheet1!$H$27,"Theater",IF(OR(R631=Sheet1!$H$10,R631=Sheet1!$H$11),"Games","TBD")))))))))</f>
        <v>Theater</v>
      </c>
      <c r="T631" t="str">
        <f>IF(R631=Sheet1!$H$4,"Animation",IF(R631=Sheet1!$H$5,"Documentary",IF(R631=Sheet1!$H$6,"Drama",IF(R631=Sheet1!$H$7,"Science Fiction",IF(R631=Sheet1!$H$8,"Shorts",IF(R631=Sheet1!$H$9,"Television",IF(R631=Sheet1!$H$10,"Mobile games",IF(R631=Sheet1!$H$11,"Video games",IF(R631=Sheet1!$H$12,"Food trucks",IF(R631=Sheet1!$H$13,"Audio",IF(R631=Sheet1!$H$14,"Electric music",IF(R631=Sheet1!$H$15,"Indie rock",IF(R631=Sheet1!$H$16,"Jazz",IF(R631=Sheet1!$H$17,"Metal",IF(R631=Sheet1!$H$18,"Rock",IF(R631=Sheet1!$H$19,"World Music",IF(R631=Sheet1!$H$20,"Fiction",IF(R631=Sheet1!$H$21,"Nonfiction",IF(R631=Sheet1!$H$22,"Radio &amp; podcasts",IF(R631=Sheet1!$H$23,"Translations",IF(R631=Sheet1!$H$24,"Photography books",IF(R631=Sheet1!$H$25,"Web",IF(R631=Sheet1!$H$26,"Wearables",IF(R631=Sheet1!$H$27,"Plays","Other"))))))))))))))))))))))))</f>
        <v>Plays</v>
      </c>
    </row>
    <row r="632" spans="1:20" ht="16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s="5">
        <f>(E632/D632)</f>
        <v>0.62873684210526315</v>
      </c>
      <c r="I632" s="8">
        <f>E632/G632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4">
        <f>(((L632/60)/60)/24)+DATE(1970,1,1)</f>
        <v>43586.208333333328</v>
      </c>
      <c r="O632" s="14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>
        <f>IF(R632="food/food trucks","Food",IF(OR(R632=$R$3,R632=$R$15,R632=$R$52,R632=$R$85,R632=$R$75,R632=$R$135),"Music",IF(OR(R632=Sheet1!$H$4,R632=Sheet1!$H$5,R632=Sheet1!$H$6,R632=Sheet1!$H$7,R632=Sheet1!$H$8,R632=Sheet1!$H$9),"Film &amp; Video",IF(OR(R632=Sheet1!$H$26,R632=Sheet1!$H$25),"Technology",IF(R632=Sheet1!$H$13,"Journalism",IF(OR(R632=Sheet1!$H$20,R632=Sheet1!$H$21,R632=Sheet1!$H$22,R632=Sheet1!$H$23),"Publishing",IF(R632=Sheet1!$H$24,"Photography",IF(R632=Sheet1!$H$27,"Theater",IF(OR(R632=Sheet1!$H$10,R632=Sheet1!$H$11),"Games","TBD")))))))))</f>
        <v>Theater</v>
      </c>
      <c r="T632" t="str">
        <f>IF(R632=Sheet1!$H$4,"Animation",IF(R632=Sheet1!$H$5,"Documentary",IF(R632=Sheet1!$H$6,"Drama",IF(R632=Sheet1!$H$7,"Science Fiction",IF(R632=Sheet1!$H$8,"Shorts",IF(R632=Sheet1!$H$9,"Television",IF(R632=Sheet1!$H$10,"Mobile games",IF(R632=Sheet1!$H$11,"Video games",IF(R632=Sheet1!$H$12,"Food trucks",IF(R632=Sheet1!$H$13,"Audio",IF(R632=Sheet1!$H$14,"Electric music",IF(R632=Sheet1!$H$15,"Indie rock",IF(R632=Sheet1!$H$16,"Jazz",IF(R632=Sheet1!$H$17,"Metal",IF(R632=Sheet1!$H$18,"Rock",IF(R632=Sheet1!$H$19,"World Music",IF(R632=Sheet1!$H$20,"Fiction",IF(R632=Sheet1!$H$21,"Nonfiction",IF(R632=Sheet1!$H$22,"Radio &amp; podcasts",IF(R632=Sheet1!$H$23,"Translations",IF(R632=Sheet1!$H$24,"Photography books",IF(R632=Sheet1!$H$25,"Web",IF(R632=Sheet1!$H$26,"Wearables",IF(R632=Sheet1!$H$27,"Plays","Other"))))))))))))))))))))))))</f>
        <v>Plays</v>
      </c>
    </row>
    <row r="633" spans="1:20" ht="16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s="5">
        <f>(E633/D633)</f>
        <v>3.1039864864864866</v>
      </c>
      <c r="I633" s="8">
        <f>E633/G633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4">
        <f>(((L633/60)/60)/24)+DATE(1970,1,1)</f>
        <v>43550.208333333328</v>
      </c>
      <c r="O633" s="14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tr">
        <f>IF(R633="food/food trucks","Food",IF(OR(R633=$R$3,R633=$R$15,R633=$R$52,R633=$R$85,R633=$R$75,R633=$R$135),"Music",IF(OR(R633=Sheet1!$H$4,R633=Sheet1!$H$5,R633=Sheet1!$H$6,R633=Sheet1!$H$7,R633=Sheet1!$H$8,R633=Sheet1!$H$9),"Film &amp; Video",IF(OR(R633=Sheet1!$H$26,R633=Sheet1!$H$25),"Technology",IF(R633=Sheet1!$H$13,"Journalism",IF(OR(R633=Sheet1!$H$20,R633=Sheet1!$H$21,R633=Sheet1!$H$22,R633=Sheet1!$H$23),"Publishing",IF(R633=Sheet1!$H$24,"Photography",IF(R633=Sheet1!$H$27,"Theater",IF(OR(R633=Sheet1!$H$10,R633=Sheet1!$H$11),"Games","TBD")))))))))</f>
        <v>Theater</v>
      </c>
      <c r="T633" t="str">
        <f>IF(R633=Sheet1!$H$4,"Animation",IF(R633=Sheet1!$H$5,"Documentary",IF(R633=Sheet1!$H$6,"Drama",IF(R633=Sheet1!$H$7,"Science Fiction",IF(R633=Sheet1!$H$8,"Shorts",IF(R633=Sheet1!$H$9,"Television",IF(R633=Sheet1!$H$10,"Mobile games",IF(R633=Sheet1!$H$11,"Video games",IF(R633=Sheet1!$H$12,"Food trucks",IF(R633=Sheet1!$H$13,"Audio",IF(R633=Sheet1!$H$14,"Electric music",IF(R633=Sheet1!$H$15,"Indie rock",IF(R633=Sheet1!$H$16,"Jazz",IF(R633=Sheet1!$H$17,"Metal",IF(R633=Sheet1!$H$18,"Rock",IF(R633=Sheet1!$H$19,"World Music",IF(R633=Sheet1!$H$20,"Fiction",IF(R633=Sheet1!$H$21,"Nonfiction",IF(R633=Sheet1!$H$22,"Radio &amp; podcasts",IF(R633=Sheet1!$H$23,"Translations",IF(R633=Sheet1!$H$24,"Photography books",IF(R633=Sheet1!$H$25,"Web",IF(R633=Sheet1!$H$26,"Wearables",IF(R633=Sheet1!$H$27,"Plays","Other"))))))))))))))))))))))))</f>
        <v>Plays</v>
      </c>
    </row>
    <row r="634" spans="1:20" ht="16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s="5">
        <f>(E634/D634)</f>
        <v>0.42859916782246882</v>
      </c>
      <c r="I634" s="8">
        <f>E634/G634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4">
        <f>(((L634/60)/60)/24)+DATE(1970,1,1)</f>
        <v>41945.208333333336</v>
      </c>
      <c r="O634" s="14">
        <f>(((M634/60)/60)/24)+DATE(1970,1,1)</f>
        <v>41963.25</v>
      </c>
      <c r="P634" t="b">
        <v>0</v>
      </c>
      <c r="Q634" t="b">
        <v>0</v>
      </c>
      <c r="R634" t="s">
        <v>33</v>
      </c>
      <c r="S634" t="str">
        <f>IF(R634="food/food trucks","Food",IF(OR(R634=$R$3,R634=$R$15,R634=$R$52,R634=$R$85,R634=$R$75,R634=$R$135),"Music",IF(OR(R634=Sheet1!$H$4,R634=Sheet1!$H$5,R634=Sheet1!$H$6,R634=Sheet1!$H$7,R634=Sheet1!$H$8,R634=Sheet1!$H$9),"Film &amp; Video",IF(OR(R634=Sheet1!$H$26,R634=Sheet1!$H$25),"Technology",IF(R634=Sheet1!$H$13,"Journalism",IF(OR(R634=Sheet1!$H$20,R634=Sheet1!$H$21,R634=Sheet1!$H$22,R634=Sheet1!$H$23),"Publishing",IF(R634=Sheet1!$H$24,"Photography",IF(R634=Sheet1!$H$27,"Theater",IF(OR(R634=Sheet1!$H$10,R634=Sheet1!$H$11),"Games","TBD")))))))))</f>
        <v>Theater</v>
      </c>
      <c r="T634" t="str">
        <f>IF(R634=Sheet1!$H$4,"Animation",IF(R634=Sheet1!$H$5,"Documentary",IF(R634=Sheet1!$H$6,"Drama",IF(R634=Sheet1!$H$7,"Science Fiction",IF(R634=Sheet1!$H$8,"Shorts",IF(R634=Sheet1!$H$9,"Television",IF(R634=Sheet1!$H$10,"Mobile games",IF(R634=Sheet1!$H$11,"Video games",IF(R634=Sheet1!$H$12,"Food trucks",IF(R634=Sheet1!$H$13,"Audio",IF(R634=Sheet1!$H$14,"Electric music",IF(R634=Sheet1!$H$15,"Indie rock",IF(R634=Sheet1!$H$16,"Jazz",IF(R634=Sheet1!$H$17,"Metal",IF(R634=Sheet1!$H$18,"Rock",IF(R634=Sheet1!$H$19,"World Music",IF(R634=Sheet1!$H$20,"Fiction",IF(R634=Sheet1!$H$21,"Nonfiction",IF(R634=Sheet1!$H$22,"Radio &amp; podcasts",IF(R634=Sheet1!$H$23,"Translations",IF(R634=Sheet1!$H$24,"Photography books",IF(R634=Sheet1!$H$25,"Web",IF(R634=Sheet1!$H$26,"Wearables",IF(R634=Sheet1!$H$27,"Plays","Other"))))))))))))))))))))))))</f>
        <v>Plays</v>
      </c>
    </row>
    <row r="635" spans="1:20" ht="16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s="5">
        <f>(E635/D635)</f>
        <v>0.83119402985074631</v>
      </c>
      <c r="I635" s="8">
        <f>E635/G635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4">
        <f>(((L635/60)/60)/24)+DATE(1970,1,1)</f>
        <v>42315.25</v>
      </c>
      <c r="O635" s="14">
        <f>(((M635/60)/60)/24)+DATE(1970,1,1)</f>
        <v>42319.25</v>
      </c>
      <c r="P635" t="b">
        <v>0</v>
      </c>
      <c r="Q635" t="b">
        <v>0</v>
      </c>
      <c r="R635" t="s">
        <v>71</v>
      </c>
      <c r="S635" t="str">
        <f>IF(R635="food/food trucks","Food",IF(OR(R635=$R$3,R635=$R$15,R635=$R$52,R635=$R$85,R635=$R$75,R635=$R$135),"Music",IF(OR(R635=Sheet1!$H$4,R635=Sheet1!$H$5,R635=Sheet1!$H$6,R635=Sheet1!$H$7,R635=Sheet1!$H$8,R635=Sheet1!$H$9),"Film &amp; Video",IF(OR(R635=Sheet1!$H$26,R635=Sheet1!$H$25),"Technology",IF(R635=Sheet1!$H$13,"Journalism",IF(OR(R635=Sheet1!$H$20,R635=Sheet1!$H$21,R635=Sheet1!$H$22,R635=Sheet1!$H$23),"Publishing",IF(R635=Sheet1!$H$24,"Photography",IF(R635=Sheet1!$H$27,"Theater",IF(OR(R635=Sheet1!$H$10,R635=Sheet1!$H$11),"Games","TBD")))))))))</f>
        <v>Film &amp; Video</v>
      </c>
      <c r="T635" t="str">
        <f>IF(R635=Sheet1!$H$4,"Animation",IF(R635=Sheet1!$H$5,"Documentary",IF(R635=Sheet1!$H$6,"Drama",IF(R635=Sheet1!$H$7,"Science Fiction",IF(R635=Sheet1!$H$8,"Shorts",IF(R635=Sheet1!$H$9,"Television",IF(R635=Sheet1!$H$10,"Mobile games",IF(R635=Sheet1!$H$11,"Video games",IF(R635=Sheet1!$H$12,"Food trucks",IF(R635=Sheet1!$H$13,"Audio",IF(R635=Sheet1!$H$14,"Electric music",IF(R635=Sheet1!$H$15,"Indie rock",IF(R635=Sheet1!$H$16,"Jazz",IF(R635=Sheet1!$H$17,"Metal",IF(R635=Sheet1!$H$18,"Rock",IF(R635=Sheet1!$H$19,"World Music",IF(R635=Sheet1!$H$20,"Fiction",IF(R635=Sheet1!$H$21,"Nonfiction",IF(R635=Sheet1!$H$22,"Radio &amp; podcasts",IF(R635=Sheet1!$H$23,"Translations",IF(R635=Sheet1!$H$24,"Photography books",IF(R635=Sheet1!$H$25,"Web",IF(R635=Sheet1!$H$26,"Wearables",IF(R635=Sheet1!$H$27,"Plays","Other"))))))))))))))))))))))))</f>
        <v>Animation</v>
      </c>
    </row>
    <row r="636" spans="1:20" ht="16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s="5">
        <f>(E636/D636)</f>
        <v>0.78531302876480547</v>
      </c>
      <c r="I636" s="8">
        <f>E636/G636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4">
        <f>(((L636/60)/60)/24)+DATE(1970,1,1)</f>
        <v>42819.208333333328</v>
      </c>
      <c r="O636" s="14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>
        <f>IF(R636="food/food trucks","Food",IF(OR(R636=$R$3,R636=$R$15,R636=$R$52,R636=$R$85,R636=$R$75,R636=$R$135),"Music",IF(OR(R636=Sheet1!$H$4,R636=Sheet1!$H$5,R636=Sheet1!$H$6,R636=Sheet1!$H$7,R636=Sheet1!$H$8,R636=Sheet1!$H$9),"Film &amp; Video",IF(OR(R636=Sheet1!$H$26,R636=Sheet1!$H$25),"Technology",IF(R636=Sheet1!$H$13,"Journalism",IF(OR(R636=Sheet1!$H$20,R636=Sheet1!$H$21,R636=Sheet1!$H$22,R636=Sheet1!$H$23),"Publishing",IF(R636=Sheet1!$H$24,"Photography",IF(R636=Sheet1!$H$27,"Theater",IF(OR(R636=Sheet1!$H$10,R636=Sheet1!$H$11),"Games","TBD")))))))))</f>
        <v>Film &amp; Video</v>
      </c>
      <c r="T636" t="str">
        <f>IF(R636=Sheet1!$H$4,"Animation",IF(R636=Sheet1!$H$5,"Documentary",IF(R636=Sheet1!$H$6,"Drama",IF(R636=Sheet1!$H$7,"Science Fiction",IF(R636=Sheet1!$H$8,"Shorts",IF(R636=Sheet1!$H$9,"Television",IF(R636=Sheet1!$H$10,"Mobile games",IF(R636=Sheet1!$H$11,"Video games",IF(R636=Sheet1!$H$12,"Food trucks",IF(R636=Sheet1!$H$13,"Audio",IF(R636=Sheet1!$H$14,"Electric music",IF(R636=Sheet1!$H$15,"Indie rock",IF(R636=Sheet1!$H$16,"Jazz",IF(R636=Sheet1!$H$17,"Metal",IF(R636=Sheet1!$H$18,"Rock",IF(R636=Sheet1!$H$19,"World Music",IF(R636=Sheet1!$H$20,"Fiction",IF(R636=Sheet1!$H$21,"Nonfiction",IF(R636=Sheet1!$H$22,"Radio &amp; podcasts",IF(R636=Sheet1!$H$23,"Translations",IF(R636=Sheet1!$H$24,"Photography books",IF(R636=Sheet1!$H$25,"Web",IF(R636=Sheet1!$H$26,"Wearables",IF(R636=Sheet1!$H$27,"Plays","Other"))))))))))))))))))))))))</f>
        <v>Television</v>
      </c>
    </row>
    <row r="637" spans="1:20" ht="16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s="5">
        <f>(E637/D637)</f>
        <v>1.1409352517985611</v>
      </c>
      <c r="I637" s="8">
        <f>E637/G637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4">
        <f>(((L637/60)/60)/24)+DATE(1970,1,1)</f>
        <v>41314.25</v>
      </c>
      <c r="O637" s="14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tr">
        <f>IF(R637="food/food trucks","Food",IF(OR(R637=$R$3,R637=$R$15,R637=$R$52,R637=$R$85,R637=$R$75,R637=$R$135),"Music",IF(OR(R637=Sheet1!$H$4,R637=Sheet1!$H$5,R637=Sheet1!$H$6,R637=Sheet1!$H$7,R637=Sheet1!$H$8,R637=Sheet1!$H$9),"Film &amp; Video",IF(OR(R637=Sheet1!$H$26,R637=Sheet1!$H$25),"Technology",IF(R637=Sheet1!$H$13,"Journalism",IF(OR(R637=Sheet1!$H$20,R637=Sheet1!$H$21,R637=Sheet1!$H$22,R637=Sheet1!$H$23),"Publishing",IF(R637=Sheet1!$H$24,"Photography",IF(R637=Sheet1!$H$27,"Theater",IF(OR(R637=Sheet1!$H$10,R637=Sheet1!$H$11),"Games","TBD")))))))))</f>
        <v>Film &amp; Video</v>
      </c>
      <c r="T637" t="str">
        <f>IF(R637=Sheet1!$H$4,"Animation",IF(R637=Sheet1!$H$5,"Documentary",IF(R637=Sheet1!$H$6,"Drama",IF(R637=Sheet1!$H$7,"Science Fiction",IF(R637=Sheet1!$H$8,"Shorts",IF(R637=Sheet1!$H$9,"Television",IF(R637=Sheet1!$H$10,"Mobile games",IF(R637=Sheet1!$H$11,"Video games",IF(R637=Sheet1!$H$12,"Food trucks",IF(R637=Sheet1!$H$13,"Audio",IF(R637=Sheet1!$H$14,"Electric music",IF(R637=Sheet1!$H$15,"Indie rock",IF(R637=Sheet1!$H$16,"Jazz",IF(R637=Sheet1!$H$17,"Metal",IF(R637=Sheet1!$H$18,"Rock",IF(R637=Sheet1!$H$19,"World Music",IF(R637=Sheet1!$H$20,"Fiction",IF(R637=Sheet1!$H$21,"Nonfiction",IF(R637=Sheet1!$H$22,"Radio &amp; podcasts",IF(R637=Sheet1!$H$23,"Translations",IF(R637=Sheet1!$H$24,"Photography books",IF(R637=Sheet1!$H$25,"Web",IF(R637=Sheet1!$H$26,"Wearables",IF(R637=Sheet1!$H$27,"Plays","Other"))))))))))))))))))))))))</f>
        <v>Television</v>
      </c>
    </row>
    <row r="638" spans="1:20" ht="16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s="5">
        <f>(E638/D638)</f>
        <v>0.64537683358624176</v>
      </c>
      <c r="I638" s="8">
        <f>E638/G638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4">
        <f>(((L638/60)/60)/24)+DATE(1970,1,1)</f>
        <v>40926.25</v>
      </c>
      <c r="O638" s="14">
        <f>(((M638/60)/60)/24)+DATE(1970,1,1)</f>
        <v>40971.25</v>
      </c>
      <c r="P638" t="b">
        <v>0</v>
      </c>
      <c r="Q638" t="b">
        <v>1</v>
      </c>
      <c r="R638" t="s">
        <v>71</v>
      </c>
      <c r="S638" t="str">
        <f>IF(R638="food/food trucks","Food",IF(OR(R638=$R$3,R638=$R$15,R638=$R$52,R638=$R$85,R638=$R$75,R638=$R$135),"Music",IF(OR(R638=Sheet1!$H$4,R638=Sheet1!$H$5,R638=Sheet1!$H$6,R638=Sheet1!$H$7,R638=Sheet1!$H$8,R638=Sheet1!$H$9),"Film &amp; Video",IF(OR(R638=Sheet1!$H$26,R638=Sheet1!$H$25),"Technology",IF(R638=Sheet1!$H$13,"Journalism",IF(OR(R638=Sheet1!$H$20,R638=Sheet1!$H$21,R638=Sheet1!$H$22,R638=Sheet1!$H$23),"Publishing",IF(R638=Sheet1!$H$24,"Photography",IF(R638=Sheet1!$H$27,"Theater",IF(OR(R638=Sheet1!$H$10,R638=Sheet1!$H$11),"Games","TBD")))))))))</f>
        <v>Film &amp; Video</v>
      </c>
      <c r="T638" t="str">
        <f>IF(R638=Sheet1!$H$4,"Animation",IF(R638=Sheet1!$H$5,"Documentary",IF(R638=Sheet1!$H$6,"Drama",IF(R638=Sheet1!$H$7,"Science Fiction",IF(R638=Sheet1!$H$8,"Shorts",IF(R638=Sheet1!$H$9,"Television",IF(R638=Sheet1!$H$10,"Mobile games",IF(R638=Sheet1!$H$11,"Video games",IF(R638=Sheet1!$H$12,"Food trucks",IF(R638=Sheet1!$H$13,"Audio",IF(R638=Sheet1!$H$14,"Electric music",IF(R638=Sheet1!$H$15,"Indie rock",IF(R638=Sheet1!$H$16,"Jazz",IF(R638=Sheet1!$H$17,"Metal",IF(R638=Sheet1!$H$18,"Rock",IF(R638=Sheet1!$H$19,"World Music",IF(R638=Sheet1!$H$20,"Fiction",IF(R638=Sheet1!$H$21,"Nonfiction",IF(R638=Sheet1!$H$22,"Radio &amp; podcasts",IF(R638=Sheet1!$H$23,"Translations",IF(R638=Sheet1!$H$24,"Photography books",IF(R638=Sheet1!$H$25,"Web",IF(R638=Sheet1!$H$26,"Wearables",IF(R638=Sheet1!$H$27,"Plays","Other"))))))))))))))))))))))))</f>
        <v>Animation</v>
      </c>
    </row>
    <row r="639" spans="1:20" ht="16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s="5">
        <f>(E639/D639)</f>
        <v>0.79411764705882348</v>
      </c>
      <c r="I639" s="8">
        <f>E639/G639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4">
        <f>(((L639/60)/60)/24)+DATE(1970,1,1)</f>
        <v>42688.25</v>
      </c>
      <c r="O639" s="14">
        <f>(((M639/60)/60)/24)+DATE(1970,1,1)</f>
        <v>42696.25</v>
      </c>
      <c r="P639" t="b">
        <v>0</v>
      </c>
      <c r="Q639" t="b">
        <v>0</v>
      </c>
      <c r="R639" t="s">
        <v>33</v>
      </c>
      <c r="S639" t="str">
        <f>IF(R639="food/food trucks","Food",IF(OR(R639=$R$3,R639=$R$15,R639=$R$52,R639=$R$85,R639=$R$75,R639=$R$135),"Music",IF(OR(R639=Sheet1!$H$4,R639=Sheet1!$H$5,R639=Sheet1!$H$6,R639=Sheet1!$H$7,R639=Sheet1!$H$8,R639=Sheet1!$H$9),"Film &amp; Video",IF(OR(R639=Sheet1!$H$26,R639=Sheet1!$H$25),"Technology",IF(R639=Sheet1!$H$13,"Journalism",IF(OR(R639=Sheet1!$H$20,R639=Sheet1!$H$21,R639=Sheet1!$H$22,R639=Sheet1!$H$23),"Publishing",IF(R639=Sheet1!$H$24,"Photography",IF(R639=Sheet1!$H$27,"Theater",IF(OR(R639=Sheet1!$H$10,R639=Sheet1!$H$11),"Games","TBD")))))))))</f>
        <v>Theater</v>
      </c>
      <c r="T639" t="str">
        <f>IF(R639=Sheet1!$H$4,"Animation",IF(R639=Sheet1!$H$5,"Documentary",IF(R639=Sheet1!$H$6,"Drama",IF(R639=Sheet1!$H$7,"Science Fiction",IF(R639=Sheet1!$H$8,"Shorts",IF(R639=Sheet1!$H$9,"Television",IF(R639=Sheet1!$H$10,"Mobile games",IF(R639=Sheet1!$H$11,"Video games",IF(R639=Sheet1!$H$12,"Food trucks",IF(R639=Sheet1!$H$13,"Audio",IF(R639=Sheet1!$H$14,"Electric music",IF(R639=Sheet1!$H$15,"Indie rock",IF(R639=Sheet1!$H$16,"Jazz",IF(R639=Sheet1!$H$17,"Metal",IF(R639=Sheet1!$H$18,"Rock",IF(R639=Sheet1!$H$19,"World Music",IF(R639=Sheet1!$H$20,"Fiction",IF(R639=Sheet1!$H$21,"Nonfiction",IF(R639=Sheet1!$H$22,"Radio &amp; podcasts",IF(R639=Sheet1!$H$23,"Translations",IF(R639=Sheet1!$H$24,"Photography books",IF(R639=Sheet1!$H$25,"Web",IF(R639=Sheet1!$H$26,"Wearables",IF(R639=Sheet1!$H$27,"Plays","Other"))))))))))))))))))))))))</f>
        <v>Plays</v>
      </c>
    </row>
    <row r="640" spans="1:20" ht="16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s="5">
        <f>(E640/D640)</f>
        <v>0.11419117647058824</v>
      </c>
      <c r="I640" s="8">
        <f>E640/G640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4">
        <f>(((L640/60)/60)/24)+DATE(1970,1,1)</f>
        <v>40386.208333333336</v>
      </c>
      <c r="O640" s="14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>
        <f>IF(R640="food/food trucks","Food",IF(OR(R640=$R$3,R640=$R$15,R640=$R$52,R640=$R$85,R640=$R$75,R640=$R$135),"Music",IF(OR(R640=Sheet1!$H$4,R640=Sheet1!$H$5,R640=Sheet1!$H$6,R640=Sheet1!$H$7,R640=Sheet1!$H$8,R640=Sheet1!$H$9),"Film &amp; Video",IF(OR(R640=Sheet1!$H$26,R640=Sheet1!$H$25),"Technology",IF(R640=Sheet1!$H$13,"Journalism",IF(OR(R640=Sheet1!$H$20,R640=Sheet1!$H$21,R640=Sheet1!$H$22,R640=Sheet1!$H$23),"Publishing",IF(R640=Sheet1!$H$24,"Photography",IF(R640=Sheet1!$H$27,"Theater",IF(OR(R640=Sheet1!$H$10,R640=Sheet1!$H$11),"Games","TBD")))))))))</f>
        <v>Theater</v>
      </c>
      <c r="T640" t="str">
        <f>IF(R640=Sheet1!$H$4,"Animation",IF(R640=Sheet1!$H$5,"Documentary",IF(R640=Sheet1!$H$6,"Drama",IF(R640=Sheet1!$H$7,"Science Fiction",IF(R640=Sheet1!$H$8,"Shorts",IF(R640=Sheet1!$H$9,"Television",IF(R640=Sheet1!$H$10,"Mobile games",IF(R640=Sheet1!$H$11,"Video games",IF(R640=Sheet1!$H$12,"Food trucks",IF(R640=Sheet1!$H$13,"Audio",IF(R640=Sheet1!$H$14,"Electric music",IF(R640=Sheet1!$H$15,"Indie rock",IF(R640=Sheet1!$H$16,"Jazz",IF(R640=Sheet1!$H$17,"Metal",IF(R640=Sheet1!$H$18,"Rock",IF(R640=Sheet1!$H$19,"World Music",IF(R640=Sheet1!$H$20,"Fiction",IF(R640=Sheet1!$H$21,"Nonfiction",IF(R640=Sheet1!$H$22,"Radio &amp; podcasts",IF(R640=Sheet1!$H$23,"Translations",IF(R640=Sheet1!$H$24,"Photography books",IF(R640=Sheet1!$H$25,"Web",IF(R640=Sheet1!$H$26,"Wearables",IF(R640=Sheet1!$H$27,"Plays","Other"))))))))))))))))))))))))</f>
        <v>Plays</v>
      </c>
    </row>
    <row r="641" spans="1:20" ht="16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s="5">
        <f>(E641/D641)</f>
        <v>0.56186046511627907</v>
      </c>
      <c r="I641" s="8">
        <f>E641/G641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4">
        <f>(((L641/60)/60)/24)+DATE(1970,1,1)</f>
        <v>43309.208333333328</v>
      </c>
      <c r="O641" s="14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>
        <f>IF(R641="food/food trucks","Food",IF(OR(R641=$R$3,R641=$R$15,R641=$R$52,R641=$R$85,R641=$R$75,R641=$R$135),"Music",IF(OR(R641=Sheet1!$H$4,R641=Sheet1!$H$5,R641=Sheet1!$H$6,R641=Sheet1!$H$7,R641=Sheet1!$H$8,R641=Sheet1!$H$9),"Film &amp; Video",IF(OR(R641=Sheet1!$H$26,R641=Sheet1!$H$25),"Technology",IF(R641=Sheet1!$H$13,"Journalism",IF(OR(R641=Sheet1!$H$20,R641=Sheet1!$H$21,R641=Sheet1!$H$22,R641=Sheet1!$H$23),"Publishing",IF(R641=Sheet1!$H$24,"Photography",IF(R641=Sheet1!$H$27,"Theater",IF(OR(R641=Sheet1!$H$10,R641=Sheet1!$H$11),"Games","TBD")))))))))</f>
        <v>Film &amp; Video</v>
      </c>
      <c r="T641" t="str">
        <f>IF(R641=Sheet1!$H$4,"Animation",IF(R641=Sheet1!$H$5,"Documentary",IF(R641=Sheet1!$H$6,"Drama",IF(R641=Sheet1!$H$7,"Science Fiction",IF(R641=Sheet1!$H$8,"Shorts",IF(R641=Sheet1!$H$9,"Television",IF(R641=Sheet1!$H$10,"Mobile games",IF(R641=Sheet1!$H$11,"Video games",IF(R641=Sheet1!$H$12,"Food trucks",IF(R641=Sheet1!$H$13,"Audio",IF(R641=Sheet1!$H$14,"Electric music",IF(R641=Sheet1!$H$15,"Indie rock",IF(R641=Sheet1!$H$16,"Jazz",IF(R641=Sheet1!$H$17,"Metal",IF(R641=Sheet1!$H$18,"Rock",IF(R641=Sheet1!$H$19,"World Music",IF(R641=Sheet1!$H$20,"Fiction",IF(R641=Sheet1!$H$21,"Nonfiction",IF(R641=Sheet1!$H$22,"Radio &amp; podcasts",IF(R641=Sheet1!$H$23,"Translations",IF(R641=Sheet1!$H$24,"Photography books",IF(R641=Sheet1!$H$25,"Web",IF(R641=Sheet1!$H$26,"Wearables",IF(R641=Sheet1!$H$27,"Plays","Other"))))))))))))))))))))))))</f>
        <v>Drama</v>
      </c>
    </row>
    <row r="642" spans="1:20" ht="16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s="5">
        <f>(E642/D642)</f>
        <v>0.16501669449081802</v>
      </c>
      <c r="I642" s="8">
        <f>E642/G642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4">
        <f>(((L642/60)/60)/24)+DATE(1970,1,1)</f>
        <v>42387.25</v>
      </c>
      <c r="O642" s="14">
        <f>(((M642/60)/60)/24)+DATE(1970,1,1)</f>
        <v>42390.25</v>
      </c>
      <c r="P642" t="b">
        <v>0</v>
      </c>
      <c r="Q642" t="b">
        <v>0</v>
      </c>
      <c r="R642" t="s">
        <v>33</v>
      </c>
      <c r="S642" t="str">
        <f>IF(R642="food/food trucks","Food",IF(OR(R642=$R$3,R642=$R$15,R642=$R$52,R642=$R$85,R642=$R$75,R642=$R$135),"Music",IF(OR(R642=Sheet1!$H$4,R642=Sheet1!$H$5,R642=Sheet1!$H$6,R642=Sheet1!$H$7,R642=Sheet1!$H$8,R642=Sheet1!$H$9),"Film &amp; Video",IF(OR(R642=Sheet1!$H$26,R642=Sheet1!$H$25),"Technology",IF(R642=Sheet1!$H$13,"Journalism",IF(OR(R642=Sheet1!$H$20,R642=Sheet1!$H$21,R642=Sheet1!$H$22,R642=Sheet1!$H$23),"Publishing",IF(R642=Sheet1!$H$24,"Photography",IF(R642=Sheet1!$H$27,"Theater",IF(OR(R642=Sheet1!$H$10,R642=Sheet1!$H$11),"Games","TBD")))))))))</f>
        <v>Theater</v>
      </c>
      <c r="T642" t="str">
        <f>IF(R642=Sheet1!$H$4,"Animation",IF(R642=Sheet1!$H$5,"Documentary",IF(R642=Sheet1!$H$6,"Drama",IF(R642=Sheet1!$H$7,"Science Fiction",IF(R642=Sheet1!$H$8,"Shorts",IF(R642=Sheet1!$H$9,"Television",IF(R642=Sheet1!$H$10,"Mobile games",IF(R642=Sheet1!$H$11,"Video games",IF(R642=Sheet1!$H$12,"Food trucks",IF(R642=Sheet1!$H$13,"Audio",IF(R642=Sheet1!$H$14,"Electric music",IF(R642=Sheet1!$H$15,"Indie rock",IF(R642=Sheet1!$H$16,"Jazz",IF(R642=Sheet1!$H$17,"Metal",IF(R642=Sheet1!$H$18,"Rock",IF(R642=Sheet1!$H$19,"World Music",IF(R642=Sheet1!$H$20,"Fiction",IF(R642=Sheet1!$H$21,"Nonfiction",IF(R642=Sheet1!$H$22,"Radio &amp; podcasts",IF(R642=Sheet1!$H$23,"Translations",IF(R642=Sheet1!$H$24,"Photography books",IF(R642=Sheet1!$H$25,"Web",IF(R642=Sheet1!$H$26,"Wearables",IF(R642=Sheet1!$H$27,"Plays","Other"))))))))))))))))))))))))</f>
        <v>Plays</v>
      </c>
    </row>
    <row r="643" spans="1:20" ht="31.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s="5">
        <f>(E643/D643)</f>
        <v>1.1996808510638297</v>
      </c>
      <c r="I643" s="8">
        <f>E643/G643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4">
        <f>(((L643/60)/60)/24)+DATE(1970,1,1)</f>
        <v>42786.25</v>
      </c>
      <c r="O643" s="14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>IF(R643="food/food trucks","Food",IF(OR(R643=$R$3,R643=$R$15,R643=$R$52,R643=$R$85,R643=$R$75,R643=$R$135),"Music",IF(OR(R643=Sheet1!$H$4,R643=Sheet1!$H$5,R643=Sheet1!$H$6,R643=Sheet1!$H$7,R643=Sheet1!$H$8,R643=Sheet1!$H$9),"Film &amp; Video",IF(OR(R643=Sheet1!$H$26,R643=Sheet1!$H$25),"Technology",IF(R643=Sheet1!$H$13,"Journalism",IF(OR(R643=Sheet1!$H$20,R643=Sheet1!$H$21,R643=Sheet1!$H$22,R643=Sheet1!$H$23),"Publishing",IF(R643=Sheet1!$H$24,"Photography",IF(R643=Sheet1!$H$27,"Theater",IF(OR(R643=Sheet1!$H$10,R643=Sheet1!$H$11),"Games","TBD")))))))))</f>
        <v>Theater</v>
      </c>
      <c r="T643" t="str">
        <f>IF(R643=Sheet1!$H$4,"Animation",IF(R643=Sheet1!$H$5,"Documentary",IF(R643=Sheet1!$H$6,"Drama",IF(R643=Sheet1!$H$7,"Science Fiction",IF(R643=Sheet1!$H$8,"Shorts",IF(R643=Sheet1!$H$9,"Television",IF(R643=Sheet1!$H$10,"Mobile games",IF(R643=Sheet1!$H$11,"Video games",IF(R643=Sheet1!$H$12,"Food trucks",IF(R643=Sheet1!$H$13,"Audio",IF(R643=Sheet1!$H$14,"Electric music",IF(R643=Sheet1!$H$15,"Indie rock",IF(R643=Sheet1!$H$16,"Jazz",IF(R643=Sheet1!$H$17,"Metal",IF(R643=Sheet1!$H$18,"Rock",IF(R643=Sheet1!$H$19,"World Music",IF(R643=Sheet1!$H$20,"Fiction",IF(R643=Sheet1!$H$21,"Nonfiction",IF(R643=Sheet1!$H$22,"Radio &amp; podcasts",IF(R643=Sheet1!$H$23,"Translations",IF(R643=Sheet1!$H$24,"Photography books",IF(R643=Sheet1!$H$25,"Web",IF(R643=Sheet1!$H$26,"Wearables",IF(R643=Sheet1!$H$27,"Plays","Other"))))))))))))))))))))))))</f>
        <v>Plays</v>
      </c>
    </row>
    <row r="644" spans="1:20" ht="16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s="5">
        <f>(E644/D644)</f>
        <v>1.4545652173913044</v>
      </c>
      <c r="I644" s="8">
        <f>E644/G644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4">
        <f>(((L644/60)/60)/24)+DATE(1970,1,1)</f>
        <v>43451.25</v>
      </c>
      <c r="O644" s="14">
        <f>(((M644/60)/60)/24)+DATE(1970,1,1)</f>
        <v>43460.25</v>
      </c>
      <c r="P644" t="b">
        <v>0</v>
      </c>
      <c r="Q644" t="b">
        <v>0</v>
      </c>
      <c r="R644" t="s">
        <v>65</v>
      </c>
      <c r="S644" t="str">
        <f>IF(R644="food/food trucks","Food",IF(OR(R644=$R$3,R644=$R$15,R644=$R$52,R644=$R$85,R644=$R$75,R644=$R$135),"Music",IF(OR(R644=Sheet1!$H$4,R644=Sheet1!$H$5,R644=Sheet1!$H$6,R644=Sheet1!$H$7,R644=Sheet1!$H$8,R644=Sheet1!$H$9),"Film &amp; Video",IF(OR(R644=Sheet1!$H$26,R644=Sheet1!$H$25),"Technology",IF(R644=Sheet1!$H$13,"Journalism",IF(OR(R644=Sheet1!$H$20,R644=Sheet1!$H$21,R644=Sheet1!$H$22,R644=Sheet1!$H$23),"Publishing",IF(R644=Sheet1!$H$24,"Photography",IF(R644=Sheet1!$H$27,"Theater",IF(OR(R644=Sheet1!$H$10,R644=Sheet1!$H$11),"Games","TBD")))))))))</f>
        <v>Technology</v>
      </c>
      <c r="T644" t="str">
        <f>IF(R644=Sheet1!$H$4,"Animation",IF(R644=Sheet1!$H$5,"Documentary",IF(R644=Sheet1!$H$6,"Drama",IF(R644=Sheet1!$H$7,"Science Fiction",IF(R644=Sheet1!$H$8,"Shorts",IF(R644=Sheet1!$H$9,"Television",IF(R644=Sheet1!$H$10,"Mobile games",IF(R644=Sheet1!$H$11,"Video games",IF(R644=Sheet1!$H$12,"Food trucks",IF(R644=Sheet1!$H$13,"Audio",IF(R644=Sheet1!$H$14,"Electric music",IF(R644=Sheet1!$H$15,"Indie rock",IF(R644=Sheet1!$H$16,"Jazz",IF(R644=Sheet1!$H$17,"Metal",IF(R644=Sheet1!$H$18,"Rock",IF(R644=Sheet1!$H$19,"World Music",IF(R644=Sheet1!$H$20,"Fiction",IF(R644=Sheet1!$H$21,"Nonfiction",IF(R644=Sheet1!$H$22,"Radio &amp; podcasts",IF(R644=Sheet1!$H$23,"Translations",IF(R644=Sheet1!$H$24,"Photography books",IF(R644=Sheet1!$H$25,"Web",IF(R644=Sheet1!$H$26,"Wearables",IF(R644=Sheet1!$H$27,"Plays","Other"))))))))))))))))))))))))</f>
        <v>Wearables</v>
      </c>
    </row>
    <row r="645" spans="1:20" ht="16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s="5">
        <f>(E645/D645)</f>
        <v>2.2138255033557046</v>
      </c>
      <c r="I645" s="8">
        <f>E645/G645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4">
        <f>(((L645/60)/60)/24)+DATE(1970,1,1)</f>
        <v>42795.25</v>
      </c>
      <c r="O645" s="14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tr">
        <f>IF(R645="food/food trucks","Food",IF(OR(R645=$R$3,R645=$R$15,R645=$R$52,R645=$R$85,R645=$R$75,R645=$R$135),"Music",IF(OR(R645=Sheet1!$H$4,R645=Sheet1!$H$5,R645=Sheet1!$H$6,R645=Sheet1!$H$7,R645=Sheet1!$H$8,R645=Sheet1!$H$9),"Film &amp; Video",IF(OR(R645=Sheet1!$H$26,R645=Sheet1!$H$25),"Technology",IF(R645=Sheet1!$H$13,"Journalism",IF(OR(R645=Sheet1!$H$20,R645=Sheet1!$H$21,R645=Sheet1!$H$22,R645=Sheet1!$H$23),"Publishing",IF(R645=Sheet1!$H$24,"Photography",IF(R645=Sheet1!$H$27,"Theater",IF(OR(R645=Sheet1!$H$10,R645=Sheet1!$H$11),"Games","TBD")))))))))</f>
        <v>Theater</v>
      </c>
      <c r="T645" t="str">
        <f>IF(R645=Sheet1!$H$4,"Animation",IF(R645=Sheet1!$H$5,"Documentary",IF(R645=Sheet1!$H$6,"Drama",IF(R645=Sheet1!$H$7,"Science Fiction",IF(R645=Sheet1!$H$8,"Shorts",IF(R645=Sheet1!$H$9,"Television",IF(R645=Sheet1!$H$10,"Mobile games",IF(R645=Sheet1!$H$11,"Video games",IF(R645=Sheet1!$H$12,"Food trucks",IF(R645=Sheet1!$H$13,"Audio",IF(R645=Sheet1!$H$14,"Electric music",IF(R645=Sheet1!$H$15,"Indie rock",IF(R645=Sheet1!$H$16,"Jazz",IF(R645=Sheet1!$H$17,"Metal",IF(R645=Sheet1!$H$18,"Rock",IF(R645=Sheet1!$H$19,"World Music",IF(R645=Sheet1!$H$20,"Fiction",IF(R645=Sheet1!$H$21,"Nonfiction",IF(R645=Sheet1!$H$22,"Radio &amp; podcasts",IF(R645=Sheet1!$H$23,"Translations",IF(R645=Sheet1!$H$24,"Photography books",IF(R645=Sheet1!$H$25,"Web",IF(R645=Sheet1!$H$26,"Wearables",IF(R645=Sheet1!$H$27,"Plays","Other"))))))))))))))))))))))))</f>
        <v>Plays</v>
      </c>
    </row>
    <row r="646" spans="1:20" ht="16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s="5">
        <f>(E646/D646)</f>
        <v>0.48396694214876035</v>
      </c>
      <c r="I646" s="8">
        <f>E646/G646</f>
        <v>28</v>
      </c>
      <c r="J646" t="s">
        <v>15</v>
      </c>
      <c r="K646" t="s">
        <v>16</v>
      </c>
      <c r="L646">
        <v>1545112800</v>
      </c>
      <c r="M646">
        <v>1546495200</v>
      </c>
      <c r="N646" s="14">
        <f>(((L646/60)/60)/24)+DATE(1970,1,1)</f>
        <v>43452.25</v>
      </c>
      <c r="O646" s="14">
        <f>(((M646/60)/60)/24)+DATE(1970,1,1)</f>
        <v>43468.25</v>
      </c>
      <c r="P646" t="b">
        <v>0</v>
      </c>
      <c r="Q646" t="b">
        <v>0</v>
      </c>
      <c r="R646" t="s">
        <v>33</v>
      </c>
      <c r="S646" t="str">
        <f>IF(R646="food/food trucks","Food",IF(OR(R646=$R$3,R646=$R$15,R646=$R$52,R646=$R$85,R646=$R$75,R646=$R$135),"Music",IF(OR(R646=Sheet1!$H$4,R646=Sheet1!$H$5,R646=Sheet1!$H$6,R646=Sheet1!$H$7,R646=Sheet1!$H$8,R646=Sheet1!$H$9),"Film &amp; Video",IF(OR(R646=Sheet1!$H$26,R646=Sheet1!$H$25),"Technology",IF(R646=Sheet1!$H$13,"Journalism",IF(OR(R646=Sheet1!$H$20,R646=Sheet1!$H$21,R646=Sheet1!$H$22,R646=Sheet1!$H$23),"Publishing",IF(R646=Sheet1!$H$24,"Photography",IF(R646=Sheet1!$H$27,"Theater",IF(OR(R646=Sheet1!$H$10,R646=Sheet1!$H$11),"Games","TBD")))))))))</f>
        <v>Theater</v>
      </c>
      <c r="T646" t="str">
        <f>IF(R646=Sheet1!$H$4,"Animation",IF(R646=Sheet1!$H$5,"Documentary",IF(R646=Sheet1!$H$6,"Drama",IF(R646=Sheet1!$H$7,"Science Fiction",IF(R646=Sheet1!$H$8,"Shorts",IF(R646=Sheet1!$H$9,"Television",IF(R646=Sheet1!$H$10,"Mobile games",IF(R646=Sheet1!$H$11,"Video games",IF(R646=Sheet1!$H$12,"Food trucks",IF(R646=Sheet1!$H$13,"Audio",IF(R646=Sheet1!$H$14,"Electric music",IF(R646=Sheet1!$H$15,"Indie rock",IF(R646=Sheet1!$H$16,"Jazz",IF(R646=Sheet1!$H$17,"Metal",IF(R646=Sheet1!$H$18,"Rock",IF(R646=Sheet1!$H$19,"World Music",IF(R646=Sheet1!$H$20,"Fiction",IF(R646=Sheet1!$H$21,"Nonfiction",IF(R646=Sheet1!$H$22,"Radio &amp; podcasts",IF(R646=Sheet1!$H$23,"Translations",IF(R646=Sheet1!$H$24,"Photography books",IF(R646=Sheet1!$H$25,"Web",IF(R646=Sheet1!$H$26,"Wearables",IF(R646=Sheet1!$H$27,"Plays","Other"))))))))))))))))))))))))</f>
        <v>Plays</v>
      </c>
    </row>
    <row r="647" spans="1:20" ht="16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s="5">
        <f>(E647/D647)</f>
        <v>0.92911504424778757</v>
      </c>
      <c r="I647" s="8">
        <f>E647/G647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4">
        <f>(((L647/60)/60)/24)+DATE(1970,1,1)</f>
        <v>43369.208333333328</v>
      </c>
      <c r="O647" s="14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>
        <f>IF(R647="food/food trucks","Food",IF(OR(R647=$R$3,R647=$R$15,R647=$R$52,R647=$R$85,R647=$R$75,R647=$R$135),"Music",IF(OR(R647=Sheet1!$H$4,R647=Sheet1!$H$5,R647=Sheet1!$H$6,R647=Sheet1!$H$7,R647=Sheet1!$H$8,R647=Sheet1!$H$9),"Film &amp; Video",IF(OR(R647=Sheet1!$H$26,R647=Sheet1!$H$25),"Technology",IF(R647=Sheet1!$H$13,"Journalism",IF(OR(R647=Sheet1!$H$20,R647=Sheet1!$H$21,R647=Sheet1!$H$22,R647=Sheet1!$H$23),"Publishing",IF(R647=Sheet1!$H$24,"Photography",IF(R647=Sheet1!$H$27,"Theater",IF(OR(R647=Sheet1!$H$10,R647=Sheet1!$H$11),"Games","TBD")))))))))</f>
        <v>Music</v>
      </c>
      <c r="T647" t="str">
        <f>IF(R647=Sheet1!$H$4,"Animation",IF(R647=Sheet1!$H$5,"Documentary",IF(R647=Sheet1!$H$6,"Drama",IF(R647=Sheet1!$H$7,"Science Fiction",IF(R647=Sheet1!$H$8,"Shorts",IF(R647=Sheet1!$H$9,"Television",IF(R647=Sheet1!$H$10,"Mobile games",IF(R647=Sheet1!$H$11,"Video games",IF(R647=Sheet1!$H$12,"Food trucks",IF(R647=Sheet1!$H$13,"Audio",IF(R647=Sheet1!$H$14,"Electric music",IF(R647=Sheet1!$H$15,"Indie rock",IF(R647=Sheet1!$H$16,"Jazz",IF(R647=Sheet1!$H$17,"Metal",IF(R647=Sheet1!$H$18,"Rock",IF(R647=Sheet1!$H$19,"World Music",IF(R647=Sheet1!$H$20,"Fiction",IF(R647=Sheet1!$H$21,"Nonfiction",IF(R647=Sheet1!$H$22,"Radio &amp; podcasts",IF(R647=Sheet1!$H$23,"Translations",IF(R647=Sheet1!$H$24,"Photography books",IF(R647=Sheet1!$H$25,"Web",IF(R647=Sheet1!$H$26,"Wearables",IF(R647=Sheet1!$H$27,"Plays","Other"))))))))))))))))))))))))</f>
        <v>Rock</v>
      </c>
    </row>
    <row r="648" spans="1:20" ht="16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s="5">
        <f>(E648/D648)</f>
        <v>0.88599797365754818</v>
      </c>
      <c r="I648" s="8">
        <f>E648/G648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4">
        <f>(((L648/60)/60)/24)+DATE(1970,1,1)</f>
        <v>41346.208333333336</v>
      </c>
      <c r="O648" s="14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>
        <f>IF(R648="food/food trucks","Food",IF(OR(R648=$R$3,R648=$R$15,R648=$R$52,R648=$R$85,R648=$R$75,R648=$R$135),"Music",IF(OR(R648=Sheet1!$H$4,R648=Sheet1!$H$5,R648=Sheet1!$H$6,R648=Sheet1!$H$7,R648=Sheet1!$H$8,R648=Sheet1!$H$9),"Film &amp; Video",IF(OR(R648=Sheet1!$H$26,R648=Sheet1!$H$25),"Technology",IF(R648=Sheet1!$H$13,"Journalism",IF(OR(R648=Sheet1!$H$20,R648=Sheet1!$H$21,R648=Sheet1!$H$22,R648=Sheet1!$H$23),"Publishing",IF(R648=Sheet1!$H$24,"Photography",IF(R648=Sheet1!$H$27,"Theater",IF(OR(R648=Sheet1!$H$10,R648=Sheet1!$H$11),"Games","TBD")))))))))</f>
        <v>Games</v>
      </c>
      <c r="T648" t="str">
        <f>IF(R648=Sheet1!$H$4,"Animation",IF(R648=Sheet1!$H$5,"Documentary",IF(R648=Sheet1!$H$6,"Drama",IF(R648=Sheet1!$H$7,"Science Fiction",IF(R648=Sheet1!$H$8,"Shorts",IF(R648=Sheet1!$H$9,"Television",IF(R648=Sheet1!$H$10,"Mobile games",IF(R648=Sheet1!$H$11,"Video games",IF(R648=Sheet1!$H$12,"Food trucks",IF(R648=Sheet1!$H$13,"Audio",IF(R648=Sheet1!$H$14,"Electric music",IF(R648=Sheet1!$H$15,"Indie rock",IF(R648=Sheet1!$H$16,"Jazz",IF(R648=Sheet1!$H$17,"Metal",IF(R648=Sheet1!$H$18,"Rock",IF(R648=Sheet1!$H$19,"World Music",IF(R648=Sheet1!$H$20,"Fiction",IF(R648=Sheet1!$H$21,"Nonfiction",IF(R648=Sheet1!$H$22,"Radio &amp; podcasts",IF(R648=Sheet1!$H$23,"Translations",IF(R648=Sheet1!$H$24,"Photography books",IF(R648=Sheet1!$H$25,"Web",IF(R648=Sheet1!$H$26,"Wearables",IF(R648=Sheet1!$H$27,"Plays","Other"))))))))))))))))))))))))</f>
        <v>Video games</v>
      </c>
    </row>
    <row r="649" spans="1:20" ht="16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s="5">
        <f>(E649/D649)</f>
        <v>0.41399999999999998</v>
      </c>
      <c r="I649" s="8">
        <f>E649/G649</f>
        <v>103.5</v>
      </c>
      <c r="J649" t="s">
        <v>21</v>
      </c>
      <c r="K649" t="s">
        <v>22</v>
      </c>
      <c r="L649">
        <v>1523250000</v>
      </c>
      <c r="M649">
        <v>1525323600</v>
      </c>
      <c r="N649" s="14">
        <f>(((L649/60)/60)/24)+DATE(1970,1,1)</f>
        <v>43199.208333333328</v>
      </c>
      <c r="O649" s="14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>
        <f>IF(R649="food/food trucks","Food",IF(OR(R649=$R$3,R649=$R$15,R649=$R$52,R649=$R$85,R649=$R$75,R649=$R$135),"Music",IF(OR(R649=Sheet1!$H$4,R649=Sheet1!$H$5,R649=Sheet1!$H$6,R649=Sheet1!$H$7,R649=Sheet1!$H$8,R649=Sheet1!$H$9),"Film &amp; Video",IF(OR(R649=Sheet1!$H$26,R649=Sheet1!$H$25),"Technology",IF(R649=Sheet1!$H$13,"Journalism",IF(OR(R649=Sheet1!$H$20,R649=Sheet1!$H$21,R649=Sheet1!$H$22,R649=Sheet1!$H$23),"Publishing",IF(R649=Sheet1!$H$24,"Photography",IF(R649=Sheet1!$H$27,"Theater",IF(OR(R649=Sheet1!$H$10,R649=Sheet1!$H$11),"Games","TBD")))))))))</f>
        <v>Publishing</v>
      </c>
      <c r="T649" t="str">
        <f>IF(R649=Sheet1!$H$4,"Animation",IF(R649=Sheet1!$H$5,"Documentary",IF(R649=Sheet1!$H$6,"Drama",IF(R649=Sheet1!$H$7,"Science Fiction",IF(R649=Sheet1!$H$8,"Shorts",IF(R649=Sheet1!$H$9,"Television",IF(R649=Sheet1!$H$10,"Mobile games",IF(R649=Sheet1!$H$11,"Video games",IF(R649=Sheet1!$H$12,"Food trucks",IF(R649=Sheet1!$H$13,"Audio",IF(R649=Sheet1!$H$14,"Electric music",IF(R649=Sheet1!$H$15,"Indie rock",IF(R649=Sheet1!$H$16,"Jazz",IF(R649=Sheet1!$H$17,"Metal",IF(R649=Sheet1!$H$18,"Rock",IF(R649=Sheet1!$H$19,"World Music",IF(R649=Sheet1!$H$20,"Fiction",IF(R649=Sheet1!$H$21,"Nonfiction",IF(R649=Sheet1!$H$22,"Radio &amp; podcasts",IF(R649=Sheet1!$H$23,"Translations",IF(R649=Sheet1!$H$24,"Photography books",IF(R649=Sheet1!$H$25,"Web",IF(R649=Sheet1!$H$26,"Wearables",IF(R649=Sheet1!$H$27,"Plays","Other"))))))))))))))))))))))))</f>
        <v>Translations</v>
      </c>
    </row>
    <row r="650" spans="1:20" ht="16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s="5">
        <f>(E650/D650)</f>
        <v>0.63056795131845844</v>
      </c>
      <c r="I650" s="8">
        <f>E650/G650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4">
        <f>(((L650/60)/60)/24)+DATE(1970,1,1)</f>
        <v>42922.208333333328</v>
      </c>
      <c r="O650" s="14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>
        <f>IF(R650="food/food trucks","Food",IF(OR(R650=$R$3,R650=$R$15,R650=$R$52,R650=$R$85,R650=$R$75,R650=$R$135),"Music",IF(OR(R650=Sheet1!$H$4,R650=Sheet1!$H$5,R650=Sheet1!$H$6,R650=Sheet1!$H$7,R650=Sheet1!$H$8,R650=Sheet1!$H$9),"Film &amp; Video",IF(OR(R650=Sheet1!$H$26,R650=Sheet1!$H$25),"Technology",IF(R650=Sheet1!$H$13,"Journalism",IF(OR(R650=Sheet1!$H$20,R650=Sheet1!$H$21,R650=Sheet1!$H$22,R650=Sheet1!$H$23),"Publishing",IF(R650=Sheet1!$H$24,"Photography",IF(R650=Sheet1!$H$27,"Theater",IF(OR(R650=Sheet1!$H$10,R650=Sheet1!$H$11),"Games","TBD")))))))))</f>
        <v>Food</v>
      </c>
      <c r="T650" t="str">
        <f>IF(R650=Sheet1!$H$4,"Animation",IF(R650=Sheet1!$H$5,"Documentary",IF(R650=Sheet1!$H$6,"Drama",IF(R650=Sheet1!$H$7,"Science Fiction",IF(R650=Sheet1!$H$8,"Shorts",IF(R650=Sheet1!$H$9,"Television",IF(R650=Sheet1!$H$10,"Mobile games",IF(R650=Sheet1!$H$11,"Video games",IF(R650=Sheet1!$H$12,"Food trucks",IF(R650=Sheet1!$H$13,"Audio",IF(R650=Sheet1!$H$14,"Electric music",IF(R650=Sheet1!$H$15,"Indie rock",IF(R650=Sheet1!$H$16,"Jazz",IF(R650=Sheet1!$H$17,"Metal",IF(R650=Sheet1!$H$18,"Rock",IF(R650=Sheet1!$H$19,"World Music",IF(R650=Sheet1!$H$20,"Fiction",IF(R650=Sheet1!$H$21,"Nonfiction",IF(R650=Sheet1!$H$22,"Radio &amp; podcasts",IF(R650=Sheet1!$H$23,"Translations",IF(R650=Sheet1!$H$24,"Photography books",IF(R650=Sheet1!$H$25,"Web",IF(R650=Sheet1!$H$26,"Wearables",IF(R650=Sheet1!$H$27,"Plays","Other"))))))))))))))))))))))))</f>
        <v>Food trucks</v>
      </c>
    </row>
    <row r="651" spans="1:20" ht="16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s="5">
        <f>(E651/D651)</f>
        <v>0.48482333607230893</v>
      </c>
      <c r="I651" s="8">
        <f>E651/G651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4">
        <f>(((L651/60)/60)/24)+DATE(1970,1,1)</f>
        <v>40471.208333333336</v>
      </c>
      <c r="O651" s="14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>
        <f>IF(R651="food/food trucks","Food",IF(OR(R651=$R$3,R651=$R$15,R651=$R$52,R651=$R$85,R651=$R$75,R651=$R$135),"Music",IF(OR(R651=Sheet1!$H$4,R651=Sheet1!$H$5,R651=Sheet1!$H$6,R651=Sheet1!$H$7,R651=Sheet1!$H$8,R651=Sheet1!$H$9),"Film &amp; Video",IF(OR(R651=Sheet1!$H$26,R651=Sheet1!$H$25),"Technology",IF(R651=Sheet1!$H$13,"Journalism",IF(OR(R651=Sheet1!$H$20,R651=Sheet1!$H$21,R651=Sheet1!$H$22,R651=Sheet1!$H$23),"Publishing",IF(R651=Sheet1!$H$24,"Photography",IF(R651=Sheet1!$H$27,"Theater",IF(OR(R651=Sheet1!$H$10,R651=Sheet1!$H$11),"Games","TBD")))))))))</f>
        <v>Theater</v>
      </c>
      <c r="T651" t="str">
        <f>IF(R651=Sheet1!$H$4,"Animation",IF(R651=Sheet1!$H$5,"Documentary",IF(R651=Sheet1!$H$6,"Drama",IF(R651=Sheet1!$H$7,"Science Fiction",IF(R651=Sheet1!$H$8,"Shorts",IF(R651=Sheet1!$H$9,"Television",IF(R651=Sheet1!$H$10,"Mobile games",IF(R651=Sheet1!$H$11,"Video games",IF(R651=Sheet1!$H$12,"Food trucks",IF(R651=Sheet1!$H$13,"Audio",IF(R651=Sheet1!$H$14,"Electric music",IF(R651=Sheet1!$H$15,"Indie rock",IF(R651=Sheet1!$H$16,"Jazz",IF(R651=Sheet1!$H$17,"Metal",IF(R651=Sheet1!$H$18,"Rock",IF(R651=Sheet1!$H$19,"World Music",IF(R651=Sheet1!$H$20,"Fiction",IF(R651=Sheet1!$H$21,"Nonfiction",IF(R651=Sheet1!$H$22,"Radio &amp; podcasts",IF(R651=Sheet1!$H$23,"Translations",IF(R651=Sheet1!$H$24,"Photography books",IF(R651=Sheet1!$H$25,"Web",IF(R651=Sheet1!$H$26,"Wearables",IF(R651=Sheet1!$H$27,"Plays","Other"))))))))))))))))))))))))</f>
        <v>Plays</v>
      </c>
    </row>
    <row r="652" spans="1:20" ht="16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s="5">
        <f>(E652/D652)</f>
        <v>0.02</v>
      </c>
      <c r="I652" s="8">
        <f>E652/G652</f>
        <v>2</v>
      </c>
      <c r="J652" t="s">
        <v>21</v>
      </c>
      <c r="K652" t="s">
        <v>22</v>
      </c>
      <c r="L652">
        <v>1404795600</v>
      </c>
      <c r="M652">
        <v>1407128400</v>
      </c>
      <c r="N652" s="14">
        <f>(((L652/60)/60)/24)+DATE(1970,1,1)</f>
        <v>41828.208333333336</v>
      </c>
      <c r="O652" s="14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>
        <f>IF(R652="food/food trucks","Food",IF(OR(R652=$R$3,R652=$R$15,R652=$R$52,R652=$R$85,R652=$R$75,R652=$R$135),"Music",IF(OR(R652=Sheet1!$H$4,R652=Sheet1!$H$5,R652=Sheet1!$H$6,R652=Sheet1!$H$7,R652=Sheet1!$H$8,R652=Sheet1!$H$9),"Film &amp; Video",IF(OR(R652=Sheet1!$H$26,R652=Sheet1!$H$25),"Technology",IF(R652=Sheet1!$H$13,"Journalism",IF(OR(R652=Sheet1!$H$20,R652=Sheet1!$H$21,R652=Sheet1!$H$22,R652=Sheet1!$H$23),"Publishing",IF(R652=Sheet1!$H$24,"Photography",IF(R652=Sheet1!$H$27,"Theater",IF(OR(R652=Sheet1!$H$10,R652=Sheet1!$H$11),"Games","TBD")))))))))</f>
        <v>Music</v>
      </c>
      <c r="T652" t="str">
        <f>IF(R652=Sheet1!$H$4,"Animation",IF(R652=Sheet1!$H$5,"Documentary",IF(R652=Sheet1!$H$6,"Drama",IF(R652=Sheet1!$H$7,"Science Fiction",IF(R652=Sheet1!$H$8,"Shorts",IF(R652=Sheet1!$H$9,"Television",IF(R652=Sheet1!$H$10,"Mobile games",IF(R652=Sheet1!$H$11,"Video games",IF(R652=Sheet1!$H$12,"Food trucks",IF(R652=Sheet1!$H$13,"Audio",IF(R652=Sheet1!$H$14,"Electric music",IF(R652=Sheet1!$H$15,"Indie rock",IF(R652=Sheet1!$H$16,"Jazz",IF(R652=Sheet1!$H$17,"Metal",IF(R652=Sheet1!$H$18,"Rock",IF(R652=Sheet1!$H$19,"World Music",IF(R652=Sheet1!$H$20,"Fiction",IF(R652=Sheet1!$H$21,"Nonfiction",IF(R652=Sheet1!$H$22,"Radio &amp; podcasts",IF(R652=Sheet1!$H$23,"Translations",IF(R652=Sheet1!$H$24,"Photography books",IF(R652=Sheet1!$H$25,"Web",IF(R652=Sheet1!$H$26,"Wearables",IF(R652=Sheet1!$H$27,"Plays","Other"))))))))))))))))))))))))</f>
        <v>Jazz</v>
      </c>
    </row>
    <row r="653" spans="1:20" ht="16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s="5">
        <f>(E653/D653)</f>
        <v>0.88479410269445857</v>
      </c>
      <c r="I653" s="8">
        <f>E653/G653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4">
        <f>(((L653/60)/60)/24)+DATE(1970,1,1)</f>
        <v>41692.25</v>
      </c>
      <c r="O653" s="14">
        <f>(((M653/60)/60)/24)+DATE(1970,1,1)</f>
        <v>41707.25</v>
      </c>
      <c r="P653" t="b">
        <v>0</v>
      </c>
      <c r="Q653" t="b">
        <v>0</v>
      </c>
      <c r="R653" t="s">
        <v>100</v>
      </c>
      <c r="S653" t="str">
        <f>IF(R653="food/food trucks","Food",IF(OR(R653=$R$3,R653=$R$15,R653=$R$52,R653=$R$85,R653=$R$75,R653=$R$135),"Music",IF(OR(R653=Sheet1!$H$4,R653=Sheet1!$H$5,R653=Sheet1!$H$6,R653=Sheet1!$H$7,R653=Sheet1!$H$8,R653=Sheet1!$H$9),"Film &amp; Video",IF(OR(R653=Sheet1!$H$26,R653=Sheet1!$H$25),"Technology",IF(R653=Sheet1!$H$13,"Journalism",IF(OR(R653=Sheet1!$H$20,R653=Sheet1!$H$21,R653=Sheet1!$H$22,R653=Sheet1!$H$23),"Publishing",IF(R653=Sheet1!$H$24,"Photography",IF(R653=Sheet1!$H$27,"Theater",IF(OR(R653=Sheet1!$H$10,R653=Sheet1!$H$11),"Games","TBD")))))))))</f>
        <v>Film &amp; Video</v>
      </c>
      <c r="T653" t="str">
        <f>IF(R653=Sheet1!$H$4,"Animation",IF(R653=Sheet1!$H$5,"Documentary",IF(R653=Sheet1!$H$6,"Drama",IF(R653=Sheet1!$H$7,"Science Fiction",IF(R653=Sheet1!$H$8,"Shorts",IF(R653=Sheet1!$H$9,"Television",IF(R653=Sheet1!$H$10,"Mobile games",IF(R653=Sheet1!$H$11,"Video games",IF(R653=Sheet1!$H$12,"Food trucks",IF(R653=Sheet1!$H$13,"Audio",IF(R653=Sheet1!$H$14,"Electric music",IF(R653=Sheet1!$H$15,"Indie rock",IF(R653=Sheet1!$H$16,"Jazz",IF(R653=Sheet1!$H$17,"Metal",IF(R653=Sheet1!$H$18,"Rock",IF(R653=Sheet1!$H$19,"World Music",IF(R653=Sheet1!$H$20,"Fiction",IF(R653=Sheet1!$H$21,"Nonfiction",IF(R653=Sheet1!$H$22,"Radio &amp; podcasts",IF(R653=Sheet1!$H$23,"Translations",IF(R653=Sheet1!$H$24,"Photography books",IF(R653=Sheet1!$H$25,"Web",IF(R653=Sheet1!$H$26,"Wearables",IF(R653=Sheet1!$H$27,"Plays","Other"))))))))))))))))))))))))</f>
        <v>Shorts</v>
      </c>
    </row>
    <row r="654" spans="1:20" ht="16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s="5">
        <f>(E654/D654)</f>
        <v>1.2684</v>
      </c>
      <c r="I654" s="8">
        <f>E654/G654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4">
        <f>(((L654/60)/60)/24)+DATE(1970,1,1)</f>
        <v>42587.208333333328</v>
      </c>
      <c r="O654" s="14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tr">
        <f>IF(R654="food/food trucks","Food",IF(OR(R654=$R$3,R654=$R$15,R654=$R$52,R654=$R$85,R654=$R$75,R654=$R$135),"Music",IF(OR(R654=Sheet1!$H$4,R654=Sheet1!$H$5,R654=Sheet1!$H$6,R654=Sheet1!$H$7,R654=Sheet1!$H$8,R654=Sheet1!$H$9),"Film &amp; Video",IF(OR(R654=Sheet1!$H$26,R654=Sheet1!$H$25),"Technology",IF(R654=Sheet1!$H$13,"Journalism",IF(OR(R654=Sheet1!$H$20,R654=Sheet1!$H$21,R654=Sheet1!$H$22,R654=Sheet1!$H$23),"Publishing",IF(R654=Sheet1!$H$24,"Photography",IF(R654=Sheet1!$H$27,"Theater",IF(OR(R654=Sheet1!$H$10,R654=Sheet1!$H$11),"Games","TBD")))))))))</f>
        <v>Technology</v>
      </c>
      <c r="T654" t="str">
        <f>IF(R654=Sheet1!$H$4,"Animation",IF(R654=Sheet1!$H$5,"Documentary",IF(R654=Sheet1!$H$6,"Drama",IF(R654=Sheet1!$H$7,"Science Fiction",IF(R654=Sheet1!$H$8,"Shorts",IF(R654=Sheet1!$H$9,"Television",IF(R654=Sheet1!$H$10,"Mobile games",IF(R654=Sheet1!$H$11,"Video games",IF(R654=Sheet1!$H$12,"Food trucks",IF(R654=Sheet1!$H$13,"Audio",IF(R654=Sheet1!$H$14,"Electric music",IF(R654=Sheet1!$H$15,"Indie rock",IF(R654=Sheet1!$H$16,"Jazz",IF(R654=Sheet1!$H$17,"Metal",IF(R654=Sheet1!$H$18,"Rock",IF(R654=Sheet1!$H$19,"World Music",IF(R654=Sheet1!$H$20,"Fiction",IF(R654=Sheet1!$H$21,"Nonfiction",IF(R654=Sheet1!$H$22,"Radio &amp; podcasts",IF(R654=Sheet1!$H$23,"Translations",IF(R654=Sheet1!$H$24,"Photography books",IF(R654=Sheet1!$H$25,"Web",IF(R654=Sheet1!$H$26,"Wearables",IF(R654=Sheet1!$H$27,"Plays","Other"))))))))))))))))))))))))</f>
        <v>Web</v>
      </c>
    </row>
    <row r="655" spans="1:20" ht="16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s="5">
        <f>(E655/D655)</f>
        <v>23.388333333333332</v>
      </c>
      <c r="I655" s="8">
        <f>E655/G655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4">
        <f>(((L655/60)/60)/24)+DATE(1970,1,1)</f>
        <v>42468.208333333328</v>
      </c>
      <c r="O655" s="14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tr">
        <f>IF(R655="food/food trucks","Food",IF(OR(R655=$R$3,R655=$R$15,R655=$R$52,R655=$R$85,R655=$R$75,R655=$R$135),"Music",IF(OR(R655=Sheet1!$H$4,R655=Sheet1!$H$5,R655=Sheet1!$H$6,R655=Sheet1!$H$7,R655=Sheet1!$H$8,R655=Sheet1!$H$9),"Film &amp; Video",IF(OR(R655=Sheet1!$H$26,R655=Sheet1!$H$25),"Technology",IF(R655=Sheet1!$H$13,"Journalism",IF(OR(R655=Sheet1!$H$20,R655=Sheet1!$H$21,R655=Sheet1!$H$22,R655=Sheet1!$H$23),"Publishing",IF(R655=Sheet1!$H$24,"Photography",IF(R655=Sheet1!$H$27,"Theater",IF(OR(R655=Sheet1!$H$10,R655=Sheet1!$H$11),"Games","TBD")))))))))</f>
        <v>Technology</v>
      </c>
      <c r="T655" t="str">
        <f>IF(R655=Sheet1!$H$4,"Animation",IF(R655=Sheet1!$H$5,"Documentary",IF(R655=Sheet1!$H$6,"Drama",IF(R655=Sheet1!$H$7,"Science Fiction",IF(R655=Sheet1!$H$8,"Shorts",IF(R655=Sheet1!$H$9,"Television",IF(R655=Sheet1!$H$10,"Mobile games",IF(R655=Sheet1!$H$11,"Video games",IF(R655=Sheet1!$H$12,"Food trucks",IF(R655=Sheet1!$H$13,"Audio",IF(R655=Sheet1!$H$14,"Electric music",IF(R655=Sheet1!$H$15,"Indie rock",IF(R655=Sheet1!$H$16,"Jazz",IF(R655=Sheet1!$H$17,"Metal",IF(R655=Sheet1!$H$18,"Rock",IF(R655=Sheet1!$H$19,"World Music",IF(R655=Sheet1!$H$20,"Fiction",IF(R655=Sheet1!$H$21,"Nonfiction",IF(R655=Sheet1!$H$22,"Radio &amp; podcasts",IF(R655=Sheet1!$H$23,"Translations",IF(R655=Sheet1!$H$24,"Photography books",IF(R655=Sheet1!$H$25,"Web",IF(R655=Sheet1!$H$26,"Wearables",IF(R655=Sheet1!$H$27,"Plays","Other"))))))))))))))))))))))))</f>
        <v>Web</v>
      </c>
    </row>
    <row r="656" spans="1:20" ht="16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s="5">
        <f>(E656/D656)</f>
        <v>5.0838857142857146</v>
      </c>
      <c r="I656" s="8">
        <f>E656/G656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4">
        <f>(((L656/60)/60)/24)+DATE(1970,1,1)</f>
        <v>42240.208333333328</v>
      </c>
      <c r="O656" s="14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tr">
        <f>IF(R656="food/food trucks","Food",IF(OR(R656=$R$3,R656=$R$15,R656=$R$52,R656=$R$85,R656=$R$75,R656=$R$135),"Music",IF(OR(R656=Sheet1!$H$4,R656=Sheet1!$H$5,R656=Sheet1!$H$6,R656=Sheet1!$H$7,R656=Sheet1!$H$8,R656=Sheet1!$H$9),"Film &amp; Video",IF(OR(R656=Sheet1!$H$26,R656=Sheet1!$H$25),"Technology",IF(R656=Sheet1!$H$13,"Journalism",IF(OR(R656=Sheet1!$H$20,R656=Sheet1!$H$21,R656=Sheet1!$H$22,R656=Sheet1!$H$23),"Publishing",IF(R656=Sheet1!$H$24,"Photography",IF(R656=Sheet1!$H$27,"Theater",IF(OR(R656=Sheet1!$H$10,R656=Sheet1!$H$11),"Games","TBD")))))))))</f>
        <v>Music</v>
      </c>
      <c r="T656" t="str">
        <f>IF(R656=Sheet1!$H$4,"Animation",IF(R656=Sheet1!$H$5,"Documentary",IF(R656=Sheet1!$H$6,"Drama",IF(R656=Sheet1!$H$7,"Science Fiction",IF(R656=Sheet1!$H$8,"Shorts",IF(R656=Sheet1!$H$9,"Television",IF(R656=Sheet1!$H$10,"Mobile games",IF(R656=Sheet1!$H$11,"Video games",IF(R656=Sheet1!$H$12,"Food trucks",IF(R656=Sheet1!$H$13,"Audio",IF(R656=Sheet1!$H$14,"Electric music",IF(R656=Sheet1!$H$15,"Indie rock",IF(R656=Sheet1!$H$16,"Jazz",IF(R656=Sheet1!$H$17,"Metal",IF(R656=Sheet1!$H$18,"Rock",IF(R656=Sheet1!$H$19,"World Music",IF(R656=Sheet1!$H$20,"Fiction",IF(R656=Sheet1!$H$21,"Nonfiction",IF(R656=Sheet1!$H$22,"Radio &amp; podcasts",IF(R656=Sheet1!$H$23,"Translations",IF(R656=Sheet1!$H$24,"Photography books",IF(R656=Sheet1!$H$25,"Web",IF(R656=Sheet1!$H$26,"Wearables",IF(R656=Sheet1!$H$27,"Plays","Other"))))))))))))))))))))))))</f>
        <v>Metal</v>
      </c>
    </row>
    <row r="657" spans="1:20" ht="16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s="5">
        <f>(E657/D657)</f>
        <v>1.9147826086956521</v>
      </c>
      <c r="I657" s="8">
        <f>E657/G657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4">
        <f>(((L657/60)/60)/24)+DATE(1970,1,1)</f>
        <v>42796.25</v>
      </c>
      <c r="O657" s="14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tr">
        <f>IF(R657="food/food trucks","Food",IF(OR(R657=$R$3,R657=$R$15,R657=$R$52,R657=$R$85,R657=$R$75,R657=$R$135),"Music",IF(OR(R657=Sheet1!$H$4,R657=Sheet1!$H$5,R657=Sheet1!$H$6,R657=Sheet1!$H$7,R657=Sheet1!$H$8,R657=Sheet1!$H$9),"Film &amp; Video",IF(OR(R657=Sheet1!$H$26,R657=Sheet1!$H$25),"Technology",IF(R657=Sheet1!$H$13,"Journalism",IF(OR(R657=Sheet1!$H$20,R657=Sheet1!$H$21,R657=Sheet1!$H$22,R657=Sheet1!$H$23),"Publishing",IF(R657=Sheet1!$H$24,"Photography",IF(R657=Sheet1!$H$27,"Theater",IF(OR(R657=Sheet1!$H$10,R657=Sheet1!$H$11),"Games","TBD")))))))))</f>
        <v>Photography</v>
      </c>
      <c r="T657" t="str">
        <f>IF(R657=Sheet1!$H$4,"Animation",IF(R657=Sheet1!$H$5,"Documentary",IF(R657=Sheet1!$H$6,"Drama",IF(R657=Sheet1!$H$7,"Science Fiction",IF(R657=Sheet1!$H$8,"Shorts",IF(R657=Sheet1!$H$9,"Television",IF(R657=Sheet1!$H$10,"Mobile games",IF(R657=Sheet1!$H$11,"Video games",IF(R657=Sheet1!$H$12,"Food trucks",IF(R657=Sheet1!$H$13,"Audio",IF(R657=Sheet1!$H$14,"Electric music",IF(R657=Sheet1!$H$15,"Indie rock",IF(R657=Sheet1!$H$16,"Jazz",IF(R657=Sheet1!$H$17,"Metal",IF(R657=Sheet1!$H$18,"Rock",IF(R657=Sheet1!$H$19,"World Music",IF(R657=Sheet1!$H$20,"Fiction",IF(R657=Sheet1!$H$21,"Nonfiction",IF(R657=Sheet1!$H$22,"Radio &amp; podcasts",IF(R657=Sheet1!$H$23,"Translations",IF(R657=Sheet1!$H$24,"Photography books",IF(R657=Sheet1!$H$25,"Web",IF(R657=Sheet1!$H$26,"Wearables",IF(R657=Sheet1!$H$27,"Plays","Other"))))))))))))))))))))))))</f>
        <v>Photography books</v>
      </c>
    </row>
    <row r="658" spans="1:20" ht="31.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s="5">
        <f>(E658/D658)</f>
        <v>0.42127533783783783</v>
      </c>
      <c r="I658" s="8">
        <f>E658/G658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4">
        <f>(((L658/60)/60)/24)+DATE(1970,1,1)</f>
        <v>43097.25</v>
      </c>
      <c r="O658" s="14">
        <f>(((M658/60)/60)/24)+DATE(1970,1,1)</f>
        <v>43102.25</v>
      </c>
      <c r="P658" t="b">
        <v>0</v>
      </c>
      <c r="Q658" t="b">
        <v>0</v>
      </c>
      <c r="R658" t="s">
        <v>17</v>
      </c>
      <c r="S658" t="str">
        <f>IF(R658="food/food trucks","Food",IF(OR(R658=$R$3,R658=$R$15,R658=$R$52,R658=$R$85,R658=$R$75,R658=$R$135),"Music",IF(OR(R658=Sheet1!$H$4,R658=Sheet1!$H$5,R658=Sheet1!$H$6,R658=Sheet1!$H$7,R658=Sheet1!$H$8,R658=Sheet1!$H$9),"Film &amp; Video",IF(OR(R658=Sheet1!$H$26,R658=Sheet1!$H$25),"Technology",IF(R658=Sheet1!$H$13,"Journalism",IF(OR(R658=Sheet1!$H$20,R658=Sheet1!$H$21,R658=Sheet1!$H$22,R658=Sheet1!$H$23),"Publishing",IF(R658=Sheet1!$H$24,"Photography",IF(R658=Sheet1!$H$27,"Theater",IF(OR(R658=Sheet1!$H$10,R658=Sheet1!$H$11),"Games","TBD")))))))))</f>
        <v>Food</v>
      </c>
      <c r="T658" t="str">
        <f>IF(R658=Sheet1!$H$4,"Animation",IF(R658=Sheet1!$H$5,"Documentary",IF(R658=Sheet1!$H$6,"Drama",IF(R658=Sheet1!$H$7,"Science Fiction",IF(R658=Sheet1!$H$8,"Shorts",IF(R658=Sheet1!$H$9,"Television",IF(R658=Sheet1!$H$10,"Mobile games",IF(R658=Sheet1!$H$11,"Video games",IF(R658=Sheet1!$H$12,"Food trucks",IF(R658=Sheet1!$H$13,"Audio",IF(R658=Sheet1!$H$14,"Electric music",IF(R658=Sheet1!$H$15,"Indie rock",IF(R658=Sheet1!$H$16,"Jazz",IF(R658=Sheet1!$H$17,"Metal",IF(R658=Sheet1!$H$18,"Rock",IF(R658=Sheet1!$H$19,"World Music",IF(R658=Sheet1!$H$20,"Fiction",IF(R658=Sheet1!$H$21,"Nonfiction",IF(R658=Sheet1!$H$22,"Radio &amp; podcasts",IF(R658=Sheet1!$H$23,"Translations",IF(R658=Sheet1!$H$24,"Photography books",IF(R658=Sheet1!$H$25,"Web",IF(R658=Sheet1!$H$26,"Wearables",IF(R658=Sheet1!$H$27,"Plays","Other"))))))))))))))))))))))))</f>
        <v>Food trucks</v>
      </c>
    </row>
    <row r="659" spans="1:20" ht="16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s="5">
        <f>(E659/D659)</f>
        <v>8.2400000000000001E-2</v>
      </c>
      <c r="I659" s="8">
        <f>E659/G659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4">
        <f>(((L659/60)/60)/24)+DATE(1970,1,1)</f>
        <v>43096.25</v>
      </c>
      <c r="O659" s="14">
        <f>(((M659/60)/60)/24)+DATE(1970,1,1)</f>
        <v>43112.25</v>
      </c>
      <c r="P659" t="b">
        <v>0</v>
      </c>
      <c r="Q659" t="b">
        <v>0</v>
      </c>
      <c r="R659" t="s">
        <v>474</v>
      </c>
      <c r="S659" t="str">
        <f>IF(R659="food/food trucks","Food",IF(OR(R659=$R$3,R659=$R$15,R659=$R$52,R659=$R$85,R659=$R$75,R659=$R$135),"Music",IF(OR(R659=Sheet1!$H$4,R659=Sheet1!$H$5,R659=Sheet1!$H$6,R659=Sheet1!$H$7,R659=Sheet1!$H$8,R659=Sheet1!$H$9),"Film &amp; Video",IF(OR(R659=Sheet1!$H$26,R659=Sheet1!$H$25),"Technology",IF(R659=Sheet1!$H$13,"Journalism",IF(OR(R659=Sheet1!$H$20,R659=Sheet1!$H$21,R659=Sheet1!$H$22,R659=Sheet1!$H$23),"Publishing",IF(R659=Sheet1!$H$24,"Photography",IF(R659=Sheet1!$H$27,"Theater",IF(OR(R659=Sheet1!$H$10,R659=Sheet1!$H$11),"Games","TBD")))))))))</f>
        <v>Film &amp; Video</v>
      </c>
      <c r="T659" t="str">
        <f>IF(R659=Sheet1!$H$4,"Animation",IF(R659=Sheet1!$H$5,"Documentary",IF(R659=Sheet1!$H$6,"Drama",IF(R659=Sheet1!$H$7,"Science Fiction",IF(R659=Sheet1!$H$8,"Shorts",IF(R659=Sheet1!$H$9,"Television",IF(R659=Sheet1!$H$10,"Mobile games",IF(R659=Sheet1!$H$11,"Video games",IF(R659=Sheet1!$H$12,"Food trucks",IF(R659=Sheet1!$H$13,"Audio",IF(R659=Sheet1!$H$14,"Electric music",IF(R659=Sheet1!$H$15,"Indie rock",IF(R659=Sheet1!$H$16,"Jazz",IF(R659=Sheet1!$H$17,"Metal",IF(R659=Sheet1!$H$18,"Rock",IF(R659=Sheet1!$H$19,"World Music",IF(R659=Sheet1!$H$20,"Fiction",IF(R659=Sheet1!$H$21,"Nonfiction",IF(R659=Sheet1!$H$22,"Radio &amp; podcasts",IF(R659=Sheet1!$H$23,"Translations",IF(R659=Sheet1!$H$24,"Photography books",IF(R659=Sheet1!$H$25,"Web",IF(R659=Sheet1!$H$26,"Wearables",IF(R659=Sheet1!$H$27,"Plays","Other"))))))))))))))))))))))))</f>
        <v>Science Fiction</v>
      </c>
    </row>
    <row r="660" spans="1:20" ht="16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s="5">
        <f>(E660/D660)</f>
        <v>0.60064638783269964</v>
      </c>
      <c r="I660" s="8">
        <f>E660/G660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4">
        <f>(((L660/60)/60)/24)+DATE(1970,1,1)</f>
        <v>42246.208333333328</v>
      </c>
      <c r="O660" s="14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>
        <f>IF(R660="food/food trucks","Food",IF(OR(R660=$R$3,R660=$R$15,R660=$R$52,R660=$R$85,R660=$R$75,R660=$R$135),"Music",IF(OR(R660=Sheet1!$H$4,R660=Sheet1!$H$5,R660=Sheet1!$H$6,R660=Sheet1!$H$7,R660=Sheet1!$H$8,R660=Sheet1!$H$9),"Film &amp; Video",IF(OR(R660=Sheet1!$H$26,R660=Sheet1!$H$25),"Technology",IF(R660=Sheet1!$H$13,"Journalism",IF(OR(R660=Sheet1!$H$20,R660=Sheet1!$H$21,R660=Sheet1!$H$22,R660=Sheet1!$H$23),"Publishing",IF(R660=Sheet1!$H$24,"Photography",IF(R660=Sheet1!$H$27,"Theater",IF(OR(R660=Sheet1!$H$10,R660=Sheet1!$H$11),"Games","TBD")))))))))</f>
        <v>Music</v>
      </c>
      <c r="T660" t="str">
        <f>IF(R660=Sheet1!$H$4,"Animation",IF(R660=Sheet1!$H$5,"Documentary",IF(R660=Sheet1!$H$6,"Drama",IF(R660=Sheet1!$H$7,"Science Fiction",IF(R660=Sheet1!$H$8,"Shorts",IF(R660=Sheet1!$H$9,"Television",IF(R660=Sheet1!$H$10,"Mobile games",IF(R660=Sheet1!$H$11,"Video games",IF(R660=Sheet1!$H$12,"Food trucks",IF(R660=Sheet1!$H$13,"Audio",IF(R660=Sheet1!$H$14,"Electric music",IF(R660=Sheet1!$H$15,"Indie rock",IF(R660=Sheet1!$H$16,"Jazz",IF(R660=Sheet1!$H$17,"Metal",IF(R660=Sheet1!$H$18,"Rock",IF(R660=Sheet1!$H$19,"World Music",IF(R660=Sheet1!$H$20,"Fiction",IF(R660=Sheet1!$H$21,"Nonfiction",IF(R660=Sheet1!$H$22,"Radio &amp; podcasts",IF(R660=Sheet1!$H$23,"Translations",IF(R660=Sheet1!$H$24,"Photography books",IF(R660=Sheet1!$H$25,"Web",IF(R660=Sheet1!$H$26,"Wearables",IF(R660=Sheet1!$H$27,"Plays","Other"))))))))))))))))))))))))</f>
        <v>Rock</v>
      </c>
    </row>
    <row r="661" spans="1:20" ht="16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s="5">
        <f>(E661/D661)</f>
        <v>0.47232808616404309</v>
      </c>
      <c r="I661" s="8">
        <f>E661/G661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4">
        <f>(((L661/60)/60)/24)+DATE(1970,1,1)</f>
        <v>40570.25</v>
      </c>
      <c r="O661" s="14">
        <f>(((M661/60)/60)/24)+DATE(1970,1,1)</f>
        <v>40571.25</v>
      </c>
      <c r="P661" t="b">
        <v>0</v>
      </c>
      <c r="Q661" t="b">
        <v>0</v>
      </c>
      <c r="R661" t="s">
        <v>42</v>
      </c>
      <c r="S661" t="str">
        <f>IF(R661="food/food trucks","Food",IF(OR(R661=$R$3,R661=$R$15,R661=$R$52,R661=$R$85,R661=$R$75,R661=$R$135),"Music",IF(OR(R661=Sheet1!$H$4,R661=Sheet1!$H$5,R661=Sheet1!$H$6,R661=Sheet1!$H$7,R661=Sheet1!$H$8,R661=Sheet1!$H$9),"Film &amp; Video",IF(OR(R661=Sheet1!$H$26,R661=Sheet1!$H$25),"Technology",IF(R661=Sheet1!$H$13,"Journalism",IF(OR(R661=Sheet1!$H$20,R661=Sheet1!$H$21,R661=Sheet1!$H$22,R661=Sheet1!$H$23),"Publishing",IF(R661=Sheet1!$H$24,"Photography",IF(R661=Sheet1!$H$27,"Theater",IF(OR(R661=Sheet1!$H$10,R661=Sheet1!$H$11),"Games","TBD")))))))))</f>
        <v>Film &amp; Video</v>
      </c>
      <c r="T661" t="str">
        <f>IF(R661=Sheet1!$H$4,"Animation",IF(R661=Sheet1!$H$5,"Documentary",IF(R661=Sheet1!$H$6,"Drama",IF(R661=Sheet1!$H$7,"Science Fiction",IF(R661=Sheet1!$H$8,"Shorts",IF(R661=Sheet1!$H$9,"Television",IF(R661=Sheet1!$H$10,"Mobile games",IF(R661=Sheet1!$H$11,"Video games",IF(R661=Sheet1!$H$12,"Food trucks",IF(R661=Sheet1!$H$13,"Audio",IF(R661=Sheet1!$H$14,"Electric music",IF(R661=Sheet1!$H$15,"Indie rock",IF(R661=Sheet1!$H$16,"Jazz",IF(R661=Sheet1!$H$17,"Metal",IF(R661=Sheet1!$H$18,"Rock",IF(R661=Sheet1!$H$19,"World Music",IF(R661=Sheet1!$H$20,"Fiction",IF(R661=Sheet1!$H$21,"Nonfiction",IF(R661=Sheet1!$H$22,"Radio &amp; podcasts",IF(R661=Sheet1!$H$23,"Translations",IF(R661=Sheet1!$H$24,"Photography books",IF(R661=Sheet1!$H$25,"Web",IF(R661=Sheet1!$H$26,"Wearables",IF(R661=Sheet1!$H$27,"Plays","Other"))))))))))))))))))))))))</f>
        <v>Documentary</v>
      </c>
    </row>
    <row r="662" spans="1:20" ht="16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s="5">
        <f>(E662/D662)</f>
        <v>0.81736263736263737</v>
      </c>
      <c r="I662" s="8">
        <f>E662/G662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4">
        <f>(((L662/60)/60)/24)+DATE(1970,1,1)</f>
        <v>42237.208333333328</v>
      </c>
      <c r="O662" s="14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>
        <f>IF(R662="food/food trucks","Food",IF(OR(R662=$R$3,R662=$R$15,R662=$R$52,R662=$R$85,R662=$R$75,R662=$R$135),"Music",IF(OR(R662=Sheet1!$H$4,R662=Sheet1!$H$5,R662=Sheet1!$H$6,R662=Sheet1!$H$7,R662=Sheet1!$H$8,R662=Sheet1!$H$9),"Film &amp; Video",IF(OR(R662=Sheet1!$H$26,R662=Sheet1!$H$25),"Technology",IF(R662=Sheet1!$H$13,"Journalism",IF(OR(R662=Sheet1!$H$20,R662=Sheet1!$H$21,R662=Sheet1!$H$22,R662=Sheet1!$H$23),"Publishing",IF(R662=Sheet1!$H$24,"Photography",IF(R662=Sheet1!$H$27,"Theater",IF(OR(R662=Sheet1!$H$10,R662=Sheet1!$H$11),"Games","TBD")))))))))</f>
        <v>Theater</v>
      </c>
      <c r="T662" t="str">
        <f>IF(R662=Sheet1!$H$4,"Animation",IF(R662=Sheet1!$H$5,"Documentary",IF(R662=Sheet1!$H$6,"Drama",IF(R662=Sheet1!$H$7,"Science Fiction",IF(R662=Sheet1!$H$8,"Shorts",IF(R662=Sheet1!$H$9,"Television",IF(R662=Sheet1!$H$10,"Mobile games",IF(R662=Sheet1!$H$11,"Video games",IF(R662=Sheet1!$H$12,"Food trucks",IF(R662=Sheet1!$H$13,"Audio",IF(R662=Sheet1!$H$14,"Electric music",IF(R662=Sheet1!$H$15,"Indie rock",IF(R662=Sheet1!$H$16,"Jazz",IF(R662=Sheet1!$H$17,"Metal",IF(R662=Sheet1!$H$18,"Rock",IF(R662=Sheet1!$H$19,"World Music",IF(R662=Sheet1!$H$20,"Fiction",IF(R662=Sheet1!$H$21,"Nonfiction",IF(R662=Sheet1!$H$22,"Radio &amp; podcasts",IF(R662=Sheet1!$H$23,"Translations",IF(R662=Sheet1!$H$24,"Photography books",IF(R662=Sheet1!$H$25,"Web",IF(R662=Sheet1!$H$26,"Wearables",IF(R662=Sheet1!$H$27,"Plays","Other"))))))))))))))))))))))))</f>
        <v>Plays</v>
      </c>
    </row>
    <row r="663" spans="1:20" ht="16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s="5">
        <f>(E663/D663)</f>
        <v>0.54187265917603</v>
      </c>
      <c r="I663" s="8">
        <f>E663/G663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4">
        <f>(((L663/60)/60)/24)+DATE(1970,1,1)</f>
        <v>40996.208333333336</v>
      </c>
      <c r="O663" s="14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>
        <f>IF(R663="food/food trucks","Food",IF(OR(R663=$R$3,R663=$R$15,R663=$R$52,R663=$R$85,R663=$R$75,R663=$R$135),"Music",IF(OR(R663=Sheet1!$H$4,R663=Sheet1!$H$5,R663=Sheet1!$H$6,R663=Sheet1!$H$7,R663=Sheet1!$H$8,R663=Sheet1!$H$9),"Film &amp; Video",IF(OR(R663=Sheet1!$H$26,R663=Sheet1!$H$25),"Technology",IF(R663=Sheet1!$H$13,"Journalism",IF(OR(R663=Sheet1!$H$20,R663=Sheet1!$H$21,R663=Sheet1!$H$22,R663=Sheet1!$H$23),"Publishing",IF(R663=Sheet1!$H$24,"Photography",IF(R663=Sheet1!$H$27,"Theater",IF(OR(R663=Sheet1!$H$10,R663=Sheet1!$H$11),"Games","TBD")))))))))</f>
        <v>Music</v>
      </c>
      <c r="T663" t="str">
        <f>IF(R663=Sheet1!$H$4,"Animation",IF(R663=Sheet1!$H$5,"Documentary",IF(R663=Sheet1!$H$6,"Drama",IF(R663=Sheet1!$H$7,"Science Fiction",IF(R663=Sheet1!$H$8,"Shorts",IF(R663=Sheet1!$H$9,"Television",IF(R663=Sheet1!$H$10,"Mobile games",IF(R663=Sheet1!$H$11,"Video games",IF(R663=Sheet1!$H$12,"Food trucks",IF(R663=Sheet1!$H$13,"Audio",IF(R663=Sheet1!$H$14,"Electric music",IF(R663=Sheet1!$H$15,"Indie rock",IF(R663=Sheet1!$H$16,"Jazz",IF(R663=Sheet1!$H$17,"Metal",IF(R663=Sheet1!$H$18,"Rock",IF(R663=Sheet1!$H$19,"World Music",IF(R663=Sheet1!$H$20,"Fiction",IF(R663=Sheet1!$H$21,"Nonfiction",IF(R663=Sheet1!$H$22,"Radio &amp; podcasts",IF(R663=Sheet1!$H$23,"Translations",IF(R663=Sheet1!$H$24,"Photography books",IF(R663=Sheet1!$H$25,"Web",IF(R663=Sheet1!$H$26,"Wearables",IF(R663=Sheet1!$H$27,"Plays","Other"))))))))))))))))))))))))</f>
        <v>Jazz</v>
      </c>
    </row>
    <row r="664" spans="1:20" ht="16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s="5">
        <f>(E664/D664)</f>
        <v>0.97868131868131869</v>
      </c>
      <c r="I664" s="8">
        <f>E664/G664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4">
        <f>(((L664/60)/60)/24)+DATE(1970,1,1)</f>
        <v>43443.25</v>
      </c>
      <c r="O664" s="14">
        <f>(((M664/60)/60)/24)+DATE(1970,1,1)</f>
        <v>43447.25</v>
      </c>
      <c r="P664" t="b">
        <v>0</v>
      </c>
      <c r="Q664" t="b">
        <v>0</v>
      </c>
      <c r="R664" t="s">
        <v>33</v>
      </c>
      <c r="S664" t="str">
        <f>IF(R664="food/food trucks","Food",IF(OR(R664=$R$3,R664=$R$15,R664=$R$52,R664=$R$85,R664=$R$75,R664=$R$135),"Music",IF(OR(R664=Sheet1!$H$4,R664=Sheet1!$H$5,R664=Sheet1!$H$6,R664=Sheet1!$H$7,R664=Sheet1!$H$8,R664=Sheet1!$H$9),"Film &amp; Video",IF(OR(R664=Sheet1!$H$26,R664=Sheet1!$H$25),"Technology",IF(R664=Sheet1!$H$13,"Journalism",IF(OR(R664=Sheet1!$H$20,R664=Sheet1!$H$21,R664=Sheet1!$H$22,R664=Sheet1!$H$23),"Publishing",IF(R664=Sheet1!$H$24,"Photography",IF(R664=Sheet1!$H$27,"Theater",IF(OR(R664=Sheet1!$H$10,R664=Sheet1!$H$11),"Games","TBD")))))))))</f>
        <v>Theater</v>
      </c>
      <c r="T664" t="str">
        <f>IF(R664=Sheet1!$H$4,"Animation",IF(R664=Sheet1!$H$5,"Documentary",IF(R664=Sheet1!$H$6,"Drama",IF(R664=Sheet1!$H$7,"Science Fiction",IF(R664=Sheet1!$H$8,"Shorts",IF(R664=Sheet1!$H$9,"Television",IF(R664=Sheet1!$H$10,"Mobile games",IF(R664=Sheet1!$H$11,"Video games",IF(R664=Sheet1!$H$12,"Food trucks",IF(R664=Sheet1!$H$13,"Audio",IF(R664=Sheet1!$H$14,"Electric music",IF(R664=Sheet1!$H$15,"Indie rock",IF(R664=Sheet1!$H$16,"Jazz",IF(R664=Sheet1!$H$17,"Metal",IF(R664=Sheet1!$H$18,"Rock",IF(R664=Sheet1!$H$19,"World Music",IF(R664=Sheet1!$H$20,"Fiction",IF(R664=Sheet1!$H$21,"Nonfiction",IF(R664=Sheet1!$H$22,"Radio &amp; podcasts",IF(R664=Sheet1!$H$23,"Translations",IF(R664=Sheet1!$H$24,"Photography books",IF(R664=Sheet1!$H$25,"Web",IF(R664=Sheet1!$H$26,"Wearables",IF(R664=Sheet1!$H$27,"Plays","Other"))))))))))))))))))))))))</f>
        <v>Plays</v>
      </c>
    </row>
    <row r="665" spans="1:20" ht="16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s="5">
        <f>(E665/D665)</f>
        <v>0.77239999999999998</v>
      </c>
      <c r="I665" s="8">
        <f>E665/G665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4">
        <f>(((L665/60)/60)/24)+DATE(1970,1,1)</f>
        <v>40458.208333333336</v>
      </c>
      <c r="O665" s="14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>
        <f>IF(R665="food/food trucks","Food",IF(OR(R665=$R$3,R665=$R$15,R665=$R$52,R665=$R$85,R665=$R$75,R665=$R$135),"Music",IF(OR(R665=Sheet1!$H$4,R665=Sheet1!$H$5,R665=Sheet1!$H$6,R665=Sheet1!$H$7,R665=Sheet1!$H$8,R665=Sheet1!$H$9),"Film &amp; Video",IF(OR(R665=Sheet1!$H$26,R665=Sheet1!$H$25),"Technology",IF(R665=Sheet1!$H$13,"Journalism",IF(OR(R665=Sheet1!$H$20,R665=Sheet1!$H$21,R665=Sheet1!$H$22,R665=Sheet1!$H$23),"Publishing",IF(R665=Sheet1!$H$24,"Photography",IF(R665=Sheet1!$H$27,"Theater",IF(OR(R665=Sheet1!$H$10,R665=Sheet1!$H$11),"Games","TBD")))))))))</f>
        <v>Theater</v>
      </c>
      <c r="T665" t="str">
        <f>IF(R665=Sheet1!$H$4,"Animation",IF(R665=Sheet1!$H$5,"Documentary",IF(R665=Sheet1!$H$6,"Drama",IF(R665=Sheet1!$H$7,"Science Fiction",IF(R665=Sheet1!$H$8,"Shorts",IF(R665=Sheet1!$H$9,"Television",IF(R665=Sheet1!$H$10,"Mobile games",IF(R665=Sheet1!$H$11,"Video games",IF(R665=Sheet1!$H$12,"Food trucks",IF(R665=Sheet1!$H$13,"Audio",IF(R665=Sheet1!$H$14,"Electric music",IF(R665=Sheet1!$H$15,"Indie rock",IF(R665=Sheet1!$H$16,"Jazz",IF(R665=Sheet1!$H$17,"Metal",IF(R665=Sheet1!$H$18,"Rock",IF(R665=Sheet1!$H$19,"World Music",IF(R665=Sheet1!$H$20,"Fiction",IF(R665=Sheet1!$H$21,"Nonfiction",IF(R665=Sheet1!$H$22,"Radio &amp; podcasts",IF(R665=Sheet1!$H$23,"Translations",IF(R665=Sheet1!$H$24,"Photography books",IF(R665=Sheet1!$H$25,"Web",IF(R665=Sheet1!$H$26,"Wearables",IF(R665=Sheet1!$H$27,"Plays","Other"))))))))))))))))))))))))</f>
        <v>Plays</v>
      </c>
    </row>
    <row r="666" spans="1:20" ht="16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s="5">
        <f>(E666/D666)</f>
        <v>0.33464735516372796</v>
      </c>
      <c r="I666" s="8">
        <f>E666/G666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4">
        <f>(((L666/60)/60)/24)+DATE(1970,1,1)</f>
        <v>40959.25</v>
      </c>
      <c r="O666" s="14">
        <f>(((M666/60)/60)/24)+DATE(1970,1,1)</f>
        <v>40969.25</v>
      </c>
      <c r="P666" t="b">
        <v>0</v>
      </c>
      <c r="Q666" t="b">
        <v>0</v>
      </c>
      <c r="R666" t="s">
        <v>159</v>
      </c>
      <c r="S666" t="str">
        <f>IF(R666="food/food trucks","Food",IF(OR(R666=$R$3,R666=$R$15,R666=$R$52,R666=$R$85,R666=$R$75,R666=$R$135),"Music",IF(OR(R666=Sheet1!$H$4,R666=Sheet1!$H$5,R666=Sheet1!$H$6,R666=Sheet1!$H$7,R666=Sheet1!$H$8,R666=Sheet1!$H$9),"Film &amp; Video",IF(OR(R666=Sheet1!$H$26,R666=Sheet1!$H$25),"Technology",IF(R666=Sheet1!$H$13,"Journalism",IF(OR(R666=Sheet1!$H$20,R666=Sheet1!$H$21,R666=Sheet1!$H$22,R666=Sheet1!$H$23),"Publishing",IF(R666=Sheet1!$H$24,"Photography",IF(R666=Sheet1!$H$27,"Theater",IF(OR(R666=Sheet1!$H$10,R666=Sheet1!$H$11),"Games","TBD")))))))))</f>
        <v>Music</v>
      </c>
      <c r="T666" t="str">
        <f>IF(R666=Sheet1!$H$4,"Animation",IF(R666=Sheet1!$H$5,"Documentary",IF(R666=Sheet1!$H$6,"Drama",IF(R666=Sheet1!$H$7,"Science Fiction",IF(R666=Sheet1!$H$8,"Shorts",IF(R666=Sheet1!$H$9,"Television",IF(R666=Sheet1!$H$10,"Mobile games",IF(R666=Sheet1!$H$11,"Video games",IF(R666=Sheet1!$H$12,"Food trucks",IF(R666=Sheet1!$H$13,"Audio",IF(R666=Sheet1!$H$14,"Electric music",IF(R666=Sheet1!$H$15,"Indie rock",IF(R666=Sheet1!$H$16,"Jazz",IF(R666=Sheet1!$H$17,"Metal",IF(R666=Sheet1!$H$18,"Rock",IF(R666=Sheet1!$H$19,"World Music",IF(R666=Sheet1!$H$20,"Fiction",IF(R666=Sheet1!$H$21,"Nonfiction",IF(R666=Sheet1!$H$22,"Radio &amp; podcasts",IF(R666=Sheet1!$H$23,"Translations",IF(R666=Sheet1!$H$24,"Photography books",IF(R666=Sheet1!$H$25,"Web",IF(R666=Sheet1!$H$26,"Wearables",IF(R666=Sheet1!$H$27,"Plays","Other"))))))))))))))))))))))))</f>
        <v>Jazz</v>
      </c>
    </row>
    <row r="667" spans="1:20" ht="16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s="5">
        <f>(E667/D667)</f>
        <v>2.3958823529411766</v>
      </c>
      <c r="I667" s="8">
        <f>E667/G667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4">
        <f>(((L667/60)/60)/24)+DATE(1970,1,1)</f>
        <v>40733.208333333336</v>
      </c>
      <c r="O667" s="14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tr">
        <f>IF(R667="food/food trucks","Food",IF(OR(R667=$R$3,R667=$R$15,R667=$R$52,R667=$R$85,R667=$R$75,R667=$R$135),"Music",IF(OR(R667=Sheet1!$H$4,R667=Sheet1!$H$5,R667=Sheet1!$H$6,R667=Sheet1!$H$7,R667=Sheet1!$H$8,R667=Sheet1!$H$9),"Film &amp; Video",IF(OR(R667=Sheet1!$H$26,R667=Sheet1!$H$25),"Technology",IF(R667=Sheet1!$H$13,"Journalism",IF(OR(R667=Sheet1!$H$20,R667=Sheet1!$H$21,R667=Sheet1!$H$22,R667=Sheet1!$H$23),"Publishing",IF(R667=Sheet1!$H$24,"Photography",IF(R667=Sheet1!$H$27,"Theater",IF(OR(R667=Sheet1!$H$10,R667=Sheet1!$H$11),"Games","TBD")))))))))</f>
        <v>Film &amp; Video</v>
      </c>
      <c r="T667" t="str">
        <f>IF(R667=Sheet1!$H$4,"Animation",IF(R667=Sheet1!$H$5,"Documentary",IF(R667=Sheet1!$H$6,"Drama",IF(R667=Sheet1!$H$7,"Science Fiction",IF(R667=Sheet1!$H$8,"Shorts",IF(R667=Sheet1!$H$9,"Television",IF(R667=Sheet1!$H$10,"Mobile games",IF(R667=Sheet1!$H$11,"Video games",IF(R667=Sheet1!$H$12,"Food trucks",IF(R667=Sheet1!$H$13,"Audio",IF(R667=Sheet1!$H$14,"Electric music",IF(R667=Sheet1!$H$15,"Indie rock",IF(R667=Sheet1!$H$16,"Jazz",IF(R667=Sheet1!$H$17,"Metal",IF(R667=Sheet1!$H$18,"Rock",IF(R667=Sheet1!$H$19,"World Music",IF(R667=Sheet1!$H$20,"Fiction",IF(R667=Sheet1!$H$21,"Nonfiction",IF(R667=Sheet1!$H$22,"Radio &amp; podcasts",IF(R667=Sheet1!$H$23,"Translations",IF(R667=Sheet1!$H$24,"Photography books",IF(R667=Sheet1!$H$25,"Web",IF(R667=Sheet1!$H$26,"Wearables",IF(R667=Sheet1!$H$27,"Plays","Other"))))))))))))))))))))))))</f>
        <v>Documentary</v>
      </c>
    </row>
    <row r="668" spans="1:20" ht="16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s="5">
        <f>(E668/D668)</f>
        <v>0.64032258064516134</v>
      </c>
      <c r="I668" s="8">
        <f>E668/G668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4">
        <f>(((L668/60)/60)/24)+DATE(1970,1,1)</f>
        <v>41516.208333333336</v>
      </c>
      <c r="O668" s="14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>
        <f>IF(R668="food/food trucks","Food",IF(OR(R668=$R$3,R668=$R$15,R668=$R$52,R668=$R$85,R668=$R$75,R668=$R$135),"Music",IF(OR(R668=Sheet1!$H$4,R668=Sheet1!$H$5,R668=Sheet1!$H$6,R668=Sheet1!$H$7,R668=Sheet1!$H$8,R668=Sheet1!$H$9),"Film &amp; Video",IF(OR(R668=Sheet1!$H$26,R668=Sheet1!$H$25),"Technology",IF(R668=Sheet1!$H$13,"Journalism",IF(OR(R668=Sheet1!$H$20,R668=Sheet1!$H$21,R668=Sheet1!$H$22,R668=Sheet1!$H$23),"Publishing",IF(R668=Sheet1!$H$24,"Photography",IF(R668=Sheet1!$H$27,"Theater",IF(OR(R668=Sheet1!$H$10,R668=Sheet1!$H$11),"Games","TBD")))))))))</f>
        <v>Theater</v>
      </c>
      <c r="T668" t="str">
        <f>IF(R668=Sheet1!$H$4,"Animation",IF(R668=Sheet1!$H$5,"Documentary",IF(R668=Sheet1!$H$6,"Drama",IF(R668=Sheet1!$H$7,"Science Fiction",IF(R668=Sheet1!$H$8,"Shorts",IF(R668=Sheet1!$H$9,"Television",IF(R668=Sheet1!$H$10,"Mobile games",IF(R668=Sheet1!$H$11,"Video games",IF(R668=Sheet1!$H$12,"Food trucks",IF(R668=Sheet1!$H$13,"Audio",IF(R668=Sheet1!$H$14,"Electric music",IF(R668=Sheet1!$H$15,"Indie rock",IF(R668=Sheet1!$H$16,"Jazz",IF(R668=Sheet1!$H$17,"Metal",IF(R668=Sheet1!$H$18,"Rock",IF(R668=Sheet1!$H$19,"World Music",IF(R668=Sheet1!$H$20,"Fiction",IF(R668=Sheet1!$H$21,"Nonfiction",IF(R668=Sheet1!$H$22,"Radio &amp; podcasts",IF(R668=Sheet1!$H$23,"Translations",IF(R668=Sheet1!$H$24,"Photography books",IF(R668=Sheet1!$H$25,"Web",IF(R668=Sheet1!$H$26,"Wearables",IF(R668=Sheet1!$H$27,"Plays","Other"))))))))))))))))))))))))</f>
        <v>Plays</v>
      </c>
    </row>
    <row r="669" spans="1:20" ht="31.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s="5">
        <f>(E669/D669)</f>
        <v>1.7615942028985507</v>
      </c>
      <c r="I669" s="8">
        <f>E669/G669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4">
        <f>(((L669/60)/60)/24)+DATE(1970,1,1)</f>
        <v>41892.208333333336</v>
      </c>
      <c r="O669" s="14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tr">
        <f>IF(R669="food/food trucks","Food",IF(OR(R669=$R$3,R669=$R$15,R669=$R$52,R669=$R$85,R669=$R$75,R669=$R$135),"Music",IF(OR(R669=Sheet1!$H$4,R669=Sheet1!$H$5,R669=Sheet1!$H$6,R669=Sheet1!$H$7,R669=Sheet1!$H$8,R669=Sheet1!$H$9),"Film &amp; Video",IF(OR(R669=Sheet1!$H$26,R669=Sheet1!$H$25),"Technology",IF(R669=Sheet1!$H$13,"Journalism",IF(OR(R669=Sheet1!$H$20,R669=Sheet1!$H$21,R669=Sheet1!$H$22,R669=Sheet1!$H$23),"Publishing",IF(R669=Sheet1!$H$24,"Photography",IF(R669=Sheet1!$H$27,"Theater",IF(OR(R669=Sheet1!$H$10,R669=Sheet1!$H$11),"Games","TBD")))))))))</f>
        <v>Journalism</v>
      </c>
      <c r="T669" t="str">
        <f>IF(R669=Sheet1!$H$4,"Animation",IF(R669=Sheet1!$H$5,"Documentary",IF(R669=Sheet1!$H$6,"Drama",IF(R669=Sheet1!$H$7,"Science Fiction",IF(R669=Sheet1!$H$8,"Shorts",IF(R669=Sheet1!$H$9,"Television",IF(R669=Sheet1!$H$10,"Mobile games",IF(R669=Sheet1!$H$11,"Video games",IF(R669=Sheet1!$H$12,"Food trucks",IF(R669=Sheet1!$H$13,"Audio",IF(R669=Sheet1!$H$14,"Electric music",IF(R669=Sheet1!$H$15,"Indie rock",IF(R669=Sheet1!$H$16,"Jazz",IF(R669=Sheet1!$H$17,"Metal",IF(R669=Sheet1!$H$18,"Rock",IF(R669=Sheet1!$H$19,"World Music",IF(R669=Sheet1!$H$20,"Fiction",IF(R669=Sheet1!$H$21,"Nonfiction",IF(R669=Sheet1!$H$22,"Radio &amp; podcasts",IF(R669=Sheet1!$H$23,"Translations",IF(R669=Sheet1!$H$24,"Photography books",IF(R669=Sheet1!$H$25,"Web",IF(R669=Sheet1!$H$26,"Wearables",IF(R669=Sheet1!$H$27,"Plays","Other"))))))))))))))))))))))))</f>
        <v>Audio</v>
      </c>
    </row>
    <row r="670" spans="1:20" ht="31.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s="5">
        <f>(E670/D670)</f>
        <v>0.20338181818181819</v>
      </c>
      <c r="I670" s="8">
        <f>E670/G670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4">
        <f>(((L670/60)/60)/24)+DATE(1970,1,1)</f>
        <v>41122.208333333336</v>
      </c>
      <c r="O670" s="14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>
        <f>IF(R670="food/food trucks","Food",IF(OR(R670=$R$3,R670=$R$15,R670=$R$52,R670=$R$85,R670=$R$75,R670=$R$135),"Music",IF(OR(R670=Sheet1!$H$4,R670=Sheet1!$H$5,R670=Sheet1!$H$6,R670=Sheet1!$H$7,R670=Sheet1!$H$8,R670=Sheet1!$H$9),"Film &amp; Video",IF(OR(R670=Sheet1!$H$26,R670=Sheet1!$H$25),"Technology",IF(R670=Sheet1!$H$13,"Journalism",IF(OR(R670=Sheet1!$H$20,R670=Sheet1!$H$21,R670=Sheet1!$H$22,R670=Sheet1!$H$23),"Publishing",IF(R670=Sheet1!$H$24,"Photography",IF(R670=Sheet1!$H$27,"Theater",IF(OR(R670=Sheet1!$H$10,R670=Sheet1!$H$11),"Games","TBD")))))))))</f>
        <v>Theater</v>
      </c>
      <c r="T670" t="str">
        <f>IF(R670=Sheet1!$H$4,"Animation",IF(R670=Sheet1!$H$5,"Documentary",IF(R670=Sheet1!$H$6,"Drama",IF(R670=Sheet1!$H$7,"Science Fiction",IF(R670=Sheet1!$H$8,"Shorts",IF(R670=Sheet1!$H$9,"Television",IF(R670=Sheet1!$H$10,"Mobile games",IF(R670=Sheet1!$H$11,"Video games",IF(R670=Sheet1!$H$12,"Food trucks",IF(R670=Sheet1!$H$13,"Audio",IF(R670=Sheet1!$H$14,"Electric music",IF(R670=Sheet1!$H$15,"Indie rock",IF(R670=Sheet1!$H$16,"Jazz",IF(R670=Sheet1!$H$17,"Metal",IF(R670=Sheet1!$H$18,"Rock",IF(R670=Sheet1!$H$19,"World Music",IF(R670=Sheet1!$H$20,"Fiction",IF(R670=Sheet1!$H$21,"Nonfiction",IF(R670=Sheet1!$H$22,"Radio &amp; podcasts",IF(R670=Sheet1!$H$23,"Translations",IF(R670=Sheet1!$H$24,"Photography books",IF(R670=Sheet1!$H$25,"Web",IF(R670=Sheet1!$H$26,"Wearables",IF(R670=Sheet1!$H$27,"Plays","Other"))))))))))))))))))))))))</f>
        <v>Plays</v>
      </c>
    </row>
    <row r="671" spans="1:20" ht="16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s="5">
        <f>(E671/D671)</f>
        <v>3.5864754098360656</v>
      </c>
      <c r="I671" s="8">
        <f>E671/G671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4">
        <f>(((L671/60)/60)/24)+DATE(1970,1,1)</f>
        <v>42912.208333333328</v>
      </c>
      <c r="O671" s="14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tr">
        <f>IF(R671="food/food trucks","Food",IF(OR(R671=$R$3,R671=$R$15,R671=$R$52,R671=$R$85,R671=$R$75,R671=$R$135),"Music",IF(OR(R671=Sheet1!$H$4,R671=Sheet1!$H$5,R671=Sheet1!$H$6,R671=Sheet1!$H$7,R671=Sheet1!$H$8,R671=Sheet1!$H$9),"Film &amp; Video",IF(OR(R671=Sheet1!$H$26,R671=Sheet1!$H$25),"Technology",IF(R671=Sheet1!$H$13,"Journalism",IF(OR(R671=Sheet1!$H$20,R671=Sheet1!$H$21,R671=Sheet1!$H$22,R671=Sheet1!$H$23),"Publishing",IF(R671=Sheet1!$H$24,"Photography",IF(R671=Sheet1!$H$27,"Theater",IF(OR(R671=Sheet1!$H$10,R671=Sheet1!$H$11),"Games","TBD")))))))))</f>
        <v>Theater</v>
      </c>
      <c r="T671" t="str">
        <f>IF(R671=Sheet1!$H$4,"Animation",IF(R671=Sheet1!$H$5,"Documentary",IF(R671=Sheet1!$H$6,"Drama",IF(R671=Sheet1!$H$7,"Science Fiction",IF(R671=Sheet1!$H$8,"Shorts",IF(R671=Sheet1!$H$9,"Television",IF(R671=Sheet1!$H$10,"Mobile games",IF(R671=Sheet1!$H$11,"Video games",IF(R671=Sheet1!$H$12,"Food trucks",IF(R671=Sheet1!$H$13,"Audio",IF(R671=Sheet1!$H$14,"Electric music",IF(R671=Sheet1!$H$15,"Indie rock",IF(R671=Sheet1!$H$16,"Jazz",IF(R671=Sheet1!$H$17,"Metal",IF(R671=Sheet1!$H$18,"Rock",IF(R671=Sheet1!$H$19,"World Music",IF(R671=Sheet1!$H$20,"Fiction",IF(R671=Sheet1!$H$21,"Nonfiction",IF(R671=Sheet1!$H$22,"Radio &amp; podcasts",IF(R671=Sheet1!$H$23,"Translations",IF(R671=Sheet1!$H$24,"Photography books",IF(R671=Sheet1!$H$25,"Web",IF(R671=Sheet1!$H$26,"Wearables",IF(R671=Sheet1!$H$27,"Plays","Other"))))))))))))))))))))))))</f>
        <v>Plays</v>
      </c>
    </row>
    <row r="672" spans="1:20" ht="31.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s="5">
        <f>(E672/D672)</f>
        <v>4.6885802469135802</v>
      </c>
      <c r="I672" s="8">
        <f>E672/G672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4">
        <f>(((L672/60)/60)/24)+DATE(1970,1,1)</f>
        <v>42425.25</v>
      </c>
      <c r="O672" s="14">
        <f>(((M672/60)/60)/24)+DATE(1970,1,1)</f>
        <v>42437.25</v>
      </c>
      <c r="P672" t="b">
        <v>0</v>
      </c>
      <c r="Q672" t="b">
        <v>0</v>
      </c>
      <c r="R672" t="s">
        <v>60</v>
      </c>
      <c r="S672" t="str">
        <f>IF(R672="food/food trucks","Food",IF(OR(R672=$R$3,R672=$R$15,R672=$R$52,R672=$R$85,R672=$R$75,R672=$R$135),"Music",IF(OR(R672=Sheet1!$H$4,R672=Sheet1!$H$5,R672=Sheet1!$H$6,R672=Sheet1!$H$7,R672=Sheet1!$H$8,R672=Sheet1!$H$9),"Film &amp; Video",IF(OR(R672=Sheet1!$H$26,R672=Sheet1!$H$25),"Technology",IF(R672=Sheet1!$H$13,"Journalism",IF(OR(R672=Sheet1!$H$20,R672=Sheet1!$H$21,R672=Sheet1!$H$22,R672=Sheet1!$H$23),"Publishing",IF(R672=Sheet1!$H$24,"Photography",IF(R672=Sheet1!$H$27,"Theater",IF(OR(R672=Sheet1!$H$10,R672=Sheet1!$H$11),"Games","TBD")))))))))</f>
        <v>Music</v>
      </c>
      <c r="T672" t="str">
        <f>IF(R672=Sheet1!$H$4,"Animation",IF(R672=Sheet1!$H$5,"Documentary",IF(R672=Sheet1!$H$6,"Drama",IF(R672=Sheet1!$H$7,"Science Fiction",IF(R672=Sheet1!$H$8,"Shorts",IF(R672=Sheet1!$H$9,"Television",IF(R672=Sheet1!$H$10,"Mobile games",IF(R672=Sheet1!$H$11,"Video games",IF(R672=Sheet1!$H$12,"Food trucks",IF(R672=Sheet1!$H$13,"Audio",IF(R672=Sheet1!$H$14,"Electric music",IF(R672=Sheet1!$H$15,"Indie rock",IF(R672=Sheet1!$H$16,"Jazz",IF(R672=Sheet1!$H$17,"Metal",IF(R672=Sheet1!$H$18,"Rock",IF(R672=Sheet1!$H$19,"World Music",IF(R672=Sheet1!$H$20,"Fiction",IF(R672=Sheet1!$H$21,"Nonfiction",IF(R672=Sheet1!$H$22,"Radio &amp; podcasts",IF(R672=Sheet1!$H$23,"Translations",IF(R672=Sheet1!$H$24,"Photography books",IF(R672=Sheet1!$H$25,"Web",IF(R672=Sheet1!$H$26,"Wearables",IF(R672=Sheet1!$H$27,"Plays","Other"))))))))))))))))))))))))</f>
        <v>Indie rock</v>
      </c>
    </row>
    <row r="673" spans="1:20" ht="31.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s="5">
        <f>(E673/D673)</f>
        <v>1.220563524590164</v>
      </c>
      <c r="I673" s="8">
        <f>E673/G673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4">
        <f>(((L673/60)/60)/24)+DATE(1970,1,1)</f>
        <v>40390.208333333336</v>
      </c>
      <c r="O673" s="14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tr">
        <f>IF(R673="food/food trucks","Food",IF(OR(R673=$R$3,R673=$R$15,R673=$R$52,R673=$R$85,R673=$R$75,R673=$R$135),"Music",IF(OR(R673=Sheet1!$H$4,R673=Sheet1!$H$5,R673=Sheet1!$H$6,R673=Sheet1!$H$7,R673=Sheet1!$H$8,R673=Sheet1!$H$9),"Film &amp; Video",IF(OR(R673=Sheet1!$H$26,R673=Sheet1!$H$25),"Technology",IF(R673=Sheet1!$H$13,"Journalism",IF(OR(R673=Sheet1!$H$20,R673=Sheet1!$H$21,R673=Sheet1!$H$22,R673=Sheet1!$H$23),"Publishing",IF(R673=Sheet1!$H$24,"Photography",IF(R673=Sheet1!$H$27,"Theater",IF(OR(R673=Sheet1!$H$10,R673=Sheet1!$H$11),"Games","TBD")))))))))</f>
        <v>Theater</v>
      </c>
      <c r="T673" t="str">
        <f>IF(R673=Sheet1!$H$4,"Animation",IF(R673=Sheet1!$H$5,"Documentary",IF(R673=Sheet1!$H$6,"Drama",IF(R673=Sheet1!$H$7,"Science Fiction",IF(R673=Sheet1!$H$8,"Shorts",IF(R673=Sheet1!$H$9,"Television",IF(R673=Sheet1!$H$10,"Mobile games",IF(R673=Sheet1!$H$11,"Video games",IF(R673=Sheet1!$H$12,"Food trucks",IF(R673=Sheet1!$H$13,"Audio",IF(R673=Sheet1!$H$14,"Electric music",IF(R673=Sheet1!$H$15,"Indie rock",IF(R673=Sheet1!$H$16,"Jazz",IF(R673=Sheet1!$H$17,"Metal",IF(R673=Sheet1!$H$18,"Rock",IF(R673=Sheet1!$H$19,"World Music",IF(R673=Sheet1!$H$20,"Fiction",IF(R673=Sheet1!$H$21,"Nonfiction",IF(R673=Sheet1!$H$22,"Radio &amp; podcasts",IF(R673=Sheet1!$H$23,"Translations",IF(R673=Sheet1!$H$24,"Photography books",IF(R673=Sheet1!$H$25,"Web",IF(R673=Sheet1!$H$26,"Wearables",IF(R673=Sheet1!$H$27,"Plays","Other"))))))))))))))))))))))))</f>
        <v>Plays</v>
      </c>
    </row>
    <row r="674" spans="1:20" ht="16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s="5">
        <f>(E674/D674)</f>
        <v>0.55931783729156137</v>
      </c>
      <c r="I674" s="8">
        <f>E674/G674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4">
        <f>(((L674/60)/60)/24)+DATE(1970,1,1)</f>
        <v>43180.208333333328</v>
      </c>
      <c r="O674" s="14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>
        <f>IF(R674="food/food trucks","Food",IF(OR(R674=$R$3,R674=$R$15,R674=$R$52,R674=$R$85,R674=$R$75,R674=$R$135),"Music",IF(OR(R674=Sheet1!$H$4,R674=Sheet1!$H$5,R674=Sheet1!$H$6,R674=Sheet1!$H$7,R674=Sheet1!$H$8,R674=Sheet1!$H$9),"Film &amp; Video",IF(OR(R674=Sheet1!$H$26,R674=Sheet1!$H$25),"Technology",IF(R674=Sheet1!$H$13,"Journalism",IF(OR(R674=Sheet1!$H$20,R674=Sheet1!$H$21,R674=Sheet1!$H$22,R674=Sheet1!$H$23),"Publishing",IF(R674=Sheet1!$H$24,"Photography",IF(R674=Sheet1!$H$27,"Theater",IF(OR(R674=Sheet1!$H$10,R674=Sheet1!$H$11),"Games","TBD")))))))))</f>
        <v>Theater</v>
      </c>
      <c r="T674" t="str">
        <f>IF(R674=Sheet1!$H$4,"Animation",IF(R674=Sheet1!$H$5,"Documentary",IF(R674=Sheet1!$H$6,"Drama",IF(R674=Sheet1!$H$7,"Science Fiction",IF(R674=Sheet1!$H$8,"Shorts",IF(R674=Sheet1!$H$9,"Television",IF(R674=Sheet1!$H$10,"Mobile games",IF(R674=Sheet1!$H$11,"Video games",IF(R674=Sheet1!$H$12,"Food trucks",IF(R674=Sheet1!$H$13,"Audio",IF(R674=Sheet1!$H$14,"Electric music",IF(R674=Sheet1!$H$15,"Indie rock",IF(R674=Sheet1!$H$16,"Jazz",IF(R674=Sheet1!$H$17,"Metal",IF(R674=Sheet1!$H$18,"Rock",IF(R674=Sheet1!$H$19,"World Music",IF(R674=Sheet1!$H$20,"Fiction",IF(R674=Sheet1!$H$21,"Nonfiction",IF(R674=Sheet1!$H$22,"Radio &amp; podcasts",IF(R674=Sheet1!$H$23,"Translations",IF(R674=Sheet1!$H$24,"Photography books",IF(R674=Sheet1!$H$25,"Web",IF(R674=Sheet1!$H$26,"Wearables",IF(R674=Sheet1!$H$27,"Plays","Other"))))))))))))))))))))))))</f>
        <v>Plays</v>
      </c>
    </row>
    <row r="675" spans="1:20" ht="16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s="5">
        <f>(E675/D675)</f>
        <v>0.43660714285714286</v>
      </c>
      <c r="I675" s="8">
        <f>E675/G675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4">
        <f>(((L675/60)/60)/24)+DATE(1970,1,1)</f>
        <v>42475.208333333328</v>
      </c>
      <c r="O675" s="14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>
        <f>IF(R675="food/food trucks","Food",IF(OR(R675=$R$3,R675=$R$15,R675=$R$52,R675=$R$85,R675=$R$75,R675=$R$135),"Music",IF(OR(R675=Sheet1!$H$4,R675=Sheet1!$H$5,R675=Sheet1!$H$6,R675=Sheet1!$H$7,R675=Sheet1!$H$8,R675=Sheet1!$H$9),"Film &amp; Video",IF(OR(R675=Sheet1!$H$26,R675=Sheet1!$H$25),"Technology",IF(R675=Sheet1!$H$13,"Journalism",IF(OR(R675=Sheet1!$H$20,R675=Sheet1!$H$21,R675=Sheet1!$H$22,R675=Sheet1!$H$23),"Publishing",IF(R675=Sheet1!$H$24,"Photography",IF(R675=Sheet1!$H$27,"Theater",IF(OR(R675=Sheet1!$H$10,R675=Sheet1!$H$11),"Games","TBD")))))))))</f>
        <v>Music</v>
      </c>
      <c r="T675" t="str">
        <f>IF(R675=Sheet1!$H$4,"Animation",IF(R675=Sheet1!$H$5,"Documentary",IF(R675=Sheet1!$H$6,"Drama",IF(R675=Sheet1!$H$7,"Science Fiction",IF(R675=Sheet1!$H$8,"Shorts",IF(R675=Sheet1!$H$9,"Television",IF(R675=Sheet1!$H$10,"Mobile games",IF(R675=Sheet1!$H$11,"Video games",IF(R675=Sheet1!$H$12,"Food trucks",IF(R675=Sheet1!$H$13,"Audio",IF(R675=Sheet1!$H$14,"Electric music",IF(R675=Sheet1!$H$15,"Indie rock",IF(R675=Sheet1!$H$16,"Jazz",IF(R675=Sheet1!$H$17,"Metal",IF(R675=Sheet1!$H$18,"Rock",IF(R675=Sheet1!$H$19,"World Music",IF(R675=Sheet1!$H$20,"Fiction",IF(R675=Sheet1!$H$21,"Nonfiction",IF(R675=Sheet1!$H$22,"Radio &amp; podcasts",IF(R675=Sheet1!$H$23,"Translations",IF(R675=Sheet1!$H$24,"Photography books",IF(R675=Sheet1!$H$25,"Web",IF(R675=Sheet1!$H$26,"Wearables",IF(R675=Sheet1!$H$27,"Plays","Other"))))))))))))))))))))))))</f>
        <v>Indie rock</v>
      </c>
    </row>
    <row r="676" spans="1:20" ht="16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s="5">
        <f>(E676/D676)</f>
        <v>0.33538371411833628</v>
      </c>
      <c r="I676" s="8">
        <f>E676/G676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4">
        <f>(((L676/60)/60)/24)+DATE(1970,1,1)</f>
        <v>40774.208333333336</v>
      </c>
      <c r="O676" s="14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>
        <f>IF(R676="food/food trucks","Food",IF(OR(R676=$R$3,R676=$R$15,R676=$R$52,R676=$R$85,R676=$R$75,R676=$R$135),"Music",IF(OR(R676=Sheet1!$H$4,R676=Sheet1!$H$5,R676=Sheet1!$H$6,R676=Sheet1!$H$7,R676=Sheet1!$H$8,R676=Sheet1!$H$9),"Film &amp; Video",IF(OR(R676=Sheet1!$H$26,R676=Sheet1!$H$25),"Technology",IF(R676=Sheet1!$H$13,"Journalism",IF(OR(R676=Sheet1!$H$20,R676=Sheet1!$H$21,R676=Sheet1!$H$22,R676=Sheet1!$H$23),"Publishing",IF(R676=Sheet1!$H$24,"Photography",IF(R676=Sheet1!$H$27,"Theater",IF(OR(R676=Sheet1!$H$10,R676=Sheet1!$H$11),"Games","TBD")))))))))</f>
        <v>Photography</v>
      </c>
      <c r="T676" t="str">
        <f>IF(R676=Sheet1!$H$4,"Animation",IF(R676=Sheet1!$H$5,"Documentary",IF(R676=Sheet1!$H$6,"Drama",IF(R676=Sheet1!$H$7,"Science Fiction",IF(R676=Sheet1!$H$8,"Shorts",IF(R676=Sheet1!$H$9,"Television",IF(R676=Sheet1!$H$10,"Mobile games",IF(R676=Sheet1!$H$11,"Video games",IF(R676=Sheet1!$H$12,"Food trucks",IF(R676=Sheet1!$H$13,"Audio",IF(R676=Sheet1!$H$14,"Electric music",IF(R676=Sheet1!$H$15,"Indie rock",IF(R676=Sheet1!$H$16,"Jazz",IF(R676=Sheet1!$H$17,"Metal",IF(R676=Sheet1!$H$18,"Rock",IF(R676=Sheet1!$H$19,"World Music",IF(R676=Sheet1!$H$20,"Fiction",IF(R676=Sheet1!$H$21,"Nonfiction",IF(R676=Sheet1!$H$22,"Radio &amp; podcasts",IF(R676=Sheet1!$H$23,"Translations",IF(R676=Sheet1!$H$24,"Photography books",IF(R676=Sheet1!$H$25,"Web",IF(R676=Sheet1!$H$26,"Wearables",IF(R676=Sheet1!$H$27,"Plays","Other"))))))))))))))))))))))))</f>
        <v>Photography books</v>
      </c>
    </row>
    <row r="677" spans="1:20" ht="16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s="5">
        <f>(E677/D677)</f>
        <v>1.2297938144329896</v>
      </c>
      <c r="I677" s="8">
        <f>E677/G677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4">
        <f>(((L677/60)/60)/24)+DATE(1970,1,1)</f>
        <v>43719.208333333328</v>
      </c>
      <c r="O677" s="14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tr">
        <f>IF(R677="food/food trucks","Food",IF(OR(R677=$R$3,R677=$R$15,R677=$R$52,R677=$R$85,R677=$R$75,R677=$R$135),"Music",IF(OR(R677=Sheet1!$H$4,R677=Sheet1!$H$5,R677=Sheet1!$H$6,R677=Sheet1!$H$7,R677=Sheet1!$H$8,R677=Sheet1!$H$9),"Film &amp; Video",IF(OR(R677=Sheet1!$H$26,R677=Sheet1!$H$25),"Technology",IF(R677=Sheet1!$H$13,"Journalism",IF(OR(R677=Sheet1!$H$20,R677=Sheet1!$H$21,R677=Sheet1!$H$22,R677=Sheet1!$H$23),"Publishing",IF(R677=Sheet1!$H$24,"Photography",IF(R677=Sheet1!$H$27,"Theater",IF(OR(R677=Sheet1!$H$10,R677=Sheet1!$H$11),"Games","TBD")))))))))</f>
        <v>Journalism</v>
      </c>
      <c r="T677" t="str">
        <f>IF(R677=Sheet1!$H$4,"Animation",IF(R677=Sheet1!$H$5,"Documentary",IF(R677=Sheet1!$H$6,"Drama",IF(R677=Sheet1!$H$7,"Science Fiction",IF(R677=Sheet1!$H$8,"Shorts",IF(R677=Sheet1!$H$9,"Television",IF(R677=Sheet1!$H$10,"Mobile games",IF(R677=Sheet1!$H$11,"Video games",IF(R677=Sheet1!$H$12,"Food trucks",IF(R677=Sheet1!$H$13,"Audio",IF(R677=Sheet1!$H$14,"Electric music",IF(R677=Sheet1!$H$15,"Indie rock",IF(R677=Sheet1!$H$16,"Jazz",IF(R677=Sheet1!$H$17,"Metal",IF(R677=Sheet1!$H$18,"Rock",IF(R677=Sheet1!$H$19,"World Music",IF(R677=Sheet1!$H$20,"Fiction",IF(R677=Sheet1!$H$21,"Nonfiction",IF(R677=Sheet1!$H$22,"Radio &amp; podcasts",IF(R677=Sheet1!$H$23,"Translations",IF(R677=Sheet1!$H$24,"Photography books",IF(R677=Sheet1!$H$25,"Web",IF(R677=Sheet1!$H$26,"Wearables",IF(R677=Sheet1!$H$27,"Plays","Other"))))))))))))))))))))))))</f>
        <v>Audio</v>
      </c>
    </row>
    <row r="678" spans="1:20" ht="16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s="5">
        <f>(E678/D678)</f>
        <v>1.8974959871589085</v>
      </c>
      <c r="I678" s="8">
        <f>E678/G678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4">
        <f>(((L678/60)/60)/24)+DATE(1970,1,1)</f>
        <v>41178.208333333336</v>
      </c>
      <c r="O678" s="14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tr">
        <f>IF(R678="food/food trucks","Food",IF(OR(R678=$R$3,R678=$R$15,R678=$R$52,R678=$R$85,R678=$R$75,R678=$R$135),"Music",IF(OR(R678=Sheet1!$H$4,R678=Sheet1!$H$5,R678=Sheet1!$H$6,R678=Sheet1!$H$7,R678=Sheet1!$H$8,R678=Sheet1!$H$9),"Film &amp; Video",IF(OR(R678=Sheet1!$H$26,R678=Sheet1!$H$25),"Technology",IF(R678=Sheet1!$H$13,"Journalism",IF(OR(R678=Sheet1!$H$20,R678=Sheet1!$H$21,R678=Sheet1!$H$22,R678=Sheet1!$H$23),"Publishing",IF(R678=Sheet1!$H$24,"Photography",IF(R678=Sheet1!$H$27,"Theater",IF(OR(R678=Sheet1!$H$10,R678=Sheet1!$H$11),"Games","TBD")))))))))</f>
        <v>Photography</v>
      </c>
      <c r="T678" t="str">
        <f>IF(R678=Sheet1!$H$4,"Animation",IF(R678=Sheet1!$H$5,"Documentary",IF(R678=Sheet1!$H$6,"Drama",IF(R678=Sheet1!$H$7,"Science Fiction",IF(R678=Sheet1!$H$8,"Shorts",IF(R678=Sheet1!$H$9,"Television",IF(R678=Sheet1!$H$10,"Mobile games",IF(R678=Sheet1!$H$11,"Video games",IF(R678=Sheet1!$H$12,"Food trucks",IF(R678=Sheet1!$H$13,"Audio",IF(R678=Sheet1!$H$14,"Electric music",IF(R678=Sheet1!$H$15,"Indie rock",IF(R678=Sheet1!$H$16,"Jazz",IF(R678=Sheet1!$H$17,"Metal",IF(R678=Sheet1!$H$18,"Rock",IF(R678=Sheet1!$H$19,"World Music",IF(R678=Sheet1!$H$20,"Fiction",IF(R678=Sheet1!$H$21,"Nonfiction",IF(R678=Sheet1!$H$22,"Radio &amp; podcasts",IF(R678=Sheet1!$H$23,"Translations",IF(R678=Sheet1!$H$24,"Photography books",IF(R678=Sheet1!$H$25,"Web",IF(R678=Sheet1!$H$26,"Wearables",IF(R678=Sheet1!$H$27,"Plays","Other"))))))))))))))))))))))))</f>
        <v>Photography books</v>
      </c>
    </row>
    <row r="679" spans="1:20" ht="16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s="5">
        <f>(E679/D679)</f>
        <v>0.83622641509433959</v>
      </c>
      <c r="I679" s="8">
        <f>E679/G679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4">
        <f>(((L679/60)/60)/24)+DATE(1970,1,1)</f>
        <v>42561.208333333328</v>
      </c>
      <c r="O679" s="14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>
        <f>IF(R679="food/food trucks","Food",IF(OR(R679=$R$3,R679=$R$15,R679=$R$52,R679=$R$85,R679=$R$75,R679=$R$135),"Music",IF(OR(R679=Sheet1!$H$4,R679=Sheet1!$H$5,R679=Sheet1!$H$6,R679=Sheet1!$H$7,R679=Sheet1!$H$8,R679=Sheet1!$H$9),"Film &amp; Video",IF(OR(R679=Sheet1!$H$26,R679=Sheet1!$H$25),"Technology",IF(R679=Sheet1!$H$13,"Journalism",IF(OR(R679=Sheet1!$H$20,R679=Sheet1!$H$21,R679=Sheet1!$H$22,R679=Sheet1!$H$23),"Publishing",IF(R679=Sheet1!$H$24,"Photography",IF(R679=Sheet1!$H$27,"Theater",IF(OR(R679=Sheet1!$H$10,R679=Sheet1!$H$11),"Games","TBD")))))))))</f>
        <v>Publishing</v>
      </c>
      <c r="T679" t="str">
        <f>IF(R679=Sheet1!$H$4,"Animation",IF(R679=Sheet1!$H$5,"Documentary",IF(R679=Sheet1!$H$6,"Drama",IF(R679=Sheet1!$H$7,"Science Fiction",IF(R679=Sheet1!$H$8,"Shorts",IF(R679=Sheet1!$H$9,"Television",IF(R679=Sheet1!$H$10,"Mobile games",IF(R679=Sheet1!$H$11,"Video games",IF(R679=Sheet1!$H$12,"Food trucks",IF(R679=Sheet1!$H$13,"Audio",IF(R679=Sheet1!$H$14,"Electric music",IF(R679=Sheet1!$H$15,"Indie rock",IF(R679=Sheet1!$H$16,"Jazz",IF(R679=Sheet1!$H$17,"Metal",IF(R679=Sheet1!$H$18,"Rock",IF(R679=Sheet1!$H$19,"World Music",IF(R679=Sheet1!$H$20,"Fiction",IF(R679=Sheet1!$H$21,"Nonfiction",IF(R679=Sheet1!$H$22,"Radio &amp; podcasts",IF(R679=Sheet1!$H$23,"Translations",IF(R679=Sheet1!$H$24,"Photography books",IF(R679=Sheet1!$H$25,"Web",IF(R679=Sheet1!$H$26,"Wearables",IF(R679=Sheet1!$H$27,"Plays","Other"))))))))))))))))))))))))</f>
        <v>Fiction</v>
      </c>
    </row>
    <row r="680" spans="1:20" ht="16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s="5">
        <f>(E680/D680)</f>
        <v>0.17968844221105529</v>
      </c>
      <c r="I680" s="8">
        <f>E680/G680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4">
        <f>(((L680/60)/60)/24)+DATE(1970,1,1)</f>
        <v>43484.25</v>
      </c>
      <c r="O680" s="14">
        <f>(((M680/60)/60)/24)+DATE(1970,1,1)</f>
        <v>43486.25</v>
      </c>
      <c r="P680" t="b">
        <v>0</v>
      </c>
      <c r="Q680" t="b">
        <v>0</v>
      </c>
      <c r="R680" t="s">
        <v>53</v>
      </c>
      <c r="S680" t="str">
        <f>IF(R680="food/food trucks","Food",IF(OR(R680=$R$3,R680=$R$15,R680=$R$52,R680=$R$85,R680=$R$75,R680=$R$135),"Music",IF(OR(R680=Sheet1!$H$4,R680=Sheet1!$H$5,R680=Sheet1!$H$6,R680=Sheet1!$H$7,R680=Sheet1!$H$8,R680=Sheet1!$H$9),"Film &amp; Video",IF(OR(R680=Sheet1!$H$26,R680=Sheet1!$H$25),"Technology",IF(R680=Sheet1!$H$13,"Journalism",IF(OR(R680=Sheet1!$H$20,R680=Sheet1!$H$21,R680=Sheet1!$H$22,R680=Sheet1!$H$23),"Publishing",IF(R680=Sheet1!$H$24,"Photography",IF(R680=Sheet1!$H$27,"Theater",IF(OR(R680=Sheet1!$H$10,R680=Sheet1!$H$11),"Games","TBD")))))))))</f>
        <v>Film &amp; Video</v>
      </c>
      <c r="T680" t="str">
        <f>IF(R680=Sheet1!$H$4,"Animation",IF(R680=Sheet1!$H$5,"Documentary",IF(R680=Sheet1!$H$6,"Drama",IF(R680=Sheet1!$H$7,"Science Fiction",IF(R680=Sheet1!$H$8,"Shorts",IF(R680=Sheet1!$H$9,"Television",IF(R680=Sheet1!$H$10,"Mobile games",IF(R680=Sheet1!$H$11,"Video games",IF(R680=Sheet1!$H$12,"Food trucks",IF(R680=Sheet1!$H$13,"Audio",IF(R680=Sheet1!$H$14,"Electric music",IF(R680=Sheet1!$H$15,"Indie rock",IF(R680=Sheet1!$H$16,"Jazz",IF(R680=Sheet1!$H$17,"Metal",IF(R680=Sheet1!$H$18,"Rock",IF(R680=Sheet1!$H$19,"World Music",IF(R680=Sheet1!$H$20,"Fiction",IF(R680=Sheet1!$H$21,"Nonfiction",IF(R680=Sheet1!$H$22,"Radio &amp; podcasts",IF(R680=Sheet1!$H$23,"Translations",IF(R680=Sheet1!$H$24,"Photography books",IF(R680=Sheet1!$H$25,"Web",IF(R680=Sheet1!$H$26,"Wearables",IF(R680=Sheet1!$H$27,"Plays","Other"))))))))))))))))))))))))</f>
        <v>Drama</v>
      </c>
    </row>
    <row r="681" spans="1:20" ht="16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s="5">
        <f>(E681/D681)</f>
        <v>10.365</v>
      </c>
      <c r="I681" s="8">
        <f>E681/G681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4">
        <f>(((L681/60)/60)/24)+DATE(1970,1,1)</f>
        <v>43756.208333333328</v>
      </c>
      <c r="O681" s="14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tr">
        <f>IF(R681="food/food trucks","Food",IF(OR(R681=$R$3,R681=$R$15,R681=$R$52,R681=$R$85,R681=$R$75,R681=$R$135),"Music",IF(OR(R681=Sheet1!$H$4,R681=Sheet1!$H$5,R681=Sheet1!$H$6,R681=Sheet1!$H$7,R681=Sheet1!$H$8,R681=Sheet1!$H$9),"Film &amp; Video",IF(OR(R681=Sheet1!$H$26,R681=Sheet1!$H$25),"Technology",IF(R681=Sheet1!$H$13,"Journalism",IF(OR(R681=Sheet1!$H$20,R681=Sheet1!$H$21,R681=Sheet1!$H$22,R681=Sheet1!$H$23),"Publishing",IF(R681=Sheet1!$H$24,"Photography",IF(R681=Sheet1!$H$27,"Theater",IF(OR(R681=Sheet1!$H$10,R681=Sheet1!$H$11),"Games","TBD")))))))))</f>
        <v>Food</v>
      </c>
      <c r="T681" t="str">
        <f>IF(R681=Sheet1!$H$4,"Animation",IF(R681=Sheet1!$H$5,"Documentary",IF(R681=Sheet1!$H$6,"Drama",IF(R681=Sheet1!$H$7,"Science Fiction",IF(R681=Sheet1!$H$8,"Shorts",IF(R681=Sheet1!$H$9,"Television",IF(R681=Sheet1!$H$10,"Mobile games",IF(R681=Sheet1!$H$11,"Video games",IF(R681=Sheet1!$H$12,"Food trucks",IF(R681=Sheet1!$H$13,"Audio",IF(R681=Sheet1!$H$14,"Electric music",IF(R681=Sheet1!$H$15,"Indie rock",IF(R681=Sheet1!$H$16,"Jazz",IF(R681=Sheet1!$H$17,"Metal",IF(R681=Sheet1!$H$18,"Rock",IF(R681=Sheet1!$H$19,"World Music",IF(R681=Sheet1!$H$20,"Fiction",IF(R681=Sheet1!$H$21,"Nonfiction",IF(R681=Sheet1!$H$22,"Radio &amp; podcasts",IF(R681=Sheet1!$H$23,"Translations",IF(R681=Sheet1!$H$24,"Photography books",IF(R681=Sheet1!$H$25,"Web",IF(R681=Sheet1!$H$26,"Wearables",IF(R681=Sheet1!$H$27,"Plays","Other"))))))))))))))))))))))))</f>
        <v>Food trucks</v>
      </c>
    </row>
    <row r="682" spans="1:20" ht="31.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s="5">
        <f>(E682/D682)</f>
        <v>0.97405219780219776</v>
      </c>
      <c r="I682" s="8">
        <f>E682/G682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4">
        <f>(((L682/60)/60)/24)+DATE(1970,1,1)</f>
        <v>43813.25</v>
      </c>
      <c r="O682" s="14">
        <f>(((M682/60)/60)/24)+DATE(1970,1,1)</f>
        <v>43815.25</v>
      </c>
      <c r="P682" t="b">
        <v>0</v>
      </c>
      <c r="Q682" t="b">
        <v>1</v>
      </c>
      <c r="R682" t="s">
        <v>292</v>
      </c>
      <c r="S682" t="str">
        <f>IF(R682="food/food trucks","Food",IF(OR(R682=$R$3,R682=$R$15,R682=$R$52,R682=$R$85,R682=$R$75,R682=$R$135),"Music",IF(OR(R682=Sheet1!$H$4,R682=Sheet1!$H$5,R682=Sheet1!$H$6,R682=Sheet1!$H$7,R682=Sheet1!$H$8,R682=Sheet1!$H$9),"Film &amp; Video",IF(OR(R682=Sheet1!$H$26,R682=Sheet1!$H$25),"Technology",IF(R682=Sheet1!$H$13,"Journalism",IF(OR(R682=Sheet1!$H$20,R682=Sheet1!$H$21,R682=Sheet1!$H$22,R682=Sheet1!$H$23),"Publishing",IF(R682=Sheet1!$H$24,"Photography",IF(R682=Sheet1!$H$27,"Theater",IF(OR(R682=Sheet1!$H$10,R682=Sheet1!$H$11),"Games","TBD")))))))))</f>
        <v>Games</v>
      </c>
      <c r="T682" t="str">
        <f>IF(R682=Sheet1!$H$4,"Animation",IF(R682=Sheet1!$H$5,"Documentary",IF(R682=Sheet1!$H$6,"Drama",IF(R682=Sheet1!$H$7,"Science Fiction",IF(R682=Sheet1!$H$8,"Shorts",IF(R682=Sheet1!$H$9,"Television",IF(R682=Sheet1!$H$10,"Mobile games",IF(R682=Sheet1!$H$11,"Video games",IF(R682=Sheet1!$H$12,"Food trucks",IF(R682=Sheet1!$H$13,"Audio",IF(R682=Sheet1!$H$14,"Electric music",IF(R682=Sheet1!$H$15,"Indie rock",IF(R682=Sheet1!$H$16,"Jazz",IF(R682=Sheet1!$H$17,"Metal",IF(R682=Sheet1!$H$18,"Rock",IF(R682=Sheet1!$H$19,"World Music",IF(R682=Sheet1!$H$20,"Fiction",IF(R682=Sheet1!$H$21,"Nonfiction",IF(R682=Sheet1!$H$22,"Radio &amp; podcasts",IF(R682=Sheet1!$H$23,"Translations",IF(R682=Sheet1!$H$24,"Photography books",IF(R682=Sheet1!$H$25,"Web",IF(R682=Sheet1!$H$26,"Wearables",IF(R682=Sheet1!$H$27,"Plays","Other"))))))))))))))))))))))))</f>
        <v>Mobile games</v>
      </c>
    </row>
    <row r="683" spans="1:20" ht="31.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s="5">
        <f>(E683/D683)</f>
        <v>0.86386203150461705</v>
      </c>
      <c r="I683" s="8">
        <f>E683/G683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4">
        <f>(((L683/60)/60)/24)+DATE(1970,1,1)</f>
        <v>40898.25</v>
      </c>
      <c r="O683" s="14">
        <f>(((M683/60)/60)/24)+DATE(1970,1,1)</f>
        <v>40904.25</v>
      </c>
      <c r="P683" t="b">
        <v>0</v>
      </c>
      <c r="Q683" t="b">
        <v>0</v>
      </c>
      <c r="R683" t="s">
        <v>33</v>
      </c>
      <c r="S683" t="str">
        <f>IF(R683="food/food trucks","Food",IF(OR(R683=$R$3,R683=$R$15,R683=$R$52,R683=$R$85,R683=$R$75,R683=$R$135),"Music",IF(OR(R683=Sheet1!$H$4,R683=Sheet1!$H$5,R683=Sheet1!$H$6,R683=Sheet1!$H$7,R683=Sheet1!$H$8,R683=Sheet1!$H$9),"Film &amp; Video",IF(OR(R683=Sheet1!$H$26,R683=Sheet1!$H$25),"Technology",IF(R683=Sheet1!$H$13,"Journalism",IF(OR(R683=Sheet1!$H$20,R683=Sheet1!$H$21,R683=Sheet1!$H$22,R683=Sheet1!$H$23),"Publishing",IF(R683=Sheet1!$H$24,"Photography",IF(R683=Sheet1!$H$27,"Theater",IF(OR(R683=Sheet1!$H$10,R683=Sheet1!$H$11),"Games","TBD")))))))))</f>
        <v>Theater</v>
      </c>
      <c r="T683" t="str">
        <f>IF(R683=Sheet1!$H$4,"Animation",IF(R683=Sheet1!$H$5,"Documentary",IF(R683=Sheet1!$H$6,"Drama",IF(R683=Sheet1!$H$7,"Science Fiction",IF(R683=Sheet1!$H$8,"Shorts",IF(R683=Sheet1!$H$9,"Television",IF(R683=Sheet1!$H$10,"Mobile games",IF(R683=Sheet1!$H$11,"Video games",IF(R683=Sheet1!$H$12,"Food trucks",IF(R683=Sheet1!$H$13,"Audio",IF(R683=Sheet1!$H$14,"Electric music",IF(R683=Sheet1!$H$15,"Indie rock",IF(R683=Sheet1!$H$16,"Jazz",IF(R683=Sheet1!$H$17,"Metal",IF(R683=Sheet1!$H$18,"Rock",IF(R683=Sheet1!$H$19,"World Music",IF(R683=Sheet1!$H$20,"Fiction",IF(R683=Sheet1!$H$21,"Nonfiction",IF(R683=Sheet1!$H$22,"Radio &amp; podcasts",IF(R683=Sheet1!$H$23,"Translations",IF(R683=Sheet1!$H$24,"Photography books",IF(R683=Sheet1!$H$25,"Web",IF(R683=Sheet1!$H$26,"Wearables",IF(R683=Sheet1!$H$27,"Plays","Other"))))))))))))))))))))))))</f>
        <v>Plays</v>
      </c>
    </row>
    <row r="684" spans="1:20" ht="16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s="5">
        <f>(E684/D684)</f>
        <v>1.5016666666666667</v>
      </c>
      <c r="I684" s="8">
        <f>E684/G684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4">
        <f>(((L684/60)/60)/24)+DATE(1970,1,1)</f>
        <v>41619.25</v>
      </c>
      <c r="O684" s="14">
        <f>(((M684/60)/60)/24)+DATE(1970,1,1)</f>
        <v>41628.25</v>
      </c>
      <c r="P684" t="b">
        <v>0</v>
      </c>
      <c r="Q684" t="b">
        <v>0</v>
      </c>
      <c r="R684" t="s">
        <v>33</v>
      </c>
      <c r="S684" t="str">
        <f>IF(R684="food/food trucks","Food",IF(OR(R684=$R$3,R684=$R$15,R684=$R$52,R684=$R$85,R684=$R$75,R684=$R$135),"Music",IF(OR(R684=Sheet1!$H$4,R684=Sheet1!$H$5,R684=Sheet1!$H$6,R684=Sheet1!$H$7,R684=Sheet1!$H$8,R684=Sheet1!$H$9),"Film &amp; Video",IF(OR(R684=Sheet1!$H$26,R684=Sheet1!$H$25),"Technology",IF(R684=Sheet1!$H$13,"Journalism",IF(OR(R684=Sheet1!$H$20,R684=Sheet1!$H$21,R684=Sheet1!$H$22,R684=Sheet1!$H$23),"Publishing",IF(R684=Sheet1!$H$24,"Photography",IF(R684=Sheet1!$H$27,"Theater",IF(OR(R684=Sheet1!$H$10,R684=Sheet1!$H$11),"Games","TBD")))))))))</f>
        <v>Theater</v>
      </c>
      <c r="T684" t="str">
        <f>IF(R684=Sheet1!$H$4,"Animation",IF(R684=Sheet1!$H$5,"Documentary",IF(R684=Sheet1!$H$6,"Drama",IF(R684=Sheet1!$H$7,"Science Fiction",IF(R684=Sheet1!$H$8,"Shorts",IF(R684=Sheet1!$H$9,"Television",IF(R684=Sheet1!$H$10,"Mobile games",IF(R684=Sheet1!$H$11,"Video games",IF(R684=Sheet1!$H$12,"Food trucks",IF(R684=Sheet1!$H$13,"Audio",IF(R684=Sheet1!$H$14,"Electric music",IF(R684=Sheet1!$H$15,"Indie rock",IF(R684=Sheet1!$H$16,"Jazz",IF(R684=Sheet1!$H$17,"Metal",IF(R684=Sheet1!$H$18,"Rock",IF(R684=Sheet1!$H$19,"World Music",IF(R684=Sheet1!$H$20,"Fiction",IF(R684=Sheet1!$H$21,"Nonfiction",IF(R684=Sheet1!$H$22,"Radio &amp; podcasts",IF(R684=Sheet1!$H$23,"Translations",IF(R684=Sheet1!$H$24,"Photography books",IF(R684=Sheet1!$H$25,"Web",IF(R684=Sheet1!$H$26,"Wearables",IF(R684=Sheet1!$H$27,"Plays","Other"))))))))))))))))))))))))</f>
        <v>Plays</v>
      </c>
    </row>
    <row r="685" spans="1:20" ht="16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s="5">
        <f>(E685/D685)</f>
        <v>3.5843478260869563</v>
      </c>
      <c r="I685" s="8">
        <f>E685/G685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4">
        <f>(((L685/60)/60)/24)+DATE(1970,1,1)</f>
        <v>43359.208333333328</v>
      </c>
      <c r="O685" s="14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tr">
        <f>IF(R685="food/food trucks","Food",IF(OR(R685=$R$3,R685=$R$15,R685=$R$52,R685=$R$85,R685=$R$75,R685=$R$135),"Music",IF(OR(R685=Sheet1!$H$4,R685=Sheet1!$H$5,R685=Sheet1!$H$6,R685=Sheet1!$H$7,R685=Sheet1!$H$8,R685=Sheet1!$H$9),"Film &amp; Video",IF(OR(R685=Sheet1!$H$26,R685=Sheet1!$H$25),"Technology",IF(R685=Sheet1!$H$13,"Journalism",IF(OR(R685=Sheet1!$H$20,R685=Sheet1!$H$21,R685=Sheet1!$H$22,R685=Sheet1!$H$23),"Publishing",IF(R685=Sheet1!$H$24,"Photography",IF(R685=Sheet1!$H$27,"Theater",IF(OR(R685=Sheet1!$H$10,R685=Sheet1!$H$11),"Games","TBD")))))))))</f>
        <v>Theater</v>
      </c>
      <c r="T685" t="str">
        <f>IF(R685=Sheet1!$H$4,"Animation",IF(R685=Sheet1!$H$5,"Documentary",IF(R685=Sheet1!$H$6,"Drama",IF(R685=Sheet1!$H$7,"Science Fiction",IF(R685=Sheet1!$H$8,"Shorts",IF(R685=Sheet1!$H$9,"Television",IF(R685=Sheet1!$H$10,"Mobile games",IF(R685=Sheet1!$H$11,"Video games",IF(R685=Sheet1!$H$12,"Food trucks",IF(R685=Sheet1!$H$13,"Audio",IF(R685=Sheet1!$H$14,"Electric music",IF(R685=Sheet1!$H$15,"Indie rock",IF(R685=Sheet1!$H$16,"Jazz",IF(R685=Sheet1!$H$17,"Metal",IF(R685=Sheet1!$H$18,"Rock",IF(R685=Sheet1!$H$19,"World Music",IF(R685=Sheet1!$H$20,"Fiction",IF(R685=Sheet1!$H$21,"Nonfiction",IF(R685=Sheet1!$H$22,"Radio &amp; podcasts",IF(R685=Sheet1!$H$23,"Translations",IF(R685=Sheet1!$H$24,"Photography books",IF(R685=Sheet1!$H$25,"Web",IF(R685=Sheet1!$H$26,"Wearables",IF(R685=Sheet1!$H$27,"Plays","Other"))))))))))))))))))))))))</f>
        <v>Plays</v>
      </c>
    </row>
    <row r="686" spans="1:20" ht="16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s="5">
        <f>(E686/D686)</f>
        <v>5.4285714285714288</v>
      </c>
      <c r="I686" s="8">
        <f>E686/G686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4">
        <f>(((L686/60)/60)/24)+DATE(1970,1,1)</f>
        <v>40358.208333333336</v>
      </c>
      <c r="O686" s="14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tr">
        <f>IF(R686="food/food trucks","Food",IF(OR(R686=$R$3,R686=$R$15,R686=$R$52,R686=$R$85,R686=$R$75,R686=$R$135),"Music",IF(OR(R686=Sheet1!$H$4,R686=Sheet1!$H$5,R686=Sheet1!$H$6,R686=Sheet1!$H$7,R686=Sheet1!$H$8,R686=Sheet1!$H$9),"Film &amp; Video",IF(OR(R686=Sheet1!$H$26,R686=Sheet1!$H$25),"Technology",IF(R686=Sheet1!$H$13,"Journalism",IF(OR(R686=Sheet1!$H$20,R686=Sheet1!$H$21,R686=Sheet1!$H$22,R686=Sheet1!$H$23),"Publishing",IF(R686=Sheet1!$H$24,"Photography",IF(R686=Sheet1!$H$27,"Theater",IF(OR(R686=Sheet1!$H$10,R686=Sheet1!$H$11),"Games","TBD")))))))))</f>
        <v>Publishing</v>
      </c>
      <c r="T686" t="str">
        <f>IF(R686=Sheet1!$H$4,"Animation",IF(R686=Sheet1!$H$5,"Documentary",IF(R686=Sheet1!$H$6,"Drama",IF(R686=Sheet1!$H$7,"Science Fiction",IF(R686=Sheet1!$H$8,"Shorts",IF(R686=Sheet1!$H$9,"Television",IF(R686=Sheet1!$H$10,"Mobile games",IF(R686=Sheet1!$H$11,"Video games",IF(R686=Sheet1!$H$12,"Food trucks",IF(R686=Sheet1!$H$13,"Audio",IF(R686=Sheet1!$H$14,"Electric music",IF(R686=Sheet1!$H$15,"Indie rock",IF(R686=Sheet1!$H$16,"Jazz",IF(R686=Sheet1!$H$17,"Metal",IF(R686=Sheet1!$H$18,"Rock",IF(R686=Sheet1!$H$19,"World Music",IF(R686=Sheet1!$H$20,"Fiction",IF(R686=Sheet1!$H$21,"Nonfiction",IF(R686=Sheet1!$H$22,"Radio &amp; podcasts",IF(R686=Sheet1!$H$23,"Translations",IF(R686=Sheet1!$H$24,"Photography books",IF(R686=Sheet1!$H$25,"Web",IF(R686=Sheet1!$H$26,"Wearables",IF(R686=Sheet1!$H$27,"Plays","Other"))))))))))))))))))))))))</f>
        <v>Nonfiction</v>
      </c>
    </row>
    <row r="687" spans="1:20" ht="16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s="5">
        <f>(E687/D687)</f>
        <v>0.67500714285714281</v>
      </c>
      <c r="I687" s="8">
        <f>E687/G687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4">
        <f>(((L687/60)/60)/24)+DATE(1970,1,1)</f>
        <v>42239.208333333328</v>
      </c>
      <c r="O687" s="14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>
        <f>IF(R687="food/food trucks","Food",IF(OR(R687=$R$3,R687=$R$15,R687=$R$52,R687=$R$85,R687=$R$75,R687=$R$135),"Music",IF(OR(R687=Sheet1!$H$4,R687=Sheet1!$H$5,R687=Sheet1!$H$6,R687=Sheet1!$H$7,R687=Sheet1!$H$8,R687=Sheet1!$H$9),"Film &amp; Video",IF(OR(R687=Sheet1!$H$26,R687=Sheet1!$H$25),"Technology",IF(R687=Sheet1!$H$13,"Journalism",IF(OR(R687=Sheet1!$H$20,R687=Sheet1!$H$21,R687=Sheet1!$H$22,R687=Sheet1!$H$23),"Publishing",IF(R687=Sheet1!$H$24,"Photography",IF(R687=Sheet1!$H$27,"Theater",IF(OR(R687=Sheet1!$H$10,R687=Sheet1!$H$11),"Games","TBD")))))))))</f>
        <v>Theater</v>
      </c>
      <c r="T687" t="str">
        <f>IF(R687=Sheet1!$H$4,"Animation",IF(R687=Sheet1!$H$5,"Documentary",IF(R687=Sheet1!$H$6,"Drama",IF(R687=Sheet1!$H$7,"Science Fiction",IF(R687=Sheet1!$H$8,"Shorts",IF(R687=Sheet1!$H$9,"Television",IF(R687=Sheet1!$H$10,"Mobile games",IF(R687=Sheet1!$H$11,"Video games",IF(R687=Sheet1!$H$12,"Food trucks",IF(R687=Sheet1!$H$13,"Audio",IF(R687=Sheet1!$H$14,"Electric music",IF(R687=Sheet1!$H$15,"Indie rock",IF(R687=Sheet1!$H$16,"Jazz",IF(R687=Sheet1!$H$17,"Metal",IF(R687=Sheet1!$H$18,"Rock",IF(R687=Sheet1!$H$19,"World Music",IF(R687=Sheet1!$H$20,"Fiction",IF(R687=Sheet1!$H$21,"Nonfiction",IF(R687=Sheet1!$H$22,"Radio &amp; podcasts",IF(R687=Sheet1!$H$23,"Translations",IF(R687=Sheet1!$H$24,"Photography books",IF(R687=Sheet1!$H$25,"Web",IF(R687=Sheet1!$H$26,"Wearables",IF(R687=Sheet1!$H$27,"Plays","Other"))))))))))))))))))))))))</f>
        <v>Plays</v>
      </c>
    </row>
    <row r="688" spans="1:20" ht="16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s="5">
        <f>(E688/D688)</f>
        <v>1.9174666666666667</v>
      </c>
      <c r="I688" s="8">
        <f>E688/G688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4">
        <f>(((L688/60)/60)/24)+DATE(1970,1,1)</f>
        <v>43186.208333333328</v>
      </c>
      <c r="O688" s="14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tr">
        <f>IF(R688="food/food trucks","Food",IF(OR(R688=$R$3,R688=$R$15,R688=$R$52,R688=$R$85,R688=$R$75,R688=$R$135),"Music",IF(OR(R688=Sheet1!$H$4,R688=Sheet1!$H$5,R688=Sheet1!$H$6,R688=Sheet1!$H$7,R688=Sheet1!$H$8,R688=Sheet1!$H$9),"Film &amp; Video",IF(OR(R688=Sheet1!$H$26,R688=Sheet1!$H$25),"Technology",IF(R688=Sheet1!$H$13,"Journalism",IF(OR(R688=Sheet1!$H$20,R688=Sheet1!$H$21,R688=Sheet1!$H$22,R688=Sheet1!$H$23),"Publishing",IF(R688=Sheet1!$H$24,"Photography",IF(R688=Sheet1!$H$27,"Theater",IF(OR(R688=Sheet1!$H$10,R688=Sheet1!$H$11),"Games","TBD")))))))))</f>
        <v>Technology</v>
      </c>
      <c r="T688" t="str">
        <f>IF(R688=Sheet1!$H$4,"Animation",IF(R688=Sheet1!$H$5,"Documentary",IF(R688=Sheet1!$H$6,"Drama",IF(R688=Sheet1!$H$7,"Science Fiction",IF(R688=Sheet1!$H$8,"Shorts",IF(R688=Sheet1!$H$9,"Television",IF(R688=Sheet1!$H$10,"Mobile games",IF(R688=Sheet1!$H$11,"Video games",IF(R688=Sheet1!$H$12,"Food trucks",IF(R688=Sheet1!$H$13,"Audio",IF(R688=Sheet1!$H$14,"Electric music",IF(R688=Sheet1!$H$15,"Indie rock",IF(R688=Sheet1!$H$16,"Jazz",IF(R688=Sheet1!$H$17,"Metal",IF(R688=Sheet1!$H$18,"Rock",IF(R688=Sheet1!$H$19,"World Music",IF(R688=Sheet1!$H$20,"Fiction",IF(R688=Sheet1!$H$21,"Nonfiction",IF(R688=Sheet1!$H$22,"Radio &amp; podcasts",IF(R688=Sheet1!$H$23,"Translations",IF(R688=Sheet1!$H$24,"Photography books",IF(R688=Sheet1!$H$25,"Web",IF(R688=Sheet1!$H$26,"Wearables",IF(R688=Sheet1!$H$27,"Plays","Other"))))))))))))))))))))))))</f>
        <v>Wearables</v>
      </c>
    </row>
    <row r="689" spans="1:20" ht="16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s="5">
        <f>(E689/D689)</f>
        <v>9.32</v>
      </c>
      <c r="I689" s="8">
        <f>E689/G689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4">
        <f>(((L689/60)/60)/24)+DATE(1970,1,1)</f>
        <v>42806.25</v>
      </c>
      <c r="O689" s="14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tr">
        <f>IF(R689="food/food trucks","Food",IF(OR(R689=$R$3,R689=$R$15,R689=$R$52,R689=$R$85,R689=$R$75,R689=$R$135),"Music",IF(OR(R689=Sheet1!$H$4,R689=Sheet1!$H$5,R689=Sheet1!$H$6,R689=Sheet1!$H$7,R689=Sheet1!$H$8,R689=Sheet1!$H$9),"Film &amp; Video",IF(OR(R689=Sheet1!$H$26,R689=Sheet1!$H$25),"Technology",IF(R689=Sheet1!$H$13,"Journalism",IF(OR(R689=Sheet1!$H$20,R689=Sheet1!$H$21,R689=Sheet1!$H$22,R689=Sheet1!$H$23),"Publishing",IF(R689=Sheet1!$H$24,"Photography",IF(R689=Sheet1!$H$27,"Theater",IF(OR(R689=Sheet1!$H$10,R689=Sheet1!$H$11),"Games","TBD")))))))))</f>
        <v>Theater</v>
      </c>
      <c r="T689" t="str">
        <f>IF(R689=Sheet1!$H$4,"Animation",IF(R689=Sheet1!$H$5,"Documentary",IF(R689=Sheet1!$H$6,"Drama",IF(R689=Sheet1!$H$7,"Science Fiction",IF(R689=Sheet1!$H$8,"Shorts",IF(R689=Sheet1!$H$9,"Television",IF(R689=Sheet1!$H$10,"Mobile games",IF(R689=Sheet1!$H$11,"Video games",IF(R689=Sheet1!$H$12,"Food trucks",IF(R689=Sheet1!$H$13,"Audio",IF(R689=Sheet1!$H$14,"Electric music",IF(R689=Sheet1!$H$15,"Indie rock",IF(R689=Sheet1!$H$16,"Jazz",IF(R689=Sheet1!$H$17,"Metal",IF(R689=Sheet1!$H$18,"Rock",IF(R689=Sheet1!$H$19,"World Music",IF(R689=Sheet1!$H$20,"Fiction",IF(R689=Sheet1!$H$21,"Nonfiction",IF(R689=Sheet1!$H$22,"Radio &amp; podcasts",IF(R689=Sheet1!$H$23,"Translations",IF(R689=Sheet1!$H$24,"Photography books",IF(R689=Sheet1!$H$25,"Web",IF(R689=Sheet1!$H$26,"Wearables",IF(R689=Sheet1!$H$27,"Plays","Other"))))))))))))))))))))))))</f>
        <v>Plays</v>
      </c>
    </row>
    <row r="690" spans="1:20" ht="16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s="5">
        <f>(E690/D690)</f>
        <v>4.2927586206896553</v>
      </c>
      <c r="I690" s="8">
        <f>E690/G690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4">
        <f>(((L690/60)/60)/24)+DATE(1970,1,1)</f>
        <v>43475.25</v>
      </c>
      <c r="O690" s="14">
        <f>(((M690/60)/60)/24)+DATE(1970,1,1)</f>
        <v>43491.25</v>
      </c>
      <c r="P690" t="b">
        <v>0</v>
      </c>
      <c r="Q690" t="b">
        <v>1</v>
      </c>
      <c r="R690" t="s">
        <v>269</v>
      </c>
      <c r="S690" t="str">
        <f>IF(R690="food/food trucks","Food",IF(OR(R690=$R$3,R690=$R$15,R690=$R$52,R690=$R$85,R690=$R$75,R690=$R$135),"Music",IF(OR(R690=Sheet1!$H$4,R690=Sheet1!$H$5,R690=Sheet1!$H$6,R690=Sheet1!$H$7,R690=Sheet1!$H$8,R690=Sheet1!$H$9),"Film &amp; Video",IF(OR(R690=Sheet1!$H$26,R690=Sheet1!$H$25),"Technology",IF(R690=Sheet1!$H$13,"Journalism",IF(OR(R690=Sheet1!$H$20,R690=Sheet1!$H$21,R690=Sheet1!$H$22,R690=Sheet1!$H$23),"Publishing",IF(R690=Sheet1!$H$24,"Photography",IF(R690=Sheet1!$H$27,"Theater",IF(OR(R690=Sheet1!$H$10,R690=Sheet1!$H$11),"Games","TBD")))))))))</f>
        <v>Film &amp; Video</v>
      </c>
      <c r="T690" t="str">
        <f>IF(R690=Sheet1!$H$4,"Animation",IF(R690=Sheet1!$H$5,"Documentary",IF(R690=Sheet1!$H$6,"Drama",IF(R690=Sheet1!$H$7,"Science Fiction",IF(R690=Sheet1!$H$8,"Shorts",IF(R690=Sheet1!$H$9,"Television",IF(R690=Sheet1!$H$10,"Mobile games",IF(R690=Sheet1!$H$11,"Video games",IF(R690=Sheet1!$H$12,"Food trucks",IF(R690=Sheet1!$H$13,"Audio",IF(R690=Sheet1!$H$14,"Electric music",IF(R690=Sheet1!$H$15,"Indie rock",IF(R690=Sheet1!$H$16,"Jazz",IF(R690=Sheet1!$H$17,"Metal",IF(R690=Sheet1!$H$18,"Rock",IF(R690=Sheet1!$H$19,"World Music",IF(R690=Sheet1!$H$20,"Fiction",IF(R690=Sheet1!$H$21,"Nonfiction",IF(R690=Sheet1!$H$22,"Radio &amp; podcasts",IF(R690=Sheet1!$H$23,"Translations",IF(R690=Sheet1!$H$24,"Photography books",IF(R690=Sheet1!$H$25,"Web",IF(R690=Sheet1!$H$26,"Wearables",IF(R690=Sheet1!$H$27,"Plays","Other"))))))))))))))))))))))))</f>
        <v>Television</v>
      </c>
    </row>
    <row r="691" spans="1:20" ht="16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s="5">
        <f>(E691/D691)</f>
        <v>1.0065753424657535</v>
      </c>
      <c r="I691" s="8">
        <f>E691/G691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4">
        <f>(((L691/60)/60)/24)+DATE(1970,1,1)</f>
        <v>41576.208333333336</v>
      </c>
      <c r="O691" s="14">
        <f>(((M691/60)/60)/24)+DATE(1970,1,1)</f>
        <v>41588.25</v>
      </c>
      <c r="P691" t="b">
        <v>0</v>
      </c>
      <c r="Q691" t="b">
        <v>0</v>
      </c>
      <c r="R691" t="s">
        <v>28</v>
      </c>
      <c r="S691" t="str">
        <f>IF(R691="food/food trucks","Food",IF(OR(R691=$R$3,R691=$R$15,R691=$R$52,R691=$R$85,R691=$R$75,R691=$R$135),"Music",IF(OR(R691=Sheet1!$H$4,R691=Sheet1!$H$5,R691=Sheet1!$H$6,R691=Sheet1!$H$7,R691=Sheet1!$H$8,R691=Sheet1!$H$9),"Film &amp; Video",IF(OR(R691=Sheet1!$H$26,R691=Sheet1!$H$25),"Technology",IF(R691=Sheet1!$H$13,"Journalism",IF(OR(R691=Sheet1!$H$20,R691=Sheet1!$H$21,R691=Sheet1!$H$22,R691=Sheet1!$H$23),"Publishing",IF(R691=Sheet1!$H$24,"Photography",IF(R691=Sheet1!$H$27,"Theater",IF(OR(R691=Sheet1!$H$10,R691=Sheet1!$H$11),"Games","TBD")))))))))</f>
        <v>Technology</v>
      </c>
      <c r="T691" t="str">
        <f>IF(R691=Sheet1!$H$4,"Animation",IF(R691=Sheet1!$H$5,"Documentary",IF(R691=Sheet1!$H$6,"Drama",IF(R691=Sheet1!$H$7,"Science Fiction",IF(R691=Sheet1!$H$8,"Shorts",IF(R691=Sheet1!$H$9,"Television",IF(R691=Sheet1!$H$10,"Mobile games",IF(R691=Sheet1!$H$11,"Video games",IF(R691=Sheet1!$H$12,"Food trucks",IF(R691=Sheet1!$H$13,"Audio",IF(R691=Sheet1!$H$14,"Electric music",IF(R691=Sheet1!$H$15,"Indie rock",IF(R691=Sheet1!$H$16,"Jazz",IF(R691=Sheet1!$H$17,"Metal",IF(R691=Sheet1!$H$18,"Rock",IF(R691=Sheet1!$H$19,"World Music",IF(R691=Sheet1!$H$20,"Fiction",IF(R691=Sheet1!$H$21,"Nonfiction",IF(R691=Sheet1!$H$22,"Radio &amp; podcasts",IF(R691=Sheet1!$H$23,"Translations",IF(R691=Sheet1!$H$24,"Photography books",IF(R691=Sheet1!$H$25,"Web",IF(R691=Sheet1!$H$26,"Wearables",IF(R691=Sheet1!$H$27,"Plays","Other"))))))))))))))))))))))))</f>
        <v>Web</v>
      </c>
    </row>
    <row r="692" spans="1:20" ht="16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s="5">
        <f>(E692/D692)</f>
        <v>2.266111111111111</v>
      </c>
      <c r="I692" s="8">
        <f>E692/G692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4">
        <f>(((L692/60)/60)/24)+DATE(1970,1,1)</f>
        <v>40874.25</v>
      </c>
      <c r="O692" s="14">
        <f>(((M692/60)/60)/24)+DATE(1970,1,1)</f>
        <v>40880.25</v>
      </c>
      <c r="P692" t="b">
        <v>0</v>
      </c>
      <c r="Q692" t="b">
        <v>1</v>
      </c>
      <c r="R692" t="s">
        <v>42</v>
      </c>
      <c r="S692" t="str">
        <f>IF(R692="food/food trucks","Food",IF(OR(R692=$R$3,R692=$R$15,R692=$R$52,R692=$R$85,R692=$R$75,R692=$R$135),"Music",IF(OR(R692=Sheet1!$H$4,R692=Sheet1!$H$5,R692=Sheet1!$H$6,R692=Sheet1!$H$7,R692=Sheet1!$H$8,R692=Sheet1!$H$9),"Film &amp; Video",IF(OR(R692=Sheet1!$H$26,R692=Sheet1!$H$25),"Technology",IF(R692=Sheet1!$H$13,"Journalism",IF(OR(R692=Sheet1!$H$20,R692=Sheet1!$H$21,R692=Sheet1!$H$22,R692=Sheet1!$H$23),"Publishing",IF(R692=Sheet1!$H$24,"Photography",IF(R692=Sheet1!$H$27,"Theater",IF(OR(R692=Sheet1!$H$10,R692=Sheet1!$H$11),"Games","TBD")))))))))</f>
        <v>Film &amp; Video</v>
      </c>
      <c r="T692" t="str">
        <f>IF(R692=Sheet1!$H$4,"Animation",IF(R692=Sheet1!$H$5,"Documentary",IF(R692=Sheet1!$H$6,"Drama",IF(R692=Sheet1!$H$7,"Science Fiction",IF(R692=Sheet1!$H$8,"Shorts",IF(R692=Sheet1!$H$9,"Television",IF(R692=Sheet1!$H$10,"Mobile games",IF(R692=Sheet1!$H$11,"Video games",IF(R692=Sheet1!$H$12,"Food trucks",IF(R692=Sheet1!$H$13,"Audio",IF(R692=Sheet1!$H$14,"Electric music",IF(R692=Sheet1!$H$15,"Indie rock",IF(R692=Sheet1!$H$16,"Jazz",IF(R692=Sheet1!$H$17,"Metal",IF(R692=Sheet1!$H$18,"Rock",IF(R692=Sheet1!$H$19,"World Music",IF(R692=Sheet1!$H$20,"Fiction",IF(R692=Sheet1!$H$21,"Nonfiction",IF(R692=Sheet1!$H$22,"Radio &amp; podcasts",IF(R692=Sheet1!$H$23,"Translations",IF(R692=Sheet1!$H$24,"Photography books",IF(R692=Sheet1!$H$25,"Web",IF(R692=Sheet1!$H$26,"Wearables",IF(R692=Sheet1!$H$27,"Plays","Other"))))))))))))))))))))))))</f>
        <v>Documentary</v>
      </c>
    </row>
    <row r="693" spans="1:20" ht="16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s="5">
        <f>(E693/D693)</f>
        <v>1.4238</v>
      </c>
      <c r="I693" s="8">
        <f>E693/G693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4">
        <f>(((L693/60)/60)/24)+DATE(1970,1,1)</f>
        <v>41185.208333333336</v>
      </c>
      <c r="O693" s="14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tr">
        <f>IF(R693="food/food trucks","Food",IF(OR(R693=$R$3,R693=$R$15,R693=$R$52,R693=$R$85,R693=$R$75,R693=$R$135),"Music",IF(OR(R693=Sheet1!$H$4,R693=Sheet1!$H$5,R693=Sheet1!$H$6,R693=Sheet1!$H$7,R693=Sheet1!$H$8,R693=Sheet1!$H$9),"Film &amp; Video",IF(OR(R693=Sheet1!$H$26,R693=Sheet1!$H$25),"Technology",IF(R693=Sheet1!$H$13,"Journalism",IF(OR(R693=Sheet1!$H$20,R693=Sheet1!$H$21,R693=Sheet1!$H$22,R693=Sheet1!$H$23),"Publishing",IF(R693=Sheet1!$H$24,"Photography",IF(R693=Sheet1!$H$27,"Theater",IF(OR(R693=Sheet1!$H$10,R693=Sheet1!$H$11),"Games","TBD")))))))))</f>
        <v>Film &amp; Video</v>
      </c>
      <c r="T693" t="str">
        <f>IF(R693=Sheet1!$H$4,"Animation",IF(R693=Sheet1!$H$5,"Documentary",IF(R693=Sheet1!$H$6,"Drama",IF(R693=Sheet1!$H$7,"Science Fiction",IF(R693=Sheet1!$H$8,"Shorts",IF(R693=Sheet1!$H$9,"Television",IF(R693=Sheet1!$H$10,"Mobile games",IF(R693=Sheet1!$H$11,"Video games",IF(R693=Sheet1!$H$12,"Food trucks",IF(R693=Sheet1!$H$13,"Audio",IF(R693=Sheet1!$H$14,"Electric music",IF(R693=Sheet1!$H$15,"Indie rock",IF(R693=Sheet1!$H$16,"Jazz",IF(R693=Sheet1!$H$17,"Metal",IF(R693=Sheet1!$H$18,"Rock",IF(R693=Sheet1!$H$19,"World Music",IF(R693=Sheet1!$H$20,"Fiction",IF(R693=Sheet1!$H$21,"Nonfiction",IF(R693=Sheet1!$H$22,"Radio &amp; podcasts",IF(R693=Sheet1!$H$23,"Translations",IF(R693=Sheet1!$H$24,"Photography books",IF(R693=Sheet1!$H$25,"Web",IF(R693=Sheet1!$H$26,"Wearables",IF(R693=Sheet1!$H$27,"Plays","Other"))))))))))))))))))))))))</f>
        <v>Documentary</v>
      </c>
    </row>
    <row r="694" spans="1:20" ht="16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s="5">
        <f>(E694/D694)</f>
        <v>0.90633333333333332</v>
      </c>
      <c r="I694" s="8">
        <f>E694/G694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4">
        <f>(((L694/60)/60)/24)+DATE(1970,1,1)</f>
        <v>43655.208333333328</v>
      </c>
      <c r="O694" s="14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>
        <f>IF(R694="food/food trucks","Food",IF(OR(R694=$R$3,R694=$R$15,R694=$R$52,R694=$R$85,R694=$R$75,R694=$R$135),"Music",IF(OR(R694=Sheet1!$H$4,R694=Sheet1!$H$5,R694=Sheet1!$H$6,R694=Sheet1!$H$7,R694=Sheet1!$H$8,R694=Sheet1!$H$9),"Film &amp; Video",IF(OR(R694=Sheet1!$H$26,R694=Sheet1!$H$25),"Technology",IF(R694=Sheet1!$H$13,"Journalism",IF(OR(R694=Sheet1!$H$20,R694=Sheet1!$H$21,R694=Sheet1!$H$22,R694=Sheet1!$H$23),"Publishing",IF(R694=Sheet1!$H$24,"Photography",IF(R694=Sheet1!$H$27,"Theater",IF(OR(R694=Sheet1!$H$10,R694=Sheet1!$H$11),"Games","TBD")))))))))</f>
        <v>Music</v>
      </c>
      <c r="T694" t="str">
        <f>IF(R694=Sheet1!$H$4,"Animation",IF(R694=Sheet1!$H$5,"Documentary",IF(R694=Sheet1!$H$6,"Drama",IF(R694=Sheet1!$H$7,"Science Fiction",IF(R694=Sheet1!$H$8,"Shorts",IF(R694=Sheet1!$H$9,"Television",IF(R694=Sheet1!$H$10,"Mobile games",IF(R694=Sheet1!$H$11,"Video games",IF(R694=Sheet1!$H$12,"Food trucks",IF(R694=Sheet1!$H$13,"Audio",IF(R694=Sheet1!$H$14,"Electric music",IF(R694=Sheet1!$H$15,"Indie rock",IF(R694=Sheet1!$H$16,"Jazz",IF(R694=Sheet1!$H$17,"Metal",IF(R694=Sheet1!$H$18,"Rock",IF(R694=Sheet1!$H$19,"World Music",IF(R694=Sheet1!$H$20,"Fiction",IF(R694=Sheet1!$H$21,"Nonfiction",IF(R694=Sheet1!$H$22,"Radio &amp; podcasts",IF(R694=Sheet1!$H$23,"Translations",IF(R694=Sheet1!$H$24,"Photography books",IF(R694=Sheet1!$H$25,"Web",IF(R694=Sheet1!$H$26,"Wearables",IF(R694=Sheet1!$H$27,"Plays","Other"))))))))))))))))))))))))</f>
        <v>Rock</v>
      </c>
    </row>
    <row r="695" spans="1:20" ht="31.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s="5">
        <f>(E695/D695)</f>
        <v>0.63966740576496672</v>
      </c>
      <c r="I695" s="8">
        <f>E695/G695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4">
        <f>(((L695/60)/60)/24)+DATE(1970,1,1)</f>
        <v>43025.208333333328</v>
      </c>
      <c r="O695" s="14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>
        <f>IF(R695="food/food trucks","Food",IF(OR(R695=$R$3,R695=$R$15,R695=$R$52,R695=$R$85,R695=$R$75,R695=$R$135),"Music",IF(OR(R695=Sheet1!$H$4,R695=Sheet1!$H$5,R695=Sheet1!$H$6,R695=Sheet1!$H$7,R695=Sheet1!$H$8,R695=Sheet1!$H$9),"Film &amp; Video",IF(OR(R695=Sheet1!$H$26,R695=Sheet1!$H$25),"Technology",IF(R695=Sheet1!$H$13,"Journalism",IF(OR(R695=Sheet1!$H$20,R695=Sheet1!$H$21,R695=Sheet1!$H$22,R695=Sheet1!$H$23),"Publishing",IF(R695=Sheet1!$H$24,"Photography",IF(R695=Sheet1!$H$27,"Theater",IF(OR(R695=Sheet1!$H$10,R695=Sheet1!$H$11),"Games","TBD")))))))))</f>
        <v>Theater</v>
      </c>
      <c r="T695" t="str">
        <f>IF(R695=Sheet1!$H$4,"Animation",IF(R695=Sheet1!$H$5,"Documentary",IF(R695=Sheet1!$H$6,"Drama",IF(R695=Sheet1!$H$7,"Science Fiction",IF(R695=Sheet1!$H$8,"Shorts",IF(R695=Sheet1!$H$9,"Television",IF(R695=Sheet1!$H$10,"Mobile games",IF(R695=Sheet1!$H$11,"Video games",IF(R695=Sheet1!$H$12,"Food trucks",IF(R695=Sheet1!$H$13,"Audio",IF(R695=Sheet1!$H$14,"Electric music",IF(R695=Sheet1!$H$15,"Indie rock",IF(R695=Sheet1!$H$16,"Jazz",IF(R695=Sheet1!$H$17,"Metal",IF(R695=Sheet1!$H$18,"Rock",IF(R695=Sheet1!$H$19,"World Music",IF(R695=Sheet1!$H$20,"Fiction",IF(R695=Sheet1!$H$21,"Nonfiction",IF(R695=Sheet1!$H$22,"Radio &amp; podcasts",IF(R695=Sheet1!$H$23,"Translations",IF(R695=Sheet1!$H$24,"Photography books",IF(R695=Sheet1!$H$25,"Web",IF(R695=Sheet1!$H$26,"Wearables",IF(R695=Sheet1!$H$27,"Plays","Other"))))))))))))))))))))))))</f>
        <v>Plays</v>
      </c>
    </row>
    <row r="696" spans="1:20" ht="16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s="5">
        <f>(E696/D696)</f>
        <v>0.84131868131868137</v>
      </c>
      <c r="I696" s="8">
        <f>E696/G696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4">
        <f>(((L696/60)/60)/24)+DATE(1970,1,1)</f>
        <v>43066.25</v>
      </c>
      <c r="O696" s="14">
        <f>(((M696/60)/60)/24)+DATE(1970,1,1)</f>
        <v>43103.25</v>
      </c>
      <c r="P696" t="b">
        <v>0</v>
      </c>
      <c r="Q696" t="b">
        <v>0</v>
      </c>
      <c r="R696" t="s">
        <v>33</v>
      </c>
      <c r="S696" t="str">
        <f>IF(R696="food/food trucks","Food",IF(OR(R696=$R$3,R696=$R$15,R696=$R$52,R696=$R$85,R696=$R$75,R696=$R$135),"Music",IF(OR(R696=Sheet1!$H$4,R696=Sheet1!$H$5,R696=Sheet1!$H$6,R696=Sheet1!$H$7,R696=Sheet1!$H$8,R696=Sheet1!$H$9),"Film &amp; Video",IF(OR(R696=Sheet1!$H$26,R696=Sheet1!$H$25),"Technology",IF(R696=Sheet1!$H$13,"Journalism",IF(OR(R696=Sheet1!$H$20,R696=Sheet1!$H$21,R696=Sheet1!$H$22,R696=Sheet1!$H$23),"Publishing",IF(R696=Sheet1!$H$24,"Photography",IF(R696=Sheet1!$H$27,"Theater",IF(OR(R696=Sheet1!$H$10,R696=Sheet1!$H$11),"Games","TBD")))))))))</f>
        <v>Theater</v>
      </c>
      <c r="T696" t="str">
        <f>IF(R696=Sheet1!$H$4,"Animation",IF(R696=Sheet1!$H$5,"Documentary",IF(R696=Sheet1!$H$6,"Drama",IF(R696=Sheet1!$H$7,"Science Fiction",IF(R696=Sheet1!$H$8,"Shorts",IF(R696=Sheet1!$H$9,"Television",IF(R696=Sheet1!$H$10,"Mobile games",IF(R696=Sheet1!$H$11,"Video games",IF(R696=Sheet1!$H$12,"Food trucks",IF(R696=Sheet1!$H$13,"Audio",IF(R696=Sheet1!$H$14,"Electric music",IF(R696=Sheet1!$H$15,"Indie rock",IF(R696=Sheet1!$H$16,"Jazz",IF(R696=Sheet1!$H$17,"Metal",IF(R696=Sheet1!$H$18,"Rock",IF(R696=Sheet1!$H$19,"World Music",IF(R696=Sheet1!$H$20,"Fiction",IF(R696=Sheet1!$H$21,"Nonfiction",IF(R696=Sheet1!$H$22,"Radio &amp; podcasts",IF(R696=Sheet1!$H$23,"Translations",IF(R696=Sheet1!$H$24,"Photography books",IF(R696=Sheet1!$H$25,"Web",IF(R696=Sheet1!$H$26,"Wearables",IF(R696=Sheet1!$H$27,"Plays","Other"))))))))))))))))))))))))</f>
        <v>Plays</v>
      </c>
    </row>
    <row r="697" spans="1:20" ht="16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s="5">
        <f>(E697/D697)</f>
        <v>1.3393478260869565</v>
      </c>
      <c r="I697" s="8">
        <f>E697/G697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4">
        <f>(((L697/60)/60)/24)+DATE(1970,1,1)</f>
        <v>42322.25</v>
      </c>
      <c r="O697" s="14">
        <f>(((M697/60)/60)/24)+DATE(1970,1,1)</f>
        <v>42338.25</v>
      </c>
      <c r="P697" t="b">
        <v>1</v>
      </c>
      <c r="Q697" t="b">
        <v>0</v>
      </c>
      <c r="R697" t="s">
        <v>23</v>
      </c>
      <c r="S697" t="str">
        <f>IF(R697="food/food trucks","Food",IF(OR(R697=$R$3,R697=$R$15,R697=$R$52,R697=$R$85,R697=$R$75,R697=$R$135),"Music",IF(OR(R697=Sheet1!$H$4,R697=Sheet1!$H$5,R697=Sheet1!$H$6,R697=Sheet1!$H$7,R697=Sheet1!$H$8,R697=Sheet1!$H$9),"Film &amp; Video",IF(OR(R697=Sheet1!$H$26,R697=Sheet1!$H$25),"Technology",IF(R697=Sheet1!$H$13,"Journalism",IF(OR(R697=Sheet1!$H$20,R697=Sheet1!$H$21,R697=Sheet1!$H$22,R697=Sheet1!$H$23),"Publishing",IF(R697=Sheet1!$H$24,"Photography",IF(R697=Sheet1!$H$27,"Theater",IF(OR(R697=Sheet1!$H$10,R697=Sheet1!$H$11),"Games","TBD")))))))))</f>
        <v>Music</v>
      </c>
      <c r="T697" t="str">
        <f>IF(R697=Sheet1!$H$4,"Animation",IF(R697=Sheet1!$H$5,"Documentary",IF(R697=Sheet1!$H$6,"Drama",IF(R697=Sheet1!$H$7,"Science Fiction",IF(R697=Sheet1!$H$8,"Shorts",IF(R697=Sheet1!$H$9,"Television",IF(R697=Sheet1!$H$10,"Mobile games",IF(R697=Sheet1!$H$11,"Video games",IF(R697=Sheet1!$H$12,"Food trucks",IF(R697=Sheet1!$H$13,"Audio",IF(R697=Sheet1!$H$14,"Electric music",IF(R697=Sheet1!$H$15,"Indie rock",IF(R697=Sheet1!$H$16,"Jazz",IF(R697=Sheet1!$H$17,"Metal",IF(R697=Sheet1!$H$18,"Rock",IF(R697=Sheet1!$H$19,"World Music",IF(R697=Sheet1!$H$20,"Fiction",IF(R697=Sheet1!$H$21,"Nonfiction",IF(R697=Sheet1!$H$22,"Radio &amp; podcasts",IF(R697=Sheet1!$H$23,"Translations",IF(R697=Sheet1!$H$24,"Photography books",IF(R697=Sheet1!$H$25,"Web",IF(R697=Sheet1!$H$26,"Wearables",IF(R697=Sheet1!$H$27,"Plays","Other"))))))))))))))))))))))))</f>
        <v>Rock</v>
      </c>
    </row>
    <row r="698" spans="1:20" ht="16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s="5">
        <f>(E698/D698)</f>
        <v>0.59042047531992692</v>
      </c>
      <c r="I698" s="8">
        <f>E698/G698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4">
        <f>(((L698/60)/60)/24)+DATE(1970,1,1)</f>
        <v>42114.208333333328</v>
      </c>
      <c r="O698" s="14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>
        <f>IF(R698="food/food trucks","Food",IF(OR(R698=$R$3,R698=$R$15,R698=$R$52,R698=$R$85,R698=$R$75,R698=$R$135),"Music",IF(OR(R698=Sheet1!$H$4,R698=Sheet1!$H$5,R698=Sheet1!$H$6,R698=Sheet1!$H$7,R698=Sheet1!$H$8,R698=Sheet1!$H$9),"Film &amp; Video",IF(OR(R698=Sheet1!$H$26,R698=Sheet1!$H$25),"Technology",IF(R698=Sheet1!$H$13,"Journalism",IF(OR(R698=Sheet1!$H$20,R698=Sheet1!$H$21,R698=Sheet1!$H$22,R698=Sheet1!$H$23),"Publishing",IF(R698=Sheet1!$H$24,"Photography",IF(R698=Sheet1!$H$27,"Theater",IF(OR(R698=Sheet1!$H$10,R698=Sheet1!$H$11),"Games","TBD")))))))))</f>
        <v>Theater</v>
      </c>
      <c r="T698" t="str">
        <f>IF(R698=Sheet1!$H$4,"Animation",IF(R698=Sheet1!$H$5,"Documentary",IF(R698=Sheet1!$H$6,"Drama",IF(R698=Sheet1!$H$7,"Science Fiction",IF(R698=Sheet1!$H$8,"Shorts",IF(R698=Sheet1!$H$9,"Television",IF(R698=Sheet1!$H$10,"Mobile games",IF(R698=Sheet1!$H$11,"Video games",IF(R698=Sheet1!$H$12,"Food trucks",IF(R698=Sheet1!$H$13,"Audio",IF(R698=Sheet1!$H$14,"Electric music",IF(R698=Sheet1!$H$15,"Indie rock",IF(R698=Sheet1!$H$16,"Jazz",IF(R698=Sheet1!$H$17,"Metal",IF(R698=Sheet1!$H$18,"Rock",IF(R698=Sheet1!$H$19,"World Music",IF(R698=Sheet1!$H$20,"Fiction",IF(R698=Sheet1!$H$21,"Nonfiction",IF(R698=Sheet1!$H$22,"Radio &amp; podcasts",IF(R698=Sheet1!$H$23,"Translations",IF(R698=Sheet1!$H$24,"Photography books",IF(R698=Sheet1!$H$25,"Web",IF(R698=Sheet1!$H$26,"Wearables",IF(R698=Sheet1!$H$27,"Plays","Other"))))))))))))))))))))))))</f>
        <v>Plays</v>
      </c>
    </row>
    <row r="699" spans="1:20" ht="31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s="5">
        <f>(E699/D699)</f>
        <v>1.5280062063615205</v>
      </c>
      <c r="I699" s="8">
        <f>E699/G699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4">
        <f>(((L699/60)/60)/24)+DATE(1970,1,1)</f>
        <v>43190.208333333328</v>
      </c>
      <c r="O699" s="14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tr">
        <f>IF(R699="food/food trucks","Food",IF(OR(R699=$R$3,R699=$R$15,R699=$R$52,R699=$R$85,R699=$R$75,R699=$R$135),"Music",IF(OR(R699=Sheet1!$H$4,R699=Sheet1!$H$5,R699=Sheet1!$H$6,R699=Sheet1!$H$7,R699=Sheet1!$H$8,R699=Sheet1!$H$9),"Film &amp; Video",IF(OR(R699=Sheet1!$H$26,R699=Sheet1!$H$25),"Technology",IF(R699=Sheet1!$H$13,"Journalism",IF(OR(R699=Sheet1!$H$20,R699=Sheet1!$H$21,R699=Sheet1!$H$22,R699=Sheet1!$H$23),"Publishing",IF(R699=Sheet1!$H$24,"Photography",IF(R699=Sheet1!$H$27,"Theater",IF(OR(R699=Sheet1!$H$10,R699=Sheet1!$H$11),"Games","TBD")))))))))</f>
        <v>Music</v>
      </c>
      <c r="T699" t="str">
        <f>IF(R699=Sheet1!$H$4,"Animation",IF(R699=Sheet1!$H$5,"Documentary",IF(R699=Sheet1!$H$6,"Drama",IF(R699=Sheet1!$H$7,"Science Fiction",IF(R699=Sheet1!$H$8,"Shorts",IF(R699=Sheet1!$H$9,"Television",IF(R699=Sheet1!$H$10,"Mobile games",IF(R699=Sheet1!$H$11,"Video games",IF(R699=Sheet1!$H$12,"Food trucks",IF(R699=Sheet1!$H$13,"Audio",IF(R699=Sheet1!$H$14,"Electric music",IF(R699=Sheet1!$H$15,"Indie rock",IF(R699=Sheet1!$H$16,"Jazz",IF(R699=Sheet1!$H$17,"Metal",IF(R699=Sheet1!$H$18,"Rock",IF(R699=Sheet1!$H$19,"World Music",IF(R699=Sheet1!$H$20,"Fiction",IF(R699=Sheet1!$H$21,"Nonfiction",IF(R699=Sheet1!$H$22,"Radio &amp; podcasts",IF(R699=Sheet1!$H$23,"Translations",IF(R699=Sheet1!$H$24,"Photography books",IF(R699=Sheet1!$H$25,"Web",IF(R699=Sheet1!$H$26,"Wearables",IF(R699=Sheet1!$H$27,"Plays","Other"))))))))))))))))))))))))</f>
        <v>Electric music</v>
      </c>
    </row>
    <row r="700" spans="1:20" ht="16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s="5">
        <f>(E700/D700)</f>
        <v>4.466912114014252</v>
      </c>
      <c r="I700" s="8">
        <f>E700/G700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4">
        <f>(((L700/60)/60)/24)+DATE(1970,1,1)</f>
        <v>40871.25</v>
      </c>
      <c r="O700" s="14">
        <f>(((M700/60)/60)/24)+DATE(1970,1,1)</f>
        <v>40885.25</v>
      </c>
      <c r="P700" t="b">
        <v>0</v>
      </c>
      <c r="Q700" t="b">
        <v>0</v>
      </c>
      <c r="R700" t="s">
        <v>65</v>
      </c>
      <c r="S700" t="str">
        <f>IF(R700="food/food trucks","Food",IF(OR(R700=$R$3,R700=$R$15,R700=$R$52,R700=$R$85,R700=$R$75,R700=$R$135),"Music",IF(OR(R700=Sheet1!$H$4,R700=Sheet1!$H$5,R700=Sheet1!$H$6,R700=Sheet1!$H$7,R700=Sheet1!$H$8,R700=Sheet1!$H$9),"Film &amp; Video",IF(OR(R700=Sheet1!$H$26,R700=Sheet1!$H$25),"Technology",IF(R700=Sheet1!$H$13,"Journalism",IF(OR(R700=Sheet1!$H$20,R700=Sheet1!$H$21,R700=Sheet1!$H$22,R700=Sheet1!$H$23),"Publishing",IF(R700=Sheet1!$H$24,"Photography",IF(R700=Sheet1!$H$27,"Theater",IF(OR(R700=Sheet1!$H$10,R700=Sheet1!$H$11),"Games","TBD")))))))))</f>
        <v>Technology</v>
      </c>
      <c r="T700" t="str">
        <f>IF(R700=Sheet1!$H$4,"Animation",IF(R700=Sheet1!$H$5,"Documentary",IF(R700=Sheet1!$H$6,"Drama",IF(R700=Sheet1!$H$7,"Science Fiction",IF(R700=Sheet1!$H$8,"Shorts",IF(R700=Sheet1!$H$9,"Television",IF(R700=Sheet1!$H$10,"Mobile games",IF(R700=Sheet1!$H$11,"Video games",IF(R700=Sheet1!$H$12,"Food trucks",IF(R700=Sheet1!$H$13,"Audio",IF(R700=Sheet1!$H$14,"Electric music",IF(R700=Sheet1!$H$15,"Indie rock",IF(R700=Sheet1!$H$16,"Jazz",IF(R700=Sheet1!$H$17,"Metal",IF(R700=Sheet1!$H$18,"Rock",IF(R700=Sheet1!$H$19,"World Music",IF(R700=Sheet1!$H$20,"Fiction",IF(R700=Sheet1!$H$21,"Nonfiction",IF(R700=Sheet1!$H$22,"Radio &amp; podcasts",IF(R700=Sheet1!$H$23,"Translations",IF(R700=Sheet1!$H$24,"Photography books",IF(R700=Sheet1!$H$25,"Web",IF(R700=Sheet1!$H$26,"Wearables",IF(R700=Sheet1!$H$27,"Plays","Other"))))))))))))))))))))))))</f>
        <v>Wearables</v>
      </c>
    </row>
    <row r="701" spans="1:20" ht="16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s="5">
        <f>(E701/D701)</f>
        <v>0.8439189189189189</v>
      </c>
      <c r="I701" s="8">
        <f>E701/G701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4">
        <f>(((L701/60)/60)/24)+DATE(1970,1,1)</f>
        <v>43641.208333333328</v>
      </c>
      <c r="O701" s="14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>
        <f>IF(R701="food/food trucks","Food",IF(OR(R701=$R$3,R701=$R$15,R701=$R$52,R701=$R$85,R701=$R$75,R701=$R$135),"Music",IF(OR(R701=Sheet1!$H$4,R701=Sheet1!$H$5,R701=Sheet1!$H$6,R701=Sheet1!$H$7,R701=Sheet1!$H$8,R701=Sheet1!$H$9),"Film &amp; Video",IF(OR(R701=Sheet1!$H$26,R701=Sheet1!$H$25),"Technology",IF(R701=Sheet1!$H$13,"Journalism",IF(OR(R701=Sheet1!$H$20,R701=Sheet1!$H$21,R701=Sheet1!$H$22,R701=Sheet1!$H$23),"Publishing",IF(R701=Sheet1!$H$24,"Photography",IF(R701=Sheet1!$H$27,"Theater",IF(OR(R701=Sheet1!$H$10,R701=Sheet1!$H$11),"Games","TBD")))))))))</f>
        <v>Film &amp; Video</v>
      </c>
      <c r="T701" t="str">
        <f>IF(R701=Sheet1!$H$4,"Animation",IF(R701=Sheet1!$H$5,"Documentary",IF(R701=Sheet1!$H$6,"Drama",IF(R701=Sheet1!$H$7,"Science Fiction",IF(R701=Sheet1!$H$8,"Shorts",IF(R701=Sheet1!$H$9,"Television",IF(R701=Sheet1!$H$10,"Mobile games",IF(R701=Sheet1!$H$11,"Video games",IF(R701=Sheet1!$H$12,"Food trucks",IF(R701=Sheet1!$H$13,"Audio",IF(R701=Sheet1!$H$14,"Electric music",IF(R701=Sheet1!$H$15,"Indie rock",IF(R701=Sheet1!$H$16,"Jazz",IF(R701=Sheet1!$H$17,"Metal",IF(R701=Sheet1!$H$18,"Rock",IF(R701=Sheet1!$H$19,"World Music",IF(R701=Sheet1!$H$20,"Fiction",IF(R701=Sheet1!$H$21,"Nonfiction",IF(R701=Sheet1!$H$22,"Radio &amp; podcasts",IF(R701=Sheet1!$H$23,"Translations",IF(R701=Sheet1!$H$24,"Photography books",IF(R701=Sheet1!$H$25,"Web",IF(R701=Sheet1!$H$26,"Wearables",IF(R701=Sheet1!$H$27,"Plays","Other"))))))))))))))))))))))))</f>
        <v>Drama</v>
      </c>
    </row>
    <row r="702" spans="1:20" ht="31.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s="5">
        <f>(E702/D702)</f>
        <v>0.03</v>
      </c>
      <c r="I702" s="8">
        <f>E702/G702</f>
        <v>3</v>
      </c>
      <c r="J702" t="s">
        <v>21</v>
      </c>
      <c r="K702" t="s">
        <v>22</v>
      </c>
      <c r="L702">
        <v>1264399200</v>
      </c>
      <c r="M702">
        <v>1265695200</v>
      </c>
      <c r="N702" s="14">
        <f>(((L702/60)/60)/24)+DATE(1970,1,1)</f>
        <v>40203.25</v>
      </c>
      <c r="O702" s="14">
        <f>(((M702/60)/60)/24)+DATE(1970,1,1)</f>
        <v>40218.25</v>
      </c>
      <c r="P702" t="b">
        <v>0</v>
      </c>
      <c r="Q702" t="b">
        <v>0</v>
      </c>
      <c r="R702" t="s">
        <v>65</v>
      </c>
      <c r="S702" t="str">
        <f>IF(R702="food/food trucks","Food",IF(OR(R702=$R$3,R702=$R$15,R702=$R$52,R702=$R$85,R702=$R$75,R702=$R$135),"Music",IF(OR(R702=Sheet1!$H$4,R702=Sheet1!$H$5,R702=Sheet1!$H$6,R702=Sheet1!$H$7,R702=Sheet1!$H$8,R702=Sheet1!$H$9),"Film &amp; Video",IF(OR(R702=Sheet1!$H$26,R702=Sheet1!$H$25),"Technology",IF(R702=Sheet1!$H$13,"Journalism",IF(OR(R702=Sheet1!$H$20,R702=Sheet1!$H$21,R702=Sheet1!$H$22,R702=Sheet1!$H$23),"Publishing",IF(R702=Sheet1!$H$24,"Photography",IF(R702=Sheet1!$H$27,"Theater",IF(OR(R702=Sheet1!$H$10,R702=Sheet1!$H$11),"Games","TBD")))))))))</f>
        <v>Technology</v>
      </c>
      <c r="T702" t="str">
        <f>IF(R702=Sheet1!$H$4,"Animation",IF(R702=Sheet1!$H$5,"Documentary",IF(R702=Sheet1!$H$6,"Drama",IF(R702=Sheet1!$H$7,"Science Fiction",IF(R702=Sheet1!$H$8,"Shorts",IF(R702=Sheet1!$H$9,"Television",IF(R702=Sheet1!$H$10,"Mobile games",IF(R702=Sheet1!$H$11,"Video games",IF(R702=Sheet1!$H$12,"Food trucks",IF(R702=Sheet1!$H$13,"Audio",IF(R702=Sheet1!$H$14,"Electric music",IF(R702=Sheet1!$H$15,"Indie rock",IF(R702=Sheet1!$H$16,"Jazz",IF(R702=Sheet1!$H$17,"Metal",IF(R702=Sheet1!$H$18,"Rock",IF(R702=Sheet1!$H$19,"World Music",IF(R702=Sheet1!$H$20,"Fiction",IF(R702=Sheet1!$H$21,"Nonfiction",IF(R702=Sheet1!$H$22,"Radio &amp; podcasts",IF(R702=Sheet1!$H$23,"Translations",IF(R702=Sheet1!$H$24,"Photography books",IF(R702=Sheet1!$H$25,"Web",IF(R702=Sheet1!$H$26,"Wearables",IF(R702=Sheet1!$H$27,"Plays","Other"))))))))))))))))))))))))</f>
        <v>Wearables</v>
      </c>
    </row>
    <row r="703" spans="1:20" ht="31.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s="5">
        <f>(E703/D703)</f>
        <v>1.7502692307692307</v>
      </c>
      <c r="I703" s="8">
        <f>E703/G703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4">
        <f>(((L703/60)/60)/24)+DATE(1970,1,1)</f>
        <v>40629.208333333336</v>
      </c>
      <c r="O703" s="14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tr">
        <f>IF(R703="food/food trucks","Food",IF(OR(R703=$R$3,R703=$R$15,R703=$R$52,R703=$R$85,R703=$R$75,R703=$R$135),"Music",IF(OR(R703=Sheet1!$H$4,R703=Sheet1!$H$5,R703=Sheet1!$H$6,R703=Sheet1!$H$7,R703=Sheet1!$H$8,R703=Sheet1!$H$9),"Film &amp; Video",IF(OR(R703=Sheet1!$H$26,R703=Sheet1!$H$25),"Technology",IF(R703=Sheet1!$H$13,"Journalism",IF(OR(R703=Sheet1!$H$20,R703=Sheet1!$H$21,R703=Sheet1!$H$22,R703=Sheet1!$H$23),"Publishing",IF(R703=Sheet1!$H$24,"Photography",IF(R703=Sheet1!$H$27,"Theater",IF(OR(R703=Sheet1!$H$10,R703=Sheet1!$H$11),"Games","TBD")))))))))</f>
        <v>Theater</v>
      </c>
      <c r="T703" t="str">
        <f>IF(R703=Sheet1!$H$4,"Animation",IF(R703=Sheet1!$H$5,"Documentary",IF(R703=Sheet1!$H$6,"Drama",IF(R703=Sheet1!$H$7,"Science Fiction",IF(R703=Sheet1!$H$8,"Shorts",IF(R703=Sheet1!$H$9,"Television",IF(R703=Sheet1!$H$10,"Mobile games",IF(R703=Sheet1!$H$11,"Video games",IF(R703=Sheet1!$H$12,"Food trucks",IF(R703=Sheet1!$H$13,"Audio",IF(R703=Sheet1!$H$14,"Electric music",IF(R703=Sheet1!$H$15,"Indie rock",IF(R703=Sheet1!$H$16,"Jazz",IF(R703=Sheet1!$H$17,"Metal",IF(R703=Sheet1!$H$18,"Rock",IF(R703=Sheet1!$H$19,"World Music",IF(R703=Sheet1!$H$20,"Fiction",IF(R703=Sheet1!$H$21,"Nonfiction",IF(R703=Sheet1!$H$22,"Radio &amp; podcasts",IF(R703=Sheet1!$H$23,"Translations",IF(R703=Sheet1!$H$24,"Photography books",IF(R703=Sheet1!$H$25,"Web",IF(R703=Sheet1!$H$26,"Wearables",IF(R703=Sheet1!$H$27,"Plays","Other"))))))))))))))))))))))))</f>
        <v>Plays</v>
      </c>
    </row>
    <row r="704" spans="1:20" ht="31.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s="5">
        <f>(E704/D704)</f>
        <v>0.54137931034482756</v>
      </c>
      <c r="I704" s="8">
        <f>E704/G704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4">
        <f>(((L704/60)/60)/24)+DATE(1970,1,1)</f>
        <v>41477.208333333336</v>
      </c>
      <c r="O704" s="14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>
        <f>IF(R704="food/food trucks","Food",IF(OR(R704=$R$3,R704=$R$15,R704=$R$52,R704=$R$85,R704=$R$75,R704=$R$135),"Music",IF(OR(R704=Sheet1!$H$4,R704=Sheet1!$H$5,R704=Sheet1!$H$6,R704=Sheet1!$H$7,R704=Sheet1!$H$8,R704=Sheet1!$H$9),"Film &amp; Video",IF(OR(R704=Sheet1!$H$26,R704=Sheet1!$H$25),"Technology",IF(R704=Sheet1!$H$13,"Journalism",IF(OR(R704=Sheet1!$H$20,R704=Sheet1!$H$21,R704=Sheet1!$H$22,R704=Sheet1!$H$23),"Publishing",IF(R704=Sheet1!$H$24,"Photography",IF(R704=Sheet1!$H$27,"Theater",IF(OR(R704=Sheet1!$H$10,R704=Sheet1!$H$11),"Games","TBD")))))))))</f>
        <v>Technology</v>
      </c>
      <c r="T704" t="str">
        <f>IF(R704=Sheet1!$H$4,"Animation",IF(R704=Sheet1!$H$5,"Documentary",IF(R704=Sheet1!$H$6,"Drama",IF(R704=Sheet1!$H$7,"Science Fiction",IF(R704=Sheet1!$H$8,"Shorts",IF(R704=Sheet1!$H$9,"Television",IF(R704=Sheet1!$H$10,"Mobile games",IF(R704=Sheet1!$H$11,"Video games",IF(R704=Sheet1!$H$12,"Food trucks",IF(R704=Sheet1!$H$13,"Audio",IF(R704=Sheet1!$H$14,"Electric music",IF(R704=Sheet1!$H$15,"Indie rock",IF(R704=Sheet1!$H$16,"Jazz",IF(R704=Sheet1!$H$17,"Metal",IF(R704=Sheet1!$H$18,"Rock",IF(R704=Sheet1!$H$19,"World Music",IF(R704=Sheet1!$H$20,"Fiction",IF(R704=Sheet1!$H$21,"Nonfiction",IF(R704=Sheet1!$H$22,"Radio &amp; podcasts",IF(R704=Sheet1!$H$23,"Translations",IF(R704=Sheet1!$H$24,"Photography books",IF(R704=Sheet1!$H$25,"Web",IF(R704=Sheet1!$H$26,"Wearables",IF(R704=Sheet1!$H$27,"Plays","Other"))))))))))))))))))))))))</f>
        <v>Wearables</v>
      </c>
    </row>
    <row r="705" spans="1:20" ht="16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s="5">
        <f>(E705/D705)</f>
        <v>3.1187381703470032</v>
      </c>
      <c r="I705" s="8">
        <f>E705/G705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4">
        <f>(((L705/60)/60)/24)+DATE(1970,1,1)</f>
        <v>41020.208333333336</v>
      </c>
      <c r="O705" s="14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tr">
        <f>IF(R705="food/food trucks","Food",IF(OR(R705=$R$3,R705=$R$15,R705=$R$52,R705=$R$85,R705=$R$75,R705=$R$135),"Music",IF(OR(R705=Sheet1!$H$4,R705=Sheet1!$H$5,R705=Sheet1!$H$6,R705=Sheet1!$H$7,R705=Sheet1!$H$8,R705=Sheet1!$H$9),"Film &amp; Video",IF(OR(R705=Sheet1!$H$26,R705=Sheet1!$H$25),"Technology",IF(R705=Sheet1!$H$13,"Journalism",IF(OR(R705=Sheet1!$H$20,R705=Sheet1!$H$21,R705=Sheet1!$H$22,R705=Sheet1!$H$23),"Publishing",IF(R705=Sheet1!$H$24,"Photography",IF(R705=Sheet1!$H$27,"Theater",IF(OR(R705=Sheet1!$H$10,R705=Sheet1!$H$11),"Games","TBD")))))))))</f>
        <v>Publishing</v>
      </c>
      <c r="T705" t="str">
        <f>IF(R705=Sheet1!$H$4,"Animation",IF(R705=Sheet1!$H$5,"Documentary",IF(R705=Sheet1!$H$6,"Drama",IF(R705=Sheet1!$H$7,"Science Fiction",IF(R705=Sheet1!$H$8,"Shorts",IF(R705=Sheet1!$H$9,"Television",IF(R705=Sheet1!$H$10,"Mobile games",IF(R705=Sheet1!$H$11,"Video games",IF(R705=Sheet1!$H$12,"Food trucks",IF(R705=Sheet1!$H$13,"Audio",IF(R705=Sheet1!$H$14,"Electric music",IF(R705=Sheet1!$H$15,"Indie rock",IF(R705=Sheet1!$H$16,"Jazz",IF(R705=Sheet1!$H$17,"Metal",IF(R705=Sheet1!$H$18,"Rock",IF(R705=Sheet1!$H$19,"World Music",IF(R705=Sheet1!$H$20,"Fiction",IF(R705=Sheet1!$H$21,"Nonfiction",IF(R705=Sheet1!$H$22,"Radio &amp; podcasts",IF(R705=Sheet1!$H$23,"Translations",IF(R705=Sheet1!$H$24,"Photography books",IF(R705=Sheet1!$H$25,"Web",IF(R705=Sheet1!$H$26,"Wearables",IF(R705=Sheet1!$H$27,"Plays","Other"))))))))))))))))))))))))</f>
        <v>Translations</v>
      </c>
    </row>
    <row r="706" spans="1:20" ht="31.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s="5">
        <f>(E706/D706)</f>
        <v>1.2278160919540231</v>
      </c>
      <c r="I706" s="8">
        <f>E706/G706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4">
        <f>(((L706/60)/60)/24)+DATE(1970,1,1)</f>
        <v>42555.208333333328</v>
      </c>
      <c r="O706" s="14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tr">
        <f>IF(R706="food/food trucks","Food",IF(OR(R706=$R$3,R706=$R$15,R706=$R$52,R706=$R$85,R706=$R$75,R706=$R$135),"Music",IF(OR(R706=Sheet1!$H$4,R706=Sheet1!$H$5,R706=Sheet1!$H$6,R706=Sheet1!$H$7,R706=Sheet1!$H$8,R706=Sheet1!$H$9),"Film &amp; Video",IF(OR(R706=Sheet1!$H$26,R706=Sheet1!$H$25),"Technology",IF(R706=Sheet1!$H$13,"Journalism",IF(OR(R706=Sheet1!$H$20,R706=Sheet1!$H$21,R706=Sheet1!$H$22,R706=Sheet1!$H$23),"Publishing",IF(R706=Sheet1!$H$24,"Photography",IF(R706=Sheet1!$H$27,"Theater",IF(OR(R706=Sheet1!$H$10,R706=Sheet1!$H$11),"Games","TBD")))))))))</f>
        <v>Film &amp; Video</v>
      </c>
      <c r="T706" t="str">
        <f>IF(R706=Sheet1!$H$4,"Animation",IF(R706=Sheet1!$H$5,"Documentary",IF(R706=Sheet1!$H$6,"Drama",IF(R706=Sheet1!$H$7,"Science Fiction",IF(R706=Sheet1!$H$8,"Shorts",IF(R706=Sheet1!$H$9,"Television",IF(R706=Sheet1!$H$10,"Mobile games",IF(R706=Sheet1!$H$11,"Video games",IF(R706=Sheet1!$H$12,"Food trucks",IF(R706=Sheet1!$H$13,"Audio",IF(R706=Sheet1!$H$14,"Electric music",IF(R706=Sheet1!$H$15,"Indie rock",IF(R706=Sheet1!$H$16,"Jazz",IF(R706=Sheet1!$H$17,"Metal",IF(R706=Sheet1!$H$18,"Rock",IF(R706=Sheet1!$H$19,"World Music",IF(R706=Sheet1!$H$20,"Fiction",IF(R706=Sheet1!$H$21,"Nonfiction",IF(R706=Sheet1!$H$22,"Radio &amp; podcasts",IF(R706=Sheet1!$H$23,"Translations",IF(R706=Sheet1!$H$24,"Photography books",IF(R706=Sheet1!$H$25,"Web",IF(R706=Sheet1!$H$26,"Wearables",IF(R706=Sheet1!$H$27,"Plays","Other"))))))))))))))))))))))))</f>
        <v>Animation</v>
      </c>
    </row>
    <row r="707" spans="1:20" ht="16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s="5">
        <f>(E707/D707)</f>
        <v>0.99026517383618151</v>
      </c>
      <c r="I707" s="8">
        <f>E707/G707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4">
        <f>(((L707/60)/60)/24)+DATE(1970,1,1)</f>
        <v>41619.25</v>
      </c>
      <c r="O707" s="14">
        <f>(((M707/60)/60)/24)+DATE(1970,1,1)</f>
        <v>41623.25</v>
      </c>
      <c r="P707" t="b">
        <v>0</v>
      </c>
      <c r="Q707" t="b">
        <v>0</v>
      </c>
      <c r="R707" t="s">
        <v>68</v>
      </c>
      <c r="S707" t="str">
        <f>IF(R707="food/food trucks","Food",IF(OR(R707=$R$3,R707=$R$15,R707=$R$52,R707=$R$85,R707=$R$75,R707=$R$135),"Music",IF(OR(R707=Sheet1!$H$4,R707=Sheet1!$H$5,R707=Sheet1!$H$6,R707=Sheet1!$H$7,R707=Sheet1!$H$8,R707=Sheet1!$H$9),"Film &amp; Video",IF(OR(R707=Sheet1!$H$26,R707=Sheet1!$H$25),"Technology",IF(R707=Sheet1!$H$13,"Journalism",IF(OR(R707=Sheet1!$H$20,R707=Sheet1!$H$21,R707=Sheet1!$H$22,R707=Sheet1!$H$23),"Publishing",IF(R707=Sheet1!$H$24,"Photography",IF(R707=Sheet1!$H$27,"Theater",IF(OR(R707=Sheet1!$H$10,R707=Sheet1!$H$11),"Games","TBD")))))))))</f>
        <v>Publishing</v>
      </c>
      <c r="T707" t="str">
        <f>IF(R707=Sheet1!$H$4,"Animation",IF(R707=Sheet1!$H$5,"Documentary",IF(R707=Sheet1!$H$6,"Drama",IF(R707=Sheet1!$H$7,"Science Fiction",IF(R707=Sheet1!$H$8,"Shorts",IF(R707=Sheet1!$H$9,"Television",IF(R707=Sheet1!$H$10,"Mobile games",IF(R707=Sheet1!$H$11,"Video games",IF(R707=Sheet1!$H$12,"Food trucks",IF(R707=Sheet1!$H$13,"Audio",IF(R707=Sheet1!$H$14,"Electric music",IF(R707=Sheet1!$H$15,"Indie rock",IF(R707=Sheet1!$H$16,"Jazz",IF(R707=Sheet1!$H$17,"Metal",IF(R707=Sheet1!$H$18,"Rock",IF(R707=Sheet1!$H$19,"World Music",IF(R707=Sheet1!$H$20,"Fiction",IF(R707=Sheet1!$H$21,"Nonfiction",IF(R707=Sheet1!$H$22,"Radio &amp; podcasts",IF(R707=Sheet1!$H$23,"Translations",IF(R707=Sheet1!$H$24,"Photography books",IF(R707=Sheet1!$H$25,"Web",IF(R707=Sheet1!$H$26,"Wearables",IF(R707=Sheet1!$H$27,"Plays","Other"))))))))))))))))))))))))</f>
        <v>Nonfiction</v>
      </c>
    </row>
    <row r="708" spans="1:20" ht="31.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s="5">
        <f>(E708/D708)</f>
        <v>1.278468634686347</v>
      </c>
      <c r="I708" s="8">
        <f>E708/G708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4">
        <f>(((L708/60)/60)/24)+DATE(1970,1,1)</f>
        <v>43471.25</v>
      </c>
      <c r="O708" s="14">
        <f>(((M708/60)/60)/24)+DATE(1970,1,1)</f>
        <v>43479.25</v>
      </c>
      <c r="P708" t="b">
        <v>0</v>
      </c>
      <c r="Q708" t="b">
        <v>1</v>
      </c>
      <c r="R708" t="s">
        <v>28</v>
      </c>
      <c r="S708" t="str">
        <f>IF(R708="food/food trucks","Food",IF(OR(R708=$R$3,R708=$R$15,R708=$R$52,R708=$R$85,R708=$R$75,R708=$R$135),"Music",IF(OR(R708=Sheet1!$H$4,R708=Sheet1!$H$5,R708=Sheet1!$H$6,R708=Sheet1!$H$7,R708=Sheet1!$H$8,R708=Sheet1!$H$9),"Film &amp; Video",IF(OR(R708=Sheet1!$H$26,R708=Sheet1!$H$25),"Technology",IF(R708=Sheet1!$H$13,"Journalism",IF(OR(R708=Sheet1!$H$20,R708=Sheet1!$H$21,R708=Sheet1!$H$22,R708=Sheet1!$H$23),"Publishing",IF(R708=Sheet1!$H$24,"Photography",IF(R708=Sheet1!$H$27,"Theater",IF(OR(R708=Sheet1!$H$10,R708=Sheet1!$H$11),"Games","TBD")))))))))</f>
        <v>Technology</v>
      </c>
      <c r="T708" t="str">
        <f>IF(R708=Sheet1!$H$4,"Animation",IF(R708=Sheet1!$H$5,"Documentary",IF(R708=Sheet1!$H$6,"Drama",IF(R708=Sheet1!$H$7,"Science Fiction",IF(R708=Sheet1!$H$8,"Shorts",IF(R708=Sheet1!$H$9,"Television",IF(R708=Sheet1!$H$10,"Mobile games",IF(R708=Sheet1!$H$11,"Video games",IF(R708=Sheet1!$H$12,"Food trucks",IF(R708=Sheet1!$H$13,"Audio",IF(R708=Sheet1!$H$14,"Electric music",IF(R708=Sheet1!$H$15,"Indie rock",IF(R708=Sheet1!$H$16,"Jazz",IF(R708=Sheet1!$H$17,"Metal",IF(R708=Sheet1!$H$18,"Rock",IF(R708=Sheet1!$H$19,"World Music",IF(R708=Sheet1!$H$20,"Fiction",IF(R708=Sheet1!$H$21,"Nonfiction",IF(R708=Sheet1!$H$22,"Radio &amp; podcasts",IF(R708=Sheet1!$H$23,"Translations",IF(R708=Sheet1!$H$24,"Photography books",IF(R708=Sheet1!$H$25,"Web",IF(R708=Sheet1!$H$26,"Wearables",IF(R708=Sheet1!$H$27,"Plays","Other"))))))))))))))))))))))))</f>
        <v>Web</v>
      </c>
    </row>
    <row r="709" spans="1:20" ht="31.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s="5">
        <f>(E709/D709)</f>
        <v>1.5861643835616439</v>
      </c>
      <c r="I709" s="8">
        <f>E709/G709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4">
        <f>(((L709/60)/60)/24)+DATE(1970,1,1)</f>
        <v>43442.25</v>
      </c>
      <c r="O709" s="14">
        <f>(((M709/60)/60)/24)+DATE(1970,1,1)</f>
        <v>43478.25</v>
      </c>
      <c r="P709" t="b">
        <v>0</v>
      </c>
      <c r="Q709" t="b">
        <v>0</v>
      </c>
      <c r="R709" t="s">
        <v>53</v>
      </c>
      <c r="S709" t="str">
        <f>IF(R709="food/food trucks","Food",IF(OR(R709=$R$3,R709=$R$15,R709=$R$52,R709=$R$85,R709=$R$75,R709=$R$135),"Music",IF(OR(R709=Sheet1!$H$4,R709=Sheet1!$H$5,R709=Sheet1!$H$6,R709=Sheet1!$H$7,R709=Sheet1!$H$8,R709=Sheet1!$H$9),"Film &amp; Video",IF(OR(R709=Sheet1!$H$26,R709=Sheet1!$H$25),"Technology",IF(R709=Sheet1!$H$13,"Journalism",IF(OR(R709=Sheet1!$H$20,R709=Sheet1!$H$21,R709=Sheet1!$H$22,R709=Sheet1!$H$23),"Publishing",IF(R709=Sheet1!$H$24,"Photography",IF(R709=Sheet1!$H$27,"Theater",IF(OR(R709=Sheet1!$H$10,R709=Sheet1!$H$11),"Games","TBD")))))))))</f>
        <v>Film &amp; Video</v>
      </c>
      <c r="T709" t="str">
        <f>IF(R709=Sheet1!$H$4,"Animation",IF(R709=Sheet1!$H$5,"Documentary",IF(R709=Sheet1!$H$6,"Drama",IF(R709=Sheet1!$H$7,"Science Fiction",IF(R709=Sheet1!$H$8,"Shorts",IF(R709=Sheet1!$H$9,"Television",IF(R709=Sheet1!$H$10,"Mobile games",IF(R709=Sheet1!$H$11,"Video games",IF(R709=Sheet1!$H$12,"Food trucks",IF(R709=Sheet1!$H$13,"Audio",IF(R709=Sheet1!$H$14,"Electric music",IF(R709=Sheet1!$H$15,"Indie rock",IF(R709=Sheet1!$H$16,"Jazz",IF(R709=Sheet1!$H$17,"Metal",IF(R709=Sheet1!$H$18,"Rock",IF(R709=Sheet1!$H$19,"World Music",IF(R709=Sheet1!$H$20,"Fiction",IF(R709=Sheet1!$H$21,"Nonfiction",IF(R709=Sheet1!$H$22,"Radio &amp; podcasts",IF(R709=Sheet1!$H$23,"Translations",IF(R709=Sheet1!$H$24,"Photography books",IF(R709=Sheet1!$H$25,"Web",IF(R709=Sheet1!$H$26,"Wearables",IF(R709=Sheet1!$H$27,"Plays","Other"))))))))))))))))))))))))</f>
        <v>Drama</v>
      </c>
    </row>
    <row r="710" spans="1:20" ht="16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s="5">
        <f>(E710/D710)</f>
        <v>7.0705882352941174</v>
      </c>
      <c r="I710" s="8">
        <f>E710/G710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4">
        <f>(((L710/60)/60)/24)+DATE(1970,1,1)</f>
        <v>42877.208333333328</v>
      </c>
      <c r="O710" s="14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tr">
        <f>IF(R710="food/food trucks","Food",IF(OR(R710=$R$3,R710=$R$15,R710=$R$52,R710=$R$85,R710=$R$75,R710=$R$135),"Music",IF(OR(R710=Sheet1!$H$4,R710=Sheet1!$H$5,R710=Sheet1!$H$6,R710=Sheet1!$H$7,R710=Sheet1!$H$8,R710=Sheet1!$H$9),"Film &amp; Video",IF(OR(R710=Sheet1!$H$26,R710=Sheet1!$H$25),"Technology",IF(R710=Sheet1!$H$13,"Journalism",IF(OR(R710=Sheet1!$H$20,R710=Sheet1!$H$21,R710=Sheet1!$H$22,R710=Sheet1!$H$23),"Publishing",IF(R710=Sheet1!$H$24,"Photography",IF(R710=Sheet1!$H$27,"Theater",IF(OR(R710=Sheet1!$H$10,R710=Sheet1!$H$11),"Games","TBD")))))))))</f>
        <v>Theater</v>
      </c>
      <c r="T710" t="str">
        <f>IF(R710=Sheet1!$H$4,"Animation",IF(R710=Sheet1!$H$5,"Documentary",IF(R710=Sheet1!$H$6,"Drama",IF(R710=Sheet1!$H$7,"Science Fiction",IF(R710=Sheet1!$H$8,"Shorts",IF(R710=Sheet1!$H$9,"Television",IF(R710=Sheet1!$H$10,"Mobile games",IF(R710=Sheet1!$H$11,"Video games",IF(R710=Sheet1!$H$12,"Food trucks",IF(R710=Sheet1!$H$13,"Audio",IF(R710=Sheet1!$H$14,"Electric music",IF(R710=Sheet1!$H$15,"Indie rock",IF(R710=Sheet1!$H$16,"Jazz",IF(R710=Sheet1!$H$17,"Metal",IF(R710=Sheet1!$H$18,"Rock",IF(R710=Sheet1!$H$19,"World Music",IF(R710=Sheet1!$H$20,"Fiction",IF(R710=Sheet1!$H$21,"Nonfiction",IF(R710=Sheet1!$H$22,"Radio &amp; podcasts",IF(R710=Sheet1!$H$23,"Translations",IF(R710=Sheet1!$H$24,"Photography books",IF(R710=Sheet1!$H$25,"Web",IF(R710=Sheet1!$H$26,"Wearables",IF(R710=Sheet1!$H$27,"Plays","Other"))))))))))))))))))))))))</f>
        <v>Plays</v>
      </c>
    </row>
    <row r="711" spans="1:20" ht="16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s="5">
        <f>(E711/D711)</f>
        <v>1.4238775510204082</v>
      </c>
      <c r="I711" s="8">
        <f>E711/G711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4">
        <f>(((L711/60)/60)/24)+DATE(1970,1,1)</f>
        <v>41018.208333333336</v>
      </c>
      <c r="O711" s="14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tr">
        <f>IF(R711="food/food trucks","Food",IF(OR(R711=$R$3,R711=$R$15,R711=$R$52,R711=$R$85,R711=$R$75,R711=$R$135),"Music",IF(OR(R711=Sheet1!$H$4,R711=Sheet1!$H$5,R711=Sheet1!$H$6,R711=Sheet1!$H$7,R711=Sheet1!$H$8,R711=Sheet1!$H$9),"Film &amp; Video",IF(OR(R711=Sheet1!$H$26,R711=Sheet1!$H$25),"Technology",IF(R711=Sheet1!$H$13,"Journalism",IF(OR(R711=Sheet1!$H$20,R711=Sheet1!$H$21,R711=Sheet1!$H$22,R711=Sheet1!$H$23),"Publishing",IF(R711=Sheet1!$H$24,"Photography",IF(R711=Sheet1!$H$27,"Theater",IF(OR(R711=Sheet1!$H$10,R711=Sheet1!$H$11),"Games","TBD")))))))))</f>
        <v>Theater</v>
      </c>
      <c r="T711" t="str">
        <f>IF(R711=Sheet1!$H$4,"Animation",IF(R711=Sheet1!$H$5,"Documentary",IF(R711=Sheet1!$H$6,"Drama",IF(R711=Sheet1!$H$7,"Science Fiction",IF(R711=Sheet1!$H$8,"Shorts",IF(R711=Sheet1!$H$9,"Television",IF(R711=Sheet1!$H$10,"Mobile games",IF(R711=Sheet1!$H$11,"Video games",IF(R711=Sheet1!$H$12,"Food trucks",IF(R711=Sheet1!$H$13,"Audio",IF(R711=Sheet1!$H$14,"Electric music",IF(R711=Sheet1!$H$15,"Indie rock",IF(R711=Sheet1!$H$16,"Jazz",IF(R711=Sheet1!$H$17,"Metal",IF(R711=Sheet1!$H$18,"Rock",IF(R711=Sheet1!$H$19,"World Music",IF(R711=Sheet1!$H$20,"Fiction",IF(R711=Sheet1!$H$21,"Nonfiction",IF(R711=Sheet1!$H$22,"Radio &amp; podcasts",IF(R711=Sheet1!$H$23,"Translations",IF(R711=Sheet1!$H$24,"Photography books",IF(R711=Sheet1!$H$25,"Web",IF(R711=Sheet1!$H$26,"Wearables",IF(R711=Sheet1!$H$27,"Plays","Other"))))))))))))))))))))))))</f>
        <v>Plays</v>
      </c>
    </row>
    <row r="712" spans="1:20" ht="31.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s="5">
        <f>(E712/D712)</f>
        <v>1.4786046511627906</v>
      </c>
      <c r="I712" s="8">
        <f>E712/G712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4">
        <f>(((L712/60)/60)/24)+DATE(1970,1,1)</f>
        <v>43295.208333333328</v>
      </c>
      <c r="O712" s="14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>
        <f>IF(R712="food/food trucks","Food",IF(OR(R712=$R$3,R712=$R$15,R712=$R$52,R712=$R$85,R712=$R$75,R712=$R$135),"Music",IF(OR(R712=Sheet1!$H$4,R712=Sheet1!$H$5,R712=Sheet1!$H$6,R712=Sheet1!$H$7,R712=Sheet1!$H$8,R712=Sheet1!$H$9),"Film &amp; Video",IF(OR(R712=Sheet1!$H$26,R712=Sheet1!$H$25),"Technology",IF(R712=Sheet1!$H$13,"Journalism",IF(OR(R712=Sheet1!$H$20,R712=Sheet1!$H$21,R712=Sheet1!$H$22,R712=Sheet1!$H$23),"Publishing",IF(R712=Sheet1!$H$24,"Photography",IF(R712=Sheet1!$H$27,"Theater",IF(OR(R712=Sheet1!$H$10,R712=Sheet1!$H$11),"Games","TBD")))))))))</f>
        <v>Theater</v>
      </c>
      <c r="T712" t="str">
        <f>IF(R712=Sheet1!$H$4,"Animation",IF(R712=Sheet1!$H$5,"Documentary",IF(R712=Sheet1!$H$6,"Drama",IF(R712=Sheet1!$H$7,"Science Fiction",IF(R712=Sheet1!$H$8,"Shorts",IF(R712=Sheet1!$H$9,"Television",IF(R712=Sheet1!$H$10,"Mobile games",IF(R712=Sheet1!$H$11,"Video games",IF(R712=Sheet1!$H$12,"Food trucks",IF(R712=Sheet1!$H$13,"Audio",IF(R712=Sheet1!$H$14,"Electric music",IF(R712=Sheet1!$H$15,"Indie rock",IF(R712=Sheet1!$H$16,"Jazz",IF(R712=Sheet1!$H$17,"Metal",IF(R712=Sheet1!$H$18,"Rock",IF(R712=Sheet1!$H$19,"World Music",IF(R712=Sheet1!$H$20,"Fiction",IF(R712=Sheet1!$H$21,"Nonfiction",IF(R712=Sheet1!$H$22,"Radio &amp; podcasts",IF(R712=Sheet1!$H$23,"Translations",IF(R712=Sheet1!$H$24,"Photography books",IF(R712=Sheet1!$H$25,"Web",IF(R712=Sheet1!$H$26,"Wearables",IF(R712=Sheet1!$H$27,"Plays","Other"))))))))))))))))))))))))</f>
        <v>Plays</v>
      </c>
    </row>
    <row r="713" spans="1:20" ht="31.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s="5">
        <f>(E713/D713)</f>
        <v>0.20322580645161289</v>
      </c>
      <c r="I713" s="8">
        <f>E713/G713</f>
        <v>90</v>
      </c>
      <c r="J713" t="s">
        <v>107</v>
      </c>
      <c r="K713" t="s">
        <v>108</v>
      </c>
      <c r="L713">
        <v>1453615200</v>
      </c>
      <c r="M713">
        <v>1453788000</v>
      </c>
      <c r="N713" s="14">
        <f>(((L713/60)/60)/24)+DATE(1970,1,1)</f>
        <v>42393.25</v>
      </c>
      <c r="O713" s="14">
        <f>(((M713/60)/60)/24)+DATE(1970,1,1)</f>
        <v>42395.25</v>
      </c>
      <c r="P713" t="b">
        <v>1</v>
      </c>
      <c r="Q713" t="b">
        <v>1</v>
      </c>
      <c r="R713" t="s">
        <v>33</v>
      </c>
      <c r="S713" t="str">
        <f>IF(R713="food/food trucks","Food",IF(OR(R713=$R$3,R713=$R$15,R713=$R$52,R713=$R$85,R713=$R$75,R713=$R$135),"Music",IF(OR(R713=Sheet1!$H$4,R713=Sheet1!$H$5,R713=Sheet1!$H$6,R713=Sheet1!$H$7,R713=Sheet1!$H$8,R713=Sheet1!$H$9),"Film &amp; Video",IF(OR(R713=Sheet1!$H$26,R713=Sheet1!$H$25),"Technology",IF(R713=Sheet1!$H$13,"Journalism",IF(OR(R713=Sheet1!$H$20,R713=Sheet1!$H$21,R713=Sheet1!$H$22,R713=Sheet1!$H$23),"Publishing",IF(R713=Sheet1!$H$24,"Photography",IF(R713=Sheet1!$H$27,"Theater",IF(OR(R713=Sheet1!$H$10,R713=Sheet1!$H$11),"Games","TBD")))))))))</f>
        <v>Theater</v>
      </c>
      <c r="T713" t="str">
        <f>IF(R713=Sheet1!$H$4,"Animation",IF(R713=Sheet1!$H$5,"Documentary",IF(R713=Sheet1!$H$6,"Drama",IF(R713=Sheet1!$H$7,"Science Fiction",IF(R713=Sheet1!$H$8,"Shorts",IF(R713=Sheet1!$H$9,"Television",IF(R713=Sheet1!$H$10,"Mobile games",IF(R713=Sheet1!$H$11,"Video games",IF(R713=Sheet1!$H$12,"Food trucks",IF(R713=Sheet1!$H$13,"Audio",IF(R713=Sheet1!$H$14,"Electric music",IF(R713=Sheet1!$H$15,"Indie rock",IF(R713=Sheet1!$H$16,"Jazz",IF(R713=Sheet1!$H$17,"Metal",IF(R713=Sheet1!$H$18,"Rock",IF(R713=Sheet1!$H$19,"World Music",IF(R713=Sheet1!$H$20,"Fiction",IF(R713=Sheet1!$H$21,"Nonfiction",IF(R713=Sheet1!$H$22,"Radio &amp; podcasts",IF(R713=Sheet1!$H$23,"Translations",IF(R713=Sheet1!$H$24,"Photography books",IF(R713=Sheet1!$H$25,"Web",IF(R713=Sheet1!$H$26,"Wearables",IF(R713=Sheet1!$H$27,"Plays","Other"))))))))))))))))))))))))</f>
        <v>Plays</v>
      </c>
    </row>
    <row r="714" spans="1:20" ht="31.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s="5">
        <f>(E714/D714)</f>
        <v>18.40625</v>
      </c>
      <c r="I714" s="8">
        <f>E714/G714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4">
        <f>(((L714/60)/60)/24)+DATE(1970,1,1)</f>
        <v>42559.208333333328</v>
      </c>
      <c r="O714" s="14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tr">
        <f>IF(R714="food/food trucks","Food",IF(OR(R714=$R$3,R714=$R$15,R714=$R$52,R714=$R$85,R714=$R$75,R714=$R$135),"Music",IF(OR(R714=Sheet1!$H$4,R714=Sheet1!$H$5,R714=Sheet1!$H$6,R714=Sheet1!$H$7,R714=Sheet1!$H$8,R714=Sheet1!$H$9),"Film &amp; Video",IF(OR(R714=Sheet1!$H$26,R714=Sheet1!$H$25),"Technology",IF(R714=Sheet1!$H$13,"Journalism",IF(OR(R714=Sheet1!$H$20,R714=Sheet1!$H$21,R714=Sheet1!$H$22,R714=Sheet1!$H$23),"Publishing",IF(R714=Sheet1!$H$24,"Photography",IF(R714=Sheet1!$H$27,"Theater",IF(OR(R714=Sheet1!$H$10,R714=Sheet1!$H$11),"Games","TBD")))))))))</f>
        <v>Theater</v>
      </c>
      <c r="T714" t="str">
        <f>IF(R714=Sheet1!$H$4,"Animation",IF(R714=Sheet1!$H$5,"Documentary",IF(R714=Sheet1!$H$6,"Drama",IF(R714=Sheet1!$H$7,"Science Fiction",IF(R714=Sheet1!$H$8,"Shorts",IF(R714=Sheet1!$H$9,"Television",IF(R714=Sheet1!$H$10,"Mobile games",IF(R714=Sheet1!$H$11,"Video games",IF(R714=Sheet1!$H$12,"Food trucks",IF(R714=Sheet1!$H$13,"Audio",IF(R714=Sheet1!$H$14,"Electric music",IF(R714=Sheet1!$H$15,"Indie rock",IF(R714=Sheet1!$H$16,"Jazz",IF(R714=Sheet1!$H$17,"Metal",IF(R714=Sheet1!$H$18,"Rock",IF(R714=Sheet1!$H$19,"World Music",IF(R714=Sheet1!$H$20,"Fiction",IF(R714=Sheet1!$H$21,"Nonfiction",IF(R714=Sheet1!$H$22,"Radio &amp; podcasts",IF(R714=Sheet1!$H$23,"Translations",IF(R714=Sheet1!$H$24,"Photography books",IF(R714=Sheet1!$H$25,"Web",IF(R714=Sheet1!$H$26,"Wearables",IF(R714=Sheet1!$H$27,"Plays","Other"))))))))))))))))))))))))</f>
        <v>Plays</v>
      </c>
    </row>
    <row r="715" spans="1:20" ht="16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s="5">
        <f>(E715/D715)</f>
        <v>1.6194202898550725</v>
      </c>
      <c r="I715" s="8">
        <f>E715/G715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4">
        <f>(((L715/60)/60)/24)+DATE(1970,1,1)</f>
        <v>42604.208333333328</v>
      </c>
      <c r="O715" s="14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tr">
        <f>IF(R715="food/food trucks","Food",IF(OR(R715=$R$3,R715=$R$15,R715=$R$52,R715=$R$85,R715=$R$75,R715=$R$135),"Music",IF(OR(R715=Sheet1!$H$4,R715=Sheet1!$H$5,R715=Sheet1!$H$6,R715=Sheet1!$H$7,R715=Sheet1!$H$8,R715=Sheet1!$H$9),"Film &amp; Video",IF(OR(R715=Sheet1!$H$26,R715=Sheet1!$H$25),"Technology",IF(R715=Sheet1!$H$13,"Journalism",IF(OR(R715=Sheet1!$H$20,R715=Sheet1!$H$21,R715=Sheet1!$H$22,R715=Sheet1!$H$23),"Publishing",IF(R715=Sheet1!$H$24,"Photography",IF(R715=Sheet1!$H$27,"Theater",IF(OR(R715=Sheet1!$H$10,R715=Sheet1!$H$11),"Games","TBD")))))))))</f>
        <v>Publishing</v>
      </c>
      <c r="T715" t="str">
        <f>IF(R715=Sheet1!$H$4,"Animation",IF(R715=Sheet1!$H$5,"Documentary",IF(R715=Sheet1!$H$6,"Drama",IF(R715=Sheet1!$H$7,"Science Fiction",IF(R715=Sheet1!$H$8,"Shorts",IF(R715=Sheet1!$H$9,"Television",IF(R715=Sheet1!$H$10,"Mobile games",IF(R715=Sheet1!$H$11,"Video games",IF(R715=Sheet1!$H$12,"Food trucks",IF(R715=Sheet1!$H$13,"Audio",IF(R715=Sheet1!$H$14,"Electric music",IF(R715=Sheet1!$H$15,"Indie rock",IF(R715=Sheet1!$H$16,"Jazz",IF(R715=Sheet1!$H$17,"Metal",IF(R715=Sheet1!$H$18,"Rock",IF(R715=Sheet1!$H$19,"World Music",IF(R715=Sheet1!$H$20,"Fiction",IF(R715=Sheet1!$H$21,"Nonfiction",IF(R715=Sheet1!$H$22,"Radio &amp; podcasts",IF(R715=Sheet1!$H$23,"Translations",IF(R715=Sheet1!$H$24,"Photography books",IF(R715=Sheet1!$H$25,"Web",IF(R715=Sheet1!$H$26,"Wearables",IF(R715=Sheet1!$H$27,"Plays","Other"))))))))))))))))))))))))</f>
        <v>Radio &amp; podcasts</v>
      </c>
    </row>
    <row r="716" spans="1:20" ht="16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s="5">
        <f>(E716/D716)</f>
        <v>4.7282077922077921</v>
      </c>
      <c r="I716" s="8">
        <f>E716/G716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4">
        <f>(((L716/60)/60)/24)+DATE(1970,1,1)</f>
        <v>41870.208333333336</v>
      </c>
      <c r="O716" s="14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tr">
        <f>IF(R716="food/food trucks","Food",IF(OR(R716=$R$3,R716=$R$15,R716=$R$52,R716=$R$85,R716=$R$75,R716=$R$135),"Music",IF(OR(R716=Sheet1!$H$4,R716=Sheet1!$H$5,R716=Sheet1!$H$6,R716=Sheet1!$H$7,R716=Sheet1!$H$8,R716=Sheet1!$H$9),"Film &amp; Video",IF(OR(R716=Sheet1!$H$26,R716=Sheet1!$H$25),"Technology",IF(R716=Sheet1!$H$13,"Journalism",IF(OR(R716=Sheet1!$H$20,R716=Sheet1!$H$21,R716=Sheet1!$H$22,R716=Sheet1!$H$23),"Publishing",IF(R716=Sheet1!$H$24,"Photography",IF(R716=Sheet1!$H$27,"Theater",IF(OR(R716=Sheet1!$H$10,R716=Sheet1!$H$11),"Games","TBD")))))))))</f>
        <v>Music</v>
      </c>
      <c r="T716" t="str">
        <f>IF(R716=Sheet1!$H$4,"Animation",IF(R716=Sheet1!$H$5,"Documentary",IF(R716=Sheet1!$H$6,"Drama",IF(R716=Sheet1!$H$7,"Science Fiction",IF(R716=Sheet1!$H$8,"Shorts",IF(R716=Sheet1!$H$9,"Television",IF(R716=Sheet1!$H$10,"Mobile games",IF(R716=Sheet1!$H$11,"Video games",IF(R716=Sheet1!$H$12,"Food trucks",IF(R716=Sheet1!$H$13,"Audio",IF(R716=Sheet1!$H$14,"Electric music",IF(R716=Sheet1!$H$15,"Indie rock",IF(R716=Sheet1!$H$16,"Jazz",IF(R716=Sheet1!$H$17,"Metal",IF(R716=Sheet1!$H$18,"Rock",IF(R716=Sheet1!$H$19,"World Music",IF(R716=Sheet1!$H$20,"Fiction",IF(R716=Sheet1!$H$21,"Nonfiction",IF(R716=Sheet1!$H$22,"Radio &amp; podcasts",IF(R716=Sheet1!$H$23,"Translations",IF(R716=Sheet1!$H$24,"Photography books",IF(R716=Sheet1!$H$25,"Web",IF(R716=Sheet1!$H$26,"Wearables",IF(R716=Sheet1!$H$27,"Plays","Other"))))))))))))))))))))))))</f>
        <v>Rock</v>
      </c>
    </row>
    <row r="717" spans="1:20" ht="16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s="5">
        <f>(E717/D717)</f>
        <v>0.24466101694915254</v>
      </c>
      <c r="I717" s="8">
        <f>E717/G717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4">
        <f>(((L717/60)/60)/24)+DATE(1970,1,1)</f>
        <v>40397.208333333336</v>
      </c>
      <c r="O717" s="14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>
        <f>IF(R717="food/food trucks","Food",IF(OR(R717=$R$3,R717=$R$15,R717=$R$52,R717=$R$85,R717=$R$75,R717=$R$135),"Music",IF(OR(R717=Sheet1!$H$4,R717=Sheet1!$H$5,R717=Sheet1!$H$6,R717=Sheet1!$H$7,R717=Sheet1!$H$8,R717=Sheet1!$H$9),"Film &amp; Video",IF(OR(R717=Sheet1!$H$26,R717=Sheet1!$H$25),"Technology",IF(R717=Sheet1!$H$13,"Journalism",IF(OR(R717=Sheet1!$H$20,R717=Sheet1!$H$21,R717=Sheet1!$H$22,R717=Sheet1!$H$23),"Publishing",IF(R717=Sheet1!$H$24,"Photography",IF(R717=Sheet1!$H$27,"Theater",IF(OR(R717=Sheet1!$H$10,R717=Sheet1!$H$11),"Games","TBD")))))))))</f>
        <v>Games</v>
      </c>
      <c r="T717" t="str">
        <f>IF(R717=Sheet1!$H$4,"Animation",IF(R717=Sheet1!$H$5,"Documentary",IF(R717=Sheet1!$H$6,"Drama",IF(R717=Sheet1!$H$7,"Science Fiction",IF(R717=Sheet1!$H$8,"Shorts",IF(R717=Sheet1!$H$9,"Television",IF(R717=Sheet1!$H$10,"Mobile games",IF(R717=Sheet1!$H$11,"Video games",IF(R717=Sheet1!$H$12,"Food trucks",IF(R717=Sheet1!$H$13,"Audio",IF(R717=Sheet1!$H$14,"Electric music",IF(R717=Sheet1!$H$15,"Indie rock",IF(R717=Sheet1!$H$16,"Jazz",IF(R717=Sheet1!$H$17,"Metal",IF(R717=Sheet1!$H$18,"Rock",IF(R717=Sheet1!$H$19,"World Music",IF(R717=Sheet1!$H$20,"Fiction",IF(R717=Sheet1!$H$21,"Nonfiction",IF(R717=Sheet1!$H$22,"Radio &amp; podcasts",IF(R717=Sheet1!$H$23,"Translations",IF(R717=Sheet1!$H$24,"Photography books",IF(R717=Sheet1!$H$25,"Web",IF(R717=Sheet1!$H$26,"Wearables",IF(R717=Sheet1!$H$27,"Plays","Other"))))))))))))))))))))))))</f>
        <v>Mobile games</v>
      </c>
    </row>
    <row r="718" spans="1:20" ht="16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s="5">
        <f>(E718/D718)</f>
        <v>5.1764999999999999</v>
      </c>
      <c r="I718" s="8">
        <f>E718/G718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4">
        <f>(((L718/60)/60)/24)+DATE(1970,1,1)</f>
        <v>41465.208333333336</v>
      </c>
      <c r="O718" s="14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tr">
        <f>IF(R718="food/food trucks","Food",IF(OR(R718=$R$3,R718=$R$15,R718=$R$52,R718=$R$85,R718=$R$75,R718=$R$135),"Music",IF(OR(R718=Sheet1!$H$4,R718=Sheet1!$H$5,R718=Sheet1!$H$6,R718=Sheet1!$H$7,R718=Sheet1!$H$8,R718=Sheet1!$H$9),"Film &amp; Video",IF(OR(R718=Sheet1!$H$26,R718=Sheet1!$H$25),"Technology",IF(R718=Sheet1!$H$13,"Journalism",IF(OR(R718=Sheet1!$H$20,R718=Sheet1!$H$21,R718=Sheet1!$H$22,R718=Sheet1!$H$23),"Publishing",IF(R718=Sheet1!$H$24,"Photography",IF(R718=Sheet1!$H$27,"Theater",IF(OR(R718=Sheet1!$H$10,R718=Sheet1!$H$11),"Games","TBD")))))))))</f>
        <v>Theater</v>
      </c>
      <c r="T718" t="str">
        <f>IF(R718=Sheet1!$H$4,"Animation",IF(R718=Sheet1!$H$5,"Documentary",IF(R718=Sheet1!$H$6,"Drama",IF(R718=Sheet1!$H$7,"Science Fiction",IF(R718=Sheet1!$H$8,"Shorts",IF(R718=Sheet1!$H$9,"Television",IF(R718=Sheet1!$H$10,"Mobile games",IF(R718=Sheet1!$H$11,"Video games",IF(R718=Sheet1!$H$12,"Food trucks",IF(R718=Sheet1!$H$13,"Audio",IF(R718=Sheet1!$H$14,"Electric music",IF(R718=Sheet1!$H$15,"Indie rock",IF(R718=Sheet1!$H$16,"Jazz",IF(R718=Sheet1!$H$17,"Metal",IF(R718=Sheet1!$H$18,"Rock",IF(R718=Sheet1!$H$19,"World Music",IF(R718=Sheet1!$H$20,"Fiction",IF(R718=Sheet1!$H$21,"Nonfiction",IF(R718=Sheet1!$H$22,"Radio &amp; podcasts",IF(R718=Sheet1!$H$23,"Translations",IF(R718=Sheet1!$H$24,"Photography books",IF(R718=Sheet1!$H$25,"Web",IF(R718=Sheet1!$H$26,"Wearables",IF(R718=Sheet1!$H$27,"Plays","Other"))))))))))))))))))))))))</f>
        <v>Plays</v>
      </c>
    </row>
    <row r="719" spans="1:20" ht="31.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s="5">
        <f>(E719/D719)</f>
        <v>2.4764285714285714</v>
      </c>
      <c r="I719" s="8">
        <f>E719/G719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4">
        <f>(((L719/60)/60)/24)+DATE(1970,1,1)</f>
        <v>40777.208333333336</v>
      </c>
      <c r="O719" s="14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tr">
        <f>IF(R719="food/food trucks","Food",IF(OR(R719=$R$3,R719=$R$15,R719=$R$52,R719=$R$85,R719=$R$75,R719=$R$135),"Music",IF(OR(R719=Sheet1!$H$4,R719=Sheet1!$H$5,R719=Sheet1!$H$6,R719=Sheet1!$H$7,R719=Sheet1!$H$8,R719=Sheet1!$H$9),"Film &amp; Video",IF(OR(R719=Sheet1!$H$26,R719=Sheet1!$H$25),"Technology",IF(R719=Sheet1!$H$13,"Journalism",IF(OR(R719=Sheet1!$H$20,R719=Sheet1!$H$21,R719=Sheet1!$H$22,R719=Sheet1!$H$23),"Publishing",IF(R719=Sheet1!$H$24,"Photography",IF(R719=Sheet1!$H$27,"Theater",IF(OR(R719=Sheet1!$H$10,R719=Sheet1!$H$11),"Games","TBD")))))))))</f>
        <v>Film &amp; Video</v>
      </c>
      <c r="T719" t="str">
        <f>IF(R719=Sheet1!$H$4,"Animation",IF(R719=Sheet1!$H$5,"Documentary",IF(R719=Sheet1!$H$6,"Drama",IF(R719=Sheet1!$H$7,"Science Fiction",IF(R719=Sheet1!$H$8,"Shorts",IF(R719=Sheet1!$H$9,"Television",IF(R719=Sheet1!$H$10,"Mobile games",IF(R719=Sheet1!$H$11,"Video games",IF(R719=Sheet1!$H$12,"Food trucks",IF(R719=Sheet1!$H$13,"Audio",IF(R719=Sheet1!$H$14,"Electric music",IF(R719=Sheet1!$H$15,"Indie rock",IF(R719=Sheet1!$H$16,"Jazz",IF(R719=Sheet1!$H$17,"Metal",IF(R719=Sheet1!$H$18,"Rock",IF(R719=Sheet1!$H$19,"World Music",IF(R719=Sheet1!$H$20,"Fiction",IF(R719=Sheet1!$H$21,"Nonfiction",IF(R719=Sheet1!$H$22,"Radio &amp; podcasts",IF(R719=Sheet1!$H$23,"Translations",IF(R719=Sheet1!$H$24,"Photography books",IF(R719=Sheet1!$H$25,"Web",IF(R719=Sheet1!$H$26,"Wearables",IF(R719=Sheet1!$H$27,"Plays","Other"))))))))))))))))))))))))</f>
        <v>Documentary</v>
      </c>
    </row>
    <row r="720" spans="1:20" ht="16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s="5">
        <f>(E720/D720)</f>
        <v>1.0020481927710843</v>
      </c>
      <c r="I720" s="8">
        <f>E720/G720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4">
        <f>(((L720/60)/60)/24)+DATE(1970,1,1)</f>
        <v>41442.208333333336</v>
      </c>
      <c r="O720" s="14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tr">
        <f>IF(R720="food/food trucks","Food",IF(OR(R720=$R$3,R720=$R$15,R720=$R$52,R720=$R$85,R720=$R$75,R720=$R$135),"Music",IF(OR(R720=Sheet1!$H$4,R720=Sheet1!$H$5,R720=Sheet1!$H$6,R720=Sheet1!$H$7,R720=Sheet1!$H$8,R720=Sheet1!$H$9),"Film &amp; Video",IF(OR(R720=Sheet1!$H$26,R720=Sheet1!$H$25),"Technology",IF(R720=Sheet1!$H$13,"Journalism",IF(OR(R720=Sheet1!$H$20,R720=Sheet1!$H$21,R720=Sheet1!$H$22,R720=Sheet1!$H$23),"Publishing",IF(R720=Sheet1!$H$24,"Photography",IF(R720=Sheet1!$H$27,"Theater",IF(OR(R720=Sheet1!$H$10,R720=Sheet1!$H$11),"Games","TBD")))))))))</f>
        <v>Technology</v>
      </c>
      <c r="T720" t="str">
        <f>IF(R720=Sheet1!$H$4,"Animation",IF(R720=Sheet1!$H$5,"Documentary",IF(R720=Sheet1!$H$6,"Drama",IF(R720=Sheet1!$H$7,"Science Fiction",IF(R720=Sheet1!$H$8,"Shorts",IF(R720=Sheet1!$H$9,"Television",IF(R720=Sheet1!$H$10,"Mobile games",IF(R720=Sheet1!$H$11,"Video games",IF(R720=Sheet1!$H$12,"Food trucks",IF(R720=Sheet1!$H$13,"Audio",IF(R720=Sheet1!$H$14,"Electric music",IF(R720=Sheet1!$H$15,"Indie rock",IF(R720=Sheet1!$H$16,"Jazz",IF(R720=Sheet1!$H$17,"Metal",IF(R720=Sheet1!$H$18,"Rock",IF(R720=Sheet1!$H$19,"World Music",IF(R720=Sheet1!$H$20,"Fiction",IF(R720=Sheet1!$H$21,"Nonfiction",IF(R720=Sheet1!$H$22,"Radio &amp; podcasts",IF(R720=Sheet1!$H$23,"Translations",IF(R720=Sheet1!$H$24,"Photography books",IF(R720=Sheet1!$H$25,"Web",IF(R720=Sheet1!$H$26,"Wearables",IF(R720=Sheet1!$H$27,"Plays","Other"))))))))))))))))))))))))</f>
        <v>Wearables</v>
      </c>
    </row>
    <row r="721" spans="1:20" ht="16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s="5">
        <f>(E721/D721)</f>
        <v>1.53</v>
      </c>
      <c r="I721" s="8">
        <f>E721/G721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4">
        <f>(((L721/60)/60)/24)+DATE(1970,1,1)</f>
        <v>41058.208333333336</v>
      </c>
      <c r="O721" s="14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tr">
        <f>IF(R721="food/food trucks","Food",IF(OR(R721=$R$3,R721=$R$15,R721=$R$52,R721=$R$85,R721=$R$75,R721=$R$135),"Music",IF(OR(R721=Sheet1!$H$4,R721=Sheet1!$H$5,R721=Sheet1!$H$6,R721=Sheet1!$H$7,R721=Sheet1!$H$8,R721=Sheet1!$H$9),"Film &amp; Video",IF(OR(R721=Sheet1!$H$26,R721=Sheet1!$H$25),"Technology",IF(R721=Sheet1!$H$13,"Journalism",IF(OR(R721=Sheet1!$H$20,R721=Sheet1!$H$21,R721=Sheet1!$H$22,R721=Sheet1!$H$23),"Publishing",IF(R721=Sheet1!$H$24,"Photography",IF(R721=Sheet1!$H$27,"Theater",IF(OR(R721=Sheet1!$H$10,R721=Sheet1!$H$11),"Games","TBD")))))))))</f>
        <v>Publishing</v>
      </c>
      <c r="T721" t="str">
        <f>IF(R721=Sheet1!$H$4,"Animation",IF(R721=Sheet1!$H$5,"Documentary",IF(R721=Sheet1!$H$6,"Drama",IF(R721=Sheet1!$H$7,"Science Fiction",IF(R721=Sheet1!$H$8,"Shorts",IF(R721=Sheet1!$H$9,"Television",IF(R721=Sheet1!$H$10,"Mobile games",IF(R721=Sheet1!$H$11,"Video games",IF(R721=Sheet1!$H$12,"Food trucks",IF(R721=Sheet1!$H$13,"Audio",IF(R721=Sheet1!$H$14,"Electric music",IF(R721=Sheet1!$H$15,"Indie rock",IF(R721=Sheet1!$H$16,"Jazz",IF(R721=Sheet1!$H$17,"Metal",IF(R721=Sheet1!$H$18,"Rock",IF(R721=Sheet1!$H$19,"World Music",IF(R721=Sheet1!$H$20,"Fiction",IF(R721=Sheet1!$H$21,"Nonfiction",IF(R721=Sheet1!$H$22,"Radio &amp; podcasts",IF(R721=Sheet1!$H$23,"Translations",IF(R721=Sheet1!$H$24,"Photography books",IF(R721=Sheet1!$H$25,"Web",IF(R721=Sheet1!$H$26,"Wearables",IF(R721=Sheet1!$H$27,"Plays","Other"))))))))))))))))))))))))</f>
        <v>Fiction</v>
      </c>
    </row>
    <row r="722" spans="1:20" ht="31.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s="5">
        <f>(E722/D722)</f>
        <v>0.37091954022988505</v>
      </c>
      <c r="I722" s="8">
        <f>E722/G722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4">
        <f>(((L722/60)/60)/24)+DATE(1970,1,1)</f>
        <v>43152.25</v>
      </c>
      <c r="O722" s="14">
        <f>(((M722/60)/60)/24)+DATE(1970,1,1)</f>
        <v>43166.25</v>
      </c>
      <c r="P722" t="b">
        <v>0</v>
      </c>
      <c r="Q722" t="b">
        <v>1</v>
      </c>
      <c r="R722" t="s">
        <v>33</v>
      </c>
      <c r="S722" t="str">
        <f>IF(R722="food/food trucks","Food",IF(OR(R722=$R$3,R722=$R$15,R722=$R$52,R722=$R$85,R722=$R$75,R722=$R$135),"Music",IF(OR(R722=Sheet1!$H$4,R722=Sheet1!$H$5,R722=Sheet1!$H$6,R722=Sheet1!$H$7,R722=Sheet1!$H$8,R722=Sheet1!$H$9),"Film &amp; Video",IF(OR(R722=Sheet1!$H$26,R722=Sheet1!$H$25),"Technology",IF(R722=Sheet1!$H$13,"Journalism",IF(OR(R722=Sheet1!$H$20,R722=Sheet1!$H$21,R722=Sheet1!$H$22,R722=Sheet1!$H$23),"Publishing",IF(R722=Sheet1!$H$24,"Photography",IF(R722=Sheet1!$H$27,"Theater",IF(OR(R722=Sheet1!$H$10,R722=Sheet1!$H$11),"Games","TBD")))))))))</f>
        <v>Theater</v>
      </c>
      <c r="T722" t="str">
        <f>IF(R722=Sheet1!$H$4,"Animation",IF(R722=Sheet1!$H$5,"Documentary",IF(R722=Sheet1!$H$6,"Drama",IF(R722=Sheet1!$H$7,"Science Fiction",IF(R722=Sheet1!$H$8,"Shorts",IF(R722=Sheet1!$H$9,"Television",IF(R722=Sheet1!$H$10,"Mobile games",IF(R722=Sheet1!$H$11,"Video games",IF(R722=Sheet1!$H$12,"Food trucks",IF(R722=Sheet1!$H$13,"Audio",IF(R722=Sheet1!$H$14,"Electric music",IF(R722=Sheet1!$H$15,"Indie rock",IF(R722=Sheet1!$H$16,"Jazz",IF(R722=Sheet1!$H$17,"Metal",IF(R722=Sheet1!$H$18,"Rock",IF(R722=Sheet1!$H$19,"World Music",IF(R722=Sheet1!$H$20,"Fiction",IF(R722=Sheet1!$H$21,"Nonfiction",IF(R722=Sheet1!$H$22,"Radio &amp; podcasts",IF(R722=Sheet1!$H$23,"Translations",IF(R722=Sheet1!$H$24,"Photography books",IF(R722=Sheet1!$H$25,"Web",IF(R722=Sheet1!$H$26,"Wearables",IF(R722=Sheet1!$H$27,"Plays","Other"))))))))))))))))))))))))</f>
        <v>Plays</v>
      </c>
    </row>
    <row r="723" spans="1:20" ht="16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s="5">
        <f>(E723/D723)</f>
        <v>4.3923948220064728E-2</v>
      </c>
      <c r="I723" s="8">
        <f>E723/G723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4">
        <f>(((L723/60)/60)/24)+DATE(1970,1,1)</f>
        <v>43194.208333333328</v>
      </c>
      <c r="O723" s="14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>
        <f>IF(R723="food/food trucks","Food",IF(OR(R723=$R$3,R723=$R$15,R723=$R$52,R723=$R$85,R723=$R$75,R723=$R$135),"Music",IF(OR(R723=Sheet1!$H$4,R723=Sheet1!$H$5,R723=Sheet1!$H$6,R723=Sheet1!$H$7,R723=Sheet1!$H$8,R723=Sheet1!$H$9),"Film &amp; Video",IF(OR(R723=Sheet1!$H$26,R723=Sheet1!$H$25),"Technology",IF(R723=Sheet1!$H$13,"Journalism",IF(OR(R723=Sheet1!$H$20,R723=Sheet1!$H$21,R723=Sheet1!$H$22,R723=Sheet1!$H$23),"Publishing",IF(R723=Sheet1!$H$24,"Photography",IF(R723=Sheet1!$H$27,"Theater",IF(OR(R723=Sheet1!$H$10,R723=Sheet1!$H$11),"Games","TBD")))))))))</f>
        <v>Music</v>
      </c>
      <c r="T723" t="str">
        <f>IF(R723=Sheet1!$H$4,"Animation",IF(R723=Sheet1!$H$5,"Documentary",IF(R723=Sheet1!$H$6,"Drama",IF(R723=Sheet1!$H$7,"Science Fiction",IF(R723=Sheet1!$H$8,"Shorts",IF(R723=Sheet1!$H$9,"Television",IF(R723=Sheet1!$H$10,"Mobile games",IF(R723=Sheet1!$H$11,"Video games",IF(R723=Sheet1!$H$12,"Food trucks",IF(R723=Sheet1!$H$13,"Audio",IF(R723=Sheet1!$H$14,"Electric music",IF(R723=Sheet1!$H$15,"Indie rock",IF(R723=Sheet1!$H$16,"Jazz",IF(R723=Sheet1!$H$17,"Metal",IF(R723=Sheet1!$H$18,"Rock",IF(R723=Sheet1!$H$19,"World Music",IF(R723=Sheet1!$H$20,"Fiction",IF(R723=Sheet1!$H$21,"Nonfiction",IF(R723=Sheet1!$H$22,"Radio &amp; podcasts",IF(R723=Sheet1!$H$23,"Translations",IF(R723=Sheet1!$H$24,"Photography books",IF(R723=Sheet1!$H$25,"Web",IF(R723=Sheet1!$H$26,"Wearables",IF(R723=Sheet1!$H$27,"Plays","Other"))))))))))))))))))))))))</f>
        <v>Rock</v>
      </c>
    </row>
    <row r="724" spans="1:20" ht="16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s="5">
        <f>(E724/D724)</f>
        <v>1.5650721649484536</v>
      </c>
      <c r="I724" s="8">
        <f>E724/G724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4">
        <f>(((L724/60)/60)/24)+DATE(1970,1,1)</f>
        <v>43045.25</v>
      </c>
      <c r="O724" s="14">
        <f>(((M724/60)/60)/24)+DATE(1970,1,1)</f>
        <v>43072.25</v>
      </c>
      <c r="P724" t="b">
        <v>0</v>
      </c>
      <c r="Q724" t="b">
        <v>0</v>
      </c>
      <c r="R724" t="s">
        <v>42</v>
      </c>
      <c r="S724" t="str">
        <f>IF(R724="food/food trucks","Food",IF(OR(R724=$R$3,R724=$R$15,R724=$R$52,R724=$R$85,R724=$R$75,R724=$R$135),"Music",IF(OR(R724=Sheet1!$H$4,R724=Sheet1!$H$5,R724=Sheet1!$H$6,R724=Sheet1!$H$7,R724=Sheet1!$H$8,R724=Sheet1!$H$9),"Film &amp; Video",IF(OR(R724=Sheet1!$H$26,R724=Sheet1!$H$25),"Technology",IF(R724=Sheet1!$H$13,"Journalism",IF(OR(R724=Sheet1!$H$20,R724=Sheet1!$H$21,R724=Sheet1!$H$22,R724=Sheet1!$H$23),"Publishing",IF(R724=Sheet1!$H$24,"Photography",IF(R724=Sheet1!$H$27,"Theater",IF(OR(R724=Sheet1!$H$10,R724=Sheet1!$H$11),"Games","TBD")))))))))</f>
        <v>Film &amp; Video</v>
      </c>
      <c r="T724" t="str">
        <f>IF(R724=Sheet1!$H$4,"Animation",IF(R724=Sheet1!$H$5,"Documentary",IF(R724=Sheet1!$H$6,"Drama",IF(R724=Sheet1!$H$7,"Science Fiction",IF(R724=Sheet1!$H$8,"Shorts",IF(R724=Sheet1!$H$9,"Television",IF(R724=Sheet1!$H$10,"Mobile games",IF(R724=Sheet1!$H$11,"Video games",IF(R724=Sheet1!$H$12,"Food trucks",IF(R724=Sheet1!$H$13,"Audio",IF(R724=Sheet1!$H$14,"Electric music",IF(R724=Sheet1!$H$15,"Indie rock",IF(R724=Sheet1!$H$16,"Jazz",IF(R724=Sheet1!$H$17,"Metal",IF(R724=Sheet1!$H$18,"Rock",IF(R724=Sheet1!$H$19,"World Music",IF(R724=Sheet1!$H$20,"Fiction",IF(R724=Sheet1!$H$21,"Nonfiction",IF(R724=Sheet1!$H$22,"Radio &amp; podcasts",IF(R724=Sheet1!$H$23,"Translations",IF(R724=Sheet1!$H$24,"Photography books",IF(R724=Sheet1!$H$25,"Web",IF(R724=Sheet1!$H$26,"Wearables",IF(R724=Sheet1!$H$27,"Plays","Other"))))))))))))))))))))))))</f>
        <v>Documentary</v>
      </c>
    </row>
    <row r="725" spans="1:20" ht="16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s="5">
        <f>(E725/D725)</f>
        <v>2.704081632653061</v>
      </c>
      <c r="I725" s="8">
        <f>E725/G725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4">
        <f>(((L725/60)/60)/24)+DATE(1970,1,1)</f>
        <v>42431.25</v>
      </c>
      <c r="O725" s="14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tr">
        <f>IF(R725="food/food trucks","Food",IF(OR(R725=$R$3,R725=$R$15,R725=$R$52,R725=$R$85,R725=$R$75,R725=$R$135),"Music",IF(OR(R725=Sheet1!$H$4,R725=Sheet1!$H$5,R725=Sheet1!$H$6,R725=Sheet1!$H$7,R725=Sheet1!$H$8,R725=Sheet1!$H$9),"Film &amp; Video",IF(OR(R725=Sheet1!$H$26,R725=Sheet1!$H$25),"Technology",IF(R725=Sheet1!$H$13,"Journalism",IF(OR(R725=Sheet1!$H$20,R725=Sheet1!$H$21,R725=Sheet1!$H$22,R725=Sheet1!$H$23),"Publishing",IF(R725=Sheet1!$H$24,"Photography",IF(R725=Sheet1!$H$27,"Theater",IF(OR(R725=Sheet1!$H$10,R725=Sheet1!$H$11),"Games","TBD")))))))))</f>
        <v>Theater</v>
      </c>
      <c r="T725" t="str">
        <f>IF(R725=Sheet1!$H$4,"Animation",IF(R725=Sheet1!$H$5,"Documentary",IF(R725=Sheet1!$H$6,"Drama",IF(R725=Sheet1!$H$7,"Science Fiction",IF(R725=Sheet1!$H$8,"Shorts",IF(R725=Sheet1!$H$9,"Television",IF(R725=Sheet1!$H$10,"Mobile games",IF(R725=Sheet1!$H$11,"Video games",IF(R725=Sheet1!$H$12,"Food trucks",IF(R725=Sheet1!$H$13,"Audio",IF(R725=Sheet1!$H$14,"Electric music",IF(R725=Sheet1!$H$15,"Indie rock",IF(R725=Sheet1!$H$16,"Jazz",IF(R725=Sheet1!$H$17,"Metal",IF(R725=Sheet1!$H$18,"Rock",IF(R725=Sheet1!$H$19,"World Music",IF(R725=Sheet1!$H$20,"Fiction",IF(R725=Sheet1!$H$21,"Nonfiction",IF(R725=Sheet1!$H$22,"Radio &amp; podcasts",IF(R725=Sheet1!$H$23,"Translations",IF(R725=Sheet1!$H$24,"Photography books",IF(R725=Sheet1!$H$25,"Web",IF(R725=Sheet1!$H$26,"Wearables",IF(R725=Sheet1!$H$27,"Plays","Other"))))))))))))))))))))))))</f>
        <v>Plays</v>
      </c>
    </row>
    <row r="726" spans="1:20" ht="31.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s="5">
        <f>(E726/D726)</f>
        <v>1.3405952380952382</v>
      </c>
      <c r="I726" s="8">
        <f>E726/G726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4">
        <f>(((L726/60)/60)/24)+DATE(1970,1,1)</f>
        <v>41934.208333333336</v>
      </c>
      <c r="O726" s="14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tr">
        <f>IF(R726="food/food trucks","Food",IF(OR(R726=$R$3,R726=$R$15,R726=$R$52,R726=$R$85,R726=$R$75,R726=$R$135),"Music",IF(OR(R726=Sheet1!$H$4,R726=Sheet1!$H$5,R726=Sheet1!$H$6,R726=Sheet1!$H$7,R726=Sheet1!$H$8,R726=Sheet1!$H$9),"Film &amp; Video",IF(OR(R726=Sheet1!$H$26,R726=Sheet1!$H$25),"Technology",IF(R726=Sheet1!$H$13,"Journalism",IF(OR(R726=Sheet1!$H$20,R726=Sheet1!$H$21,R726=Sheet1!$H$22,R726=Sheet1!$H$23),"Publishing",IF(R726=Sheet1!$H$24,"Photography",IF(R726=Sheet1!$H$27,"Theater",IF(OR(R726=Sheet1!$H$10,R726=Sheet1!$H$11),"Games","TBD")))))))))</f>
        <v>Theater</v>
      </c>
      <c r="T726" t="str">
        <f>IF(R726=Sheet1!$H$4,"Animation",IF(R726=Sheet1!$H$5,"Documentary",IF(R726=Sheet1!$H$6,"Drama",IF(R726=Sheet1!$H$7,"Science Fiction",IF(R726=Sheet1!$H$8,"Shorts",IF(R726=Sheet1!$H$9,"Television",IF(R726=Sheet1!$H$10,"Mobile games",IF(R726=Sheet1!$H$11,"Video games",IF(R726=Sheet1!$H$12,"Food trucks",IF(R726=Sheet1!$H$13,"Audio",IF(R726=Sheet1!$H$14,"Electric music",IF(R726=Sheet1!$H$15,"Indie rock",IF(R726=Sheet1!$H$16,"Jazz",IF(R726=Sheet1!$H$17,"Metal",IF(R726=Sheet1!$H$18,"Rock",IF(R726=Sheet1!$H$19,"World Music",IF(R726=Sheet1!$H$20,"Fiction",IF(R726=Sheet1!$H$21,"Nonfiction",IF(R726=Sheet1!$H$22,"Radio &amp; podcasts",IF(R726=Sheet1!$H$23,"Translations",IF(R726=Sheet1!$H$24,"Photography books",IF(R726=Sheet1!$H$25,"Web",IF(R726=Sheet1!$H$26,"Wearables",IF(R726=Sheet1!$H$27,"Plays","Other"))))))))))))))))))))))))</f>
        <v>Plays</v>
      </c>
    </row>
    <row r="727" spans="1:20" ht="16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s="5">
        <f>(E727/D727)</f>
        <v>0.50398033126293995</v>
      </c>
      <c r="I727" s="8">
        <f>E727/G727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4">
        <f>(((L727/60)/60)/24)+DATE(1970,1,1)</f>
        <v>41958.25</v>
      </c>
      <c r="O727" s="14">
        <f>(((M727/60)/60)/24)+DATE(1970,1,1)</f>
        <v>41960.25</v>
      </c>
      <c r="P727" t="b">
        <v>0</v>
      </c>
      <c r="Q727" t="b">
        <v>0</v>
      </c>
      <c r="R727" t="s">
        <v>292</v>
      </c>
      <c r="S727" t="str">
        <f>IF(R727="food/food trucks","Food",IF(OR(R727=$R$3,R727=$R$15,R727=$R$52,R727=$R$85,R727=$R$75,R727=$R$135),"Music",IF(OR(R727=Sheet1!$H$4,R727=Sheet1!$H$5,R727=Sheet1!$H$6,R727=Sheet1!$H$7,R727=Sheet1!$H$8,R727=Sheet1!$H$9),"Film &amp; Video",IF(OR(R727=Sheet1!$H$26,R727=Sheet1!$H$25),"Technology",IF(R727=Sheet1!$H$13,"Journalism",IF(OR(R727=Sheet1!$H$20,R727=Sheet1!$H$21,R727=Sheet1!$H$22,R727=Sheet1!$H$23),"Publishing",IF(R727=Sheet1!$H$24,"Photography",IF(R727=Sheet1!$H$27,"Theater",IF(OR(R727=Sheet1!$H$10,R727=Sheet1!$H$11),"Games","TBD")))))))))</f>
        <v>Games</v>
      </c>
      <c r="T727" t="str">
        <f>IF(R727=Sheet1!$H$4,"Animation",IF(R727=Sheet1!$H$5,"Documentary",IF(R727=Sheet1!$H$6,"Drama",IF(R727=Sheet1!$H$7,"Science Fiction",IF(R727=Sheet1!$H$8,"Shorts",IF(R727=Sheet1!$H$9,"Television",IF(R727=Sheet1!$H$10,"Mobile games",IF(R727=Sheet1!$H$11,"Video games",IF(R727=Sheet1!$H$12,"Food trucks",IF(R727=Sheet1!$H$13,"Audio",IF(R727=Sheet1!$H$14,"Electric music",IF(R727=Sheet1!$H$15,"Indie rock",IF(R727=Sheet1!$H$16,"Jazz",IF(R727=Sheet1!$H$17,"Metal",IF(R727=Sheet1!$H$18,"Rock",IF(R727=Sheet1!$H$19,"World Music",IF(R727=Sheet1!$H$20,"Fiction",IF(R727=Sheet1!$H$21,"Nonfiction",IF(R727=Sheet1!$H$22,"Radio &amp; podcasts",IF(R727=Sheet1!$H$23,"Translations",IF(R727=Sheet1!$H$24,"Photography books",IF(R727=Sheet1!$H$25,"Web",IF(R727=Sheet1!$H$26,"Wearables",IF(R727=Sheet1!$H$27,"Plays","Other"))))))))))))))))))))))))</f>
        <v>Mobile games</v>
      </c>
    </row>
    <row r="728" spans="1:20" ht="16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s="5">
        <f>(E728/D728)</f>
        <v>0.88815837937384901</v>
      </c>
      <c r="I728" s="8">
        <f>E728/G728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4">
        <f>(((L728/60)/60)/24)+DATE(1970,1,1)</f>
        <v>40476.208333333336</v>
      </c>
      <c r="O728" s="14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>
        <f>IF(R728="food/food trucks","Food",IF(OR(R728=$R$3,R728=$R$15,R728=$R$52,R728=$R$85,R728=$R$75,R728=$R$135),"Music",IF(OR(R728=Sheet1!$H$4,R728=Sheet1!$H$5,R728=Sheet1!$H$6,R728=Sheet1!$H$7,R728=Sheet1!$H$8,R728=Sheet1!$H$9),"Film &amp; Video",IF(OR(R728=Sheet1!$H$26,R728=Sheet1!$H$25),"Technology",IF(R728=Sheet1!$H$13,"Journalism",IF(OR(R728=Sheet1!$H$20,R728=Sheet1!$H$21,R728=Sheet1!$H$22,R728=Sheet1!$H$23),"Publishing",IF(R728=Sheet1!$H$24,"Photography",IF(R728=Sheet1!$H$27,"Theater",IF(OR(R728=Sheet1!$H$10,R728=Sheet1!$H$11),"Games","TBD")))))))))</f>
        <v>Theater</v>
      </c>
      <c r="T728" t="str">
        <f>IF(R728=Sheet1!$H$4,"Animation",IF(R728=Sheet1!$H$5,"Documentary",IF(R728=Sheet1!$H$6,"Drama",IF(R728=Sheet1!$H$7,"Science Fiction",IF(R728=Sheet1!$H$8,"Shorts",IF(R728=Sheet1!$H$9,"Television",IF(R728=Sheet1!$H$10,"Mobile games",IF(R728=Sheet1!$H$11,"Video games",IF(R728=Sheet1!$H$12,"Food trucks",IF(R728=Sheet1!$H$13,"Audio",IF(R728=Sheet1!$H$14,"Electric music",IF(R728=Sheet1!$H$15,"Indie rock",IF(R728=Sheet1!$H$16,"Jazz",IF(R728=Sheet1!$H$17,"Metal",IF(R728=Sheet1!$H$18,"Rock",IF(R728=Sheet1!$H$19,"World Music",IF(R728=Sheet1!$H$20,"Fiction",IF(R728=Sheet1!$H$21,"Nonfiction",IF(R728=Sheet1!$H$22,"Radio &amp; podcasts",IF(R728=Sheet1!$H$23,"Translations",IF(R728=Sheet1!$H$24,"Photography books",IF(R728=Sheet1!$H$25,"Web",IF(R728=Sheet1!$H$26,"Wearables",IF(R728=Sheet1!$H$27,"Plays","Other"))))))))))))))))))))))))</f>
        <v>Plays</v>
      </c>
    </row>
    <row r="729" spans="1:20" ht="16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s="5">
        <f>(E729/D729)</f>
        <v>1.65</v>
      </c>
      <c r="I729" s="8">
        <f>E729/G729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4">
        <f>(((L729/60)/60)/24)+DATE(1970,1,1)</f>
        <v>43485.25</v>
      </c>
      <c r="O729" s="14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tr">
        <f>IF(R729="food/food trucks","Food",IF(OR(R729=$R$3,R729=$R$15,R729=$R$52,R729=$R$85,R729=$R$75,R729=$R$135),"Music",IF(OR(R729=Sheet1!$H$4,R729=Sheet1!$H$5,R729=Sheet1!$H$6,R729=Sheet1!$H$7,R729=Sheet1!$H$8,R729=Sheet1!$H$9),"Film &amp; Video",IF(OR(R729=Sheet1!$H$26,R729=Sheet1!$H$25),"Technology",IF(R729=Sheet1!$H$13,"Journalism",IF(OR(R729=Sheet1!$H$20,R729=Sheet1!$H$21,R729=Sheet1!$H$22,R729=Sheet1!$H$23),"Publishing",IF(R729=Sheet1!$H$24,"Photography",IF(R729=Sheet1!$H$27,"Theater",IF(OR(R729=Sheet1!$H$10,R729=Sheet1!$H$11),"Games","TBD")))))))))</f>
        <v>Technology</v>
      </c>
      <c r="T729" t="str">
        <f>IF(R729=Sheet1!$H$4,"Animation",IF(R729=Sheet1!$H$5,"Documentary",IF(R729=Sheet1!$H$6,"Drama",IF(R729=Sheet1!$H$7,"Science Fiction",IF(R729=Sheet1!$H$8,"Shorts",IF(R729=Sheet1!$H$9,"Television",IF(R729=Sheet1!$H$10,"Mobile games",IF(R729=Sheet1!$H$11,"Video games",IF(R729=Sheet1!$H$12,"Food trucks",IF(R729=Sheet1!$H$13,"Audio",IF(R729=Sheet1!$H$14,"Electric music",IF(R729=Sheet1!$H$15,"Indie rock",IF(R729=Sheet1!$H$16,"Jazz",IF(R729=Sheet1!$H$17,"Metal",IF(R729=Sheet1!$H$18,"Rock",IF(R729=Sheet1!$H$19,"World Music",IF(R729=Sheet1!$H$20,"Fiction",IF(R729=Sheet1!$H$21,"Nonfiction",IF(R729=Sheet1!$H$22,"Radio &amp; podcasts",IF(R729=Sheet1!$H$23,"Translations",IF(R729=Sheet1!$H$24,"Photography books",IF(R729=Sheet1!$H$25,"Web",IF(R729=Sheet1!$H$26,"Wearables",IF(R729=Sheet1!$H$27,"Plays","Other"))))))))))))))))))))))))</f>
        <v>Web</v>
      </c>
    </row>
    <row r="730" spans="1:20" ht="31.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s="5">
        <f>(E730/D730)</f>
        <v>0.17499999999999999</v>
      </c>
      <c r="I730" s="8">
        <f>E730/G730</f>
        <v>73.5</v>
      </c>
      <c r="J730" t="s">
        <v>21</v>
      </c>
      <c r="K730" t="s">
        <v>22</v>
      </c>
      <c r="L730">
        <v>1464152400</v>
      </c>
      <c r="M730">
        <v>1465102800</v>
      </c>
      <c r="N730" s="14">
        <f>(((L730/60)/60)/24)+DATE(1970,1,1)</f>
        <v>42515.208333333328</v>
      </c>
      <c r="O730" s="14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>
        <f>IF(R730="food/food trucks","Food",IF(OR(R730=$R$3,R730=$R$15,R730=$R$52,R730=$R$85,R730=$R$75,R730=$R$135),"Music",IF(OR(R730=Sheet1!$H$4,R730=Sheet1!$H$5,R730=Sheet1!$H$6,R730=Sheet1!$H$7,R730=Sheet1!$H$8,R730=Sheet1!$H$9),"Film &amp; Video",IF(OR(R730=Sheet1!$H$26,R730=Sheet1!$H$25),"Technology",IF(R730=Sheet1!$H$13,"Journalism",IF(OR(R730=Sheet1!$H$20,R730=Sheet1!$H$21,R730=Sheet1!$H$22,R730=Sheet1!$H$23),"Publishing",IF(R730=Sheet1!$H$24,"Photography",IF(R730=Sheet1!$H$27,"Theater",IF(OR(R730=Sheet1!$H$10,R730=Sheet1!$H$11),"Games","TBD")))))))))</f>
        <v>Theater</v>
      </c>
      <c r="T730" t="str">
        <f>IF(R730=Sheet1!$H$4,"Animation",IF(R730=Sheet1!$H$5,"Documentary",IF(R730=Sheet1!$H$6,"Drama",IF(R730=Sheet1!$H$7,"Science Fiction",IF(R730=Sheet1!$H$8,"Shorts",IF(R730=Sheet1!$H$9,"Television",IF(R730=Sheet1!$H$10,"Mobile games",IF(R730=Sheet1!$H$11,"Video games",IF(R730=Sheet1!$H$12,"Food trucks",IF(R730=Sheet1!$H$13,"Audio",IF(R730=Sheet1!$H$14,"Electric music",IF(R730=Sheet1!$H$15,"Indie rock",IF(R730=Sheet1!$H$16,"Jazz",IF(R730=Sheet1!$H$17,"Metal",IF(R730=Sheet1!$H$18,"Rock",IF(R730=Sheet1!$H$19,"World Music",IF(R730=Sheet1!$H$20,"Fiction",IF(R730=Sheet1!$H$21,"Nonfiction",IF(R730=Sheet1!$H$22,"Radio &amp; podcasts",IF(R730=Sheet1!$H$23,"Translations",IF(R730=Sheet1!$H$24,"Photography books",IF(R730=Sheet1!$H$25,"Web",IF(R730=Sheet1!$H$26,"Wearables",IF(R730=Sheet1!$H$27,"Plays","Other"))))))))))))))))))))))))</f>
        <v>Plays</v>
      </c>
    </row>
    <row r="731" spans="1:20" ht="31.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s="5">
        <f>(E731/D731)</f>
        <v>1.8566071428571429</v>
      </c>
      <c r="I731" s="8">
        <f>E731/G731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4">
        <f>(((L731/60)/60)/24)+DATE(1970,1,1)</f>
        <v>41309.25</v>
      </c>
      <c r="O731" s="14">
        <f>(((M731/60)/60)/24)+DATE(1970,1,1)</f>
        <v>41311.25</v>
      </c>
      <c r="P731" t="b">
        <v>0</v>
      </c>
      <c r="Q731" t="b">
        <v>0</v>
      </c>
      <c r="R731" t="s">
        <v>53</v>
      </c>
      <c r="S731" t="str">
        <f>IF(R731="food/food trucks","Food",IF(OR(R731=$R$3,R731=$R$15,R731=$R$52,R731=$R$85,R731=$R$75,R731=$R$135),"Music",IF(OR(R731=Sheet1!$H$4,R731=Sheet1!$H$5,R731=Sheet1!$H$6,R731=Sheet1!$H$7,R731=Sheet1!$H$8,R731=Sheet1!$H$9),"Film &amp; Video",IF(OR(R731=Sheet1!$H$26,R731=Sheet1!$H$25),"Technology",IF(R731=Sheet1!$H$13,"Journalism",IF(OR(R731=Sheet1!$H$20,R731=Sheet1!$H$21,R731=Sheet1!$H$22,R731=Sheet1!$H$23),"Publishing",IF(R731=Sheet1!$H$24,"Photography",IF(R731=Sheet1!$H$27,"Theater",IF(OR(R731=Sheet1!$H$10,R731=Sheet1!$H$11),"Games","TBD")))))))))</f>
        <v>Film &amp; Video</v>
      </c>
      <c r="T731" t="str">
        <f>IF(R731=Sheet1!$H$4,"Animation",IF(R731=Sheet1!$H$5,"Documentary",IF(R731=Sheet1!$H$6,"Drama",IF(R731=Sheet1!$H$7,"Science Fiction",IF(R731=Sheet1!$H$8,"Shorts",IF(R731=Sheet1!$H$9,"Television",IF(R731=Sheet1!$H$10,"Mobile games",IF(R731=Sheet1!$H$11,"Video games",IF(R731=Sheet1!$H$12,"Food trucks",IF(R731=Sheet1!$H$13,"Audio",IF(R731=Sheet1!$H$14,"Electric music",IF(R731=Sheet1!$H$15,"Indie rock",IF(R731=Sheet1!$H$16,"Jazz",IF(R731=Sheet1!$H$17,"Metal",IF(R731=Sheet1!$H$18,"Rock",IF(R731=Sheet1!$H$19,"World Music",IF(R731=Sheet1!$H$20,"Fiction",IF(R731=Sheet1!$H$21,"Nonfiction",IF(R731=Sheet1!$H$22,"Radio &amp; podcasts",IF(R731=Sheet1!$H$23,"Translations",IF(R731=Sheet1!$H$24,"Photography books",IF(R731=Sheet1!$H$25,"Web",IF(R731=Sheet1!$H$26,"Wearables",IF(R731=Sheet1!$H$27,"Plays","Other"))))))))))))))))))))))))</f>
        <v>Drama</v>
      </c>
    </row>
    <row r="732" spans="1:20" ht="16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s="5">
        <f>(E732/D732)</f>
        <v>4.1266319444444441</v>
      </c>
      <c r="I732" s="8">
        <f>E732/G732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4">
        <f>(((L732/60)/60)/24)+DATE(1970,1,1)</f>
        <v>42147.208333333328</v>
      </c>
      <c r="O732" s="14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tr">
        <f>IF(R732="food/food trucks","Food",IF(OR(R732=$R$3,R732=$R$15,R732=$R$52,R732=$R$85,R732=$R$75,R732=$R$135),"Music",IF(OR(R732=Sheet1!$H$4,R732=Sheet1!$H$5,R732=Sheet1!$H$6,R732=Sheet1!$H$7,R732=Sheet1!$H$8,R732=Sheet1!$H$9),"Film &amp; Video",IF(OR(R732=Sheet1!$H$26,R732=Sheet1!$H$25),"Technology",IF(R732=Sheet1!$H$13,"Journalism",IF(OR(R732=Sheet1!$H$20,R732=Sheet1!$H$21,R732=Sheet1!$H$22,R732=Sheet1!$H$23),"Publishing",IF(R732=Sheet1!$H$24,"Photography",IF(R732=Sheet1!$H$27,"Theater",IF(OR(R732=Sheet1!$H$10,R732=Sheet1!$H$11),"Games","TBD")))))))))</f>
        <v>Technology</v>
      </c>
      <c r="T732" t="str">
        <f>IF(R732=Sheet1!$H$4,"Animation",IF(R732=Sheet1!$H$5,"Documentary",IF(R732=Sheet1!$H$6,"Drama",IF(R732=Sheet1!$H$7,"Science Fiction",IF(R732=Sheet1!$H$8,"Shorts",IF(R732=Sheet1!$H$9,"Television",IF(R732=Sheet1!$H$10,"Mobile games",IF(R732=Sheet1!$H$11,"Video games",IF(R732=Sheet1!$H$12,"Food trucks",IF(R732=Sheet1!$H$13,"Audio",IF(R732=Sheet1!$H$14,"Electric music",IF(R732=Sheet1!$H$15,"Indie rock",IF(R732=Sheet1!$H$16,"Jazz",IF(R732=Sheet1!$H$17,"Metal",IF(R732=Sheet1!$H$18,"Rock",IF(R732=Sheet1!$H$19,"World Music",IF(R732=Sheet1!$H$20,"Fiction",IF(R732=Sheet1!$H$21,"Nonfiction",IF(R732=Sheet1!$H$22,"Radio &amp; podcasts",IF(R732=Sheet1!$H$23,"Translations",IF(R732=Sheet1!$H$24,"Photography books",IF(R732=Sheet1!$H$25,"Web",IF(R732=Sheet1!$H$26,"Wearables",IF(R732=Sheet1!$H$27,"Plays","Other"))))))))))))))))))))))))</f>
        <v>Wearables</v>
      </c>
    </row>
    <row r="733" spans="1:20" ht="16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s="5">
        <f>(E733/D733)</f>
        <v>0.90249999999999997</v>
      </c>
      <c r="I733" s="8">
        <f>E733/G733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4">
        <f>(((L733/60)/60)/24)+DATE(1970,1,1)</f>
        <v>42939.208333333328</v>
      </c>
      <c r="O733" s="14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>
        <f>IF(R733="food/food trucks","Food",IF(OR(R733=$R$3,R733=$R$15,R733=$R$52,R733=$R$85,R733=$R$75,R733=$R$135),"Music",IF(OR(R733=Sheet1!$H$4,R733=Sheet1!$H$5,R733=Sheet1!$H$6,R733=Sheet1!$H$7,R733=Sheet1!$H$8,R733=Sheet1!$H$9),"Film &amp; Video",IF(OR(R733=Sheet1!$H$26,R733=Sheet1!$H$25),"Technology",IF(R733=Sheet1!$H$13,"Journalism",IF(OR(R733=Sheet1!$H$20,R733=Sheet1!$H$21,R733=Sheet1!$H$22,R733=Sheet1!$H$23),"Publishing",IF(R733=Sheet1!$H$24,"Photography",IF(R733=Sheet1!$H$27,"Theater",IF(OR(R733=Sheet1!$H$10,R733=Sheet1!$H$11),"Games","TBD")))))))))</f>
        <v>Technology</v>
      </c>
      <c r="T733" t="str">
        <f>IF(R733=Sheet1!$H$4,"Animation",IF(R733=Sheet1!$H$5,"Documentary",IF(R733=Sheet1!$H$6,"Drama",IF(R733=Sheet1!$H$7,"Science Fiction",IF(R733=Sheet1!$H$8,"Shorts",IF(R733=Sheet1!$H$9,"Television",IF(R733=Sheet1!$H$10,"Mobile games",IF(R733=Sheet1!$H$11,"Video games",IF(R733=Sheet1!$H$12,"Food trucks",IF(R733=Sheet1!$H$13,"Audio",IF(R733=Sheet1!$H$14,"Electric music",IF(R733=Sheet1!$H$15,"Indie rock",IF(R733=Sheet1!$H$16,"Jazz",IF(R733=Sheet1!$H$17,"Metal",IF(R733=Sheet1!$H$18,"Rock",IF(R733=Sheet1!$H$19,"World Music",IF(R733=Sheet1!$H$20,"Fiction",IF(R733=Sheet1!$H$21,"Nonfiction",IF(R733=Sheet1!$H$22,"Radio &amp; podcasts",IF(R733=Sheet1!$H$23,"Translations",IF(R733=Sheet1!$H$24,"Photography books",IF(R733=Sheet1!$H$25,"Web",IF(R733=Sheet1!$H$26,"Wearables",IF(R733=Sheet1!$H$27,"Plays","Other"))))))))))))))))))))))))</f>
        <v>Web</v>
      </c>
    </row>
    <row r="734" spans="1:20" ht="16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s="5">
        <f>(E734/D734)</f>
        <v>0.91984615384615387</v>
      </c>
      <c r="I734" s="8">
        <f>E734/G734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4">
        <f>(((L734/60)/60)/24)+DATE(1970,1,1)</f>
        <v>42816.208333333328</v>
      </c>
      <c r="O734" s="14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>
        <f>IF(R734="food/food trucks","Food",IF(OR(R734=$R$3,R734=$R$15,R734=$R$52,R734=$R$85,R734=$R$75,R734=$R$135),"Music",IF(OR(R734=Sheet1!$H$4,R734=Sheet1!$H$5,R734=Sheet1!$H$6,R734=Sheet1!$H$7,R734=Sheet1!$H$8,R734=Sheet1!$H$9),"Film &amp; Video",IF(OR(R734=Sheet1!$H$26,R734=Sheet1!$H$25),"Technology",IF(R734=Sheet1!$H$13,"Journalism",IF(OR(R734=Sheet1!$H$20,R734=Sheet1!$H$21,R734=Sheet1!$H$22,R734=Sheet1!$H$23),"Publishing",IF(R734=Sheet1!$H$24,"Photography",IF(R734=Sheet1!$H$27,"Theater",IF(OR(R734=Sheet1!$H$10,R734=Sheet1!$H$11),"Games","TBD")))))))))</f>
        <v>Music</v>
      </c>
      <c r="T734" t="str">
        <f>IF(R734=Sheet1!$H$4,"Animation",IF(R734=Sheet1!$H$5,"Documentary",IF(R734=Sheet1!$H$6,"Drama",IF(R734=Sheet1!$H$7,"Science Fiction",IF(R734=Sheet1!$H$8,"Shorts",IF(R734=Sheet1!$H$9,"Television",IF(R734=Sheet1!$H$10,"Mobile games",IF(R734=Sheet1!$H$11,"Video games",IF(R734=Sheet1!$H$12,"Food trucks",IF(R734=Sheet1!$H$13,"Audio",IF(R734=Sheet1!$H$14,"Electric music",IF(R734=Sheet1!$H$15,"Indie rock",IF(R734=Sheet1!$H$16,"Jazz",IF(R734=Sheet1!$H$17,"Metal",IF(R734=Sheet1!$H$18,"Rock",IF(R734=Sheet1!$H$19,"World Music",IF(R734=Sheet1!$H$20,"Fiction",IF(R734=Sheet1!$H$21,"Nonfiction",IF(R734=Sheet1!$H$22,"Radio &amp; podcasts",IF(R734=Sheet1!$H$23,"Translations",IF(R734=Sheet1!$H$24,"Photography books",IF(R734=Sheet1!$H$25,"Web",IF(R734=Sheet1!$H$26,"Wearables",IF(R734=Sheet1!$H$27,"Plays","Other"))))))))))))))))))))))))</f>
        <v>Rock</v>
      </c>
    </row>
    <row r="735" spans="1:20" ht="16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s="5">
        <f>(E735/D735)</f>
        <v>5.2700632911392402</v>
      </c>
      <c r="I735" s="8">
        <f>E735/G735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4">
        <f>(((L735/60)/60)/24)+DATE(1970,1,1)</f>
        <v>41844.208333333336</v>
      </c>
      <c r="O735" s="14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>
        <f>IF(R735="food/food trucks","Food",IF(OR(R735=$R$3,R735=$R$15,R735=$R$52,R735=$R$85,R735=$R$75,R735=$R$135),"Music",IF(OR(R735=Sheet1!$H$4,R735=Sheet1!$H$5,R735=Sheet1!$H$6,R735=Sheet1!$H$7,R735=Sheet1!$H$8,R735=Sheet1!$H$9),"Film &amp; Video",IF(OR(R735=Sheet1!$H$26,R735=Sheet1!$H$25),"Technology",IF(R735=Sheet1!$H$13,"Journalism",IF(OR(R735=Sheet1!$H$20,R735=Sheet1!$H$21,R735=Sheet1!$H$22,R735=Sheet1!$H$23),"Publishing",IF(R735=Sheet1!$H$24,"Photography",IF(R735=Sheet1!$H$27,"Theater",IF(OR(R735=Sheet1!$H$10,R735=Sheet1!$H$11),"Games","TBD")))))))))</f>
        <v>Music</v>
      </c>
      <c r="T735" t="str">
        <f>IF(R735=Sheet1!$H$4,"Animation",IF(R735=Sheet1!$H$5,"Documentary",IF(R735=Sheet1!$H$6,"Drama",IF(R735=Sheet1!$H$7,"Science Fiction",IF(R735=Sheet1!$H$8,"Shorts",IF(R735=Sheet1!$H$9,"Television",IF(R735=Sheet1!$H$10,"Mobile games",IF(R735=Sheet1!$H$11,"Video games",IF(R735=Sheet1!$H$12,"Food trucks",IF(R735=Sheet1!$H$13,"Audio",IF(R735=Sheet1!$H$14,"Electric music",IF(R735=Sheet1!$H$15,"Indie rock",IF(R735=Sheet1!$H$16,"Jazz",IF(R735=Sheet1!$H$17,"Metal",IF(R735=Sheet1!$H$18,"Rock",IF(R735=Sheet1!$H$19,"World Music",IF(R735=Sheet1!$H$20,"Fiction",IF(R735=Sheet1!$H$21,"Nonfiction",IF(R735=Sheet1!$H$22,"Radio &amp; podcasts",IF(R735=Sheet1!$H$23,"Translations",IF(R735=Sheet1!$H$24,"Photography books",IF(R735=Sheet1!$H$25,"Web",IF(R735=Sheet1!$H$26,"Wearables",IF(R735=Sheet1!$H$27,"Plays","Other"))))))))))))))))))))))))</f>
        <v>Metal</v>
      </c>
    </row>
    <row r="736" spans="1:20" ht="16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s="5">
        <f>(E736/D736)</f>
        <v>3.1914285714285713</v>
      </c>
      <c r="I736" s="8">
        <f>E736/G736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4">
        <f>(((L736/60)/60)/24)+DATE(1970,1,1)</f>
        <v>42763.25</v>
      </c>
      <c r="O736" s="14">
        <f>(((M736/60)/60)/24)+DATE(1970,1,1)</f>
        <v>42775.25</v>
      </c>
      <c r="P736" t="b">
        <v>0</v>
      </c>
      <c r="Q736" t="b">
        <v>1</v>
      </c>
      <c r="R736" t="s">
        <v>33</v>
      </c>
      <c r="S736" t="str">
        <f>IF(R736="food/food trucks","Food",IF(OR(R736=$R$3,R736=$R$15,R736=$R$52,R736=$R$85,R736=$R$75,R736=$R$135),"Music",IF(OR(R736=Sheet1!$H$4,R736=Sheet1!$H$5,R736=Sheet1!$H$6,R736=Sheet1!$H$7,R736=Sheet1!$H$8,R736=Sheet1!$H$9),"Film &amp; Video",IF(OR(R736=Sheet1!$H$26,R736=Sheet1!$H$25),"Technology",IF(R736=Sheet1!$H$13,"Journalism",IF(OR(R736=Sheet1!$H$20,R736=Sheet1!$H$21,R736=Sheet1!$H$22,R736=Sheet1!$H$23),"Publishing",IF(R736=Sheet1!$H$24,"Photography",IF(R736=Sheet1!$H$27,"Theater",IF(OR(R736=Sheet1!$H$10,R736=Sheet1!$H$11),"Games","TBD")))))))))</f>
        <v>Theater</v>
      </c>
      <c r="T736" t="str">
        <f>IF(R736=Sheet1!$H$4,"Animation",IF(R736=Sheet1!$H$5,"Documentary",IF(R736=Sheet1!$H$6,"Drama",IF(R736=Sheet1!$H$7,"Science Fiction",IF(R736=Sheet1!$H$8,"Shorts",IF(R736=Sheet1!$H$9,"Television",IF(R736=Sheet1!$H$10,"Mobile games",IF(R736=Sheet1!$H$11,"Video games",IF(R736=Sheet1!$H$12,"Food trucks",IF(R736=Sheet1!$H$13,"Audio",IF(R736=Sheet1!$H$14,"Electric music",IF(R736=Sheet1!$H$15,"Indie rock",IF(R736=Sheet1!$H$16,"Jazz",IF(R736=Sheet1!$H$17,"Metal",IF(R736=Sheet1!$H$18,"Rock",IF(R736=Sheet1!$H$19,"World Music",IF(R736=Sheet1!$H$20,"Fiction",IF(R736=Sheet1!$H$21,"Nonfiction",IF(R736=Sheet1!$H$22,"Radio &amp; podcasts",IF(R736=Sheet1!$H$23,"Translations",IF(R736=Sheet1!$H$24,"Photography books",IF(R736=Sheet1!$H$25,"Web",IF(R736=Sheet1!$H$26,"Wearables",IF(R736=Sheet1!$H$27,"Plays","Other"))))))))))))))))))))))))</f>
        <v>Plays</v>
      </c>
    </row>
    <row r="737" spans="1:20" ht="31.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s="5">
        <f>(E737/D737)</f>
        <v>3.5418867924528303</v>
      </c>
      <c r="I737" s="8">
        <f>E737/G737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4">
        <f>(((L737/60)/60)/24)+DATE(1970,1,1)</f>
        <v>42459.208333333328</v>
      </c>
      <c r="O737" s="14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tr">
        <f>IF(R737="food/food trucks","Food",IF(OR(R737=$R$3,R737=$R$15,R737=$R$52,R737=$R$85,R737=$R$75,R737=$R$135),"Music",IF(OR(R737=Sheet1!$H$4,R737=Sheet1!$H$5,R737=Sheet1!$H$6,R737=Sheet1!$H$7,R737=Sheet1!$H$8,R737=Sheet1!$H$9),"Film &amp; Video",IF(OR(R737=Sheet1!$H$26,R737=Sheet1!$H$25),"Technology",IF(R737=Sheet1!$H$13,"Journalism",IF(OR(R737=Sheet1!$H$20,R737=Sheet1!$H$21,R737=Sheet1!$H$22,R737=Sheet1!$H$23),"Publishing",IF(R737=Sheet1!$H$24,"Photography",IF(R737=Sheet1!$H$27,"Theater",IF(OR(R737=Sheet1!$H$10,R737=Sheet1!$H$11),"Games","TBD")))))))))</f>
        <v>Photography</v>
      </c>
      <c r="T737" t="str">
        <f>IF(R737=Sheet1!$H$4,"Animation",IF(R737=Sheet1!$H$5,"Documentary",IF(R737=Sheet1!$H$6,"Drama",IF(R737=Sheet1!$H$7,"Science Fiction",IF(R737=Sheet1!$H$8,"Shorts",IF(R737=Sheet1!$H$9,"Television",IF(R737=Sheet1!$H$10,"Mobile games",IF(R737=Sheet1!$H$11,"Video games",IF(R737=Sheet1!$H$12,"Food trucks",IF(R737=Sheet1!$H$13,"Audio",IF(R737=Sheet1!$H$14,"Electric music",IF(R737=Sheet1!$H$15,"Indie rock",IF(R737=Sheet1!$H$16,"Jazz",IF(R737=Sheet1!$H$17,"Metal",IF(R737=Sheet1!$H$18,"Rock",IF(R737=Sheet1!$H$19,"World Music",IF(R737=Sheet1!$H$20,"Fiction",IF(R737=Sheet1!$H$21,"Nonfiction",IF(R737=Sheet1!$H$22,"Radio &amp; podcasts",IF(R737=Sheet1!$H$23,"Translations",IF(R737=Sheet1!$H$24,"Photography books",IF(R737=Sheet1!$H$25,"Web",IF(R737=Sheet1!$H$26,"Wearables",IF(R737=Sheet1!$H$27,"Plays","Other"))))))))))))))))))))))))</f>
        <v>Photography books</v>
      </c>
    </row>
    <row r="738" spans="1:20" ht="16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s="5">
        <f>(E738/D738)</f>
        <v>0.32896103896103895</v>
      </c>
      <c r="I738" s="8">
        <f>E738/G738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4">
        <f>(((L738/60)/60)/24)+DATE(1970,1,1)</f>
        <v>42055.25</v>
      </c>
      <c r="O738" s="14">
        <f>(((M738/60)/60)/24)+DATE(1970,1,1)</f>
        <v>42059.25</v>
      </c>
      <c r="P738" t="b">
        <v>0</v>
      </c>
      <c r="Q738" t="b">
        <v>0</v>
      </c>
      <c r="R738" t="s">
        <v>68</v>
      </c>
      <c r="S738" t="str">
        <f>IF(R738="food/food trucks","Food",IF(OR(R738=$R$3,R738=$R$15,R738=$R$52,R738=$R$85,R738=$R$75,R738=$R$135),"Music",IF(OR(R738=Sheet1!$H$4,R738=Sheet1!$H$5,R738=Sheet1!$H$6,R738=Sheet1!$H$7,R738=Sheet1!$H$8,R738=Sheet1!$H$9),"Film &amp; Video",IF(OR(R738=Sheet1!$H$26,R738=Sheet1!$H$25),"Technology",IF(R738=Sheet1!$H$13,"Journalism",IF(OR(R738=Sheet1!$H$20,R738=Sheet1!$H$21,R738=Sheet1!$H$22,R738=Sheet1!$H$23),"Publishing",IF(R738=Sheet1!$H$24,"Photography",IF(R738=Sheet1!$H$27,"Theater",IF(OR(R738=Sheet1!$H$10,R738=Sheet1!$H$11),"Games","TBD")))))))))</f>
        <v>Publishing</v>
      </c>
      <c r="T738" t="str">
        <f>IF(R738=Sheet1!$H$4,"Animation",IF(R738=Sheet1!$H$5,"Documentary",IF(R738=Sheet1!$H$6,"Drama",IF(R738=Sheet1!$H$7,"Science Fiction",IF(R738=Sheet1!$H$8,"Shorts",IF(R738=Sheet1!$H$9,"Television",IF(R738=Sheet1!$H$10,"Mobile games",IF(R738=Sheet1!$H$11,"Video games",IF(R738=Sheet1!$H$12,"Food trucks",IF(R738=Sheet1!$H$13,"Audio",IF(R738=Sheet1!$H$14,"Electric music",IF(R738=Sheet1!$H$15,"Indie rock",IF(R738=Sheet1!$H$16,"Jazz",IF(R738=Sheet1!$H$17,"Metal",IF(R738=Sheet1!$H$18,"Rock",IF(R738=Sheet1!$H$19,"World Music",IF(R738=Sheet1!$H$20,"Fiction",IF(R738=Sheet1!$H$21,"Nonfiction",IF(R738=Sheet1!$H$22,"Radio &amp; podcasts",IF(R738=Sheet1!$H$23,"Translations",IF(R738=Sheet1!$H$24,"Photography books",IF(R738=Sheet1!$H$25,"Web",IF(R738=Sheet1!$H$26,"Wearables",IF(R738=Sheet1!$H$27,"Plays","Other"))))))))))))))))))))))))</f>
        <v>Nonfiction</v>
      </c>
    </row>
    <row r="739" spans="1:20" ht="31.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s="5">
        <f>(E739/D739)</f>
        <v>1.358918918918919</v>
      </c>
      <c r="I739" s="8">
        <f>E739/G739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4">
        <f>(((L739/60)/60)/24)+DATE(1970,1,1)</f>
        <v>42685.25</v>
      </c>
      <c r="O739" s="14">
        <f>(((M739/60)/60)/24)+DATE(1970,1,1)</f>
        <v>42697.25</v>
      </c>
      <c r="P739" t="b">
        <v>0</v>
      </c>
      <c r="Q739" t="b">
        <v>0</v>
      </c>
      <c r="R739" t="s">
        <v>60</v>
      </c>
      <c r="S739" t="str">
        <f>IF(R739="food/food trucks","Food",IF(OR(R739=$R$3,R739=$R$15,R739=$R$52,R739=$R$85,R739=$R$75,R739=$R$135),"Music",IF(OR(R739=Sheet1!$H$4,R739=Sheet1!$H$5,R739=Sheet1!$H$6,R739=Sheet1!$H$7,R739=Sheet1!$H$8,R739=Sheet1!$H$9),"Film &amp; Video",IF(OR(R739=Sheet1!$H$26,R739=Sheet1!$H$25),"Technology",IF(R739=Sheet1!$H$13,"Journalism",IF(OR(R739=Sheet1!$H$20,R739=Sheet1!$H$21,R739=Sheet1!$H$22,R739=Sheet1!$H$23),"Publishing",IF(R739=Sheet1!$H$24,"Photography",IF(R739=Sheet1!$H$27,"Theater",IF(OR(R739=Sheet1!$H$10,R739=Sheet1!$H$11),"Games","TBD")))))))))</f>
        <v>Music</v>
      </c>
      <c r="T739" t="str">
        <f>IF(R739=Sheet1!$H$4,"Animation",IF(R739=Sheet1!$H$5,"Documentary",IF(R739=Sheet1!$H$6,"Drama",IF(R739=Sheet1!$H$7,"Science Fiction",IF(R739=Sheet1!$H$8,"Shorts",IF(R739=Sheet1!$H$9,"Television",IF(R739=Sheet1!$H$10,"Mobile games",IF(R739=Sheet1!$H$11,"Video games",IF(R739=Sheet1!$H$12,"Food trucks",IF(R739=Sheet1!$H$13,"Audio",IF(R739=Sheet1!$H$14,"Electric music",IF(R739=Sheet1!$H$15,"Indie rock",IF(R739=Sheet1!$H$16,"Jazz",IF(R739=Sheet1!$H$17,"Metal",IF(R739=Sheet1!$H$18,"Rock",IF(R739=Sheet1!$H$19,"World Music",IF(R739=Sheet1!$H$20,"Fiction",IF(R739=Sheet1!$H$21,"Nonfiction",IF(R739=Sheet1!$H$22,"Radio &amp; podcasts",IF(R739=Sheet1!$H$23,"Translations",IF(R739=Sheet1!$H$24,"Photography books",IF(R739=Sheet1!$H$25,"Web",IF(R739=Sheet1!$H$26,"Wearables",IF(R739=Sheet1!$H$27,"Plays","Other"))))))))))))))))))))))))</f>
        <v>Indie rock</v>
      </c>
    </row>
    <row r="740" spans="1:20" ht="16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s="5">
        <f>(E740/D740)</f>
        <v>2.0843373493975904E-2</v>
      </c>
      <c r="I740" s="8">
        <f>E740/G740</f>
        <v>103.8</v>
      </c>
      <c r="J740" t="s">
        <v>21</v>
      </c>
      <c r="K740" t="s">
        <v>22</v>
      </c>
      <c r="L740">
        <v>1416117600</v>
      </c>
      <c r="M740">
        <v>1418018400</v>
      </c>
      <c r="N740" s="14">
        <f>(((L740/60)/60)/24)+DATE(1970,1,1)</f>
        <v>41959.25</v>
      </c>
      <c r="O740" s="14">
        <f>(((M740/60)/60)/24)+DATE(1970,1,1)</f>
        <v>41981.25</v>
      </c>
      <c r="P740" t="b">
        <v>0</v>
      </c>
      <c r="Q740" t="b">
        <v>1</v>
      </c>
      <c r="R740" t="s">
        <v>33</v>
      </c>
      <c r="S740" t="str">
        <f>IF(R740="food/food trucks","Food",IF(OR(R740=$R$3,R740=$R$15,R740=$R$52,R740=$R$85,R740=$R$75,R740=$R$135),"Music",IF(OR(R740=Sheet1!$H$4,R740=Sheet1!$H$5,R740=Sheet1!$H$6,R740=Sheet1!$H$7,R740=Sheet1!$H$8,R740=Sheet1!$H$9),"Film &amp; Video",IF(OR(R740=Sheet1!$H$26,R740=Sheet1!$H$25),"Technology",IF(R740=Sheet1!$H$13,"Journalism",IF(OR(R740=Sheet1!$H$20,R740=Sheet1!$H$21,R740=Sheet1!$H$22,R740=Sheet1!$H$23),"Publishing",IF(R740=Sheet1!$H$24,"Photography",IF(R740=Sheet1!$H$27,"Theater",IF(OR(R740=Sheet1!$H$10,R740=Sheet1!$H$11),"Games","TBD")))))))))</f>
        <v>Theater</v>
      </c>
      <c r="T740" t="str">
        <f>IF(R740=Sheet1!$H$4,"Animation",IF(R740=Sheet1!$H$5,"Documentary",IF(R740=Sheet1!$H$6,"Drama",IF(R740=Sheet1!$H$7,"Science Fiction",IF(R740=Sheet1!$H$8,"Shorts",IF(R740=Sheet1!$H$9,"Television",IF(R740=Sheet1!$H$10,"Mobile games",IF(R740=Sheet1!$H$11,"Video games",IF(R740=Sheet1!$H$12,"Food trucks",IF(R740=Sheet1!$H$13,"Audio",IF(R740=Sheet1!$H$14,"Electric music",IF(R740=Sheet1!$H$15,"Indie rock",IF(R740=Sheet1!$H$16,"Jazz",IF(R740=Sheet1!$H$17,"Metal",IF(R740=Sheet1!$H$18,"Rock",IF(R740=Sheet1!$H$19,"World Music",IF(R740=Sheet1!$H$20,"Fiction",IF(R740=Sheet1!$H$21,"Nonfiction",IF(R740=Sheet1!$H$22,"Radio &amp; podcasts",IF(R740=Sheet1!$H$23,"Translations",IF(R740=Sheet1!$H$24,"Photography books",IF(R740=Sheet1!$H$25,"Web",IF(R740=Sheet1!$H$26,"Wearables",IF(R740=Sheet1!$H$27,"Plays","Other"))))))))))))))))))))))))</f>
        <v>Plays</v>
      </c>
    </row>
    <row r="741" spans="1:20" ht="16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s="5">
        <f>(E741/D741)</f>
        <v>0.61</v>
      </c>
      <c r="I741" s="8">
        <f>E741/G741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4">
        <f>(((L741/60)/60)/24)+DATE(1970,1,1)</f>
        <v>41089.208333333336</v>
      </c>
      <c r="O741" s="14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>
        <f>IF(R741="food/food trucks","Food",IF(OR(R741=$R$3,R741=$R$15,R741=$R$52,R741=$R$85,R741=$R$75,R741=$R$135),"Music",IF(OR(R741=Sheet1!$H$4,R741=Sheet1!$H$5,R741=Sheet1!$H$6,R741=Sheet1!$H$7,R741=Sheet1!$H$8,R741=Sheet1!$H$9),"Film &amp; Video",IF(OR(R741=Sheet1!$H$26,R741=Sheet1!$H$25),"Technology",IF(R741=Sheet1!$H$13,"Journalism",IF(OR(R741=Sheet1!$H$20,R741=Sheet1!$H$21,R741=Sheet1!$H$22,R741=Sheet1!$H$23),"Publishing",IF(R741=Sheet1!$H$24,"Photography",IF(R741=Sheet1!$H$27,"Theater",IF(OR(R741=Sheet1!$H$10,R741=Sheet1!$H$11),"Games","TBD")))))))))</f>
        <v>Music</v>
      </c>
      <c r="T741" t="str">
        <f>IF(R741=Sheet1!$H$4,"Animation",IF(R741=Sheet1!$H$5,"Documentary",IF(R741=Sheet1!$H$6,"Drama",IF(R741=Sheet1!$H$7,"Science Fiction",IF(R741=Sheet1!$H$8,"Shorts",IF(R741=Sheet1!$H$9,"Television",IF(R741=Sheet1!$H$10,"Mobile games",IF(R741=Sheet1!$H$11,"Video games",IF(R741=Sheet1!$H$12,"Food trucks",IF(R741=Sheet1!$H$13,"Audio",IF(R741=Sheet1!$H$14,"Electric music",IF(R741=Sheet1!$H$15,"Indie rock",IF(R741=Sheet1!$H$16,"Jazz",IF(R741=Sheet1!$H$17,"Metal",IF(R741=Sheet1!$H$18,"Rock",IF(R741=Sheet1!$H$19,"World Music",IF(R741=Sheet1!$H$20,"Fiction",IF(R741=Sheet1!$H$21,"Nonfiction",IF(R741=Sheet1!$H$22,"Radio &amp; podcasts",IF(R741=Sheet1!$H$23,"Translations",IF(R741=Sheet1!$H$24,"Photography books",IF(R741=Sheet1!$H$25,"Web",IF(R741=Sheet1!$H$26,"Wearables",IF(R741=Sheet1!$H$27,"Plays","Other"))))))))))))))))))))))))</f>
        <v>Indie rock</v>
      </c>
    </row>
    <row r="742" spans="1:20" ht="16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s="5">
        <f>(E742/D742)</f>
        <v>0.30037735849056602</v>
      </c>
      <c r="I742" s="8">
        <f>E742/G742</f>
        <v>99.5</v>
      </c>
      <c r="J742" t="s">
        <v>21</v>
      </c>
      <c r="K742" t="s">
        <v>22</v>
      </c>
      <c r="L742">
        <v>1486101600</v>
      </c>
      <c r="M742">
        <v>1486360800</v>
      </c>
      <c r="N742" s="14">
        <f>(((L742/60)/60)/24)+DATE(1970,1,1)</f>
        <v>42769.25</v>
      </c>
      <c r="O742" s="14">
        <f>(((M742/60)/60)/24)+DATE(1970,1,1)</f>
        <v>42772.25</v>
      </c>
      <c r="P742" t="b">
        <v>0</v>
      </c>
      <c r="Q742" t="b">
        <v>0</v>
      </c>
      <c r="R742" t="s">
        <v>33</v>
      </c>
      <c r="S742" t="str">
        <f>IF(R742="food/food trucks","Food",IF(OR(R742=$R$3,R742=$R$15,R742=$R$52,R742=$R$85,R742=$R$75,R742=$R$135),"Music",IF(OR(R742=Sheet1!$H$4,R742=Sheet1!$H$5,R742=Sheet1!$H$6,R742=Sheet1!$H$7,R742=Sheet1!$H$8,R742=Sheet1!$H$9),"Film &amp; Video",IF(OR(R742=Sheet1!$H$26,R742=Sheet1!$H$25),"Technology",IF(R742=Sheet1!$H$13,"Journalism",IF(OR(R742=Sheet1!$H$20,R742=Sheet1!$H$21,R742=Sheet1!$H$22,R742=Sheet1!$H$23),"Publishing",IF(R742=Sheet1!$H$24,"Photography",IF(R742=Sheet1!$H$27,"Theater",IF(OR(R742=Sheet1!$H$10,R742=Sheet1!$H$11),"Games","TBD")))))))))</f>
        <v>Theater</v>
      </c>
      <c r="T742" t="str">
        <f>IF(R742=Sheet1!$H$4,"Animation",IF(R742=Sheet1!$H$5,"Documentary",IF(R742=Sheet1!$H$6,"Drama",IF(R742=Sheet1!$H$7,"Science Fiction",IF(R742=Sheet1!$H$8,"Shorts",IF(R742=Sheet1!$H$9,"Television",IF(R742=Sheet1!$H$10,"Mobile games",IF(R742=Sheet1!$H$11,"Video games",IF(R742=Sheet1!$H$12,"Food trucks",IF(R742=Sheet1!$H$13,"Audio",IF(R742=Sheet1!$H$14,"Electric music",IF(R742=Sheet1!$H$15,"Indie rock",IF(R742=Sheet1!$H$16,"Jazz",IF(R742=Sheet1!$H$17,"Metal",IF(R742=Sheet1!$H$18,"Rock",IF(R742=Sheet1!$H$19,"World Music",IF(R742=Sheet1!$H$20,"Fiction",IF(R742=Sheet1!$H$21,"Nonfiction",IF(R742=Sheet1!$H$22,"Radio &amp; podcasts",IF(R742=Sheet1!$H$23,"Translations",IF(R742=Sheet1!$H$24,"Photography books",IF(R742=Sheet1!$H$25,"Web",IF(R742=Sheet1!$H$26,"Wearables",IF(R742=Sheet1!$H$27,"Plays","Other"))))))))))))))))))))))))</f>
        <v>Plays</v>
      </c>
    </row>
    <row r="743" spans="1:20" ht="16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s="5">
        <f>(E743/D743)</f>
        <v>11.791666666666666</v>
      </c>
      <c r="I743" s="8">
        <f>E743/G743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4">
        <f>(((L743/60)/60)/24)+DATE(1970,1,1)</f>
        <v>40321.208333333336</v>
      </c>
      <c r="O743" s="14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tr">
        <f>IF(R743="food/food trucks","Food",IF(OR(R743=$R$3,R743=$R$15,R743=$R$52,R743=$R$85,R743=$R$75,R743=$R$135),"Music",IF(OR(R743=Sheet1!$H$4,R743=Sheet1!$H$5,R743=Sheet1!$H$6,R743=Sheet1!$H$7,R743=Sheet1!$H$8,R743=Sheet1!$H$9),"Film &amp; Video",IF(OR(R743=Sheet1!$H$26,R743=Sheet1!$H$25),"Technology",IF(R743=Sheet1!$H$13,"Journalism",IF(OR(R743=Sheet1!$H$20,R743=Sheet1!$H$21,R743=Sheet1!$H$22,R743=Sheet1!$H$23),"Publishing",IF(R743=Sheet1!$H$24,"Photography",IF(R743=Sheet1!$H$27,"Theater",IF(OR(R743=Sheet1!$H$10,R743=Sheet1!$H$11),"Games","TBD")))))))))</f>
        <v>Theater</v>
      </c>
      <c r="T743" t="str">
        <f>IF(R743=Sheet1!$H$4,"Animation",IF(R743=Sheet1!$H$5,"Documentary",IF(R743=Sheet1!$H$6,"Drama",IF(R743=Sheet1!$H$7,"Science Fiction",IF(R743=Sheet1!$H$8,"Shorts",IF(R743=Sheet1!$H$9,"Television",IF(R743=Sheet1!$H$10,"Mobile games",IF(R743=Sheet1!$H$11,"Video games",IF(R743=Sheet1!$H$12,"Food trucks",IF(R743=Sheet1!$H$13,"Audio",IF(R743=Sheet1!$H$14,"Electric music",IF(R743=Sheet1!$H$15,"Indie rock",IF(R743=Sheet1!$H$16,"Jazz",IF(R743=Sheet1!$H$17,"Metal",IF(R743=Sheet1!$H$18,"Rock",IF(R743=Sheet1!$H$19,"World Music",IF(R743=Sheet1!$H$20,"Fiction",IF(R743=Sheet1!$H$21,"Nonfiction",IF(R743=Sheet1!$H$22,"Radio &amp; podcasts",IF(R743=Sheet1!$H$23,"Translations",IF(R743=Sheet1!$H$24,"Photography books",IF(R743=Sheet1!$H$25,"Web",IF(R743=Sheet1!$H$26,"Wearables",IF(R743=Sheet1!$H$27,"Plays","Other"))))))))))))))))))))))))</f>
        <v>Plays</v>
      </c>
    </row>
    <row r="744" spans="1:20" ht="16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s="5">
        <f>(E744/D744)</f>
        <v>11.260833333333334</v>
      </c>
      <c r="I744" s="8">
        <f>E744/G744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4">
        <f>(((L744/60)/60)/24)+DATE(1970,1,1)</f>
        <v>40197.25</v>
      </c>
      <c r="O744" s="14">
        <f>(((M744/60)/60)/24)+DATE(1970,1,1)</f>
        <v>40239.25</v>
      </c>
      <c r="P744" t="b">
        <v>0</v>
      </c>
      <c r="Q744" t="b">
        <v>0</v>
      </c>
      <c r="R744" t="s">
        <v>50</v>
      </c>
      <c r="S744" t="str">
        <f>IF(R744="food/food trucks","Food",IF(OR(R744=$R$3,R744=$R$15,R744=$R$52,R744=$R$85,R744=$R$75,R744=$R$135),"Music",IF(OR(R744=Sheet1!$H$4,R744=Sheet1!$H$5,R744=Sheet1!$H$6,R744=Sheet1!$H$7,R744=Sheet1!$H$8,R744=Sheet1!$H$9),"Film &amp; Video",IF(OR(R744=Sheet1!$H$26,R744=Sheet1!$H$25),"Technology",IF(R744=Sheet1!$H$13,"Journalism",IF(OR(R744=Sheet1!$H$20,R744=Sheet1!$H$21,R744=Sheet1!$H$22,R744=Sheet1!$H$23),"Publishing",IF(R744=Sheet1!$H$24,"Photography",IF(R744=Sheet1!$H$27,"Theater",IF(OR(R744=Sheet1!$H$10,R744=Sheet1!$H$11),"Games","TBD")))))))))</f>
        <v>Music</v>
      </c>
      <c r="T744" t="str">
        <f>IF(R744=Sheet1!$H$4,"Animation",IF(R744=Sheet1!$H$5,"Documentary",IF(R744=Sheet1!$H$6,"Drama",IF(R744=Sheet1!$H$7,"Science Fiction",IF(R744=Sheet1!$H$8,"Shorts",IF(R744=Sheet1!$H$9,"Television",IF(R744=Sheet1!$H$10,"Mobile games",IF(R744=Sheet1!$H$11,"Video games",IF(R744=Sheet1!$H$12,"Food trucks",IF(R744=Sheet1!$H$13,"Audio",IF(R744=Sheet1!$H$14,"Electric music",IF(R744=Sheet1!$H$15,"Indie rock",IF(R744=Sheet1!$H$16,"Jazz",IF(R744=Sheet1!$H$17,"Metal",IF(R744=Sheet1!$H$18,"Rock",IF(R744=Sheet1!$H$19,"World Music",IF(R744=Sheet1!$H$20,"Fiction",IF(R744=Sheet1!$H$21,"Nonfiction",IF(R744=Sheet1!$H$22,"Radio &amp; podcasts",IF(R744=Sheet1!$H$23,"Translations",IF(R744=Sheet1!$H$24,"Photography books",IF(R744=Sheet1!$H$25,"Web",IF(R744=Sheet1!$H$26,"Wearables",IF(R744=Sheet1!$H$27,"Plays","Other"))))))))))))))))))))))))</f>
        <v>Electric music</v>
      </c>
    </row>
    <row r="745" spans="1:20" ht="31.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s="5">
        <f>(E745/D745)</f>
        <v>0.12923076923076923</v>
      </c>
      <c r="I745" s="8">
        <f>E745/G745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4">
        <f>(((L745/60)/60)/24)+DATE(1970,1,1)</f>
        <v>42298.208333333328</v>
      </c>
      <c r="O745" s="14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>
        <f>IF(R745="food/food trucks","Food",IF(OR(R745=$R$3,R745=$R$15,R745=$R$52,R745=$R$85,R745=$R$75,R745=$R$135),"Music",IF(OR(R745=Sheet1!$H$4,R745=Sheet1!$H$5,R745=Sheet1!$H$6,R745=Sheet1!$H$7,R745=Sheet1!$H$8,R745=Sheet1!$H$9),"Film &amp; Video",IF(OR(R745=Sheet1!$H$26,R745=Sheet1!$H$25),"Technology",IF(R745=Sheet1!$H$13,"Journalism",IF(OR(R745=Sheet1!$H$20,R745=Sheet1!$H$21,R745=Sheet1!$H$22,R745=Sheet1!$H$23),"Publishing",IF(R745=Sheet1!$H$24,"Photography",IF(R745=Sheet1!$H$27,"Theater",IF(OR(R745=Sheet1!$H$10,R745=Sheet1!$H$11),"Games","TBD")))))))))</f>
        <v>Theater</v>
      </c>
      <c r="T745" t="str">
        <f>IF(R745=Sheet1!$H$4,"Animation",IF(R745=Sheet1!$H$5,"Documentary",IF(R745=Sheet1!$H$6,"Drama",IF(R745=Sheet1!$H$7,"Science Fiction",IF(R745=Sheet1!$H$8,"Shorts",IF(R745=Sheet1!$H$9,"Television",IF(R745=Sheet1!$H$10,"Mobile games",IF(R745=Sheet1!$H$11,"Video games",IF(R745=Sheet1!$H$12,"Food trucks",IF(R745=Sheet1!$H$13,"Audio",IF(R745=Sheet1!$H$14,"Electric music",IF(R745=Sheet1!$H$15,"Indie rock",IF(R745=Sheet1!$H$16,"Jazz",IF(R745=Sheet1!$H$17,"Metal",IF(R745=Sheet1!$H$18,"Rock",IF(R745=Sheet1!$H$19,"World Music",IF(R745=Sheet1!$H$20,"Fiction",IF(R745=Sheet1!$H$21,"Nonfiction",IF(R745=Sheet1!$H$22,"Radio &amp; podcasts",IF(R745=Sheet1!$H$23,"Translations",IF(R745=Sheet1!$H$24,"Photography books",IF(R745=Sheet1!$H$25,"Web",IF(R745=Sheet1!$H$26,"Wearables",IF(R745=Sheet1!$H$27,"Plays","Other"))))))))))))))))))))))))</f>
        <v>Plays</v>
      </c>
    </row>
    <row r="746" spans="1:20" ht="16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s="5">
        <f>(E746/D746)</f>
        <v>7.12</v>
      </c>
      <c r="I746" s="8">
        <f>E746/G746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4">
        <f>(((L746/60)/60)/24)+DATE(1970,1,1)</f>
        <v>43322.208333333328</v>
      </c>
      <c r="O746" s="14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tr">
        <f>IF(R746="food/food trucks","Food",IF(OR(R746=$R$3,R746=$R$15,R746=$R$52,R746=$R$85,R746=$R$75,R746=$R$135),"Music",IF(OR(R746=Sheet1!$H$4,R746=Sheet1!$H$5,R746=Sheet1!$H$6,R746=Sheet1!$H$7,R746=Sheet1!$H$8,R746=Sheet1!$H$9),"Film &amp; Video",IF(OR(R746=Sheet1!$H$26,R746=Sheet1!$H$25),"Technology",IF(R746=Sheet1!$H$13,"Journalism",IF(OR(R746=Sheet1!$H$20,R746=Sheet1!$H$21,R746=Sheet1!$H$22,R746=Sheet1!$H$23),"Publishing",IF(R746=Sheet1!$H$24,"Photography",IF(R746=Sheet1!$H$27,"Theater",IF(OR(R746=Sheet1!$H$10,R746=Sheet1!$H$11),"Games","TBD")))))))))</f>
        <v>Theater</v>
      </c>
      <c r="T746" t="str">
        <f>IF(R746=Sheet1!$H$4,"Animation",IF(R746=Sheet1!$H$5,"Documentary",IF(R746=Sheet1!$H$6,"Drama",IF(R746=Sheet1!$H$7,"Science Fiction",IF(R746=Sheet1!$H$8,"Shorts",IF(R746=Sheet1!$H$9,"Television",IF(R746=Sheet1!$H$10,"Mobile games",IF(R746=Sheet1!$H$11,"Video games",IF(R746=Sheet1!$H$12,"Food trucks",IF(R746=Sheet1!$H$13,"Audio",IF(R746=Sheet1!$H$14,"Electric music",IF(R746=Sheet1!$H$15,"Indie rock",IF(R746=Sheet1!$H$16,"Jazz",IF(R746=Sheet1!$H$17,"Metal",IF(R746=Sheet1!$H$18,"Rock",IF(R746=Sheet1!$H$19,"World Music",IF(R746=Sheet1!$H$20,"Fiction",IF(R746=Sheet1!$H$21,"Nonfiction",IF(R746=Sheet1!$H$22,"Radio &amp; podcasts",IF(R746=Sheet1!$H$23,"Translations",IF(R746=Sheet1!$H$24,"Photography books",IF(R746=Sheet1!$H$25,"Web",IF(R746=Sheet1!$H$26,"Wearables",IF(R746=Sheet1!$H$27,"Plays","Other"))))))))))))))))))))))))</f>
        <v>Plays</v>
      </c>
    </row>
    <row r="747" spans="1:20" ht="31.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s="5">
        <f>(E747/D747)</f>
        <v>0.30304347826086958</v>
      </c>
      <c r="I747" s="8">
        <f>E747/G747</f>
        <v>61.5</v>
      </c>
      <c r="J747" t="s">
        <v>21</v>
      </c>
      <c r="K747" t="s">
        <v>22</v>
      </c>
      <c r="L747">
        <v>1275195600</v>
      </c>
      <c r="M747">
        <v>1277528400</v>
      </c>
      <c r="N747" s="14">
        <f>(((L747/60)/60)/24)+DATE(1970,1,1)</f>
        <v>40328.208333333336</v>
      </c>
      <c r="O747" s="14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>
        <f>IF(R747="food/food trucks","Food",IF(OR(R747=$R$3,R747=$R$15,R747=$R$52,R747=$R$85,R747=$R$75,R747=$R$135),"Music",IF(OR(R747=Sheet1!$H$4,R747=Sheet1!$H$5,R747=Sheet1!$H$6,R747=Sheet1!$H$7,R747=Sheet1!$H$8,R747=Sheet1!$H$9),"Film &amp; Video",IF(OR(R747=Sheet1!$H$26,R747=Sheet1!$H$25),"Technology",IF(R747=Sheet1!$H$13,"Journalism",IF(OR(R747=Sheet1!$H$20,R747=Sheet1!$H$21,R747=Sheet1!$H$22,R747=Sheet1!$H$23),"Publishing",IF(R747=Sheet1!$H$24,"Photography",IF(R747=Sheet1!$H$27,"Theater",IF(OR(R747=Sheet1!$H$10,R747=Sheet1!$H$11),"Games","TBD")))))))))</f>
        <v>Technology</v>
      </c>
      <c r="T747" t="str">
        <f>IF(R747=Sheet1!$H$4,"Animation",IF(R747=Sheet1!$H$5,"Documentary",IF(R747=Sheet1!$H$6,"Drama",IF(R747=Sheet1!$H$7,"Science Fiction",IF(R747=Sheet1!$H$8,"Shorts",IF(R747=Sheet1!$H$9,"Television",IF(R747=Sheet1!$H$10,"Mobile games",IF(R747=Sheet1!$H$11,"Video games",IF(R747=Sheet1!$H$12,"Food trucks",IF(R747=Sheet1!$H$13,"Audio",IF(R747=Sheet1!$H$14,"Electric music",IF(R747=Sheet1!$H$15,"Indie rock",IF(R747=Sheet1!$H$16,"Jazz",IF(R747=Sheet1!$H$17,"Metal",IF(R747=Sheet1!$H$18,"Rock",IF(R747=Sheet1!$H$19,"World Music",IF(R747=Sheet1!$H$20,"Fiction",IF(R747=Sheet1!$H$21,"Nonfiction",IF(R747=Sheet1!$H$22,"Radio &amp; podcasts",IF(R747=Sheet1!$H$23,"Translations",IF(R747=Sheet1!$H$24,"Photography books",IF(R747=Sheet1!$H$25,"Web",IF(R747=Sheet1!$H$26,"Wearables",IF(R747=Sheet1!$H$27,"Plays","Other"))))))))))))))))))))))))</f>
        <v>Wearables</v>
      </c>
    </row>
    <row r="748" spans="1:20" ht="16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s="5">
        <f>(E748/D748)</f>
        <v>2.1250896057347672</v>
      </c>
      <c r="I748" s="8">
        <f>E748/G748</f>
        <v>35</v>
      </c>
      <c r="J748" t="s">
        <v>21</v>
      </c>
      <c r="K748" t="s">
        <v>22</v>
      </c>
      <c r="L748">
        <v>1318136400</v>
      </c>
      <c r="M748">
        <v>1318568400</v>
      </c>
      <c r="N748" s="14">
        <f>(((L748/60)/60)/24)+DATE(1970,1,1)</f>
        <v>40825.208333333336</v>
      </c>
      <c r="O748" s="14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tr">
        <f>IF(R748="food/food trucks","Food",IF(OR(R748=$R$3,R748=$R$15,R748=$R$52,R748=$R$85,R748=$R$75,R748=$R$135),"Music",IF(OR(R748=Sheet1!$H$4,R748=Sheet1!$H$5,R748=Sheet1!$H$6,R748=Sheet1!$H$7,R748=Sheet1!$H$8,R748=Sheet1!$H$9),"Film &amp; Video",IF(OR(R748=Sheet1!$H$26,R748=Sheet1!$H$25),"Technology",IF(R748=Sheet1!$H$13,"Journalism",IF(OR(R748=Sheet1!$H$20,R748=Sheet1!$H$21,R748=Sheet1!$H$22,R748=Sheet1!$H$23),"Publishing",IF(R748=Sheet1!$H$24,"Photography",IF(R748=Sheet1!$H$27,"Theater",IF(OR(R748=Sheet1!$H$10,R748=Sheet1!$H$11),"Games","TBD")))))))))</f>
        <v>Technology</v>
      </c>
      <c r="T748" t="str">
        <f>IF(R748=Sheet1!$H$4,"Animation",IF(R748=Sheet1!$H$5,"Documentary",IF(R748=Sheet1!$H$6,"Drama",IF(R748=Sheet1!$H$7,"Science Fiction",IF(R748=Sheet1!$H$8,"Shorts",IF(R748=Sheet1!$H$9,"Television",IF(R748=Sheet1!$H$10,"Mobile games",IF(R748=Sheet1!$H$11,"Video games",IF(R748=Sheet1!$H$12,"Food trucks",IF(R748=Sheet1!$H$13,"Audio",IF(R748=Sheet1!$H$14,"Electric music",IF(R748=Sheet1!$H$15,"Indie rock",IF(R748=Sheet1!$H$16,"Jazz",IF(R748=Sheet1!$H$17,"Metal",IF(R748=Sheet1!$H$18,"Rock",IF(R748=Sheet1!$H$19,"World Music",IF(R748=Sheet1!$H$20,"Fiction",IF(R748=Sheet1!$H$21,"Nonfiction",IF(R748=Sheet1!$H$22,"Radio &amp; podcasts",IF(R748=Sheet1!$H$23,"Translations",IF(R748=Sheet1!$H$24,"Photography books",IF(R748=Sheet1!$H$25,"Web",IF(R748=Sheet1!$H$26,"Wearables",IF(R748=Sheet1!$H$27,"Plays","Other"))))))))))))))))))))))))</f>
        <v>Web</v>
      </c>
    </row>
    <row r="749" spans="1:20" ht="16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s="5">
        <f>(E749/D749)</f>
        <v>2.2885714285714287</v>
      </c>
      <c r="I749" s="8">
        <f>E749/G749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4">
        <f>(((L749/60)/60)/24)+DATE(1970,1,1)</f>
        <v>40423.208333333336</v>
      </c>
      <c r="O749" s="14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tr">
        <f>IF(R749="food/food trucks","Food",IF(OR(R749=$R$3,R749=$R$15,R749=$R$52,R749=$R$85,R749=$R$75,R749=$R$135),"Music",IF(OR(R749=Sheet1!$H$4,R749=Sheet1!$H$5,R749=Sheet1!$H$6,R749=Sheet1!$H$7,R749=Sheet1!$H$8,R749=Sheet1!$H$9),"Film &amp; Video",IF(OR(R749=Sheet1!$H$26,R749=Sheet1!$H$25),"Technology",IF(R749=Sheet1!$H$13,"Journalism",IF(OR(R749=Sheet1!$H$20,R749=Sheet1!$H$21,R749=Sheet1!$H$22,R749=Sheet1!$H$23),"Publishing",IF(R749=Sheet1!$H$24,"Photography",IF(R749=Sheet1!$H$27,"Theater",IF(OR(R749=Sheet1!$H$10,R749=Sheet1!$H$11),"Games","TBD")))))))))</f>
        <v>Theater</v>
      </c>
      <c r="T749" t="str">
        <f>IF(R749=Sheet1!$H$4,"Animation",IF(R749=Sheet1!$H$5,"Documentary",IF(R749=Sheet1!$H$6,"Drama",IF(R749=Sheet1!$H$7,"Science Fiction",IF(R749=Sheet1!$H$8,"Shorts",IF(R749=Sheet1!$H$9,"Television",IF(R749=Sheet1!$H$10,"Mobile games",IF(R749=Sheet1!$H$11,"Video games",IF(R749=Sheet1!$H$12,"Food trucks",IF(R749=Sheet1!$H$13,"Audio",IF(R749=Sheet1!$H$14,"Electric music",IF(R749=Sheet1!$H$15,"Indie rock",IF(R749=Sheet1!$H$16,"Jazz",IF(R749=Sheet1!$H$17,"Metal",IF(R749=Sheet1!$H$18,"Rock",IF(R749=Sheet1!$H$19,"World Music",IF(R749=Sheet1!$H$20,"Fiction",IF(R749=Sheet1!$H$21,"Nonfiction",IF(R749=Sheet1!$H$22,"Radio &amp; podcasts",IF(R749=Sheet1!$H$23,"Translations",IF(R749=Sheet1!$H$24,"Photography books",IF(R749=Sheet1!$H$25,"Web",IF(R749=Sheet1!$H$26,"Wearables",IF(R749=Sheet1!$H$27,"Plays","Other"))))))))))))))))))))))))</f>
        <v>Plays</v>
      </c>
    </row>
    <row r="750" spans="1:20" ht="16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s="5">
        <f>(E750/D750)</f>
        <v>0.34959979476654696</v>
      </c>
      <c r="I750" s="8">
        <f>E750/G750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4">
        <f>(((L750/60)/60)/24)+DATE(1970,1,1)</f>
        <v>40238.25</v>
      </c>
      <c r="O750" s="14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>
        <f>IF(R750="food/food trucks","Food",IF(OR(R750=$R$3,R750=$R$15,R750=$R$52,R750=$R$85,R750=$R$75,R750=$R$135),"Music",IF(OR(R750=Sheet1!$H$4,R750=Sheet1!$H$5,R750=Sheet1!$H$6,R750=Sheet1!$H$7,R750=Sheet1!$H$8,R750=Sheet1!$H$9),"Film &amp; Video",IF(OR(R750=Sheet1!$H$26,R750=Sheet1!$H$25),"Technology",IF(R750=Sheet1!$H$13,"Journalism",IF(OR(R750=Sheet1!$H$20,R750=Sheet1!$H$21,R750=Sheet1!$H$22,R750=Sheet1!$H$23),"Publishing",IF(R750=Sheet1!$H$24,"Photography",IF(R750=Sheet1!$H$27,"Theater",IF(OR(R750=Sheet1!$H$10,R750=Sheet1!$H$11),"Games","TBD")))))))))</f>
        <v>Film &amp; Video</v>
      </c>
      <c r="T750" t="str">
        <f>IF(R750=Sheet1!$H$4,"Animation",IF(R750=Sheet1!$H$5,"Documentary",IF(R750=Sheet1!$H$6,"Drama",IF(R750=Sheet1!$H$7,"Science Fiction",IF(R750=Sheet1!$H$8,"Shorts",IF(R750=Sheet1!$H$9,"Television",IF(R750=Sheet1!$H$10,"Mobile games",IF(R750=Sheet1!$H$11,"Video games",IF(R750=Sheet1!$H$12,"Food trucks",IF(R750=Sheet1!$H$13,"Audio",IF(R750=Sheet1!$H$14,"Electric music",IF(R750=Sheet1!$H$15,"Indie rock",IF(R750=Sheet1!$H$16,"Jazz",IF(R750=Sheet1!$H$17,"Metal",IF(R750=Sheet1!$H$18,"Rock",IF(R750=Sheet1!$H$19,"World Music",IF(R750=Sheet1!$H$20,"Fiction",IF(R750=Sheet1!$H$21,"Nonfiction",IF(R750=Sheet1!$H$22,"Radio &amp; podcasts",IF(R750=Sheet1!$H$23,"Translations",IF(R750=Sheet1!$H$24,"Photography books",IF(R750=Sheet1!$H$25,"Web",IF(R750=Sheet1!$H$26,"Wearables",IF(R750=Sheet1!$H$27,"Plays","Other"))))))))))))))))))))))))</f>
        <v>Animation</v>
      </c>
    </row>
    <row r="751" spans="1:20" ht="16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s="5">
        <f>(E751/D751)</f>
        <v>1.5729069767441861</v>
      </c>
      <c r="I751" s="8">
        <f>E751/G751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4">
        <f>(((L751/60)/60)/24)+DATE(1970,1,1)</f>
        <v>41920.208333333336</v>
      </c>
      <c r="O751" s="14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tr">
        <f>IF(R751="food/food trucks","Food",IF(OR(R751=$R$3,R751=$R$15,R751=$R$52,R751=$R$85,R751=$R$75,R751=$R$135),"Music",IF(OR(R751=Sheet1!$H$4,R751=Sheet1!$H$5,R751=Sheet1!$H$6,R751=Sheet1!$H$7,R751=Sheet1!$H$8,R751=Sheet1!$H$9),"Film &amp; Video",IF(OR(R751=Sheet1!$H$26,R751=Sheet1!$H$25),"Technology",IF(R751=Sheet1!$H$13,"Journalism",IF(OR(R751=Sheet1!$H$20,R751=Sheet1!$H$21,R751=Sheet1!$H$22,R751=Sheet1!$H$23),"Publishing",IF(R751=Sheet1!$H$24,"Photography",IF(R751=Sheet1!$H$27,"Theater",IF(OR(R751=Sheet1!$H$10,R751=Sheet1!$H$11),"Games","TBD")))))))))</f>
        <v>Technology</v>
      </c>
      <c r="T751" t="str">
        <f>IF(R751=Sheet1!$H$4,"Animation",IF(R751=Sheet1!$H$5,"Documentary",IF(R751=Sheet1!$H$6,"Drama",IF(R751=Sheet1!$H$7,"Science Fiction",IF(R751=Sheet1!$H$8,"Shorts",IF(R751=Sheet1!$H$9,"Television",IF(R751=Sheet1!$H$10,"Mobile games",IF(R751=Sheet1!$H$11,"Video games",IF(R751=Sheet1!$H$12,"Food trucks",IF(R751=Sheet1!$H$13,"Audio",IF(R751=Sheet1!$H$14,"Electric music",IF(R751=Sheet1!$H$15,"Indie rock",IF(R751=Sheet1!$H$16,"Jazz",IF(R751=Sheet1!$H$17,"Metal",IF(R751=Sheet1!$H$18,"Rock",IF(R751=Sheet1!$H$19,"World Music",IF(R751=Sheet1!$H$20,"Fiction",IF(R751=Sheet1!$H$21,"Nonfiction",IF(R751=Sheet1!$H$22,"Radio &amp; podcasts",IF(R751=Sheet1!$H$23,"Translations",IF(R751=Sheet1!$H$24,"Photography books",IF(R751=Sheet1!$H$25,"Web",IF(R751=Sheet1!$H$26,"Wearables",IF(R751=Sheet1!$H$27,"Plays","Other"))))))))))))))))))))))))</f>
        <v>Wearables</v>
      </c>
    </row>
    <row r="752" spans="1:20" ht="16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s="5">
        <f>(E752/D752)</f>
        <v>0.01</v>
      </c>
      <c r="I752" s="8">
        <f>E752/G752</f>
        <v>1</v>
      </c>
      <c r="J752" t="s">
        <v>40</v>
      </c>
      <c r="K752" t="s">
        <v>41</v>
      </c>
      <c r="L752">
        <v>1277960400</v>
      </c>
      <c r="M752">
        <v>1280120400</v>
      </c>
      <c r="N752" s="14">
        <f>(((L752/60)/60)/24)+DATE(1970,1,1)</f>
        <v>40360.208333333336</v>
      </c>
      <c r="O752" s="14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>
        <f>IF(R752="food/food trucks","Food",IF(OR(R752=$R$3,R752=$R$15,R752=$R$52,R752=$R$85,R752=$R$75,R752=$R$135),"Music",IF(OR(R752=Sheet1!$H$4,R752=Sheet1!$H$5,R752=Sheet1!$H$6,R752=Sheet1!$H$7,R752=Sheet1!$H$8,R752=Sheet1!$H$9),"Film &amp; Video",IF(OR(R752=Sheet1!$H$26,R752=Sheet1!$H$25),"Technology",IF(R752=Sheet1!$H$13,"Journalism",IF(OR(R752=Sheet1!$H$20,R752=Sheet1!$H$21,R752=Sheet1!$H$22,R752=Sheet1!$H$23),"Publishing",IF(R752=Sheet1!$H$24,"Photography",IF(R752=Sheet1!$H$27,"Theater",IF(OR(R752=Sheet1!$H$10,R752=Sheet1!$H$11),"Games","TBD")))))))))</f>
        <v>Music</v>
      </c>
      <c r="T752" t="str">
        <f>IF(R752=Sheet1!$H$4,"Animation",IF(R752=Sheet1!$H$5,"Documentary",IF(R752=Sheet1!$H$6,"Drama",IF(R752=Sheet1!$H$7,"Science Fiction",IF(R752=Sheet1!$H$8,"Shorts",IF(R752=Sheet1!$H$9,"Television",IF(R752=Sheet1!$H$10,"Mobile games",IF(R752=Sheet1!$H$11,"Video games",IF(R752=Sheet1!$H$12,"Food trucks",IF(R752=Sheet1!$H$13,"Audio",IF(R752=Sheet1!$H$14,"Electric music",IF(R752=Sheet1!$H$15,"Indie rock",IF(R752=Sheet1!$H$16,"Jazz",IF(R752=Sheet1!$H$17,"Metal",IF(R752=Sheet1!$H$18,"Rock",IF(R752=Sheet1!$H$19,"World Music",IF(R752=Sheet1!$H$20,"Fiction",IF(R752=Sheet1!$H$21,"Nonfiction",IF(R752=Sheet1!$H$22,"Radio &amp; podcasts",IF(R752=Sheet1!$H$23,"Translations",IF(R752=Sheet1!$H$24,"Photography books",IF(R752=Sheet1!$H$25,"Web",IF(R752=Sheet1!$H$26,"Wearables",IF(R752=Sheet1!$H$27,"Plays","Other"))))))))))))))))))))))))</f>
        <v>Electric music</v>
      </c>
    </row>
    <row r="753" spans="1:20" ht="16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s="5">
        <f>(E753/D753)</f>
        <v>2.3230555555555554</v>
      </c>
      <c r="I753" s="8">
        <f>E753/G753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4">
        <f>(((L753/60)/60)/24)+DATE(1970,1,1)</f>
        <v>42446.208333333328</v>
      </c>
      <c r="O753" s="14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tr">
        <f>IF(R753="food/food trucks","Food",IF(OR(R753=$R$3,R753=$R$15,R753=$R$52,R753=$R$85,R753=$R$75,R753=$R$135),"Music",IF(OR(R753=Sheet1!$H$4,R753=Sheet1!$H$5,R753=Sheet1!$H$6,R753=Sheet1!$H$7,R753=Sheet1!$H$8,R753=Sheet1!$H$9),"Film &amp; Video",IF(OR(R753=Sheet1!$H$26,R753=Sheet1!$H$25),"Technology",IF(R753=Sheet1!$H$13,"Journalism",IF(OR(R753=Sheet1!$H$20,R753=Sheet1!$H$21,R753=Sheet1!$H$22,R753=Sheet1!$H$23),"Publishing",IF(R753=Sheet1!$H$24,"Photography",IF(R753=Sheet1!$H$27,"Theater",IF(OR(R753=Sheet1!$H$10,R753=Sheet1!$H$11),"Games","TBD")))))))))</f>
        <v>Publishing</v>
      </c>
      <c r="T753" t="str">
        <f>IF(R753=Sheet1!$H$4,"Animation",IF(R753=Sheet1!$H$5,"Documentary",IF(R753=Sheet1!$H$6,"Drama",IF(R753=Sheet1!$H$7,"Science Fiction",IF(R753=Sheet1!$H$8,"Shorts",IF(R753=Sheet1!$H$9,"Television",IF(R753=Sheet1!$H$10,"Mobile games",IF(R753=Sheet1!$H$11,"Video games",IF(R753=Sheet1!$H$12,"Food trucks",IF(R753=Sheet1!$H$13,"Audio",IF(R753=Sheet1!$H$14,"Electric music",IF(R753=Sheet1!$H$15,"Indie rock",IF(R753=Sheet1!$H$16,"Jazz",IF(R753=Sheet1!$H$17,"Metal",IF(R753=Sheet1!$H$18,"Rock",IF(R753=Sheet1!$H$19,"World Music",IF(R753=Sheet1!$H$20,"Fiction",IF(R753=Sheet1!$H$21,"Nonfiction",IF(R753=Sheet1!$H$22,"Radio &amp; podcasts",IF(R753=Sheet1!$H$23,"Translations",IF(R753=Sheet1!$H$24,"Photography books",IF(R753=Sheet1!$H$25,"Web",IF(R753=Sheet1!$H$26,"Wearables",IF(R753=Sheet1!$H$27,"Plays","Other"))))))))))))))))))))))))</f>
        <v>Nonfiction</v>
      </c>
    </row>
    <row r="754" spans="1:20" ht="16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s="5">
        <f>(E754/D754)</f>
        <v>0.92448275862068963</v>
      </c>
      <c r="I754" s="8">
        <f>E754/G754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4">
        <f>(((L754/60)/60)/24)+DATE(1970,1,1)</f>
        <v>40395.208333333336</v>
      </c>
      <c r="O754" s="14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>
        <f>IF(R754="food/food trucks","Food",IF(OR(R754=$R$3,R754=$R$15,R754=$R$52,R754=$R$85,R754=$R$75,R754=$R$135),"Music",IF(OR(R754=Sheet1!$H$4,R754=Sheet1!$H$5,R754=Sheet1!$H$6,R754=Sheet1!$H$7,R754=Sheet1!$H$8,R754=Sheet1!$H$9),"Film &amp; Video",IF(OR(R754=Sheet1!$H$26,R754=Sheet1!$H$25),"Technology",IF(R754=Sheet1!$H$13,"Journalism",IF(OR(R754=Sheet1!$H$20,R754=Sheet1!$H$21,R754=Sheet1!$H$22,R754=Sheet1!$H$23),"Publishing",IF(R754=Sheet1!$H$24,"Photography",IF(R754=Sheet1!$H$27,"Theater",IF(OR(R754=Sheet1!$H$10,R754=Sheet1!$H$11),"Games","TBD")))))))))</f>
        <v>Theater</v>
      </c>
      <c r="T754" t="str">
        <f>IF(R754=Sheet1!$H$4,"Animation",IF(R754=Sheet1!$H$5,"Documentary",IF(R754=Sheet1!$H$6,"Drama",IF(R754=Sheet1!$H$7,"Science Fiction",IF(R754=Sheet1!$H$8,"Shorts",IF(R754=Sheet1!$H$9,"Television",IF(R754=Sheet1!$H$10,"Mobile games",IF(R754=Sheet1!$H$11,"Video games",IF(R754=Sheet1!$H$12,"Food trucks",IF(R754=Sheet1!$H$13,"Audio",IF(R754=Sheet1!$H$14,"Electric music",IF(R754=Sheet1!$H$15,"Indie rock",IF(R754=Sheet1!$H$16,"Jazz",IF(R754=Sheet1!$H$17,"Metal",IF(R754=Sheet1!$H$18,"Rock",IF(R754=Sheet1!$H$19,"World Music",IF(R754=Sheet1!$H$20,"Fiction",IF(R754=Sheet1!$H$21,"Nonfiction",IF(R754=Sheet1!$H$22,"Radio &amp; podcasts",IF(R754=Sheet1!$H$23,"Translations",IF(R754=Sheet1!$H$24,"Photography books",IF(R754=Sheet1!$H$25,"Web",IF(R754=Sheet1!$H$26,"Wearables",IF(R754=Sheet1!$H$27,"Plays","Other"))))))))))))))))))))))))</f>
        <v>Plays</v>
      </c>
    </row>
    <row r="755" spans="1:20" ht="16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s="5">
        <f>(E755/D755)</f>
        <v>2.5670212765957445</v>
      </c>
      <c r="I755" s="8">
        <f>E755/G755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4">
        <f>(((L755/60)/60)/24)+DATE(1970,1,1)</f>
        <v>40321.208333333336</v>
      </c>
      <c r="O755" s="14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tr">
        <f>IF(R755="food/food trucks","Food",IF(OR(R755=$R$3,R755=$R$15,R755=$R$52,R755=$R$85,R755=$R$75,R755=$R$135),"Music",IF(OR(R755=Sheet1!$H$4,R755=Sheet1!$H$5,R755=Sheet1!$H$6,R755=Sheet1!$H$7,R755=Sheet1!$H$8,R755=Sheet1!$H$9),"Film &amp; Video",IF(OR(R755=Sheet1!$H$26,R755=Sheet1!$H$25),"Technology",IF(R755=Sheet1!$H$13,"Journalism",IF(OR(R755=Sheet1!$H$20,R755=Sheet1!$H$21,R755=Sheet1!$H$22,R755=Sheet1!$H$23),"Publishing",IF(R755=Sheet1!$H$24,"Photography",IF(R755=Sheet1!$H$27,"Theater",IF(OR(R755=Sheet1!$H$10,R755=Sheet1!$H$11),"Games","TBD")))))))))</f>
        <v>Photography</v>
      </c>
      <c r="T755" t="str">
        <f>IF(R755=Sheet1!$H$4,"Animation",IF(R755=Sheet1!$H$5,"Documentary",IF(R755=Sheet1!$H$6,"Drama",IF(R755=Sheet1!$H$7,"Science Fiction",IF(R755=Sheet1!$H$8,"Shorts",IF(R755=Sheet1!$H$9,"Television",IF(R755=Sheet1!$H$10,"Mobile games",IF(R755=Sheet1!$H$11,"Video games",IF(R755=Sheet1!$H$12,"Food trucks",IF(R755=Sheet1!$H$13,"Audio",IF(R755=Sheet1!$H$14,"Electric music",IF(R755=Sheet1!$H$15,"Indie rock",IF(R755=Sheet1!$H$16,"Jazz",IF(R755=Sheet1!$H$17,"Metal",IF(R755=Sheet1!$H$18,"Rock",IF(R755=Sheet1!$H$19,"World Music",IF(R755=Sheet1!$H$20,"Fiction",IF(R755=Sheet1!$H$21,"Nonfiction",IF(R755=Sheet1!$H$22,"Radio &amp; podcasts",IF(R755=Sheet1!$H$23,"Translations",IF(R755=Sheet1!$H$24,"Photography books",IF(R755=Sheet1!$H$25,"Web",IF(R755=Sheet1!$H$26,"Wearables",IF(R755=Sheet1!$H$27,"Plays","Other"))))))))))))))))))))))))</f>
        <v>Photography books</v>
      </c>
    </row>
    <row r="756" spans="1:20" ht="16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s="5">
        <f>(E756/D756)</f>
        <v>1.6847017045454546</v>
      </c>
      <c r="I756" s="8">
        <f>E756/G756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4">
        <f>(((L756/60)/60)/24)+DATE(1970,1,1)</f>
        <v>41210.208333333336</v>
      </c>
      <c r="O756" s="14">
        <f>(((M756/60)/60)/24)+DATE(1970,1,1)</f>
        <v>41263.25</v>
      </c>
      <c r="P756" t="b">
        <v>0</v>
      </c>
      <c r="Q756" t="b">
        <v>0</v>
      </c>
      <c r="R756" t="s">
        <v>33</v>
      </c>
      <c r="S756" t="str">
        <f>IF(R756="food/food trucks","Food",IF(OR(R756=$R$3,R756=$R$15,R756=$R$52,R756=$R$85,R756=$R$75,R756=$R$135),"Music",IF(OR(R756=Sheet1!$H$4,R756=Sheet1!$H$5,R756=Sheet1!$H$6,R756=Sheet1!$H$7,R756=Sheet1!$H$8,R756=Sheet1!$H$9),"Film &amp; Video",IF(OR(R756=Sheet1!$H$26,R756=Sheet1!$H$25),"Technology",IF(R756=Sheet1!$H$13,"Journalism",IF(OR(R756=Sheet1!$H$20,R756=Sheet1!$H$21,R756=Sheet1!$H$22,R756=Sheet1!$H$23),"Publishing",IF(R756=Sheet1!$H$24,"Photography",IF(R756=Sheet1!$H$27,"Theater",IF(OR(R756=Sheet1!$H$10,R756=Sheet1!$H$11),"Games","TBD")))))))))</f>
        <v>Theater</v>
      </c>
      <c r="T756" t="str">
        <f>IF(R756=Sheet1!$H$4,"Animation",IF(R756=Sheet1!$H$5,"Documentary",IF(R756=Sheet1!$H$6,"Drama",IF(R756=Sheet1!$H$7,"Science Fiction",IF(R756=Sheet1!$H$8,"Shorts",IF(R756=Sheet1!$H$9,"Television",IF(R756=Sheet1!$H$10,"Mobile games",IF(R756=Sheet1!$H$11,"Video games",IF(R756=Sheet1!$H$12,"Food trucks",IF(R756=Sheet1!$H$13,"Audio",IF(R756=Sheet1!$H$14,"Electric music",IF(R756=Sheet1!$H$15,"Indie rock",IF(R756=Sheet1!$H$16,"Jazz",IF(R756=Sheet1!$H$17,"Metal",IF(R756=Sheet1!$H$18,"Rock",IF(R756=Sheet1!$H$19,"World Music",IF(R756=Sheet1!$H$20,"Fiction",IF(R756=Sheet1!$H$21,"Nonfiction",IF(R756=Sheet1!$H$22,"Radio &amp; podcasts",IF(R756=Sheet1!$H$23,"Translations",IF(R756=Sheet1!$H$24,"Photography books",IF(R756=Sheet1!$H$25,"Web",IF(R756=Sheet1!$H$26,"Wearables",IF(R756=Sheet1!$H$27,"Plays","Other"))))))))))))))))))))))))</f>
        <v>Plays</v>
      </c>
    </row>
    <row r="757" spans="1:20" ht="16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s="5">
        <f>(E757/D757)</f>
        <v>1.6657777777777778</v>
      </c>
      <c r="I757" s="8">
        <f>E757/G757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4">
        <f>(((L757/60)/60)/24)+DATE(1970,1,1)</f>
        <v>43096.25</v>
      </c>
      <c r="O757" s="14">
        <f>(((M757/60)/60)/24)+DATE(1970,1,1)</f>
        <v>43108.25</v>
      </c>
      <c r="P757" t="b">
        <v>0</v>
      </c>
      <c r="Q757" t="b">
        <v>1</v>
      </c>
      <c r="R757" t="s">
        <v>33</v>
      </c>
      <c r="S757" t="str">
        <f>IF(R757="food/food trucks","Food",IF(OR(R757=$R$3,R757=$R$15,R757=$R$52,R757=$R$85,R757=$R$75,R757=$R$135),"Music",IF(OR(R757=Sheet1!$H$4,R757=Sheet1!$H$5,R757=Sheet1!$H$6,R757=Sheet1!$H$7,R757=Sheet1!$H$8,R757=Sheet1!$H$9),"Film &amp; Video",IF(OR(R757=Sheet1!$H$26,R757=Sheet1!$H$25),"Technology",IF(R757=Sheet1!$H$13,"Journalism",IF(OR(R757=Sheet1!$H$20,R757=Sheet1!$H$21,R757=Sheet1!$H$22,R757=Sheet1!$H$23),"Publishing",IF(R757=Sheet1!$H$24,"Photography",IF(R757=Sheet1!$H$27,"Theater",IF(OR(R757=Sheet1!$H$10,R757=Sheet1!$H$11),"Games","TBD")))))))))</f>
        <v>Theater</v>
      </c>
      <c r="T757" t="str">
        <f>IF(R757=Sheet1!$H$4,"Animation",IF(R757=Sheet1!$H$5,"Documentary",IF(R757=Sheet1!$H$6,"Drama",IF(R757=Sheet1!$H$7,"Science Fiction",IF(R757=Sheet1!$H$8,"Shorts",IF(R757=Sheet1!$H$9,"Television",IF(R757=Sheet1!$H$10,"Mobile games",IF(R757=Sheet1!$H$11,"Video games",IF(R757=Sheet1!$H$12,"Food trucks",IF(R757=Sheet1!$H$13,"Audio",IF(R757=Sheet1!$H$14,"Electric music",IF(R757=Sheet1!$H$15,"Indie rock",IF(R757=Sheet1!$H$16,"Jazz",IF(R757=Sheet1!$H$17,"Metal",IF(R757=Sheet1!$H$18,"Rock",IF(R757=Sheet1!$H$19,"World Music",IF(R757=Sheet1!$H$20,"Fiction",IF(R757=Sheet1!$H$21,"Nonfiction",IF(R757=Sheet1!$H$22,"Radio &amp; podcasts",IF(R757=Sheet1!$H$23,"Translations",IF(R757=Sheet1!$H$24,"Photography books",IF(R757=Sheet1!$H$25,"Web",IF(R757=Sheet1!$H$26,"Wearables",IF(R757=Sheet1!$H$27,"Plays","Other"))))))))))))))))))))))))</f>
        <v>Plays</v>
      </c>
    </row>
    <row r="758" spans="1:20" ht="16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s="5">
        <f>(E758/D758)</f>
        <v>7.7207692307692311</v>
      </c>
      <c r="I758" s="8">
        <f>E758/G758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4">
        <f>(((L758/60)/60)/24)+DATE(1970,1,1)</f>
        <v>42024.25</v>
      </c>
      <c r="O758" s="14">
        <f>(((M758/60)/60)/24)+DATE(1970,1,1)</f>
        <v>42030.25</v>
      </c>
      <c r="P758" t="b">
        <v>0</v>
      </c>
      <c r="Q758" t="b">
        <v>0</v>
      </c>
      <c r="R758" t="s">
        <v>33</v>
      </c>
      <c r="S758" t="str">
        <f>IF(R758="food/food trucks","Food",IF(OR(R758=$R$3,R758=$R$15,R758=$R$52,R758=$R$85,R758=$R$75,R758=$R$135),"Music",IF(OR(R758=Sheet1!$H$4,R758=Sheet1!$H$5,R758=Sheet1!$H$6,R758=Sheet1!$H$7,R758=Sheet1!$H$8,R758=Sheet1!$H$9),"Film &amp; Video",IF(OR(R758=Sheet1!$H$26,R758=Sheet1!$H$25),"Technology",IF(R758=Sheet1!$H$13,"Journalism",IF(OR(R758=Sheet1!$H$20,R758=Sheet1!$H$21,R758=Sheet1!$H$22,R758=Sheet1!$H$23),"Publishing",IF(R758=Sheet1!$H$24,"Photography",IF(R758=Sheet1!$H$27,"Theater",IF(OR(R758=Sheet1!$H$10,R758=Sheet1!$H$11),"Games","TBD")))))))))</f>
        <v>Theater</v>
      </c>
      <c r="T758" t="str">
        <f>IF(R758=Sheet1!$H$4,"Animation",IF(R758=Sheet1!$H$5,"Documentary",IF(R758=Sheet1!$H$6,"Drama",IF(R758=Sheet1!$H$7,"Science Fiction",IF(R758=Sheet1!$H$8,"Shorts",IF(R758=Sheet1!$H$9,"Television",IF(R758=Sheet1!$H$10,"Mobile games",IF(R758=Sheet1!$H$11,"Video games",IF(R758=Sheet1!$H$12,"Food trucks",IF(R758=Sheet1!$H$13,"Audio",IF(R758=Sheet1!$H$14,"Electric music",IF(R758=Sheet1!$H$15,"Indie rock",IF(R758=Sheet1!$H$16,"Jazz",IF(R758=Sheet1!$H$17,"Metal",IF(R758=Sheet1!$H$18,"Rock",IF(R758=Sheet1!$H$19,"World Music",IF(R758=Sheet1!$H$20,"Fiction",IF(R758=Sheet1!$H$21,"Nonfiction",IF(R758=Sheet1!$H$22,"Radio &amp; podcasts",IF(R758=Sheet1!$H$23,"Translations",IF(R758=Sheet1!$H$24,"Photography books",IF(R758=Sheet1!$H$25,"Web",IF(R758=Sheet1!$H$26,"Wearables",IF(R758=Sheet1!$H$27,"Plays","Other"))))))))))))))))))))))))</f>
        <v>Plays</v>
      </c>
    </row>
    <row r="759" spans="1:20" ht="16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s="5">
        <f>(E759/D759)</f>
        <v>4.0685714285714285</v>
      </c>
      <c r="I759" s="8">
        <f>E759/G759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4">
        <f>(((L759/60)/60)/24)+DATE(1970,1,1)</f>
        <v>40675.208333333336</v>
      </c>
      <c r="O759" s="14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tr">
        <f>IF(R759="food/food trucks","Food",IF(OR(R759=$R$3,R759=$R$15,R759=$R$52,R759=$R$85,R759=$R$75,R759=$R$135),"Music",IF(OR(R759=Sheet1!$H$4,R759=Sheet1!$H$5,R759=Sheet1!$H$6,R759=Sheet1!$H$7,R759=Sheet1!$H$8,R759=Sheet1!$H$9),"Film &amp; Video",IF(OR(R759=Sheet1!$H$26,R759=Sheet1!$H$25),"Technology",IF(R759=Sheet1!$H$13,"Journalism",IF(OR(R759=Sheet1!$H$20,R759=Sheet1!$H$21,R759=Sheet1!$H$22,R759=Sheet1!$H$23),"Publishing",IF(R759=Sheet1!$H$24,"Photography",IF(R759=Sheet1!$H$27,"Theater",IF(OR(R759=Sheet1!$H$10,R759=Sheet1!$H$11),"Games","TBD")))))))))</f>
        <v>Film &amp; Video</v>
      </c>
      <c r="T759" t="str">
        <f>IF(R759=Sheet1!$H$4,"Animation",IF(R759=Sheet1!$H$5,"Documentary",IF(R759=Sheet1!$H$6,"Drama",IF(R759=Sheet1!$H$7,"Science Fiction",IF(R759=Sheet1!$H$8,"Shorts",IF(R759=Sheet1!$H$9,"Television",IF(R759=Sheet1!$H$10,"Mobile games",IF(R759=Sheet1!$H$11,"Video games",IF(R759=Sheet1!$H$12,"Food trucks",IF(R759=Sheet1!$H$13,"Audio",IF(R759=Sheet1!$H$14,"Electric music",IF(R759=Sheet1!$H$15,"Indie rock",IF(R759=Sheet1!$H$16,"Jazz",IF(R759=Sheet1!$H$17,"Metal",IF(R759=Sheet1!$H$18,"Rock",IF(R759=Sheet1!$H$19,"World Music",IF(R759=Sheet1!$H$20,"Fiction",IF(R759=Sheet1!$H$21,"Nonfiction",IF(R759=Sheet1!$H$22,"Radio &amp; podcasts",IF(R759=Sheet1!$H$23,"Translations",IF(R759=Sheet1!$H$24,"Photography books",IF(R759=Sheet1!$H$25,"Web",IF(R759=Sheet1!$H$26,"Wearables",IF(R759=Sheet1!$H$27,"Plays","Other"))))))))))))))))))))))))</f>
        <v>Drama</v>
      </c>
    </row>
    <row r="760" spans="1:20" ht="16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s="5">
        <f>(E760/D760)</f>
        <v>5.6420608108108112</v>
      </c>
      <c r="I760" s="8">
        <f>E760/G760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4">
        <f>(((L760/60)/60)/24)+DATE(1970,1,1)</f>
        <v>41936.208333333336</v>
      </c>
      <c r="O760" s="14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tr">
        <f>IF(R760="food/food trucks","Food",IF(OR(R760=$R$3,R760=$R$15,R760=$R$52,R760=$R$85,R760=$R$75,R760=$R$135),"Music",IF(OR(R760=Sheet1!$H$4,R760=Sheet1!$H$5,R760=Sheet1!$H$6,R760=Sheet1!$H$7,R760=Sheet1!$H$8,R760=Sheet1!$H$9),"Film &amp; Video",IF(OR(R760=Sheet1!$H$26,R760=Sheet1!$H$25),"Technology",IF(R760=Sheet1!$H$13,"Journalism",IF(OR(R760=Sheet1!$H$20,R760=Sheet1!$H$21,R760=Sheet1!$H$22,R760=Sheet1!$H$23),"Publishing",IF(R760=Sheet1!$H$24,"Photography",IF(R760=Sheet1!$H$27,"Theater",IF(OR(R760=Sheet1!$H$10,R760=Sheet1!$H$11),"Games","TBD")))))))))</f>
        <v>Music</v>
      </c>
      <c r="T760" t="str">
        <f>IF(R760=Sheet1!$H$4,"Animation",IF(R760=Sheet1!$H$5,"Documentary",IF(R760=Sheet1!$H$6,"Drama",IF(R760=Sheet1!$H$7,"Science Fiction",IF(R760=Sheet1!$H$8,"Shorts",IF(R760=Sheet1!$H$9,"Television",IF(R760=Sheet1!$H$10,"Mobile games",IF(R760=Sheet1!$H$11,"Video games",IF(R760=Sheet1!$H$12,"Food trucks",IF(R760=Sheet1!$H$13,"Audio",IF(R760=Sheet1!$H$14,"Electric music",IF(R760=Sheet1!$H$15,"Indie rock",IF(R760=Sheet1!$H$16,"Jazz",IF(R760=Sheet1!$H$17,"Metal",IF(R760=Sheet1!$H$18,"Rock",IF(R760=Sheet1!$H$19,"World Music",IF(R760=Sheet1!$H$20,"Fiction",IF(R760=Sheet1!$H$21,"Nonfiction",IF(R760=Sheet1!$H$22,"Radio &amp; podcasts",IF(R760=Sheet1!$H$23,"Translations",IF(R760=Sheet1!$H$24,"Photography books",IF(R760=Sheet1!$H$25,"Web",IF(R760=Sheet1!$H$26,"Wearables",IF(R760=Sheet1!$H$27,"Plays","Other"))))))))))))))))))))))))</f>
        <v>Rock</v>
      </c>
    </row>
    <row r="761" spans="1:20" ht="31.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s="5">
        <f>(E761/D761)</f>
        <v>0.6842686567164179</v>
      </c>
      <c r="I761" s="8">
        <f>E761/G761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4">
        <f>(((L761/60)/60)/24)+DATE(1970,1,1)</f>
        <v>43136.25</v>
      </c>
      <c r="O761" s="14">
        <f>(((M761/60)/60)/24)+DATE(1970,1,1)</f>
        <v>43166.25</v>
      </c>
      <c r="P761" t="b">
        <v>0</v>
      </c>
      <c r="Q761" t="b">
        <v>0</v>
      </c>
      <c r="R761" t="s">
        <v>50</v>
      </c>
      <c r="S761" t="str">
        <f>IF(R761="food/food trucks","Food",IF(OR(R761=$R$3,R761=$R$15,R761=$R$52,R761=$R$85,R761=$R$75,R761=$R$135),"Music",IF(OR(R761=Sheet1!$H$4,R761=Sheet1!$H$5,R761=Sheet1!$H$6,R761=Sheet1!$H$7,R761=Sheet1!$H$8,R761=Sheet1!$H$9),"Film &amp; Video",IF(OR(R761=Sheet1!$H$26,R761=Sheet1!$H$25),"Technology",IF(R761=Sheet1!$H$13,"Journalism",IF(OR(R761=Sheet1!$H$20,R761=Sheet1!$H$21,R761=Sheet1!$H$22,R761=Sheet1!$H$23),"Publishing",IF(R761=Sheet1!$H$24,"Photography",IF(R761=Sheet1!$H$27,"Theater",IF(OR(R761=Sheet1!$H$10,R761=Sheet1!$H$11),"Games","TBD")))))))))</f>
        <v>Music</v>
      </c>
      <c r="T761" t="str">
        <f>IF(R761=Sheet1!$H$4,"Animation",IF(R761=Sheet1!$H$5,"Documentary",IF(R761=Sheet1!$H$6,"Drama",IF(R761=Sheet1!$H$7,"Science Fiction",IF(R761=Sheet1!$H$8,"Shorts",IF(R761=Sheet1!$H$9,"Television",IF(R761=Sheet1!$H$10,"Mobile games",IF(R761=Sheet1!$H$11,"Video games",IF(R761=Sheet1!$H$12,"Food trucks",IF(R761=Sheet1!$H$13,"Audio",IF(R761=Sheet1!$H$14,"Electric music",IF(R761=Sheet1!$H$15,"Indie rock",IF(R761=Sheet1!$H$16,"Jazz",IF(R761=Sheet1!$H$17,"Metal",IF(R761=Sheet1!$H$18,"Rock",IF(R761=Sheet1!$H$19,"World Music",IF(R761=Sheet1!$H$20,"Fiction",IF(R761=Sheet1!$H$21,"Nonfiction",IF(R761=Sheet1!$H$22,"Radio &amp; podcasts",IF(R761=Sheet1!$H$23,"Translations",IF(R761=Sheet1!$H$24,"Photography books",IF(R761=Sheet1!$H$25,"Web",IF(R761=Sheet1!$H$26,"Wearables",IF(R761=Sheet1!$H$27,"Plays","Other"))))))))))))))))))))))))</f>
        <v>Electric music</v>
      </c>
    </row>
    <row r="762" spans="1:20" ht="16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s="5">
        <f>(E762/D762)</f>
        <v>0.34351966873706002</v>
      </c>
      <c r="I762" s="8">
        <f>E762/G762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4">
        <f>(((L762/60)/60)/24)+DATE(1970,1,1)</f>
        <v>43678.208333333328</v>
      </c>
      <c r="O762" s="14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>
        <f>IF(R762="food/food trucks","Food",IF(OR(R762=$R$3,R762=$R$15,R762=$R$52,R762=$R$85,R762=$R$75,R762=$R$135),"Music",IF(OR(R762=Sheet1!$H$4,R762=Sheet1!$H$5,R762=Sheet1!$H$6,R762=Sheet1!$H$7,R762=Sheet1!$H$8,R762=Sheet1!$H$9),"Film &amp; Video",IF(OR(R762=Sheet1!$H$26,R762=Sheet1!$H$25),"Technology",IF(R762=Sheet1!$H$13,"Journalism",IF(OR(R762=Sheet1!$H$20,R762=Sheet1!$H$21,R762=Sheet1!$H$22,R762=Sheet1!$H$23),"Publishing",IF(R762=Sheet1!$H$24,"Photography",IF(R762=Sheet1!$H$27,"Theater",IF(OR(R762=Sheet1!$H$10,R762=Sheet1!$H$11),"Games","TBD")))))))))</f>
        <v>Games</v>
      </c>
      <c r="T762" t="str">
        <f>IF(R762=Sheet1!$H$4,"Animation",IF(R762=Sheet1!$H$5,"Documentary",IF(R762=Sheet1!$H$6,"Drama",IF(R762=Sheet1!$H$7,"Science Fiction",IF(R762=Sheet1!$H$8,"Shorts",IF(R762=Sheet1!$H$9,"Television",IF(R762=Sheet1!$H$10,"Mobile games",IF(R762=Sheet1!$H$11,"Video games",IF(R762=Sheet1!$H$12,"Food trucks",IF(R762=Sheet1!$H$13,"Audio",IF(R762=Sheet1!$H$14,"Electric music",IF(R762=Sheet1!$H$15,"Indie rock",IF(R762=Sheet1!$H$16,"Jazz",IF(R762=Sheet1!$H$17,"Metal",IF(R762=Sheet1!$H$18,"Rock",IF(R762=Sheet1!$H$19,"World Music",IF(R762=Sheet1!$H$20,"Fiction",IF(R762=Sheet1!$H$21,"Nonfiction",IF(R762=Sheet1!$H$22,"Radio &amp; podcasts",IF(R762=Sheet1!$H$23,"Translations",IF(R762=Sheet1!$H$24,"Photography books",IF(R762=Sheet1!$H$25,"Web",IF(R762=Sheet1!$H$26,"Wearables",IF(R762=Sheet1!$H$27,"Plays","Other"))))))))))))))))))))))))</f>
        <v>Video games</v>
      </c>
    </row>
    <row r="763" spans="1:20" ht="16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s="5">
        <f>(E763/D763)</f>
        <v>6.5545454545454547</v>
      </c>
      <c r="I763" s="8">
        <f>E763/G763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4">
        <f>(((L763/60)/60)/24)+DATE(1970,1,1)</f>
        <v>42938.208333333328</v>
      </c>
      <c r="O763" s="14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tr">
        <f>IF(R763="food/food trucks","Food",IF(OR(R763=$R$3,R763=$R$15,R763=$R$52,R763=$R$85,R763=$R$75,R763=$R$135),"Music",IF(OR(R763=Sheet1!$H$4,R763=Sheet1!$H$5,R763=Sheet1!$H$6,R763=Sheet1!$H$7,R763=Sheet1!$H$8,R763=Sheet1!$H$9),"Film &amp; Video",IF(OR(R763=Sheet1!$H$26,R763=Sheet1!$H$25),"Technology",IF(R763=Sheet1!$H$13,"Journalism",IF(OR(R763=Sheet1!$H$20,R763=Sheet1!$H$21,R763=Sheet1!$H$22,R763=Sheet1!$H$23),"Publishing",IF(R763=Sheet1!$H$24,"Photography",IF(R763=Sheet1!$H$27,"Theater",IF(OR(R763=Sheet1!$H$10,R763=Sheet1!$H$11),"Games","TBD")))))))))</f>
        <v>Music</v>
      </c>
      <c r="T763" t="str">
        <f>IF(R763=Sheet1!$H$4,"Animation",IF(R763=Sheet1!$H$5,"Documentary",IF(R763=Sheet1!$H$6,"Drama",IF(R763=Sheet1!$H$7,"Science Fiction",IF(R763=Sheet1!$H$8,"Shorts",IF(R763=Sheet1!$H$9,"Television",IF(R763=Sheet1!$H$10,"Mobile games",IF(R763=Sheet1!$H$11,"Video games",IF(R763=Sheet1!$H$12,"Food trucks",IF(R763=Sheet1!$H$13,"Audio",IF(R763=Sheet1!$H$14,"Electric music",IF(R763=Sheet1!$H$15,"Indie rock",IF(R763=Sheet1!$H$16,"Jazz",IF(R763=Sheet1!$H$17,"Metal",IF(R763=Sheet1!$H$18,"Rock",IF(R763=Sheet1!$H$19,"World Music",IF(R763=Sheet1!$H$20,"Fiction",IF(R763=Sheet1!$H$21,"Nonfiction",IF(R763=Sheet1!$H$22,"Radio &amp; podcasts",IF(R763=Sheet1!$H$23,"Translations",IF(R763=Sheet1!$H$24,"Photography books",IF(R763=Sheet1!$H$25,"Web",IF(R763=Sheet1!$H$26,"Wearables",IF(R763=Sheet1!$H$27,"Plays","Other"))))))))))))))))))))))))</f>
        <v>Rock</v>
      </c>
    </row>
    <row r="764" spans="1:20" ht="16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s="5">
        <f>(E764/D764)</f>
        <v>1.7725714285714285</v>
      </c>
      <c r="I764" s="8">
        <f>E764/G764</f>
        <v>62.04</v>
      </c>
      <c r="J764" t="s">
        <v>26</v>
      </c>
      <c r="K764" t="s">
        <v>27</v>
      </c>
      <c r="L764">
        <v>1354082400</v>
      </c>
      <c r="M764">
        <v>1355032800</v>
      </c>
      <c r="N764" s="14">
        <f>(((L764/60)/60)/24)+DATE(1970,1,1)</f>
        <v>41241.25</v>
      </c>
      <c r="O764" s="14">
        <f>(((M764/60)/60)/24)+DATE(1970,1,1)</f>
        <v>41252.25</v>
      </c>
      <c r="P764" t="b">
        <v>0</v>
      </c>
      <c r="Q764" t="b">
        <v>0</v>
      </c>
      <c r="R764" t="s">
        <v>159</v>
      </c>
      <c r="S764" t="str">
        <f>IF(R764="food/food trucks","Food",IF(OR(R764=$R$3,R764=$R$15,R764=$R$52,R764=$R$85,R764=$R$75,R764=$R$135),"Music",IF(OR(R764=Sheet1!$H$4,R764=Sheet1!$H$5,R764=Sheet1!$H$6,R764=Sheet1!$H$7,R764=Sheet1!$H$8,R764=Sheet1!$H$9),"Film &amp; Video",IF(OR(R764=Sheet1!$H$26,R764=Sheet1!$H$25),"Technology",IF(R764=Sheet1!$H$13,"Journalism",IF(OR(R764=Sheet1!$H$20,R764=Sheet1!$H$21,R764=Sheet1!$H$22,R764=Sheet1!$H$23),"Publishing",IF(R764=Sheet1!$H$24,"Photography",IF(R764=Sheet1!$H$27,"Theater",IF(OR(R764=Sheet1!$H$10,R764=Sheet1!$H$11),"Games","TBD")))))))))</f>
        <v>Music</v>
      </c>
      <c r="T764" t="str">
        <f>IF(R764=Sheet1!$H$4,"Animation",IF(R764=Sheet1!$H$5,"Documentary",IF(R764=Sheet1!$H$6,"Drama",IF(R764=Sheet1!$H$7,"Science Fiction",IF(R764=Sheet1!$H$8,"Shorts",IF(R764=Sheet1!$H$9,"Television",IF(R764=Sheet1!$H$10,"Mobile games",IF(R764=Sheet1!$H$11,"Video games",IF(R764=Sheet1!$H$12,"Food trucks",IF(R764=Sheet1!$H$13,"Audio",IF(R764=Sheet1!$H$14,"Electric music",IF(R764=Sheet1!$H$15,"Indie rock",IF(R764=Sheet1!$H$16,"Jazz",IF(R764=Sheet1!$H$17,"Metal",IF(R764=Sheet1!$H$18,"Rock",IF(R764=Sheet1!$H$19,"World Music",IF(R764=Sheet1!$H$20,"Fiction",IF(R764=Sheet1!$H$21,"Nonfiction",IF(R764=Sheet1!$H$22,"Radio &amp; podcasts",IF(R764=Sheet1!$H$23,"Translations",IF(R764=Sheet1!$H$24,"Photography books",IF(R764=Sheet1!$H$25,"Web",IF(R764=Sheet1!$H$26,"Wearables",IF(R764=Sheet1!$H$27,"Plays","Other"))))))))))))))))))))))))</f>
        <v>Jazz</v>
      </c>
    </row>
    <row r="765" spans="1:20" ht="16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s="5">
        <f>(E765/D765)</f>
        <v>1.1317857142857144</v>
      </c>
      <c r="I765" s="8">
        <f>E765/G765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4">
        <f>(((L765/60)/60)/24)+DATE(1970,1,1)</f>
        <v>41037.208333333336</v>
      </c>
      <c r="O765" s="14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tr">
        <f>IF(R765="food/food trucks","Food",IF(OR(R765=$R$3,R765=$R$15,R765=$R$52,R765=$R$85,R765=$R$75,R765=$R$135),"Music",IF(OR(R765=Sheet1!$H$4,R765=Sheet1!$H$5,R765=Sheet1!$H$6,R765=Sheet1!$H$7,R765=Sheet1!$H$8,R765=Sheet1!$H$9),"Film &amp; Video",IF(OR(R765=Sheet1!$H$26,R765=Sheet1!$H$25),"Technology",IF(R765=Sheet1!$H$13,"Journalism",IF(OR(R765=Sheet1!$H$20,R765=Sheet1!$H$21,R765=Sheet1!$H$22,R765=Sheet1!$H$23),"Publishing",IF(R765=Sheet1!$H$24,"Photography",IF(R765=Sheet1!$H$27,"Theater",IF(OR(R765=Sheet1!$H$10,R765=Sheet1!$H$11),"Games","TBD")))))))))</f>
        <v>Theater</v>
      </c>
      <c r="T765" t="str">
        <f>IF(R765=Sheet1!$H$4,"Animation",IF(R765=Sheet1!$H$5,"Documentary",IF(R765=Sheet1!$H$6,"Drama",IF(R765=Sheet1!$H$7,"Science Fiction",IF(R765=Sheet1!$H$8,"Shorts",IF(R765=Sheet1!$H$9,"Television",IF(R765=Sheet1!$H$10,"Mobile games",IF(R765=Sheet1!$H$11,"Video games",IF(R765=Sheet1!$H$12,"Food trucks",IF(R765=Sheet1!$H$13,"Audio",IF(R765=Sheet1!$H$14,"Electric music",IF(R765=Sheet1!$H$15,"Indie rock",IF(R765=Sheet1!$H$16,"Jazz",IF(R765=Sheet1!$H$17,"Metal",IF(R765=Sheet1!$H$18,"Rock",IF(R765=Sheet1!$H$19,"World Music",IF(R765=Sheet1!$H$20,"Fiction",IF(R765=Sheet1!$H$21,"Nonfiction",IF(R765=Sheet1!$H$22,"Radio &amp; podcasts",IF(R765=Sheet1!$H$23,"Translations",IF(R765=Sheet1!$H$24,"Photography books",IF(R765=Sheet1!$H$25,"Web",IF(R765=Sheet1!$H$26,"Wearables",IF(R765=Sheet1!$H$27,"Plays","Other"))))))))))))))))))))))))</f>
        <v>Plays</v>
      </c>
    </row>
    <row r="766" spans="1:20" ht="31.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s="5">
        <f>(E766/D766)</f>
        <v>7.2818181818181822</v>
      </c>
      <c r="I766" s="8">
        <f>E766/G766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4">
        <f>(((L766/60)/60)/24)+DATE(1970,1,1)</f>
        <v>40676.208333333336</v>
      </c>
      <c r="O766" s="14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tr">
        <f>IF(R766="food/food trucks","Food",IF(OR(R766=$R$3,R766=$R$15,R766=$R$52,R766=$R$85,R766=$R$75,R766=$R$135),"Music",IF(OR(R766=Sheet1!$H$4,R766=Sheet1!$H$5,R766=Sheet1!$H$6,R766=Sheet1!$H$7,R766=Sheet1!$H$8,R766=Sheet1!$H$9),"Film &amp; Video",IF(OR(R766=Sheet1!$H$26,R766=Sheet1!$H$25),"Technology",IF(R766=Sheet1!$H$13,"Journalism",IF(OR(R766=Sheet1!$H$20,R766=Sheet1!$H$21,R766=Sheet1!$H$22,R766=Sheet1!$H$23),"Publishing",IF(R766=Sheet1!$H$24,"Photography",IF(R766=Sheet1!$H$27,"Theater",IF(OR(R766=Sheet1!$H$10,R766=Sheet1!$H$11),"Games","TBD")))))))))</f>
        <v>Music</v>
      </c>
      <c r="T766" t="str">
        <f>IF(R766=Sheet1!$H$4,"Animation",IF(R766=Sheet1!$H$5,"Documentary",IF(R766=Sheet1!$H$6,"Drama",IF(R766=Sheet1!$H$7,"Science Fiction",IF(R766=Sheet1!$H$8,"Shorts",IF(R766=Sheet1!$H$9,"Television",IF(R766=Sheet1!$H$10,"Mobile games",IF(R766=Sheet1!$H$11,"Video games",IF(R766=Sheet1!$H$12,"Food trucks",IF(R766=Sheet1!$H$13,"Audio",IF(R766=Sheet1!$H$14,"Electric music",IF(R766=Sheet1!$H$15,"Indie rock",IF(R766=Sheet1!$H$16,"Jazz",IF(R766=Sheet1!$H$17,"Metal",IF(R766=Sheet1!$H$18,"Rock",IF(R766=Sheet1!$H$19,"World Music",IF(R766=Sheet1!$H$20,"Fiction",IF(R766=Sheet1!$H$21,"Nonfiction",IF(R766=Sheet1!$H$22,"Radio &amp; podcasts",IF(R766=Sheet1!$H$23,"Translations",IF(R766=Sheet1!$H$24,"Photography books",IF(R766=Sheet1!$H$25,"Web",IF(R766=Sheet1!$H$26,"Wearables",IF(R766=Sheet1!$H$27,"Plays","Other"))))))))))))))))))))))))</f>
        <v>Rock</v>
      </c>
    </row>
    <row r="767" spans="1:20" ht="16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s="5">
        <f>(E767/D767)</f>
        <v>2.0833333333333335</v>
      </c>
      <c r="I767" s="8">
        <f>E767/G767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4">
        <f>(((L767/60)/60)/24)+DATE(1970,1,1)</f>
        <v>42840.208333333328</v>
      </c>
      <c r="O767" s="14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tr">
        <f>IF(R767="food/food trucks","Food",IF(OR(R767=$R$3,R767=$R$15,R767=$R$52,R767=$R$85,R767=$R$75,R767=$R$135),"Music",IF(OR(R767=Sheet1!$H$4,R767=Sheet1!$H$5,R767=Sheet1!$H$6,R767=Sheet1!$H$7,R767=Sheet1!$H$8,R767=Sheet1!$H$9),"Film &amp; Video",IF(OR(R767=Sheet1!$H$26,R767=Sheet1!$H$25),"Technology",IF(R767=Sheet1!$H$13,"Journalism",IF(OR(R767=Sheet1!$H$20,R767=Sheet1!$H$21,R767=Sheet1!$H$22,R767=Sheet1!$H$23),"Publishing",IF(R767=Sheet1!$H$24,"Photography",IF(R767=Sheet1!$H$27,"Theater",IF(OR(R767=Sheet1!$H$10,R767=Sheet1!$H$11),"Games","TBD")))))))))</f>
        <v>Music</v>
      </c>
      <c r="T767" t="str">
        <f>IF(R767=Sheet1!$H$4,"Animation",IF(R767=Sheet1!$H$5,"Documentary",IF(R767=Sheet1!$H$6,"Drama",IF(R767=Sheet1!$H$7,"Science Fiction",IF(R767=Sheet1!$H$8,"Shorts",IF(R767=Sheet1!$H$9,"Television",IF(R767=Sheet1!$H$10,"Mobile games",IF(R767=Sheet1!$H$11,"Video games",IF(R767=Sheet1!$H$12,"Food trucks",IF(R767=Sheet1!$H$13,"Audio",IF(R767=Sheet1!$H$14,"Electric music",IF(R767=Sheet1!$H$15,"Indie rock",IF(R767=Sheet1!$H$16,"Jazz",IF(R767=Sheet1!$H$17,"Metal",IF(R767=Sheet1!$H$18,"Rock",IF(R767=Sheet1!$H$19,"World Music",IF(R767=Sheet1!$H$20,"Fiction",IF(R767=Sheet1!$H$21,"Nonfiction",IF(R767=Sheet1!$H$22,"Radio &amp; podcasts",IF(R767=Sheet1!$H$23,"Translations",IF(R767=Sheet1!$H$24,"Photography books",IF(R767=Sheet1!$H$25,"Web",IF(R767=Sheet1!$H$26,"Wearables",IF(R767=Sheet1!$H$27,"Plays","Other"))))))))))))))))))))))))</f>
        <v>Indie rock</v>
      </c>
    </row>
    <row r="768" spans="1:20" ht="31.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s="5">
        <f>(E768/D768)</f>
        <v>0.31171232876712329</v>
      </c>
      <c r="I768" s="8">
        <f>E768/G768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4">
        <f>(((L768/60)/60)/24)+DATE(1970,1,1)</f>
        <v>43362.208333333328</v>
      </c>
      <c r="O768" s="14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>
        <f>IF(R768="food/food trucks","Food",IF(OR(R768=$R$3,R768=$R$15,R768=$R$52,R768=$R$85,R768=$R$75,R768=$R$135),"Music",IF(OR(R768=Sheet1!$H$4,R768=Sheet1!$H$5,R768=Sheet1!$H$6,R768=Sheet1!$H$7,R768=Sheet1!$H$8,R768=Sheet1!$H$9),"Film &amp; Video",IF(OR(R768=Sheet1!$H$26,R768=Sheet1!$H$25),"Technology",IF(R768=Sheet1!$H$13,"Journalism",IF(OR(R768=Sheet1!$H$20,R768=Sheet1!$H$21,R768=Sheet1!$H$22,R768=Sheet1!$H$23),"Publishing",IF(R768=Sheet1!$H$24,"Photography",IF(R768=Sheet1!$H$27,"Theater",IF(OR(R768=Sheet1!$H$10,R768=Sheet1!$H$11),"Games","TBD")))))))))</f>
        <v>Film &amp; Video</v>
      </c>
      <c r="T768" t="str">
        <f>IF(R768=Sheet1!$H$4,"Animation",IF(R768=Sheet1!$H$5,"Documentary",IF(R768=Sheet1!$H$6,"Drama",IF(R768=Sheet1!$H$7,"Science Fiction",IF(R768=Sheet1!$H$8,"Shorts",IF(R768=Sheet1!$H$9,"Television",IF(R768=Sheet1!$H$10,"Mobile games",IF(R768=Sheet1!$H$11,"Video games",IF(R768=Sheet1!$H$12,"Food trucks",IF(R768=Sheet1!$H$13,"Audio",IF(R768=Sheet1!$H$14,"Electric music",IF(R768=Sheet1!$H$15,"Indie rock",IF(R768=Sheet1!$H$16,"Jazz",IF(R768=Sheet1!$H$17,"Metal",IF(R768=Sheet1!$H$18,"Rock",IF(R768=Sheet1!$H$19,"World Music",IF(R768=Sheet1!$H$20,"Fiction",IF(R768=Sheet1!$H$21,"Nonfiction",IF(R768=Sheet1!$H$22,"Radio &amp; podcasts",IF(R768=Sheet1!$H$23,"Translations",IF(R768=Sheet1!$H$24,"Photography books",IF(R768=Sheet1!$H$25,"Web",IF(R768=Sheet1!$H$26,"Wearables",IF(R768=Sheet1!$H$27,"Plays","Other"))))))))))))))))))))))))</f>
        <v>Science Fiction</v>
      </c>
    </row>
    <row r="769" spans="1:20" ht="16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s="5">
        <f>(E769/D769)</f>
        <v>0.56967078189300413</v>
      </c>
      <c r="I769" s="8">
        <f>E769/G769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4">
        <f>(((L769/60)/60)/24)+DATE(1970,1,1)</f>
        <v>42283.208333333328</v>
      </c>
      <c r="O769" s="14">
        <f>(((M769/60)/60)/24)+DATE(1970,1,1)</f>
        <v>42328.25</v>
      </c>
      <c r="P769" t="b">
        <v>0</v>
      </c>
      <c r="Q769" t="b">
        <v>0</v>
      </c>
      <c r="R769" t="s">
        <v>206</v>
      </c>
      <c r="S769" t="str">
        <f>IF(R769="food/food trucks","Food",IF(OR(R769=$R$3,R769=$R$15,R769=$R$52,R769=$R$85,R769=$R$75,R769=$R$135),"Music",IF(OR(R769=Sheet1!$H$4,R769=Sheet1!$H$5,R769=Sheet1!$H$6,R769=Sheet1!$H$7,R769=Sheet1!$H$8,R769=Sheet1!$H$9),"Film &amp; Video",IF(OR(R769=Sheet1!$H$26,R769=Sheet1!$H$25),"Technology",IF(R769=Sheet1!$H$13,"Journalism",IF(OR(R769=Sheet1!$H$20,R769=Sheet1!$H$21,R769=Sheet1!$H$22,R769=Sheet1!$H$23),"Publishing",IF(R769=Sheet1!$H$24,"Photography",IF(R769=Sheet1!$H$27,"Theater",IF(OR(R769=Sheet1!$H$10,R769=Sheet1!$H$11),"Games","TBD")))))))))</f>
        <v>Publishing</v>
      </c>
      <c r="T769" t="str">
        <f>IF(R769=Sheet1!$H$4,"Animation",IF(R769=Sheet1!$H$5,"Documentary",IF(R769=Sheet1!$H$6,"Drama",IF(R769=Sheet1!$H$7,"Science Fiction",IF(R769=Sheet1!$H$8,"Shorts",IF(R769=Sheet1!$H$9,"Television",IF(R769=Sheet1!$H$10,"Mobile games",IF(R769=Sheet1!$H$11,"Video games",IF(R769=Sheet1!$H$12,"Food trucks",IF(R769=Sheet1!$H$13,"Audio",IF(R769=Sheet1!$H$14,"Electric music",IF(R769=Sheet1!$H$15,"Indie rock",IF(R769=Sheet1!$H$16,"Jazz",IF(R769=Sheet1!$H$17,"Metal",IF(R769=Sheet1!$H$18,"Rock",IF(R769=Sheet1!$H$19,"World Music",IF(R769=Sheet1!$H$20,"Fiction",IF(R769=Sheet1!$H$21,"Nonfiction",IF(R769=Sheet1!$H$22,"Radio &amp; podcasts",IF(R769=Sheet1!$H$23,"Translations",IF(R769=Sheet1!$H$24,"Photography books",IF(R769=Sheet1!$H$25,"Web",IF(R769=Sheet1!$H$26,"Wearables",IF(R769=Sheet1!$H$27,"Plays","Other"))))))))))))))))))))))))</f>
        <v>Translations</v>
      </c>
    </row>
    <row r="770" spans="1:20" ht="16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s="5">
        <f>(E770/D770)</f>
        <v>2.31</v>
      </c>
      <c r="I770" s="8">
        <f>E770/G770</f>
        <v>73.92</v>
      </c>
      <c r="J770" t="s">
        <v>21</v>
      </c>
      <c r="K770" t="s">
        <v>22</v>
      </c>
      <c r="L770">
        <v>1386741600</v>
      </c>
      <c r="M770">
        <v>1388037600</v>
      </c>
      <c r="N770" s="14">
        <f>(((L770/60)/60)/24)+DATE(1970,1,1)</f>
        <v>41619.25</v>
      </c>
      <c r="O770" s="14">
        <f>(((M770/60)/60)/24)+DATE(1970,1,1)</f>
        <v>41634.25</v>
      </c>
      <c r="P770" t="b">
        <v>0</v>
      </c>
      <c r="Q770" t="b">
        <v>0</v>
      </c>
      <c r="R770" t="s">
        <v>33</v>
      </c>
      <c r="S770" t="str">
        <f>IF(R770="food/food trucks","Food",IF(OR(R770=$R$3,R770=$R$15,R770=$R$52,R770=$R$85,R770=$R$75,R770=$R$135),"Music",IF(OR(R770=Sheet1!$H$4,R770=Sheet1!$H$5,R770=Sheet1!$H$6,R770=Sheet1!$H$7,R770=Sheet1!$H$8,R770=Sheet1!$H$9),"Film &amp; Video",IF(OR(R770=Sheet1!$H$26,R770=Sheet1!$H$25),"Technology",IF(R770=Sheet1!$H$13,"Journalism",IF(OR(R770=Sheet1!$H$20,R770=Sheet1!$H$21,R770=Sheet1!$H$22,R770=Sheet1!$H$23),"Publishing",IF(R770=Sheet1!$H$24,"Photography",IF(R770=Sheet1!$H$27,"Theater",IF(OR(R770=Sheet1!$H$10,R770=Sheet1!$H$11),"Games","TBD")))))))))</f>
        <v>Theater</v>
      </c>
      <c r="T770" t="str">
        <f>IF(R770=Sheet1!$H$4,"Animation",IF(R770=Sheet1!$H$5,"Documentary",IF(R770=Sheet1!$H$6,"Drama",IF(R770=Sheet1!$H$7,"Science Fiction",IF(R770=Sheet1!$H$8,"Shorts",IF(R770=Sheet1!$H$9,"Television",IF(R770=Sheet1!$H$10,"Mobile games",IF(R770=Sheet1!$H$11,"Video games",IF(R770=Sheet1!$H$12,"Food trucks",IF(R770=Sheet1!$H$13,"Audio",IF(R770=Sheet1!$H$14,"Electric music",IF(R770=Sheet1!$H$15,"Indie rock",IF(R770=Sheet1!$H$16,"Jazz",IF(R770=Sheet1!$H$17,"Metal",IF(R770=Sheet1!$H$18,"Rock",IF(R770=Sheet1!$H$19,"World Music",IF(R770=Sheet1!$H$20,"Fiction",IF(R770=Sheet1!$H$21,"Nonfiction",IF(R770=Sheet1!$H$22,"Radio &amp; podcasts",IF(R770=Sheet1!$H$23,"Translations",IF(R770=Sheet1!$H$24,"Photography books",IF(R770=Sheet1!$H$25,"Web",IF(R770=Sheet1!$H$26,"Wearables",IF(R770=Sheet1!$H$27,"Plays","Other"))))))))))))))))))))))))</f>
        <v>Plays</v>
      </c>
    </row>
    <row r="771" spans="1:20" ht="16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s="5">
        <f>(E771/D771)</f>
        <v>0.86867834394904464</v>
      </c>
      <c r="I771" s="8">
        <f>E771/G771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4">
        <f>(((L771/60)/60)/24)+DATE(1970,1,1)</f>
        <v>41501.208333333336</v>
      </c>
      <c r="O771" s="14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>IF(R771="food/food trucks","Food",IF(OR(R771=$R$3,R771=$R$15,R771=$R$52,R771=$R$85,R771=$R$75,R771=$R$135),"Music",IF(OR(R771=Sheet1!$H$4,R771=Sheet1!$H$5,R771=Sheet1!$H$6,R771=Sheet1!$H$7,R771=Sheet1!$H$8,R771=Sheet1!$H$9),"Film &amp; Video",IF(OR(R771=Sheet1!$H$26,R771=Sheet1!$H$25),"Technology",IF(R771=Sheet1!$H$13,"Journalism",IF(OR(R771=Sheet1!$H$20,R771=Sheet1!$H$21,R771=Sheet1!$H$22,R771=Sheet1!$H$23),"Publishing",IF(R771=Sheet1!$H$24,"Photography",IF(R771=Sheet1!$H$27,"Theater",IF(OR(R771=Sheet1!$H$10,R771=Sheet1!$H$11),"Games","TBD")))))))))</f>
        <v>Games</v>
      </c>
      <c r="T771" t="str">
        <f>IF(R771=Sheet1!$H$4,"Animation",IF(R771=Sheet1!$H$5,"Documentary",IF(R771=Sheet1!$H$6,"Drama",IF(R771=Sheet1!$H$7,"Science Fiction",IF(R771=Sheet1!$H$8,"Shorts",IF(R771=Sheet1!$H$9,"Television",IF(R771=Sheet1!$H$10,"Mobile games",IF(R771=Sheet1!$H$11,"Video games",IF(R771=Sheet1!$H$12,"Food trucks",IF(R771=Sheet1!$H$13,"Audio",IF(R771=Sheet1!$H$14,"Electric music",IF(R771=Sheet1!$H$15,"Indie rock",IF(R771=Sheet1!$H$16,"Jazz",IF(R771=Sheet1!$H$17,"Metal",IF(R771=Sheet1!$H$18,"Rock",IF(R771=Sheet1!$H$19,"World Music",IF(R771=Sheet1!$H$20,"Fiction",IF(R771=Sheet1!$H$21,"Nonfiction",IF(R771=Sheet1!$H$22,"Radio &amp; podcasts",IF(R771=Sheet1!$H$23,"Translations",IF(R771=Sheet1!$H$24,"Photography books",IF(R771=Sheet1!$H$25,"Web",IF(R771=Sheet1!$H$26,"Wearables",IF(R771=Sheet1!$H$27,"Plays","Other"))))))))))))))))))))))))</f>
        <v>Video games</v>
      </c>
    </row>
    <row r="772" spans="1:20" ht="16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s="5">
        <f>(E772/D772)</f>
        <v>2.7074418604651163</v>
      </c>
      <c r="I772" s="8">
        <f>E772/G772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4">
        <f>(((L772/60)/60)/24)+DATE(1970,1,1)</f>
        <v>41743.208333333336</v>
      </c>
      <c r="O772" s="14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tr">
        <f>IF(R772="food/food trucks","Food",IF(OR(R772=$R$3,R772=$R$15,R772=$R$52,R772=$R$85,R772=$R$75,R772=$R$135),"Music",IF(OR(R772=Sheet1!$H$4,R772=Sheet1!$H$5,R772=Sheet1!$H$6,R772=Sheet1!$H$7,R772=Sheet1!$H$8,R772=Sheet1!$H$9),"Film &amp; Video",IF(OR(R772=Sheet1!$H$26,R772=Sheet1!$H$25),"Technology",IF(R772=Sheet1!$H$13,"Journalism",IF(OR(R772=Sheet1!$H$20,R772=Sheet1!$H$21,R772=Sheet1!$H$22,R772=Sheet1!$H$23),"Publishing",IF(R772=Sheet1!$H$24,"Photography",IF(R772=Sheet1!$H$27,"Theater",IF(OR(R772=Sheet1!$H$10,R772=Sheet1!$H$11),"Games","TBD")))))))))</f>
        <v>Theater</v>
      </c>
      <c r="T772" t="str">
        <f>IF(R772=Sheet1!$H$4,"Animation",IF(R772=Sheet1!$H$5,"Documentary",IF(R772=Sheet1!$H$6,"Drama",IF(R772=Sheet1!$H$7,"Science Fiction",IF(R772=Sheet1!$H$8,"Shorts",IF(R772=Sheet1!$H$9,"Television",IF(R772=Sheet1!$H$10,"Mobile games",IF(R772=Sheet1!$H$11,"Video games",IF(R772=Sheet1!$H$12,"Food trucks",IF(R772=Sheet1!$H$13,"Audio",IF(R772=Sheet1!$H$14,"Electric music",IF(R772=Sheet1!$H$15,"Indie rock",IF(R772=Sheet1!$H$16,"Jazz",IF(R772=Sheet1!$H$17,"Metal",IF(R772=Sheet1!$H$18,"Rock",IF(R772=Sheet1!$H$19,"World Music",IF(R772=Sheet1!$H$20,"Fiction",IF(R772=Sheet1!$H$21,"Nonfiction",IF(R772=Sheet1!$H$22,"Radio &amp; podcasts",IF(R772=Sheet1!$H$23,"Translations",IF(R772=Sheet1!$H$24,"Photography books",IF(R772=Sheet1!$H$25,"Web",IF(R772=Sheet1!$H$26,"Wearables",IF(R772=Sheet1!$H$27,"Plays","Other"))))))))))))))))))))))))</f>
        <v>Plays</v>
      </c>
    </row>
    <row r="773" spans="1:20" ht="16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s="5">
        <f>(E773/D773)</f>
        <v>0.49446428571428569</v>
      </c>
      <c r="I773" s="8">
        <f>E773/G773</f>
        <v>106.5</v>
      </c>
      <c r="J773" t="s">
        <v>21</v>
      </c>
      <c r="K773" t="s">
        <v>22</v>
      </c>
      <c r="L773">
        <v>1548482400</v>
      </c>
      <c r="M773">
        <v>1550815200</v>
      </c>
      <c r="N773" s="14">
        <f>(((L773/60)/60)/24)+DATE(1970,1,1)</f>
        <v>43491.25</v>
      </c>
      <c r="O773" s="14">
        <f>(((M773/60)/60)/24)+DATE(1970,1,1)</f>
        <v>43518.25</v>
      </c>
      <c r="P773" t="b">
        <v>0</v>
      </c>
      <c r="Q773" t="b">
        <v>0</v>
      </c>
      <c r="R773" t="s">
        <v>33</v>
      </c>
      <c r="S773" t="str">
        <f>IF(R773="food/food trucks","Food",IF(OR(R773=$R$3,R773=$R$15,R773=$R$52,R773=$R$85,R773=$R$75,R773=$R$135),"Music",IF(OR(R773=Sheet1!$H$4,R773=Sheet1!$H$5,R773=Sheet1!$H$6,R773=Sheet1!$H$7,R773=Sheet1!$H$8,R773=Sheet1!$H$9),"Film &amp; Video",IF(OR(R773=Sheet1!$H$26,R773=Sheet1!$H$25),"Technology",IF(R773=Sheet1!$H$13,"Journalism",IF(OR(R773=Sheet1!$H$20,R773=Sheet1!$H$21,R773=Sheet1!$H$22,R773=Sheet1!$H$23),"Publishing",IF(R773=Sheet1!$H$24,"Photography",IF(R773=Sheet1!$H$27,"Theater",IF(OR(R773=Sheet1!$H$10,R773=Sheet1!$H$11),"Games","TBD")))))))))</f>
        <v>Theater</v>
      </c>
      <c r="T773" t="str">
        <f>IF(R773=Sheet1!$H$4,"Animation",IF(R773=Sheet1!$H$5,"Documentary",IF(R773=Sheet1!$H$6,"Drama",IF(R773=Sheet1!$H$7,"Science Fiction",IF(R773=Sheet1!$H$8,"Shorts",IF(R773=Sheet1!$H$9,"Television",IF(R773=Sheet1!$H$10,"Mobile games",IF(R773=Sheet1!$H$11,"Video games",IF(R773=Sheet1!$H$12,"Food trucks",IF(R773=Sheet1!$H$13,"Audio",IF(R773=Sheet1!$H$14,"Electric music",IF(R773=Sheet1!$H$15,"Indie rock",IF(R773=Sheet1!$H$16,"Jazz",IF(R773=Sheet1!$H$17,"Metal",IF(R773=Sheet1!$H$18,"Rock",IF(R773=Sheet1!$H$19,"World Music",IF(R773=Sheet1!$H$20,"Fiction",IF(R773=Sheet1!$H$21,"Nonfiction",IF(R773=Sheet1!$H$22,"Radio &amp; podcasts",IF(R773=Sheet1!$H$23,"Translations",IF(R773=Sheet1!$H$24,"Photography books",IF(R773=Sheet1!$H$25,"Web",IF(R773=Sheet1!$H$26,"Wearables",IF(R773=Sheet1!$H$27,"Plays","Other"))))))))))))))))))))))))</f>
        <v>Plays</v>
      </c>
    </row>
    <row r="774" spans="1:20" ht="16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s="5">
        <f>(E774/D774)</f>
        <v>1.1335962566844919</v>
      </c>
      <c r="I774" s="8">
        <f>E774/G774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4">
        <f>(((L774/60)/60)/24)+DATE(1970,1,1)</f>
        <v>43505.25</v>
      </c>
      <c r="O774" s="14">
        <f>(((M774/60)/60)/24)+DATE(1970,1,1)</f>
        <v>43509.25</v>
      </c>
      <c r="P774" t="b">
        <v>0</v>
      </c>
      <c r="Q774" t="b">
        <v>0</v>
      </c>
      <c r="R774" t="s">
        <v>60</v>
      </c>
      <c r="S774" t="str">
        <f>IF(R774="food/food trucks","Food",IF(OR(R774=$R$3,R774=$R$15,R774=$R$52,R774=$R$85,R774=$R$75,R774=$R$135),"Music",IF(OR(R774=Sheet1!$H$4,R774=Sheet1!$H$5,R774=Sheet1!$H$6,R774=Sheet1!$H$7,R774=Sheet1!$H$8,R774=Sheet1!$H$9),"Film &amp; Video",IF(OR(R774=Sheet1!$H$26,R774=Sheet1!$H$25),"Technology",IF(R774=Sheet1!$H$13,"Journalism",IF(OR(R774=Sheet1!$H$20,R774=Sheet1!$H$21,R774=Sheet1!$H$22,R774=Sheet1!$H$23),"Publishing",IF(R774=Sheet1!$H$24,"Photography",IF(R774=Sheet1!$H$27,"Theater",IF(OR(R774=Sheet1!$H$10,R774=Sheet1!$H$11),"Games","TBD")))))))))</f>
        <v>Music</v>
      </c>
      <c r="T774" t="str">
        <f>IF(R774=Sheet1!$H$4,"Animation",IF(R774=Sheet1!$H$5,"Documentary",IF(R774=Sheet1!$H$6,"Drama",IF(R774=Sheet1!$H$7,"Science Fiction",IF(R774=Sheet1!$H$8,"Shorts",IF(R774=Sheet1!$H$9,"Television",IF(R774=Sheet1!$H$10,"Mobile games",IF(R774=Sheet1!$H$11,"Video games",IF(R774=Sheet1!$H$12,"Food trucks",IF(R774=Sheet1!$H$13,"Audio",IF(R774=Sheet1!$H$14,"Electric music",IF(R774=Sheet1!$H$15,"Indie rock",IF(R774=Sheet1!$H$16,"Jazz",IF(R774=Sheet1!$H$17,"Metal",IF(R774=Sheet1!$H$18,"Rock",IF(R774=Sheet1!$H$19,"World Music",IF(R774=Sheet1!$H$20,"Fiction",IF(R774=Sheet1!$H$21,"Nonfiction",IF(R774=Sheet1!$H$22,"Radio &amp; podcasts",IF(R774=Sheet1!$H$23,"Translations",IF(R774=Sheet1!$H$24,"Photography books",IF(R774=Sheet1!$H$25,"Web",IF(R774=Sheet1!$H$26,"Wearables",IF(R774=Sheet1!$H$27,"Plays","Other"))))))))))))))))))))))))</f>
        <v>Indie rock</v>
      </c>
    </row>
    <row r="775" spans="1:20" ht="16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s="5">
        <f>(E775/D775)</f>
        <v>1.9055555555555554</v>
      </c>
      <c r="I775" s="8">
        <f>E775/G775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4">
        <f>(((L775/60)/60)/24)+DATE(1970,1,1)</f>
        <v>42838.208333333328</v>
      </c>
      <c r="O775" s="14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tr">
        <f>IF(R775="food/food trucks","Food",IF(OR(R775=$R$3,R775=$R$15,R775=$R$52,R775=$R$85,R775=$R$75,R775=$R$135),"Music",IF(OR(R775=Sheet1!$H$4,R775=Sheet1!$H$5,R775=Sheet1!$H$6,R775=Sheet1!$H$7,R775=Sheet1!$H$8,R775=Sheet1!$H$9),"Film &amp; Video",IF(OR(R775=Sheet1!$H$26,R775=Sheet1!$H$25),"Technology",IF(R775=Sheet1!$H$13,"Journalism",IF(OR(R775=Sheet1!$H$20,R775=Sheet1!$H$21,R775=Sheet1!$H$22,R775=Sheet1!$H$23),"Publishing",IF(R775=Sheet1!$H$24,"Photography",IF(R775=Sheet1!$H$27,"Theater",IF(OR(R775=Sheet1!$H$10,R775=Sheet1!$H$11),"Games","TBD")))))))))</f>
        <v>Theater</v>
      </c>
      <c r="T775" t="str">
        <f>IF(R775=Sheet1!$H$4,"Animation",IF(R775=Sheet1!$H$5,"Documentary",IF(R775=Sheet1!$H$6,"Drama",IF(R775=Sheet1!$H$7,"Science Fiction",IF(R775=Sheet1!$H$8,"Shorts",IF(R775=Sheet1!$H$9,"Television",IF(R775=Sheet1!$H$10,"Mobile games",IF(R775=Sheet1!$H$11,"Video games",IF(R775=Sheet1!$H$12,"Food trucks",IF(R775=Sheet1!$H$13,"Audio",IF(R775=Sheet1!$H$14,"Electric music",IF(R775=Sheet1!$H$15,"Indie rock",IF(R775=Sheet1!$H$16,"Jazz",IF(R775=Sheet1!$H$17,"Metal",IF(R775=Sheet1!$H$18,"Rock",IF(R775=Sheet1!$H$19,"World Music",IF(R775=Sheet1!$H$20,"Fiction",IF(R775=Sheet1!$H$21,"Nonfiction",IF(R775=Sheet1!$H$22,"Radio &amp; podcasts",IF(R775=Sheet1!$H$23,"Translations",IF(R775=Sheet1!$H$24,"Photography books",IF(R775=Sheet1!$H$25,"Web",IF(R775=Sheet1!$H$26,"Wearables",IF(R775=Sheet1!$H$27,"Plays","Other"))))))))))))))))))))))))</f>
        <v>Plays</v>
      </c>
    </row>
    <row r="776" spans="1:20" ht="16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s="5">
        <f>(E776/D776)</f>
        <v>1.355</v>
      </c>
      <c r="I776" s="8">
        <f>E776/G776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4">
        <f>(((L776/60)/60)/24)+DATE(1970,1,1)</f>
        <v>42513.208333333328</v>
      </c>
      <c r="O776" s="14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tr">
        <f>IF(R776="food/food trucks","Food",IF(OR(R776=$R$3,R776=$R$15,R776=$R$52,R776=$R$85,R776=$R$75,R776=$R$135),"Music",IF(OR(R776=Sheet1!$H$4,R776=Sheet1!$H$5,R776=Sheet1!$H$6,R776=Sheet1!$H$7,R776=Sheet1!$H$8,R776=Sheet1!$H$9),"Film &amp; Video",IF(OR(R776=Sheet1!$H$26,R776=Sheet1!$H$25),"Technology",IF(R776=Sheet1!$H$13,"Journalism",IF(OR(R776=Sheet1!$H$20,R776=Sheet1!$H$21,R776=Sheet1!$H$22,R776=Sheet1!$H$23),"Publishing",IF(R776=Sheet1!$H$24,"Photography",IF(R776=Sheet1!$H$27,"Theater",IF(OR(R776=Sheet1!$H$10,R776=Sheet1!$H$11),"Games","TBD")))))))))</f>
        <v>Technology</v>
      </c>
      <c r="T776" t="str">
        <f>IF(R776=Sheet1!$H$4,"Animation",IF(R776=Sheet1!$H$5,"Documentary",IF(R776=Sheet1!$H$6,"Drama",IF(R776=Sheet1!$H$7,"Science Fiction",IF(R776=Sheet1!$H$8,"Shorts",IF(R776=Sheet1!$H$9,"Television",IF(R776=Sheet1!$H$10,"Mobile games",IF(R776=Sheet1!$H$11,"Video games",IF(R776=Sheet1!$H$12,"Food trucks",IF(R776=Sheet1!$H$13,"Audio",IF(R776=Sheet1!$H$14,"Electric music",IF(R776=Sheet1!$H$15,"Indie rock",IF(R776=Sheet1!$H$16,"Jazz",IF(R776=Sheet1!$H$17,"Metal",IF(R776=Sheet1!$H$18,"Rock",IF(R776=Sheet1!$H$19,"World Music",IF(R776=Sheet1!$H$20,"Fiction",IF(R776=Sheet1!$H$21,"Nonfiction",IF(R776=Sheet1!$H$22,"Radio &amp; podcasts",IF(R776=Sheet1!$H$23,"Translations",IF(R776=Sheet1!$H$24,"Photography books",IF(R776=Sheet1!$H$25,"Web",IF(R776=Sheet1!$H$26,"Wearables",IF(R776=Sheet1!$H$27,"Plays","Other"))))))))))))))))))))))))</f>
        <v>Web</v>
      </c>
    </row>
    <row r="777" spans="1:20" ht="31.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s="5">
        <f>(E777/D777)</f>
        <v>0.10297872340425532</v>
      </c>
      <c r="I777" s="8">
        <f>E777/G777</f>
        <v>96.8</v>
      </c>
      <c r="J777" t="s">
        <v>21</v>
      </c>
      <c r="K777" t="s">
        <v>22</v>
      </c>
      <c r="L777">
        <v>1415253600</v>
      </c>
      <c r="M777">
        <v>1416117600</v>
      </c>
      <c r="N777" s="14">
        <f>(((L777/60)/60)/24)+DATE(1970,1,1)</f>
        <v>41949.25</v>
      </c>
      <c r="O777" s="14">
        <f>(((M777/60)/60)/24)+DATE(1970,1,1)</f>
        <v>41959.25</v>
      </c>
      <c r="P777" t="b">
        <v>0</v>
      </c>
      <c r="Q777" t="b">
        <v>0</v>
      </c>
      <c r="R777" t="s">
        <v>23</v>
      </c>
      <c r="S777" t="str">
        <f>IF(R777="food/food trucks","Food",IF(OR(R777=$R$3,R777=$R$15,R777=$R$52,R777=$R$85,R777=$R$75,R777=$R$135),"Music",IF(OR(R777=Sheet1!$H$4,R777=Sheet1!$H$5,R777=Sheet1!$H$6,R777=Sheet1!$H$7,R777=Sheet1!$H$8,R777=Sheet1!$H$9),"Film &amp; Video",IF(OR(R777=Sheet1!$H$26,R777=Sheet1!$H$25),"Technology",IF(R777=Sheet1!$H$13,"Journalism",IF(OR(R777=Sheet1!$H$20,R777=Sheet1!$H$21,R777=Sheet1!$H$22,R777=Sheet1!$H$23),"Publishing",IF(R777=Sheet1!$H$24,"Photography",IF(R777=Sheet1!$H$27,"Theater",IF(OR(R777=Sheet1!$H$10,R777=Sheet1!$H$11),"Games","TBD")))))))))</f>
        <v>Music</v>
      </c>
      <c r="T777" t="str">
        <f>IF(R777=Sheet1!$H$4,"Animation",IF(R777=Sheet1!$H$5,"Documentary",IF(R777=Sheet1!$H$6,"Drama",IF(R777=Sheet1!$H$7,"Science Fiction",IF(R777=Sheet1!$H$8,"Shorts",IF(R777=Sheet1!$H$9,"Television",IF(R777=Sheet1!$H$10,"Mobile games",IF(R777=Sheet1!$H$11,"Video games",IF(R777=Sheet1!$H$12,"Food trucks",IF(R777=Sheet1!$H$13,"Audio",IF(R777=Sheet1!$H$14,"Electric music",IF(R777=Sheet1!$H$15,"Indie rock",IF(R777=Sheet1!$H$16,"Jazz",IF(R777=Sheet1!$H$17,"Metal",IF(R777=Sheet1!$H$18,"Rock",IF(R777=Sheet1!$H$19,"World Music",IF(R777=Sheet1!$H$20,"Fiction",IF(R777=Sheet1!$H$21,"Nonfiction",IF(R777=Sheet1!$H$22,"Radio &amp; podcasts",IF(R777=Sheet1!$H$23,"Translations",IF(R777=Sheet1!$H$24,"Photography books",IF(R777=Sheet1!$H$25,"Web",IF(R777=Sheet1!$H$26,"Wearables",IF(R777=Sheet1!$H$27,"Plays","Other"))))))))))))))))))))))))</f>
        <v>Rock</v>
      </c>
    </row>
    <row r="778" spans="1:20" ht="16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s="5">
        <f>(E778/D778)</f>
        <v>0.65544223826714798</v>
      </c>
      <c r="I778" s="8">
        <f>E778/G778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4">
        <f>(((L778/60)/60)/24)+DATE(1970,1,1)</f>
        <v>43650.208333333328</v>
      </c>
      <c r="O778" s="14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>
        <f>IF(R778="food/food trucks","Food",IF(OR(R778=$R$3,R778=$R$15,R778=$R$52,R778=$R$85,R778=$R$75,R778=$R$135),"Music",IF(OR(R778=Sheet1!$H$4,R778=Sheet1!$H$5,R778=Sheet1!$H$6,R778=Sheet1!$H$7,R778=Sheet1!$H$8,R778=Sheet1!$H$9),"Film &amp; Video",IF(OR(R778=Sheet1!$H$26,R778=Sheet1!$H$25),"Technology",IF(R778=Sheet1!$H$13,"Journalism",IF(OR(R778=Sheet1!$H$20,R778=Sheet1!$H$21,R778=Sheet1!$H$22,R778=Sheet1!$H$23),"Publishing",IF(R778=Sheet1!$H$24,"Photography",IF(R778=Sheet1!$H$27,"Theater",IF(OR(R778=Sheet1!$H$10,R778=Sheet1!$H$11),"Games","TBD")))))))))</f>
        <v>Theater</v>
      </c>
      <c r="T778" t="str">
        <f>IF(R778=Sheet1!$H$4,"Animation",IF(R778=Sheet1!$H$5,"Documentary",IF(R778=Sheet1!$H$6,"Drama",IF(R778=Sheet1!$H$7,"Science Fiction",IF(R778=Sheet1!$H$8,"Shorts",IF(R778=Sheet1!$H$9,"Television",IF(R778=Sheet1!$H$10,"Mobile games",IF(R778=Sheet1!$H$11,"Video games",IF(R778=Sheet1!$H$12,"Food trucks",IF(R778=Sheet1!$H$13,"Audio",IF(R778=Sheet1!$H$14,"Electric music",IF(R778=Sheet1!$H$15,"Indie rock",IF(R778=Sheet1!$H$16,"Jazz",IF(R778=Sheet1!$H$17,"Metal",IF(R778=Sheet1!$H$18,"Rock",IF(R778=Sheet1!$H$19,"World Music",IF(R778=Sheet1!$H$20,"Fiction",IF(R778=Sheet1!$H$21,"Nonfiction",IF(R778=Sheet1!$H$22,"Radio &amp; podcasts",IF(R778=Sheet1!$H$23,"Translations",IF(R778=Sheet1!$H$24,"Photography books",IF(R778=Sheet1!$H$25,"Web",IF(R778=Sheet1!$H$26,"Wearables",IF(R778=Sheet1!$H$27,"Plays","Other"))))))))))))))))))))))))</f>
        <v>Plays</v>
      </c>
    </row>
    <row r="779" spans="1:20" ht="16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s="5">
        <f>(E779/D779)</f>
        <v>0.49026652452025588</v>
      </c>
      <c r="I779" s="8">
        <f>E779/G779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4">
        <f>(((L779/60)/60)/24)+DATE(1970,1,1)</f>
        <v>40809.208333333336</v>
      </c>
      <c r="O779" s="14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>
        <f>IF(R779="food/food trucks","Food",IF(OR(R779=$R$3,R779=$R$15,R779=$R$52,R779=$R$85,R779=$R$75,R779=$R$135),"Music",IF(OR(R779=Sheet1!$H$4,R779=Sheet1!$H$5,R779=Sheet1!$H$6,R779=Sheet1!$H$7,R779=Sheet1!$H$8,R779=Sheet1!$H$9),"Film &amp; Video",IF(OR(R779=Sheet1!$H$26,R779=Sheet1!$H$25),"Technology",IF(R779=Sheet1!$H$13,"Journalism",IF(OR(R779=Sheet1!$H$20,R779=Sheet1!$H$21,R779=Sheet1!$H$22,R779=Sheet1!$H$23),"Publishing",IF(R779=Sheet1!$H$24,"Photography",IF(R779=Sheet1!$H$27,"Theater",IF(OR(R779=Sheet1!$H$10,R779=Sheet1!$H$11),"Games","TBD")))))))))</f>
        <v>Theater</v>
      </c>
      <c r="T779" t="str">
        <f>IF(R779=Sheet1!$H$4,"Animation",IF(R779=Sheet1!$H$5,"Documentary",IF(R779=Sheet1!$H$6,"Drama",IF(R779=Sheet1!$H$7,"Science Fiction",IF(R779=Sheet1!$H$8,"Shorts",IF(R779=Sheet1!$H$9,"Television",IF(R779=Sheet1!$H$10,"Mobile games",IF(R779=Sheet1!$H$11,"Video games",IF(R779=Sheet1!$H$12,"Food trucks",IF(R779=Sheet1!$H$13,"Audio",IF(R779=Sheet1!$H$14,"Electric music",IF(R779=Sheet1!$H$15,"Indie rock",IF(R779=Sheet1!$H$16,"Jazz",IF(R779=Sheet1!$H$17,"Metal",IF(R779=Sheet1!$H$18,"Rock",IF(R779=Sheet1!$H$19,"World Music",IF(R779=Sheet1!$H$20,"Fiction",IF(R779=Sheet1!$H$21,"Nonfiction",IF(R779=Sheet1!$H$22,"Radio &amp; podcasts",IF(R779=Sheet1!$H$23,"Translations",IF(R779=Sheet1!$H$24,"Photography books",IF(R779=Sheet1!$H$25,"Web",IF(R779=Sheet1!$H$26,"Wearables",IF(R779=Sheet1!$H$27,"Plays","Other"))))))))))))))))))))))))</f>
        <v>Plays</v>
      </c>
    </row>
    <row r="780" spans="1:20" ht="16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s="5">
        <f>(E780/D780)</f>
        <v>7.8792307692307695</v>
      </c>
      <c r="I780" s="8">
        <f>E780/G780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4">
        <f>(((L780/60)/60)/24)+DATE(1970,1,1)</f>
        <v>40768.208333333336</v>
      </c>
      <c r="O780" s="14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tr">
        <f>IF(R780="food/food trucks","Food",IF(OR(R780=$R$3,R780=$R$15,R780=$R$52,R780=$R$85,R780=$R$75,R780=$R$135),"Music",IF(OR(R780=Sheet1!$H$4,R780=Sheet1!$H$5,R780=Sheet1!$H$6,R780=Sheet1!$H$7,R780=Sheet1!$H$8,R780=Sheet1!$H$9),"Film &amp; Video",IF(OR(R780=Sheet1!$H$26,R780=Sheet1!$H$25),"Technology",IF(R780=Sheet1!$H$13,"Journalism",IF(OR(R780=Sheet1!$H$20,R780=Sheet1!$H$21,R780=Sheet1!$H$22,R780=Sheet1!$H$23),"Publishing",IF(R780=Sheet1!$H$24,"Photography",IF(R780=Sheet1!$H$27,"Theater",IF(OR(R780=Sheet1!$H$10,R780=Sheet1!$H$11),"Games","TBD")))))))))</f>
        <v>Film &amp; Video</v>
      </c>
      <c r="T780" t="str">
        <f>IF(R780=Sheet1!$H$4,"Animation",IF(R780=Sheet1!$H$5,"Documentary",IF(R780=Sheet1!$H$6,"Drama",IF(R780=Sheet1!$H$7,"Science Fiction",IF(R780=Sheet1!$H$8,"Shorts",IF(R780=Sheet1!$H$9,"Television",IF(R780=Sheet1!$H$10,"Mobile games",IF(R780=Sheet1!$H$11,"Video games",IF(R780=Sheet1!$H$12,"Food trucks",IF(R780=Sheet1!$H$13,"Audio",IF(R780=Sheet1!$H$14,"Electric music",IF(R780=Sheet1!$H$15,"Indie rock",IF(R780=Sheet1!$H$16,"Jazz",IF(R780=Sheet1!$H$17,"Metal",IF(R780=Sheet1!$H$18,"Rock",IF(R780=Sheet1!$H$19,"World Music",IF(R780=Sheet1!$H$20,"Fiction",IF(R780=Sheet1!$H$21,"Nonfiction",IF(R780=Sheet1!$H$22,"Radio &amp; podcasts",IF(R780=Sheet1!$H$23,"Translations",IF(R780=Sheet1!$H$24,"Photography books",IF(R780=Sheet1!$H$25,"Web",IF(R780=Sheet1!$H$26,"Wearables",IF(R780=Sheet1!$H$27,"Plays","Other"))))))))))))))))))))))))</f>
        <v>Animation</v>
      </c>
    </row>
    <row r="781" spans="1:20" ht="16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s="5">
        <f>(E781/D781)</f>
        <v>0.80306347746090156</v>
      </c>
      <c r="I781" s="8">
        <f>E781/G781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4">
        <f>(((L781/60)/60)/24)+DATE(1970,1,1)</f>
        <v>42230.208333333328</v>
      </c>
      <c r="O781" s="14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>
        <f>IF(R781="food/food trucks","Food",IF(OR(R781=$R$3,R781=$R$15,R781=$R$52,R781=$R$85,R781=$R$75,R781=$R$135),"Music",IF(OR(R781=Sheet1!$H$4,R781=Sheet1!$H$5,R781=Sheet1!$H$6,R781=Sheet1!$H$7,R781=Sheet1!$H$8,R781=Sheet1!$H$9),"Film &amp; Video",IF(OR(R781=Sheet1!$H$26,R781=Sheet1!$H$25),"Technology",IF(R781=Sheet1!$H$13,"Journalism",IF(OR(R781=Sheet1!$H$20,R781=Sheet1!$H$21,R781=Sheet1!$H$22,R781=Sheet1!$H$23),"Publishing",IF(R781=Sheet1!$H$24,"Photography",IF(R781=Sheet1!$H$27,"Theater",IF(OR(R781=Sheet1!$H$10,R781=Sheet1!$H$11),"Games","TBD")))))))))</f>
        <v>Theater</v>
      </c>
      <c r="T781" t="str">
        <f>IF(R781=Sheet1!$H$4,"Animation",IF(R781=Sheet1!$H$5,"Documentary",IF(R781=Sheet1!$H$6,"Drama",IF(R781=Sheet1!$H$7,"Science Fiction",IF(R781=Sheet1!$H$8,"Shorts",IF(R781=Sheet1!$H$9,"Television",IF(R781=Sheet1!$H$10,"Mobile games",IF(R781=Sheet1!$H$11,"Video games",IF(R781=Sheet1!$H$12,"Food trucks",IF(R781=Sheet1!$H$13,"Audio",IF(R781=Sheet1!$H$14,"Electric music",IF(R781=Sheet1!$H$15,"Indie rock",IF(R781=Sheet1!$H$16,"Jazz",IF(R781=Sheet1!$H$17,"Metal",IF(R781=Sheet1!$H$18,"Rock",IF(R781=Sheet1!$H$19,"World Music",IF(R781=Sheet1!$H$20,"Fiction",IF(R781=Sheet1!$H$21,"Nonfiction",IF(R781=Sheet1!$H$22,"Radio &amp; podcasts",IF(R781=Sheet1!$H$23,"Translations",IF(R781=Sheet1!$H$24,"Photography books",IF(R781=Sheet1!$H$25,"Web",IF(R781=Sheet1!$H$26,"Wearables",IF(R781=Sheet1!$H$27,"Plays","Other"))))))))))))))))))))))))</f>
        <v>Plays</v>
      </c>
    </row>
    <row r="782" spans="1:20" ht="16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s="5">
        <f>(E782/D782)</f>
        <v>1.0629411764705883</v>
      </c>
      <c r="I782" s="8">
        <f>E782/G782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4">
        <f>(((L782/60)/60)/24)+DATE(1970,1,1)</f>
        <v>42573.208333333328</v>
      </c>
      <c r="O782" s="14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tr">
        <f>IF(R782="food/food trucks","Food",IF(OR(R782=$R$3,R782=$R$15,R782=$R$52,R782=$R$85,R782=$R$75,R782=$R$135),"Music",IF(OR(R782=Sheet1!$H$4,R782=Sheet1!$H$5,R782=Sheet1!$H$6,R782=Sheet1!$H$7,R782=Sheet1!$H$8,R782=Sheet1!$H$9),"Film &amp; Video",IF(OR(R782=Sheet1!$H$26,R782=Sheet1!$H$25),"Technology",IF(R782=Sheet1!$H$13,"Journalism",IF(OR(R782=Sheet1!$H$20,R782=Sheet1!$H$21,R782=Sheet1!$H$22,R782=Sheet1!$H$23),"Publishing",IF(R782=Sheet1!$H$24,"Photography",IF(R782=Sheet1!$H$27,"Theater",IF(OR(R782=Sheet1!$H$10,R782=Sheet1!$H$11),"Games","TBD")))))))))</f>
        <v>Film &amp; Video</v>
      </c>
      <c r="T782" t="str">
        <f>IF(R782=Sheet1!$H$4,"Animation",IF(R782=Sheet1!$H$5,"Documentary",IF(R782=Sheet1!$H$6,"Drama",IF(R782=Sheet1!$H$7,"Science Fiction",IF(R782=Sheet1!$H$8,"Shorts",IF(R782=Sheet1!$H$9,"Television",IF(R782=Sheet1!$H$10,"Mobile games",IF(R782=Sheet1!$H$11,"Video games",IF(R782=Sheet1!$H$12,"Food trucks",IF(R782=Sheet1!$H$13,"Audio",IF(R782=Sheet1!$H$14,"Electric music",IF(R782=Sheet1!$H$15,"Indie rock",IF(R782=Sheet1!$H$16,"Jazz",IF(R782=Sheet1!$H$17,"Metal",IF(R782=Sheet1!$H$18,"Rock",IF(R782=Sheet1!$H$19,"World Music",IF(R782=Sheet1!$H$20,"Fiction",IF(R782=Sheet1!$H$21,"Nonfiction",IF(R782=Sheet1!$H$22,"Radio &amp; podcasts",IF(R782=Sheet1!$H$23,"Translations",IF(R782=Sheet1!$H$24,"Photography books",IF(R782=Sheet1!$H$25,"Web",IF(R782=Sheet1!$H$26,"Wearables",IF(R782=Sheet1!$H$27,"Plays","Other"))))))))))))))))))))))))</f>
        <v>Drama</v>
      </c>
    </row>
    <row r="783" spans="1:20" ht="16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s="5">
        <f>(E783/D783)</f>
        <v>0.50735632183908042</v>
      </c>
      <c r="I783" s="8">
        <f>E783/G783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4">
        <f>(((L783/60)/60)/24)+DATE(1970,1,1)</f>
        <v>40482.208333333336</v>
      </c>
      <c r="O783" s="14">
        <f>(((M783/60)/60)/24)+DATE(1970,1,1)</f>
        <v>40533.25</v>
      </c>
      <c r="P783" t="b">
        <v>0</v>
      </c>
      <c r="Q783" t="b">
        <v>0</v>
      </c>
      <c r="R783" t="s">
        <v>33</v>
      </c>
      <c r="S783" t="str">
        <f>IF(R783="food/food trucks","Food",IF(OR(R783=$R$3,R783=$R$15,R783=$R$52,R783=$R$85,R783=$R$75,R783=$R$135),"Music",IF(OR(R783=Sheet1!$H$4,R783=Sheet1!$H$5,R783=Sheet1!$H$6,R783=Sheet1!$H$7,R783=Sheet1!$H$8,R783=Sheet1!$H$9),"Film &amp; Video",IF(OR(R783=Sheet1!$H$26,R783=Sheet1!$H$25),"Technology",IF(R783=Sheet1!$H$13,"Journalism",IF(OR(R783=Sheet1!$H$20,R783=Sheet1!$H$21,R783=Sheet1!$H$22,R783=Sheet1!$H$23),"Publishing",IF(R783=Sheet1!$H$24,"Photography",IF(R783=Sheet1!$H$27,"Theater",IF(OR(R783=Sheet1!$H$10,R783=Sheet1!$H$11),"Games","TBD")))))))))</f>
        <v>Theater</v>
      </c>
      <c r="T783" t="str">
        <f>IF(R783=Sheet1!$H$4,"Animation",IF(R783=Sheet1!$H$5,"Documentary",IF(R783=Sheet1!$H$6,"Drama",IF(R783=Sheet1!$H$7,"Science Fiction",IF(R783=Sheet1!$H$8,"Shorts",IF(R783=Sheet1!$H$9,"Television",IF(R783=Sheet1!$H$10,"Mobile games",IF(R783=Sheet1!$H$11,"Video games",IF(R783=Sheet1!$H$12,"Food trucks",IF(R783=Sheet1!$H$13,"Audio",IF(R783=Sheet1!$H$14,"Electric music",IF(R783=Sheet1!$H$15,"Indie rock",IF(R783=Sheet1!$H$16,"Jazz",IF(R783=Sheet1!$H$17,"Metal",IF(R783=Sheet1!$H$18,"Rock",IF(R783=Sheet1!$H$19,"World Music",IF(R783=Sheet1!$H$20,"Fiction",IF(R783=Sheet1!$H$21,"Nonfiction",IF(R783=Sheet1!$H$22,"Radio &amp; podcasts",IF(R783=Sheet1!$H$23,"Translations",IF(R783=Sheet1!$H$24,"Photography books",IF(R783=Sheet1!$H$25,"Web",IF(R783=Sheet1!$H$26,"Wearables",IF(R783=Sheet1!$H$27,"Plays","Other"))))))))))))))))))))))))</f>
        <v>Plays</v>
      </c>
    </row>
    <row r="784" spans="1:20" ht="16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s="5">
        <f>(E784/D784)</f>
        <v>2.153137254901961</v>
      </c>
      <c r="I784" s="8">
        <f>E784/G784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4">
        <f>(((L784/60)/60)/24)+DATE(1970,1,1)</f>
        <v>40603.25</v>
      </c>
      <c r="O784" s="14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tr">
        <f>IF(R784="food/food trucks","Food",IF(OR(R784=$R$3,R784=$R$15,R784=$R$52,R784=$R$85,R784=$R$75,R784=$R$135),"Music",IF(OR(R784=Sheet1!$H$4,R784=Sheet1!$H$5,R784=Sheet1!$H$6,R784=Sheet1!$H$7,R784=Sheet1!$H$8,R784=Sheet1!$H$9),"Film &amp; Video",IF(OR(R784=Sheet1!$H$26,R784=Sheet1!$H$25),"Technology",IF(R784=Sheet1!$H$13,"Journalism",IF(OR(R784=Sheet1!$H$20,R784=Sheet1!$H$21,R784=Sheet1!$H$22,R784=Sheet1!$H$23),"Publishing",IF(R784=Sheet1!$H$24,"Photography",IF(R784=Sheet1!$H$27,"Theater",IF(OR(R784=Sheet1!$H$10,R784=Sheet1!$H$11),"Games","TBD")))))))))</f>
        <v>Film &amp; Video</v>
      </c>
      <c r="T784" t="str">
        <f>IF(R784=Sheet1!$H$4,"Animation",IF(R784=Sheet1!$H$5,"Documentary",IF(R784=Sheet1!$H$6,"Drama",IF(R784=Sheet1!$H$7,"Science Fiction",IF(R784=Sheet1!$H$8,"Shorts",IF(R784=Sheet1!$H$9,"Television",IF(R784=Sheet1!$H$10,"Mobile games",IF(R784=Sheet1!$H$11,"Video games",IF(R784=Sheet1!$H$12,"Food trucks",IF(R784=Sheet1!$H$13,"Audio",IF(R784=Sheet1!$H$14,"Electric music",IF(R784=Sheet1!$H$15,"Indie rock",IF(R784=Sheet1!$H$16,"Jazz",IF(R784=Sheet1!$H$17,"Metal",IF(R784=Sheet1!$H$18,"Rock",IF(R784=Sheet1!$H$19,"World Music",IF(R784=Sheet1!$H$20,"Fiction",IF(R784=Sheet1!$H$21,"Nonfiction",IF(R784=Sheet1!$H$22,"Radio &amp; podcasts",IF(R784=Sheet1!$H$23,"Translations",IF(R784=Sheet1!$H$24,"Photography books",IF(R784=Sheet1!$H$25,"Web",IF(R784=Sheet1!$H$26,"Wearables",IF(R784=Sheet1!$H$27,"Plays","Other"))))))))))))))))))))))))</f>
        <v>Animation</v>
      </c>
    </row>
    <row r="785" spans="1:20" ht="16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s="5">
        <f>(E785/D785)</f>
        <v>1.4122972972972974</v>
      </c>
      <c r="I785" s="8">
        <f>E785/G785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4">
        <f>(((L785/60)/60)/24)+DATE(1970,1,1)</f>
        <v>41625.25</v>
      </c>
      <c r="O785" s="14">
        <f>(((M785/60)/60)/24)+DATE(1970,1,1)</f>
        <v>41632.25</v>
      </c>
      <c r="P785" t="b">
        <v>0</v>
      </c>
      <c r="Q785" t="b">
        <v>0</v>
      </c>
      <c r="R785" t="s">
        <v>23</v>
      </c>
      <c r="S785" t="str">
        <f>IF(R785="food/food trucks","Food",IF(OR(R785=$R$3,R785=$R$15,R785=$R$52,R785=$R$85,R785=$R$75,R785=$R$135),"Music",IF(OR(R785=Sheet1!$H$4,R785=Sheet1!$H$5,R785=Sheet1!$H$6,R785=Sheet1!$H$7,R785=Sheet1!$H$8,R785=Sheet1!$H$9),"Film &amp; Video",IF(OR(R785=Sheet1!$H$26,R785=Sheet1!$H$25),"Technology",IF(R785=Sheet1!$H$13,"Journalism",IF(OR(R785=Sheet1!$H$20,R785=Sheet1!$H$21,R785=Sheet1!$H$22,R785=Sheet1!$H$23),"Publishing",IF(R785=Sheet1!$H$24,"Photography",IF(R785=Sheet1!$H$27,"Theater",IF(OR(R785=Sheet1!$H$10,R785=Sheet1!$H$11),"Games","TBD")))))))))</f>
        <v>Music</v>
      </c>
      <c r="T785" t="str">
        <f>IF(R785=Sheet1!$H$4,"Animation",IF(R785=Sheet1!$H$5,"Documentary",IF(R785=Sheet1!$H$6,"Drama",IF(R785=Sheet1!$H$7,"Science Fiction",IF(R785=Sheet1!$H$8,"Shorts",IF(R785=Sheet1!$H$9,"Television",IF(R785=Sheet1!$H$10,"Mobile games",IF(R785=Sheet1!$H$11,"Video games",IF(R785=Sheet1!$H$12,"Food trucks",IF(R785=Sheet1!$H$13,"Audio",IF(R785=Sheet1!$H$14,"Electric music",IF(R785=Sheet1!$H$15,"Indie rock",IF(R785=Sheet1!$H$16,"Jazz",IF(R785=Sheet1!$H$17,"Metal",IF(R785=Sheet1!$H$18,"Rock",IF(R785=Sheet1!$H$19,"World Music",IF(R785=Sheet1!$H$20,"Fiction",IF(R785=Sheet1!$H$21,"Nonfiction",IF(R785=Sheet1!$H$22,"Radio &amp; podcasts",IF(R785=Sheet1!$H$23,"Translations",IF(R785=Sheet1!$H$24,"Photography books",IF(R785=Sheet1!$H$25,"Web",IF(R785=Sheet1!$H$26,"Wearables",IF(R785=Sheet1!$H$27,"Plays","Other"))))))))))))))))))))))))</f>
        <v>Rock</v>
      </c>
    </row>
    <row r="786" spans="1:20" ht="16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s="5">
        <f>(E786/D786)</f>
        <v>1.1533745781777278</v>
      </c>
      <c r="I786" s="8">
        <f>E786/G786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4">
        <f>(((L786/60)/60)/24)+DATE(1970,1,1)</f>
        <v>42435.25</v>
      </c>
      <c r="O786" s="14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tr">
        <f>IF(R786="food/food trucks","Food",IF(OR(R786=$R$3,R786=$R$15,R786=$R$52,R786=$R$85,R786=$R$75,R786=$R$135),"Music",IF(OR(R786=Sheet1!$H$4,R786=Sheet1!$H$5,R786=Sheet1!$H$6,R786=Sheet1!$H$7,R786=Sheet1!$H$8,R786=Sheet1!$H$9),"Film &amp; Video",IF(OR(R786=Sheet1!$H$26,R786=Sheet1!$H$25),"Technology",IF(R786=Sheet1!$H$13,"Journalism",IF(OR(R786=Sheet1!$H$20,R786=Sheet1!$H$21,R786=Sheet1!$H$22,R786=Sheet1!$H$23),"Publishing",IF(R786=Sheet1!$H$24,"Photography",IF(R786=Sheet1!$H$27,"Theater",IF(OR(R786=Sheet1!$H$10,R786=Sheet1!$H$11),"Games","TBD")))))))))</f>
        <v>Technology</v>
      </c>
      <c r="T786" t="str">
        <f>IF(R786=Sheet1!$H$4,"Animation",IF(R786=Sheet1!$H$5,"Documentary",IF(R786=Sheet1!$H$6,"Drama",IF(R786=Sheet1!$H$7,"Science Fiction",IF(R786=Sheet1!$H$8,"Shorts",IF(R786=Sheet1!$H$9,"Television",IF(R786=Sheet1!$H$10,"Mobile games",IF(R786=Sheet1!$H$11,"Video games",IF(R786=Sheet1!$H$12,"Food trucks",IF(R786=Sheet1!$H$13,"Audio",IF(R786=Sheet1!$H$14,"Electric music",IF(R786=Sheet1!$H$15,"Indie rock",IF(R786=Sheet1!$H$16,"Jazz",IF(R786=Sheet1!$H$17,"Metal",IF(R786=Sheet1!$H$18,"Rock",IF(R786=Sheet1!$H$19,"World Music",IF(R786=Sheet1!$H$20,"Fiction",IF(R786=Sheet1!$H$21,"Nonfiction",IF(R786=Sheet1!$H$22,"Radio &amp; podcasts",IF(R786=Sheet1!$H$23,"Translations",IF(R786=Sheet1!$H$24,"Photography books",IF(R786=Sheet1!$H$25,"Web",IF(R786=Sheet1!$H$26,"Wearables",IF(R786=Sheet1!$H$27,"Plays","Other"))))))))))))))))))))))))</f>
        <v>Web</v>
      </c>
    </row>
    <row r="787" spans="1:20" ht="31.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s="5">
        <f>(E787/D787)</f>
        <v>1.9311940298507462</v>
      </c>
      <c r="I787" s="8">
        <f>E787/G787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4">
        <f>(((L787/60)/60)/24)+DATE(1970,1,1)</f>
        <v>43582.208333333328</v>
      </c>
      <c r="O787" s="14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tr">
        <f>IF(R787="food/food trucks","Food",IF(OR(R787=$R$3,R787=$R$15,R787=$R$52,R787=$R$85,R787=$R$75,R787=$R$135),"Music",IF(OR(R787=Sheet1!$H$4,R787=Sheet1!$H$5,R787=Sheet1!$H$6,R787=Sheet1!$H$7,R787=Sheet1!$H$8,R787=Sheet1!$H$9),"Film &amp; Video",IF(OR(R787=Sheet1!$H$26,R787=Sheet1!$H$25),"Technology",IF(R787=Sheet1!$H$13,"Journalism",IF(OR(R787=Sheet1!$H$20,R787=Sheet1!$H$21,R787=Sheet1!$H$22,R787=Sheet1!$H$23),"Publishing",IF(R787=Sheet1!$H$24,"Photography",IF(R787=Sheet1!$H$27,"Theater",IF(OR(R787=Sheet1!$H$10,R787=Sheet1!$H$11),"Games","TBD")))))))))</f>
        <v>Film &amp; Video</v>
      </c>
      <c r="T787" t="str">
        <f>IF(R787=Sheet1!$H$4,"Animation",IF(R787=Sheet1!$H$5,"Documentary",IF(R787=Sheet1!$H$6,"Drama",IF(R787=Sheet1!$H$7,"Science Fiction",IF(R787=Sheet1!$H$8,"Shorts",IF(R787=Sheet1!$H$9,"Television",IF(R787=Sheet1!$H$10,"Mobile games",IF(R787=Sheet1!$H$11,"Video games",IF(R787=Sheet1!$H$12,"Food trucks",IF(R787=Sheet1!$H$13,"Audio",IF(R787=Sheet1!$H$14,"Electric music",IF(R787=Sheet1!$H$15,"Indie rock",IF(R787=Sheet1!$H$16,"Jazz",IF(R787=Sheet1!$H$17,"Metal",IF(R787=Sheet1!$H$18,"Rock",IF(R787=Sheet1!$H$19,"World Music",IF(R787=Sheet1!$H$20,"Fiction",IF(R787=Sheet1!$H$21,"Nonfiction",IF(R787=Sheet1!$H$22,"Radio &amp; podcasts",IF(R787=Sheet1!$H$23,"Translations",IF(R787=Sheet1!$H$24,"Photography books",IF(R787=Sheet1!$H$25,"Web",IF(R787=Sheet1!$H$26,"Wearables",IF(R787=Sheet1!$H$27,"Plays","Other"))))))))))))))))))))))))</f>
        <v>Animation</v>
      </c>
    </row>
    <row r="788" spans="1:20" ht="16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s="5">
        <f>(E788/D788)</f>
        <v>7.2973333333333334</v>
      </c>
      <c r="I788" s="8">
        <f>E788/G788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4">
        <f>(((L788/60)/60)/24)+DATE(1970,1,1)</f>
        <v>43186.208333333328</v>
      </c>
      <c r="O788" s="14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tr">
        <f>IF(R788="food/food trucks","Food",IF(OR(R788=$R$3,R788=$R$15,R788=$R$52,R788=$R$85,R788=$R$75,R788=$R$135),"Music",IF(OR(R788=Sheet1!$H$4,R788=Sheet1!$H$5,R788=Sheet1!$H$6,R788=Sheet1!$H$7,R788=Sheet1!$H$8,R788=Sheet1!$H$9),"Film &amp; Video",IF(OR(R788=Sheet1!$H$26,R788=Sheet1!$H$25),"Technology",IF(R788=Sheet1!$H$13,"Journalism",IF(OR(R788=Sheet1!$H$20,R788=Sheet1!$H$21,R788=Sheet1!$H$22,R788=Sheet1!$H$23),"Publishing",IF(R788=Sheet1!$H$24,"Photography",IF(R788=Sheet1!$H$27,"Theater",IF(OR(R788=Sheet1!$H$10,R788=Sheet1!$H$11),"Games","TBD")))))))))</f>
        <v>Music</v>
      </c>
      <c r="T788" t="str">
        <f>IF(R788=Sheet1!$H$4,"Animation",IF(R788=Sheet1!$H$5,"Documentary",IF(R788=Sheet1!$H$6,"Drama",IF(R788=Sheet1!$H$7,"Science Fiction",IF(R788=Sheet1!$H$8,"Shorts",IF(R788=Sheet1!$H$9,"Television",IF(R788=Sheet1!$H$10,"Mobile games",IF(R788=Sheet1!$H$11,"Video games",IF(R788=Sheet1!$H$12,"Food trucks",IF(R788=Sheet1!$H$13,"Audio",IF(R788=Sheet1!$H$14,"Electric music",IF(R788=Sheet1!$H$15,"Indie rock",IF(R788=Sheet1!$H$16,"Jazz",IF(R788=Sheet1!$H$17,"Metal",IF(R788=Sheet1!$H$18,"Rock",IF(R788=Sheet1!$H$19,"World Music",IF(R788=Sheet1!$H$20,"Fiction",IF(R788=Sheet1!$H$21,"Nonfiction",IF(R788=Sheet1!$H$22,"Radio &amp; podcasts",IF(R788=Sheet1!$H$23,"Translations",IF(R788=Sheet1!$H$24,"Photography books",IF(R788=Sheet1!$H$25,"Web",IF(R788=Sheet1!$H$26,"Wearables",IF(R788=Sheet1!$H$27,"Plays","Other"))))))))))))))))))))))))</f>
        <v>Jazz</v>
      </c>
    </row>
    <row r="789" spans="1:20" ht="16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s="5">
        <f>(E789/D789)</f>
        <v>0.99663398692810456</v>
      </c>
      <c r="I789" s="8">
        <f>E789/G789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4">
        <f>(((L789/60)/60)/24)+DATE(1970,1,1)</f>
        <v>40684.208333333336</v>
      </c>
      <c r="O789" s="14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>
        <f>IF(R789="food/food trucks","Food",IF(OR(R789=$R$3,R789=$R$15,R789=$R$52,R789=$R$85,R789=$R$75,R789=$R$135),"Music",IF(OR(R789=Sheet1!$H$4,R789=Sheet1!$H$5,R789=Sheet1!$H$6,R789=Sheet1!$H$7,R789=Sheet1!$H$8,R789=Sheet1!$H$9),"Film &amp; Video",IF(OR(R789=Sheet1!$H$26,R789=Sheet1!$H$25),"Technology",IF(R789=Sheet1!$H$13,"Journalism",IF(OR(R789=Sheet1!$H$20,R789=Sheet1!$H$21,R789=Sheet1!$H$22,R789=Sheet1!$H$23),"Publishing",IF(R789=Sheet1!$H$24,"Photography",IF(R789=Sheet1!$H$27,"Theater",IF(OR(R789=Sheet1!$H$10,R789=Sheet1!$H$11),"Games","TBD")))))))))</f>
        <v>Music</v>
      </c>
      <c r="T789" t="str">
        <f>IF(R789=Sheet1!$H$4,"Animation",IF(R789=Sheet1!$H$5,"Documentary",IF(R789=Sheet1!$H$6,"Drama",IF(R789=Sheet1!$H$7,"Science Fiction",IF(R789=Sheet1!$H$8,"Shorts",IF(R789=Sheet1!$H$9,"Television",IF(R789=Sheet1!$H$10,"Mobile games",IF(R789=Sheet1!$H$11,"Video games",IF(R789=Sheet1!$H$12,"Food trucks",IF(R789=Sheet1!$H$13,"Audio",IF(R789=Sheet1!$H$14,"Electric music",IF(R789=Sheet1!$H$15,"Indie rock",IF(R789=Sheet1!$H$16,"Jazz",IF(R789=Sheet1!$H$17,"Metal",IF(R789=Sheet1!$H$18,"Rock",IF(R789=Sheet1!$H$19,"World Music",IF(R789=Sheet1!$H$20,"Fiction",IF(R789=Sheet1!$H$21,"Nonfiction",IF(R789=Sheet1!$H$22,"Radio &amp; podcasts",IF(R789=Sheet1!$H$23,"Translations",IF(R789=Sheet1!$H$24,"Photography books",IF(R789=Sheet1!$H$25,"Web",IF(R789=Sheet1!$H$26,"Wearables",IF(R789=Sheet1!$H$27,"Plays","Other"))))))))))))))))))))))))</f>
        <v>Rock</v>
      </c>
    </row>
    <row r="790" spans="1:20" ht="16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s="5">
        <f>(E790/D790)</f>
        <v>0.88166666666666671</v>
      </c>
      <c r="I790" s="8">
        <f>E790/G790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4">
        <f>(((L790/60)/60)/24)+DATE(1970,1,1)</f>
        <v>41202.208333333336</v>
      </c>
      <c r="O790" s="14">
        <f>(((M790/60)/60)/24)+DATE(1970,1,1)</f>
        <v>41223.25</v>
      </c>
      <c r="P790" t="b">
        <v>0</v>
      </c>
      <c r="Q790" t="b">
        <v>0</v>
      </c>
      <c r="R790" t="s">
        <v>71</v>
      </c>
      <c r="S790" t="str">
        <f>IF(R790="food/food trucks","Food",IF(OR(R790=$R$3,R790=$R$15,R790=$R$52,R790=$R$85,R790=$R$75,R790=$R$135),"Music",IF(OR(R790=Sheet1!$H$4,R790=Sheet1!$H$5,R790=Sheet1!$H$6,R790=Sheet1!$H$7,R790=Sheet1!$H$8,R790=Sheet1!$H$9),"Film &amp; Video",IF(OR(R790=Sheet1!$H$26,R790=Sheet1!$H$25),"Technology",IF(R790=Sheet1!$H$13,"Journalism",IF(OR(R790=Sheet1!$H$20,R790=Sheet1!$H$21,R790=Sheet1!$H$22,R790=Sheet1!$H$23),"Publishing",IF(R790=Sheet1!$H$24,"Photography",IF(R790=Sheet1!$H$27,"Theater",IF(OR(R790=Sheet1!$H$10,R790=Sheet1!$H$11),"Games","TBD")))))))))</f>
        <v>Film &amp; Video</v>
      </c>
      <c r="T790" t="str">
        <f>IF(R790=Sheet1!$H$4,"Animation",IF(R790=Sheet1!$H$5,"Documentary",IF(R790=Sheet1!$H$6,"Drama",IF(R790=Sheet1!$H$7,"Science Fiction",IF(R790=Sheet1!$H$8,"Shorts",IF(R790=Sheet1!$H$9,"Television",IF(R790=Sheet1!$H$10,"Mobile games",IF(R790=Sheet1!$H$11,"Video games",IF(R790=Sheet1!$H$12,"Food trucks",IF(R790=Sheet1!$H$13,"Audio",IF(R790=Sheet1!$H$14,"Electric music",IF(R790=Sheet1!$H$15,"Indie rock",IF(R790=Sheet1!$H$16,"Jazz",IF(R790=Sheet1!$H$17,"Metal",IF(R790=Sheet1!$H$18,"Rock",IF(R790=Sheet1!$H$19,"World Music",IF(R790=Sheet1!$H$20,"Fiction",IF(R790=Sheet1!$H$21,"Nonfiction",IF(R790=Sheet1!$H$22,"Radio &amp; podcasts",IF(R790=Sheet1!$H$23,"Translations",IF(R790=Sheet1!$H$24,"Photography books",IF(R790=Sheet1!$H$25,"Web",IF(R790=Sheet1!$H$26,"Wearables",IF(R790=Sheet1!$H$27,"Plays","Other"))))))))))))))))))))))))</f>
        <v>Animation</v>
      </c>
    </row>
    <row r="791" spans="1:20" ht="16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s="5">
        <f>(E791/D791)</f>
        <v>0.37233333333333335</v>
      </c>
      <c r="I791" s="8">
        <f>E791/G791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4">
        <f>(((L791/60)/60)/24)+DATE(1970,1,1)</f>
        <v>41786.208333333336</v>
      </c>
      <c r="O791" s="14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>
        <f>IF(R791="food/food trucks","Food",IF(OR(R791=$R$3,R791=$R$15,R791=$R$52,R791=$R$85,R791=$R$75,R791=$R$135),"Music",IF(OR(R791=Sheet1!$H$4,R791=Sheet1!$H$5,R791=Sheet1!$H$6,R791=Sheet1!$H$7,R791=Sheet1!$H$8,R791=Sheet1!$H$9),"Film &amp; Video",IF(OR(R791=Sheet1!$H$26,R791=Sheet1!$H$25),"Technology",IF(R791=Sheet1!$H$13,"Journalism",IF(OR(R791=Sheet1!$H$20,R791=Sheet1!$H$21,R791=Sheet1!$H$22,R791=Sheet1!$H$23),"Publishing",IF(R791=Sheet1!$H$24,"Photography",IF(R791=Sheet1!$H$27,"Theater",IF(OR(R791=Sheet1!$H$10,R791=Sheet1!$H$11),"Games","TBD")))))))))</f>
        <v>Theater</v>
      </c>
      <c r="T791" t="str">
        <f>IF(R791=Sheet1!$H$4,"Animation",IF(R791=Sheet1!$H$5,"Documentary",IF(R791=Sheet1!$H$6,"Drama",IF(R791=Sheet1!$H$7,"Science Fiction",IF(R791=Sheet1!$H$8,"Shorts",IF(R791=Sheet1!$H$9,"Television",IF(R791=Sheet1!$H$10,"Mobile games",IF(R791=Sheet1!$H$11,"Video games",IF(R791=Sheet1!$H$12,"Food trucks",IF(R791=Sheet1!$H$13,"Audio",IF(R791=Sheet1!$H$14,"Electric music",IF(R791=Sheet1!$H$15,"Indie rock",IF(R791=Sheet1!$H$16,"Jazz",IF(R791=Sheet1!$H$17,"Metal",IF(R791=Sheet1!$H$18,"Rock",IF(R791=Sheet1!$H$19,"World Music",IF(R791=Sheet1!$H$20,"Fiction",IF(R791=Sheet1!$H$21,"Nonfiction",IF(R791=Sheet1!$H$22,"Radio &amp; podcasts",IF(R791=Sheet1!$H$23,"Translations",IF(R791=Sheet1!$H$24,"Photography books",IF(R791=Sheet1!$H$25,"Web",IF(R791=Sheet1!$H$26,"Wearables",IF(R791=Sheet1!$H$27,"Plays","Other"))))))))))))))))))))))))</f>
        <v>Plays</v>
      </c>
    </row>
    <row r="792" spans="1:20" ht="16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s="5">
        <f>(E792/D792)</f>
        <v>0.30540075309306081</v>
      </c>
      <c r="I792" s="8">
        <f>E792/G792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4">
        <f>(((L792/60)/60)/24)+DATE(1970,1,1)</f>
        <v>40223.25</v>
      </c>
      <c r="O792" s="14">
        <f>(((M792/60)/60)/24)+DATE(1970,1,1)</f>
        <v>40229.25</v>
      </c>
      <c r="P792" t="b">
        <v>0</v>
      </c>
      <c r="Q792" t="b">
        <v>0</v>
      </c>
      <c r="R792" t="s">
        <v>33</v>
      </c>
      <c r="S792" t="str">
        <f>IF(R792="food/food trucks","Food",IF(OR(R792=$R$3,R792=$R$15,R792=$R$52,R792=$R$85,R792=$R$75,R792=$R$135),"Music",IF(OR(R792=Sheet1!$H$4,R792=Sheet1!$H$5,R792=Sheet1!$H$6,R792=Sheet1!$H$7,R792=Sheet1!$H$8,R792=Sheet1!$H$9),"Film &amp; Video",IF(OR(R792=Sheet1!$H$26,R792=Sheet1!$H$25),"Technology",IF(R792=Sheet1!$H$13,"Journalism",IF(OR(R792=Sheet1!$H$20,R792=Sheet1!$H$21,R792=Sheet1!$H$22,R792=Sheet1!$H$23),"Publishing",IF(R792=Sheet1!$H$24,"Photography",IF(R792=Sheet1!$H$27,"Theater",IF(OR(R792=Sheet1!$H$10,R792=Sheet1!$H$11),"Games","TBD")))))))))</f>
        <v>Theater</v>
      </c>
      <c r="T792" t="str">
        <f>IF(R792=Sheet1!$H$4,"Animation",IF(R792=Sheet1!$H$5,"Documentary",IF(R792=Sheet1!$H$6,"Drama",IF(R792=Sheet1!$H$7,"Science Fiction",IF(R792=Sheet1!$H$8,"Shorts",IF(R792=Sheet1!$H$9,"Television",IF(R792=Sheet1!$H$10,"Mobile games",IF(R792=Sheet1!$H$11,"Video games",IF(R792=Sheet1!$H$12,"Food trucks",IF(R792=Sheet1!$H$13,"Audio",IF(R792=Sheet1!$H$14,"Electric music",IF(R792=Sheet1!$H$15,"Indie rock",IF(R792=Sheet1!$H$16,"Jazz",IF(R792=Sheet1!$H$17,"Metal",IF(R792=Sheet1!$H$18,"Rock",IF(R792=Sheet1!$H$19,"World Music",IF(R792=Sheet1!$H$20,"Fiction",IF(R792=Sheet1!$H$21,"Nonfiction",IF(R792=Sheet1!$H$22,"Radio &amp; podcasts",IF(R792=Sheet1!$H$23,"Translations",IF(R792=Sheet1!$H$24,"Photography books",IF(R792=Sheet1!$H$25,"Web",IF(R792=Sheet1!$H$26,"Wearables",IF(R792=Sheet1!$H$27,"Plays","Other"))))))))))))))))))))))))</f>
        <v>Plays</v>
      </c>
    </row>
    <row r="793" spans="1:20" ht="16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s="5">
        <f>(E793/D793)</f>
        <v>0.25714285714285712</v>
      </c>
      <c r="I793" s="8">
        <f>E793/G793</f>
        <v>90</v>
      </c>
      <c r="J793" t="s">
        <v>21</v>
      </c>
      <c r="K793" t="s">
        <v>22</v>
      </c>
      <c r="L793">
        <v>1481436000</v>
      </c>
      <c r="M793">
        <v>1482818400</v>
      </c>
      <c r="N793" s="14">
        <f>(((L793/60)/60)/24)+DATE(1970,1,1)</f>
        <v>42715.25</v>
      </c>
      <c r="O793" s="14">
        <f>(((M793/60)/60)/24)+DATE(1970,1,1)</f>
        <v>42731.25</v>
      </c>
      <c r="P793" t="b">
        <v>0</v>
      </c>
      <c r="Q793" t="b">
        <v>0</v>
      </c>
      <c r="R793" t="s">
        <v>17</v>
      </c>
      <c r="S793" t="str">
        <f>IF(R793="food/food trucks","Food",IF(OR(R793=$R$3,R793=$R$15,R793=$R$52,R793=$R$85,R793=$R$75,R793=$R$135),"Music",IF(OR(R793=Sheet1!$H$4,R793=Sheet1!$H$5,R793=Sheet1!$H$6,R793=Sheet1!$H$7,R793=Sheet1!$H$8,R793=Sheet1!$H$9),"Film &amp; Video",IF(OR(R793=Sheet1!$H$26,R793=Sheet1!$H$25),"Technology",IF(R793=Sheet1!$H$13,"Journalism",IF(OR(R793=Sheet1!$H$20,R793=Sheet1!$H$21,R793=Sheet1!$H$22,R793=Sheet1!$H$23),"Publishing",IF(R793=Sheet1!$H$24,"Photography",IF(R793=Sheet1!$H$27,"Theater",IF(OR(R793=Sheet1!$H$10,R793=Sheet1!$H$11),"Games","TBD")))))))))</f>
        <v>Food</v>
      </c>
      <c r="T793" t="str">
        <f>IF(R793=Sheet1!$H$4,"Animation",IF(R793=Sheet1!$H$5,"Documentary",IF(R793=Sheet1!$H$6,"Drama",IF(R793=Sheet1!$H$7,"Science Fiction",IF(R793=Sheet1!$H$8,"Shorts",IF(R793=Sheet1!$H$9,"Television",IF(R793=Sheet1!$H$10,"Mobile games",IF(R793=Sheet1!$H$11,"Video games",IF(R793=Sheet1!$H$12,"Food trucks",IF(R793=Sheet1!$H$13,"Audio",IF(R793=Sheet1!$H$14,"Electric music",IF(R793=Sheet1!$H$15,"Indie rock",IF(R793=Sheet1!$H$16,"Jazz",IF(R793=Sheet1!$H$17,"Metal",IF(R793=Sheet1!$H$18,"Rock",IF(R793=Sheet1!$H$19,"World Music",IF(R793=Sheet1!$H$20,"Fiction",IF(R793=Sheet1!$H$21,"Nonfiction",IF(R793=Sheet1!$H$22,"Radio &amp; podcasts",IF(R793=Sheet1!$H$23,"Translations",IF(R793=Sheet1!$H$24,"Photography books",IF(R793=Sheet1!$H$25,"Web",IF(R793=Sheet1!$H$26,"Wearables",IF(R793=Sheet1!$H$27,"Plays","Other"))))))))))))))))))))))))</f>
        <v>Food trucks</v>
      </c>
    </row>
    <row r="794" spans="1:20" ht="16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s="5">
        <f>(E794/D794)</f>
        <v>0.34</v>
      </c>
      <c r="I794" s="8">
        <f>E794/G794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4">
        <f>(((L794/60)/60)/24)+DATE(1970,1,1)</f>
        <v>41451.208333333336</v>
      </c>
      <c r="O794" s="14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>
        <f>IF(R794="food/food trucks","Food",IF(OR(R794=$R$3,R794=$R$15,R794=$R$52,R794=$R$85,R794=$R$75,R794=$R$135),"Music",IF(OR(R794=Sheet1!$H$4,R794=Sheet1!$H$5,R794=Sheet1!$H$6,R794=Sheet1!$H$7,R794=Sheet1!$H$8,R794=Sheet1!$H$9),"Film &amp; Video",IF(OR(R794=Sheet1!$H$26,R794=Sheet1!$H$25),"Technology",IF(R794=Sheet1!$H$13,"Journalism",IF(OR(R794=Sheet1!$H$20,R794=Sheet1!$H$21,R794=Sheet1!$H$22,R794=Sheet1!$H$23),"Publishing",IF(R794=Sheet1!$H$24,"Photography",IF(R794=Sheet1!$H$27,"Theater",IF(OR(R794=Sheet1!$H$10,R794=Sheet1!$H$11),"Games","TBD")))))))))</f>
        <v>Theater</v>
      </c>
      <c r="T794" t="str">
        <f>IF(R794=Sheet1!$H$4,"Animation",IF(R794=Sheet1!$H$5,"Documentary",IF(R794=Sheet1!$H$6,"Drama",IF(R794=Sheet1!$H$7,"Science Fiction",IF(R794=Sheet1!$H$8,"Shorts",IF(R794=Sheet1!$H$9,"Television",IF(R794=Sheet1!$H$10,"Mobile games",IF(R794=Sheet1!$H$11,"Video games",IF(R794=Sheet1!$H$12,"Food trucks",IF(R794=Sheet1!$H$13,"Audio",IF(R794=Sheet1!$H$14,"Electric music",IF(R794=Sheet1!$H$15,"Indie rock",IF(R794=Sheet1!$H$16,"Jazz",IF(R794=Sheet1!$H$17,"Metal",IF(R794=Sheet1!$H$18,"Rock",IF(R794=Sheet1!$H$19,"World Music",IF(R794=Sheet1!$H$20,"Fiction",IF(R794=Sheet1!$H$21,"Nonfiction",IF(R794=Sheet1!$H$22,"Radio &amp; podcasts",IF(R794=Sheet1!$H$23,"Translations",IF(R794=Sheet1!$H$24,"Photography books",IF(R794=Sheet1!$H$25,"Web",IF(R794=Sheet1!$H$26,"Wearables",IF(R794=Sheet1!$H$27,"Plays","Other"))))))))))))))))))))))))</f>
        <v>Plays</v>
      </c>
    </row>
    <row r="795" spans="1:20" ht="16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s="5">
        <f>(E795/D795)</f>
        <v>11.859090909090909</v>
      </c>
      <c r="I795" s="8">
        <f>E795/G795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4">
        <f>(((L795/60)/60)/24)+DATE(1970,1,1)</f>
        <v>41450.208333333336</v>
      </c>
      <c r="O795" s="14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tr">
        <f>IF(R795="food/food trucks","Food",IF(OR(R795=$R$3,R795=$R$15,R795=$R$52,R795=$R$85,R795=$R$75,R795=$R$135),"Music",IF(OR(R795=Sheet1!$H$4,R795=Sheet1!$H$5,R795=Sheet1!$H$6,R795=Sheet1!$H$7,R795=Sheet1!$H$8,R795=Sheet1!$H$9),"Film &amp; Video",IF(OR(R795=Sheet1!$H$26,R795=Sheet1!$H$25),"Technology",IF(R795=Sheet1!$H$13,"Journalism",IF(OR(R795=Sheet1!$H$20,R795=Sheet1!$H$21,R795=Sheet1!$H$22,R795=Sheet1!$H$23),"Publishing",IF(R795=Sheet1!$H$24,"Photography",IF(R795=Sheet1!$H$27,"Theater",IF(OR(R795=Sheet1!$H$10,R795=Sheet1!$H$11),"Games","TBD")))))))))</f>
        <v>Publishing</v>
      </c>
      <c r="T795" t="str">
        <f>IF(R795=Sheet1!$H$4,"Animation",IF(R795=Sheet1!$H$5,"Documentary",IF(R795=Sheet1!$H$6,"Drama",IF(R795=Sheet1!$H$7,"Science Fiction",IF(R795=Sheet1!$H$8,"Shorts",IF(R795=Sheet1!$H$9,"Television",IF(R795=Sheet1!$H$10,"Mobile games",IF(R795=Sheet1!$H$11,"Video games",IF(R795=Sheet1!$H$12,"Food trucks",IF(R795=Sheet1!$H$13,"Audio",IF(R795=Sheet1!$H$14,"Electric music",IF(R795=Sheet1!$H$15,"Indie rock",IF(R795=Sheet1!$H$16,"Jazz",IF(R795=Sheet1!$H$17,"Metal",IF(R795=Sheet1!$H$18,"Rock",IF(R795=Sheet1!$H$19,"World Music",IF(R795=Sheet1!$H$20,"Fiction",IF(R795=Sheet1!$H$21,"Nonfiction",IF(R795=Sheet1!$H$22,"Radio &amp; podcasts",IF(R795=Sheet1!$H$23,"Translations",IF(R795=Sheet1!$H$24,"Photography books",IF(R795=Sheet1!$H$25,"Web",IF(R795=Sheet1!$H$26,"Wearables",IF(R795=Sheet1!$H$27,"Plays","Other"))))))))))))))))))))))))</f>
        <v>Nonfiction</v>
      </c>
    </row>
    <row r="796" spans="1:20" ht="16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s="5">
        <f>(E796/D796)</f>
        <v>1.2539393939393939</v>
      </c>
      <c r="I796" s="8">
        <f>E796/G796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4">
        <f>(((L796/60)/60)/24)+DATE(1970,1,1)</f>
        <v>43091.25</v>
      </c>
      <c r="O796" s="14">
        <f>(((M796/60)/60)/24)+DATE(1970,1,1)</f>
        <v>43103.25</v>
      </c>
      <c r="P796" t="b">
        <v>0</v>
      </c>
      <c r="Q796" t="b">
        <v>0</v>
      </c>
      <c r="R796" t="s">
        <v>23</v>
      </c>
      <c r="S796" t="str">
        <f>IF(R796="food/food trucks","Food",IF(OR(R796=$R$3,R796=$R$15,R796=$R$52,R796=$R$85,R796=$R$75,R796=$R$135),"Music",IF(OR(R796=Sheet1!$H$4,R796=Sheet1!$H$5,R796=Sheet1!$H$6,R796=Sheet1!$H$7,R796=Sheet1!$H$8,R796=Sheet1!$H$9),"Film &amp; Video",IF(OR(R796=Sheet1!$H$26,R796=Sheet1!$H$25),"Technology",IF(R796=Sheet1!$H$13,"Journalism",IF(OR(R796=Sheet1!$H$20,R796=Sheet1!$H$21,R796=Sheet1!$H$22,R796=Sheet1!$H$23),"Publishing",IF(R796=Sheet1!$H$24,"Photography",IF(R796=Sheet1!$H$27,"Theater",IF(OR(R796=Sheet1!$H$10,R796=Sheet1!$H$11),"Games","TBD")))))))))</f>
        <v>Music</v>
      </c>
      <c r="T796" t="str">
        <f>IF(R796=Sheet1!$H$4,"Animation",IF(R796=Sheet1!$H$5,"Documentary",IF(R796=Sheet1!$H$6,"Drama",IF(R796=Sheet1!$H$7,"Science Fiction",IF(R796=Sheet1!$H$8,"Shorts",IF(R796=Sheet1!$H$9,"Television",IF(R796=Sheet1!$H$10,"Mobile games",IF(R796=Sheet1!$H$11,"Video games",IF(R796=Sheet1!$H$12,"Food trucks",IF(R796=Sheet1!$H$13,"Audio",IF(R796=Sheet1!$H$14,"Electric music",IF(R796=Sheet1!$H$15,"Indie rock",IF(R796=Sheet1!$H$16,"Jazz",IF(R796=Sheet1!$H$17,"Metal",IF(R796=Sheet1!$H$18,"Rock",IF(R796=Sheet1!$H$19,"World Music",IF(R796=Sheet1!$H$20,"Fiction",IF(R796=Sheet1!$H$21,"Nonfiction",IF(R796=Sheet1!$H$22,"Radio &amp; podcasts",IF(R796=Sheet1!$H$23,"Translations",IF(R796=Sheet1!$H$24,"Photography books",IF(R796=Sheet1!$H$25,"Web",IF(R796=Sheet1!$H$26,"Wearables",IF(R796=Sheet1!$H$27,"Plays","Other"))))))))))))))))))))))))</f>
        <v>Rock</v>
      </c>
    </row>
    <row r="797" spans="1:20" ht="31.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s="5">
        <f>(E797/D797)</f>
        <v>0.14394366197183098</v>
      </c>
      <c r="I797" s="8">
        <f>E797/G797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4">
        <f>(((L797/60)/60)/24)+DATE(1970,1,1)</f>
        <v>42675.208333333328</v>
      </c>
      <c r="O797" s="14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>
        <f>IF(R797="food/food trucks","Food",IF(OR(R797=$R$3,R797=$R$15,R797=$R$52,R797=$R$85,R797=$R$75,R797=$R$135),"Music",IF(OR(R797=Sheet1!$H$4,R797=Sheet1!$H$5,R797=Sheet1!$H$6,R797=Sheet1!$H$7,R797=Sheet1!$H$8,R797=Sheet1!$H$9),"Film &amp; Video",IF(OR(R797=Sheet1!$H$26,R797=Sheet1!$H$25),"Technology",IF(R797=Sheet1!$H$13,"Journalism",IF(OR(R797=Sheet1!$H$20,R797=Sheet1!$H$21,R797=Sheet1!$H$22,R797=Sheet1!$H$23),"Publishing",IF(R797=Sheet1!$H$24,"Photography",IF(R797=Sheet1!$H$27,"Theater",IF(OR(R797=Sheet1!$H$10,R797=Sheet1!$H$11),"Games","TBD")))))))))</f>
        <v>Film &amp; Video</v>
      </c>
      <c r="T797" t="str">
        <f>IF(R797=Sheet1!$H$4,"Animation",IF(R797=Sheet1!$H$5,"Documentary",IF(R797=Sheet1!$H$6,"Drama",IF(R797=Sheet1!$H$7,"Science Fiction",IF(R797=Sheet1!$H$8,"Shorts",IF(R797=Sheet1!$H$9,"Television",IF(R797=Sheet1!$H$10,"Mobile games",IF(R797=Sheet1!$H$11,"Video games",IF(R797=Sheet1!$H$12,"Food trucks",IF(R797=Sheet1!$H$13,"Audio",IF(R797=Sheet1!$H$14,"Electric music",IF(R797=Sheet1!$H$15,"Indie rock",IF(R797=Sheet1!$H$16,"Jazz",IF(R797=Sheet1!$H$17,"Metal",IF(R797=Sheet1!$H$18,"Rock",IF(R797=Sheet1!$H$19,"World Music",IF(R797=Sheet1!$H$20,"Fiction",IF(R797=Sheet1!$H$21,"Nonfiction",IF(R797=Sheet1!$H$22,"Radio &amp; podcasts",IF(R797=Sheet1!$H$23,"Translations",IF(R797=Sheet1!$H$24,"Photography books",IF(R797=Sheet1!$H$25,"Web",IF(R797=Sheet1!$H$26,"Wearables",IF(R797=Sheet1!$H$27,"Plays","Other"))))))))))))))))))))))))</f>
        <v>Drama</v>
      </c>
    </row>
    <row r="798" spans="1:20" ht="16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s="5">
        <f>(E798/D798)</f>
        <v>0.54807692307692313</v>
      </c>
      <c r="I798" s="8">
        <f>E798/G798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4">
        <f>(((L798/60)/60)/24)+DATE(1970,1,1)</f>
        <v>41859.208333333336</v>
      </c>
      <c r="O798" s="14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>
        <f>IF(R798="food/food trucks","Food",IF(OR(R798=$R$3,R798=$R$15,R798=$R$52,R798=$R$85,R798=$R$75,R798=$R$135),"Music",IF(OR(R798=Sheet1!$H$4,R798=Sheet1!$H$5,R798=Sheet1!$H$6,R798=Sheet1!$H$7,R798=Sheet1!$H$8,R798=Sheet1!$H$9),"Film &amp; Video",IF(OR(R798=Sheet1!$H$26,R798=Sheet1!$H$25),"Technology",IF(R798=Sheet1!$H$13,"Journalism",IF(OR(R798=Sheet1!$H$20,R798=Sheet1!$H$21,R798=Sheet1!$H$22,R798=Sheet1!$H$23),"Publishing",IF(R798=Sheet1!$H$24,"Photography",IF(R798=Sheet1!$H$27,"Theater",IF(OR(R798=Sheet1!$H$10,R798=Sheet1!$H$11),"Games","TBD")))))))))</f>
        <v>Games</v>
      </c>
      <c r="T798" t="str">
        <f>IF(R798=Sheet1!$H$4,"Animation",IF(R798=Sheet1!$H$5,"Documentary",IF(R798=Sheet1!$H$6,"Drama",IF(R798=Sheet1!$H$7,"Science Fiction",IF(R798=Sheet1!$H$8,"Shorts",IF(R798=Sheet1!$H$9,"Television",IF(R798=Sheet1!$H$10,"Mobile games",IF(R798=Sheet1!$H$11,"Video games",IF(R798=Sheet1!$H$12,"Food trucks",IF(R798=Sheet1!$H$13,"Audio",IF(R798=Sheet1!$H$14,"Electric music",IF(R798=Sheet1!$H$15,"Indie rock",IF(R798=Sheet1!$H$16,"Jazz",IF(R798=Sheet1!$H$17,"Metal",IF(R798=Sheet1!$H$18,"Rock",IF(R798=Sheet1!$H$19,"World Music",IF(R798=Sheet1!$H$20,"Fiction",IF(R798=Sheet1!$H$21,"Nonfiction",IF(R798=Sheet1!$H$22,"Radio &amp; podcasts",IF(R798=Sheet1!$H$23,"Translations",IF(R798=Sheet1!$H$24,"Photography books",IF(R798=Sheet1!$H$25,"Web",IF(R798=Sheet1!$H$26,"Wearables",IF(R798=Sheet1!$H$27,"Plays","Other"))))))))))))))))))))))))</f>
        <v>Mobile games</v>
      </c>
    </row>
    <row r="799" spans="1:20" ht="16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s="5">
        <f>(E799/D799)</f>
        <v>1.0963157894736841</v>
      </c>
      <c r="I799" s="8">
        <f>E799/G799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4">
        <f>(((L799/60)/60)/24)+DATE(1970,1,1)</f>
        <v>43464.25</v>
      </c>
      <c r="O799" s="14">
        <f>(((M799/60)/60)/24)+DATE(1970,1,1)</f>
        <v>43487.25</v>
      </c>
      <c r="P799" t="b">
        <v>0</v>
      </c>
      <c r="Q799" t="b">
        <v>0</v>
      </c>
      <c r="R799" t="s">
        <v>28</v>
      </c>
      <c r="S799" t="str">
        <f>IF(R799="food/food trucks","Food",IF(OR(R799=$R$3,R799=$R$15,R799=$R$52,R799=$R$85,R799=$R$75,R799=$R$135),"Music",IF(OR(R799=Sheet1!$H$4,R799=Sheet1!$H$5,R799=Sheet1!$H$6,R799=Sheet1!$H$7,R799=Sheet1!$H$8,R799=Sheet1!$H$9),"Film &amp; Video",IF(OR(R799=Sheet1!$H$26,R799=Sheet1!$H$25),"Technology",IF(R799=Sheet1!$H$13,"Journalism",IF(OR(R799=Sheet1!$H$20,R799=Sheet1!$H$21,R799=Sheet1!$H$22,R799=Sheet1!$H$23),"Publishing",IF(R799=Sheet1!$H$24,"Photography",IF(R799=Sheet1!$H$27,"Theater",IF(OR(R799=Sheet1!$H$10,R799=Sheet1!$H$11),"Games","TBD")))))))))</f>
        <v>Technology</v>
      </c>
      <c r="T799" t="str">
        <f>IF(R799=Sheet1!$H$4,"Animation",IF(R799=Sheet1!$H$5,"Documentary",IF(R799=Sheet1!$H$6,"Drama",IF(R799=Sheet1!$H$7,"Science Fiction",IF(R799=Sheet1!$H$8,"Shorts",IF(R799=Sheet1!$H$9,"Television",IF(R799=Sheet1!$H$10,"Mobile games",IF(R799=Sheet1!$H$11,"Video games",IF(R799=Sheet1!$H$12,"Food trucks",IF(R799=Sheet1!$H$13,"Audio",IF(R799=Sheet1!$H$14,"Electric music",IF(R799=Sheet1!$H$15,"Indie rock",IF(R799=Sheet1!$H$16,"Jazz",IF(R799=Sheet1!$H$17,"Metal",IF(R799=Sheet1!$H$18,"Rock",IF(R799=Sheet1!$H$19,"World Music",IF(R799=Sheet1!$H$20,"Fiction",IF(R799=Sheet1!$H$21,"Nonfiction",IF(R799=Sheet1!$H$22,"Radio &amp; podcasts",IF(R799=Sheet1!$H$23,"Translations",IF(R799=Sheet1!$H$24,"Photography books",IF(R799=Sheet1!$H$25,"Web",IF(R799=Sheet1!$H$26,"Wearables",IF(R799=Sheet1!$H$27,"Plays","Other"))))))))))))))))))))))))</f>
        <v>Web</v>
      </c>
    </row>
    <row r="800" spans="1:20" ht="16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s="5">
        <f>(E800/D800)</f>
        <v>1.8847058823529412</v>
      </c>
      <c r="I800" s="8">
        <f>E800/G800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4">
        <f>(((L800/60)/60)/24)+DATE(1970,1,1)</f>
        <v>41060.208333333336</v>
      </c>
      <c r="O800" s="14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tr">
        <f>IF(R800="food/food trucks","Food",IF(OR(R800=$R$3,R800=$R$15,R800=$R$52,R800=$R$85,R800=$R$75,R800=$R$135),"Music",IF(OR(R800=Sheet1!$H$4,R800=Sheet1!$H$5,R800=Sheet1!$H$6,R800=Sheet1!$H$7,R800=Sheet1!$H$8,R800=Sheet1!$H$9),"Film &amp; Video",IF(OR(R800=Sheet1!$H$26,R800=Sheet1!$H$25),"Technology",IF(R800=Sheet1!$H$13,"Journalism",IF(OR(R800=Sheet1!$H$20,R800=Sheet1!$H$21,R800=Sheet1!$H$22,R800=Sheet1!$H$23),"Publishing",IF(R800=Sheet1!$H$24,"Photography",IF(R800=Sheet1!$H$27,"Theater",IF(OR(R800=Sheet1!$H$10,R800=Sheet1!$H$11),"Games","TBD")))))))))</f>
        <v>Theater</v>
      </c>
      <c r="T800" t="str">
        <f>IF(R800=Sheet1!$H$4,"Animation",IF(R800=Sheet1!$H$5,"Documentary",IF(R800=Sheet1!$H$6,"Drama",IF(R800=Sheet1!$H$7,"Science Fiction",IF(R800=Sheet1!$H$8,"Shorts",IF(R800=Sheet1!$H$9,"Television",IF(R800=Sheet1!$H$10,"Mobile games",IF(R800=Sheet1!$H$11,"Video games",IF(R800=Sheet1!$H$12,"Food trucks",IF(R800=Sheet1!$H$13,"Audio",IF(R800=Sheet1!$H$14,"Electric music",IF(R800=Sheet1!$H$15,"Indie rock",IF(R800=Sheet1!$H$16,"Jazz",IF(R800=Sheet1!$H$17,"Metal",IF(R800=Sheet1!$H$18,"Rock",IF(R800=Sheet1!$H$19,"World Music",IF(R800=Sheet1!$H$20,"Fiction",IF(R800=Sheet1!$H$21,"Nonfiction",IF(R800=Sheet1!$H$22,"Radio &amp; podcasts",IF(R800=Sheet1!$H$23,"Translations",IF(R800=Sheet1!$H$24,"Photography books",IF(R800=Sheet1!$H$25,"Web",IF(R800=Sheet1!$H$26,"Wearables",IF(R800=Sheet1!$H$27,"Plays","Other"))))))))))))))))))))))))</f>
        <v>Plays</v>
      </c>
    </row>
    <row r="801" spans="1:20" ht="16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s="5">
        <f>(E801/D801)</f>
        <v>0.87008284023668636</v>
      </c>
      <c r="I801" s="8">
        <f>E801/G801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4">
        <f>(((L801/60)/60)/24)+DATE(1970,1,1)</f>
        <v>42399.25</v>
      </c>
      <c r="O801" s="14">
        <f>(((M801/60)/60)/24)+DATE(1970,1,1)</f>
        <v>42403.25</v>
      </c>
      <c r="P801" t="b">
        <v>0</v>
      </c>
      <c r="Q801" t="b">
        <v>0</v>
      </c>
      <c r="R801" t="s">
        <v>33</v>
      </c>
      <c r="S801" t="str">
        <f>IF(R801="food/food trucks","Food",IF(OR(R801=$R$3,R801=$R$15,R801=$R$52,R801=$R$85,R801=$R$75,R801=$R$135),"Music",IF(OR(R801=Sheet1!$H$4,R801=Sheet1!$H$5,R801=Sheet1!$H$6,R801=Sheet1!$H$7,R801=Sheet1!$H$8,R801=Sheet1!$H$9),"Film &amp; Video",IF(OR(R801=Sheet1!$H$26,R801=Sheet1!$H$25),"Technology",IF(R801=Sheet1!$H$13,"Journalism",IF(OR(R801=Sheet1!$H$20,R801=Sheet1!$H$21,R801=Sheet1!$H$22,R801=Sheet1!$H$23),"Publishing",IF(R801=Sheet1!$H$24,"Photography",IF(R801=Sheet1!$H$27,"Theater",IF(OR(R801=Sheet1!$H$10,R801=Sheet1!$H$11),"Games","TBD")))))))))</f>
        <v>Theater</v>
      </c>
      <c r="T801" t="str">
        <f>IF(R801=Sheet1!$H$4,"Animation",IF(R801=Sheet1!$H$5,"Documentary",IF(R801=Sheet1!$H$6,"Drama",IF(R801=Sheet1!$H$7,"Science Fiction",IF(R801=Sheet1!$H$8,"Shorts",IF(R801=Sheet1!$H$9,"Television",IF(R801=Sheet1!$H$10,"Mobile games",IF(R801=Sheet1!$H$11,"Video games",IF(R801=Sheet1!$H$12,"Food trucks",IF(R801=Sheet1!$H$13,"Audio",IF(R801=Sheet1!$H$14,"Electric music",IF(R801=Sheet1!$H$15,"Indie rock",IF(R801=Sheet1!$H$16,"Jazz",IF(R801=Sheet1!$H$17,"Metal",IF(R801=Sheet1!$H$18,"Rock",IF(R801=Sheet1!$H$19,"World Music",IF(R801=Sheet1!$H$20,"Fiction",IF(R801=Sheet1!$H$21,"Nonfiction",IF(R801=Sheet1!$H$22,"Radio &amp; podcasts",IF(R801=Sheet1!$H$23,"Translations",IF(R801=Sheet1!$H$24,"Photography books",IF(R801=Sheet1!$H$25,"Web",IF(R801=Sheet1!$H$26,"Wearables",IF(R801=Sheet1!$H$27,"Plays","Other"))))))))))))))))))))))))</f>
        <v>Plays</v>
      </c>
    </row>
    <row r="802" spans="1:20" ht="16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s="5">
        <f>(E802/D802)</f>
        <v>0.01</v>
      </c>
      <c r="I802" s="8">
        <f>E802/G802</f>
        <v>1</v>
      </c>
      <c r="J802" t="s">
        <v>98</v>
      </c>
      <c r="K802" t="s">
        <v>99</v>
      </c>
      <c r="L802">
        <v>1434085200</v>
      </c>
      <c r="M802">
        <v>1434430800</v>
      </c>
      <c r="N802" s="14">
        <f>(((L802/60)/60)/24)+DATE(1970,1,1)</f>
        <v>42167.208333333328</v>
      </c>
      <c r="O802" s="14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>
        <f>IF(R802="food/food trucks","Food",IF(OR(R802=$R$3,R802=$R$15,R802=$R$52,R802=$R$85,R802=$R$75,R802=$R$135),"Music",IF(OR(R802=Sheet1!$H$4,R802=Sheet1!$H$5,R802=Sheet1!$H$6,R802=Sheet1!$H$7,R802=Sheet1!$H$8,R802=Sheet1!$H$9),"Film &amp; Video",IF(OR(R802=Sheet1!$H$26,R802=Sheet1!$H$25),"Technology",IF(R802=Sheet1!$H$13,"Journalism",IF(OR(R802=Sheet1!$H$20,R802=Sheet1!$H$21,R802=Sheet1!$H$22,R802=Sheet1!$H$23),"Publishing",IF(R802=Sheet1!$H$24,"Photography",IF(R802=Sheet1!$H$27,"Theater",IF(OR(R802=Sheet1!$H$10,R802=Sheet1!$H$11),"Games","TBD")))))))))</f>
        <v>Music</v>
      </c>
      <c r="T802" t="str">
        <f>IF(R802=Sheet1!$H$4,"Animation",IF(R802=Sheet1!$H$5,"Documentary",IF(R802=Sheet1!$H$6,"Drama",IF(R802=Sheet1!$H$7,"Science Fiction",IF(R802=Sheet1!$H$8,"Shorts",IF(R802=Sheet1!$H$9,"Television",IF(R802=Sheet1!$H$10,"Mobile games",IF(R802=Sheet1!$H$11,"Video games",IF(R802=Sheet1!$H$12,"Food trucks",IF(R802=Sheet1!$H$13,"Audio",IF(R802=Sheet1!$H$14,"Electric music",IF(R802=Sheet1!$H$15,"Indie rock",IF(R802=Sheet1!$H$16,"Jazz",IF(R802=Sheet1!$H$17,"Metal",IF(R802=Sheet1!$H$18,"Rock",IF(R802=Sheet1!$H$19,"World Music",IF(R802=Sheet1!$H$20,"Fiction",IF(R802=Sheet1!$H$21,"Nonfiction",IF(R802=Sheet1!$H$22,"Radio &amp; podcasts",IF(R802=Sheet1!$H$23,"Translations",IF(R802=Sheet1!$H$24,"Photography books",IF(R802=Sheet1!$H$25,"Web",IF(R802=Sheet1!$H$26,"Wearables",IF(R802=Sheet1!$H$27,"Plays","Other"))))))))))))))))))))))))</f>
        <v>Rock</v>
      </c>
    </row>
    <row r="803" spans="1:20" ht="16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s="5">
        <f>(E803/D803)</f>
        <v>2.0291304347826089</v>
      </c>
      <c r="I803" s="8">
        <f>E803/G803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4">
        <f>(((L803/60)/60)/24)+DATE(1970,1,1)</f>
        <v>43830.25</v>
      </c>
      <c r="O803" s="14">
        <f>(((M803/60)/60)/24)+DATE(1970,1,1)</f>
        <v>43852.25</v>
      </c>
      <c r="P803" t="b">
        <v>0</v>
      </c>
      <c r="Q803" t="b">
        <v>1</v>
      </c>
      <c r="R803" t="s">
        <v>122</v>
      </c>
      <c r="S803" t="str">
        <f>IF(R803="food/food trucks","Food",IF(OR(R803=$R$3,R803=$R$15,R803=$R$52,R803=$R$85,R803=$R$75,R803=$R$135),"Music",IF(OR(R803=Sheet1!$H$4,R803=Sheet1!$H$5,R803=Sheet1!$H$6,R803=Sheet1!$H$7,R803=Sheet1!$H$8,R803=Sheet1!$H$9),"Film &amp; Video",IF(OR(R803=Sheet1!$H$26,R803=Sheet1!$H$25),"Technology",IF(R803=Sheet1!$H$13,"Journalism",IF(OR(R803=Sheet1!$H$20,R803=Sheet1!$H$21,R803=Sheet1!$H$22,R803=Sheet1!$H$23),"Publishing",IF(R803=Sheet1!$H$24,"Photography",IF(R803=Sheet1!$H$27,"Theater",IF(OR(R803=Sheet1!$H$10,R803=Sheet1!$H$11),"Games","TBD")))))))))</f>
        <v>Photography</v>
      </c>
      <c r="T803" t="str">
        <f>IF(R803=Sheet1!$H$4,"Animation",IF(R803=Sheet1!$H$5,"Documentary",IF(R803=Sheet1!$H$6,"Drama",IF(R803=Sheet1!$H$7,"Science Fiction",IF(R803=Sheet1!$H$8,"Shorts",IF(R803=Sheet1!$H$9,"Television",IF(R803=Sheet1!$H$10,"Mobile games",IF(R803=Sheet1!$H$11,"Video games",IF(R803=Sheet1!$H$12,"Food trucks",IF(R803=Sheet1!$H$13,"Audio",IF(R803=Sheet1!$H$14,"Electric music",IF(R803=Sheet1!$H$15,"Indie rock",IF(R803=Sheet1!$H$16,"Jazz",IF(R803=Sheet1!$H$17,"Metal",IF(R803=Sheet1!$H$18,"Rock",IF(R803=Sheet1!$H$19,"World Music",IF(R803=Sheet1!$H$20,"Fiction",IF(R803=Sheet1!$H$21,"Nonfiction",IF(R803=Sheet1!$H$22,"Radio &amp; podcasts",IF(R803=Sheet1!$H$23,"Translations",IF(R803=Sheet1!$H$24,"Photography books",IF(R803=Sheet1!$H$25,"Web",IF(R803=Sheet1!$H$26,"Wearables",IF(R803=Sheet1!$H$27,"Plays","Other"))))))))))))))))))))))))</f>
        <v>Photography books</v>
      </c>
    </row>
    <row r="804" spans="1:20" ht="31.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s="5">
        <f>(E804/D804)</f>
        <v>1.9703225806451612</v>
      </c>
      <c r="I804" s="8">
        <f>E804/G804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4">
        <f>(((L804/60)/60)/24)+DATE(1970,1,1)</f>
        <v>43650.208333333328</v>
      </c>
      <c r="O804" s="14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tr">
        <f>IF(R804="food/food trucks","Food",IF(OR(R804=$R$3,R804=$R$15,R804=$R$52,R804=$R$85,R804=$R$75,R804=$R$135),"Music",IF(OR(R804=Sheet1!$H$4,R804=Sheet1!$H$5,R804=Sheet1!$H$6,R804=Sheet1!$H$7,R804=Sheet1!$H$8,R804=Sheet1!$H$9),"Film &amp; Video",IF(OR(R804=Sheet1!$H$26,R804=Sheet1!$H$25),"Technology",IF(R804=Sheet1!$H$13,"Journalism",IF(OR(R804=Sheet1!$H$20,R804=Sheet1!$H$21,R804=Sheet1!$H$22,R804=Sheet1!$H$23),"Publishing",IF(R804=Sheet1!$H$24,"Photography",IF(R804=Sheet1!$H$27,"Theater",IF(OR(R804=Sheet1!$H$10,R804=Sheet1!$H$11),"Games","TBD")))))))))</f>
        <v>Photography</v>
      </c>
      <c r="T804" t="str">
        <f>IF(R804=Sheet1!$H$4,"Animation",IF(R804=Sheet1!$H$5,"Documentary",IF(R804=Sheet1!$H$6,"Drama",IF(R804=Sheet1!$H$7,"Science Fiction",IF(R804=Sheet1!$H$8,"Shorts",IF(R804=Sheet1!$H$9,"Television",IF(R804=Sheet1!$H$10,"Mobile games",IF(R804=Sheet1!$H$11,"Video games",IF(R804=Sheet1!$H$12,"Food trucks",IF(R804=Sheet1!$H$13,"Audio",IF(R804=Sheet1!$H$14,"Electric music",IF(R804=Sheet1!$H$15,"Indie rock",IF(R804=Sheet1!$H$16,"Jazz",IF(R804=Sheet1!$H$17,"Metal",IF(R804=Sheet1!$H$18,"Rock",IF(R804=Sheet1!$H$19,"World Music",IF(R804=Sheet1!$H$20,"Fiction",IF(R804=Sheet1!$H$21,"Nonfiction",IF(R804=Sheet1!$H$22,"Radio &amp; podcasts",IF(R804=Sheet1!$H$23,"Translations",IF(R804=Sheet1!$H$24,"Photography books",IF(R804=Sheet1!$H$25,"Web",IF(R804=Sheet1!$H$26,"Wearables",IF(R804=Sheet1!$H$27,"Plays","Other"))))))))))))))))))))))))</f>
        <v>Photography books</v>
      </c>
    </row>
    <row r="805" spans="1:20" ht="31.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s="5">
        <f>(E805/D805)</f>
        <v>1.07</v>
      </c>
      <c r="I805" s="8">
        <f>E805/G805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4">
        <f>(((L805/60)/60)/24)+DATE(1970,1,1)</f>
        <v>43492.25</v>
      </c>
      <c r="O805" s="14">
        <f>(((M805/60)/60)/24)+DATE(1970,1,1)</f>
        <v>43526.25</v>
      </c>
      <c r="P805" t="b">
        <v>0</v>
      </c>
      <c r="Q805" t="b">
        <v>0</v>
      </c>
      <c r="R805" t="s">
        <v>33</v>
      </c>
      <c r="S805" t="str">
        <f>IF(R805="food/food trucks","Food",IF(OR(R805=$R$3,R805=$R$15,R805=$R$52,R805=$R$85,R805=$R$75,R805=$R$135),"Music",IF(OR(R805=Sheet1!$H$4,R805=Sheet1!$H$5,R805=Sheet1!$H$6,R805=Sheet1!$H$7,R805=Sheet1!$H$8,R805=Sheet1!$H$9),"Film &amp; Video",IF(OR(R805=Sheet1!$H$26,R805=Sheet1!$H$25),"Technology",IF(R805=Sheet1!$H$13,"Journalism",IF(OR(R805=Sheet1!$H$20,R805=Sheet1!$H$21,R805=Sheet1!$H$22,R805=Sheet1!$H$23),"Publishing",IF(R805=Sheet1!$H$24,"Photography",IF(R805=Sheet1!$H$27,"Theater",IF(OR(R805=Sheet1!$H$10,R805=Sheet1!$H$11),"Games","TBD")))))))))</f>
        <v>Theater</v>
      </c>
      <c r="T805" t="str">
        <f>IF(R805=Sheet1!$H$4,"Animation",IF(R805=Sheet1!$H$5,"Documentary",IF(R805=Sheet1!$H$6,"Drama",IF(R805=Sheet1!$H$7,"Science Fiction",IF(R805=Sheet1!$H$8,"Shorts",IF(R805=Sheet1!$H$9,"Television",IF(R805=Sheet1!$H$10,"Mobile games",IF(R805=Sheet1!$H$11,"Video games",IF(R805=Sheet1!$H$12,"Food trucks",IF(R805=Sheet1!$H$13,"Audio",IF(R805=Sheet1!$H$14,"Electric music",IF(R805=Sheet1!$H$15,"Indie rock",IF(R805=Sheet1!$H$16,"Jazz",IF(R805=Sheet1!$H$17,"Metal",IF(R805=Sheet1!$H$18,"Rock",IF(R805=Sheet1!$H$19,"World Music",IF(R805=Sheet1!$H$20,"Fiction",IF(R805=Sheet1!$H$21,"Nonfiction",IF(R805=Sheet1!$H$22,"Radio &amp; podcasts",IF(R805=Sheet1!$H$23,"Translations",IF(R805=Sheet1!$H$24,"Photography books",IF(R805=Sheet1!$H$25,"Web",IF(R805=Sheet1!$H$26,"Wearables",IF(R805=Sheet1!$H$27,"Plays","Other"))))))))))))))))))))))))</f>
        <v>Plays</v>
      </c>
    </row>
    <row r="806" spans="1:20" ht="16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s="5">
        <f>(E806/D806)</f>
        <v>2.6873076923076922</v>
      </c>
      <c r="I806" s="8">
        <f>E806/G806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4">
        <f>(((L806/60)/60)/24)+DATE(1970,1,1)</f>
        <v>43102.25</v>
      </c>
      <c r="O806" s="14">
        <f>(((M806/60)/60)/24)+DATE(1970,1,1)</f>
        <v>43122.25</v>
      </c>
      <c r="P806" t="b">
        <v>0</v>
      </c>
      <c r="Q806" t="b">
        <v>0</v>
      </c>
      <c r="R806" t="s">
        <v>23</v>
      </c>
      <c r="S806" t="str">
        <f>IF(R806="food/food trucks","Food",IF(OR(R806=$R$3,R806=$R$15,R806=$R$52,R806=$R$85,R806=$R$75,R806=$R$135),"Music",IF(OR(R806=Sheet1!$H$4,R806=Sheet1!$H$5,R806=Sheet1!$H$6,R806=Sheet1!$H$7,R806=Sheet1!$H$8,R806=Sheet1!$H$9),"Film &amp; Video",IF(OR(R806=Sheet1!$H$26,R806=Sheet1!$H$25),"Technology",IF(R806=Sheet1!$H$13,"Journalism",IF(OR(R806=Sheet1!$H$20,R806=Sheet1!$H$21,R806=Sheet1!$H$22,R806=Sheet1!$H$23),"Publishing",IF(R806=Sheet1!$H$24,"Photography",IF(R806=Sheet1!$H$27,"Theater",IF(OR(R806=Sheet1!$H$10,R806=Sheet1!$H$11),"Games","TBD")))))))))</f>
        <v>Music</v>
      </c>
      <c r="T806" t="str">
        <f>IF(R806=Sheet1!$H$4,"Animation",IF(R806=Sheet1!$H$5,"Documentary",IF(R806=Sheet1!$H$6,"Drama",IF(R806=Sheet1!$H$7,"Science Fiction",IF(R806=Sheet1!$H$8,"Shorts",IF(R806=Sheet1!$H$9,"Television",IF(R806=Sheet1!$H$10,"Mobile games",IF(R806=Sheet1!$H$11,"Video games",IF(R806=Sheet1!$H$12,"Food trucks",IF(R806=Sheet1!$H$13,"Audio",IF(R806=Sheet1!$H$14,"Electric music",IF(R806=Sheet1!$H$15,"Indie rock",IF(R806=Sheet1!$H$16,"Jazz",IF(R806=Sheet1!$H$17,"Metal",IF(R806=Sheet1!$H$18,"Rock",IF(R806=Sheet1!$H$19,"World Music",IF(R806=Sheet1!$H$20,"Fiction",IF(R806=Sheet1!$H$21,"Nonfiction",IF(R806=Sheet1!$H$22,"Radio &amp; podcasts",IF(R806=Sheet1!$H$23,"Translations",IF(R806=Sheet1!$H$24,"Photography books",IF(R806=Sheet1!$H$25,"Web",IF(R806=Sheet1!$H$26,"Wearables",IF(R806=Sheet1!$H$27,"Plays","Other"))))))))))))))))))))))))</f>
        <v>Rock</v>
      </c>
    </row>
    <row r="807" spans="1:20" ht="31.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s="5">
        <f>(E807/D807)</f>
        <v>0.50845360824742269</v>
      </c>
      <c r="I807" s="8">
        <f>E807/G807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4">
        <f>(((L807/60)/60)/24)+DATE(1970,1,1)</f>
        <v>41958.25</v>
      </c>
      <c r="O807" s="14">
        <f>(((M807/60)/60)/24)+DATE(1970,1,1)</f>
        <v>42009.25</v>
      </c>
      <c r="P807" t="b">
        <v>0</v>
      </c>
      <c r="Q807" t="b">
        <v>0</v>
      </c>
      <c r="R807" t="s">
        <v>42</v>
      </c>
      <c r="S807" t="str">
        <f>IF(R807="food/food trucks","Food",IF(OR(R807=$R$3,R807=$R$15,R807=$R$52,R807=$R$85,R807=$R$75,R807=$R$135),"Music",IF(OR(R807=Sheet1!$H$4,R807=Sheet1!$H$5,R807=Sheet1!$H$6,R807=Sheet1!$H$7,R807=Sheet1!$H$8,R807=Sheet1!$H$9),"Film &amp; Video",IF(OR(R807=Sheet1!$H$26,R807=Sheet1!$H$25),"Technology",IF(R807=Sheet1!$H$13,"Journalism",IF(OR(R807=Sheet1!$H$20,R807=Sheet1!$H$21,R807=Sheet1!$H$22,R807=Sheet1!$H$23),"Publishing",IF(R807=Sheet1!$H$24,"Photography",IF(R807=Sheet1!$H$27,"Theater",IF(OR(R807=Sheet1!$H$10,R807=Sheet1!$H$11),"Games","TBD")))))))))</f>
        <v>Film &amp; Video</v>
      </c>
      <c r="T807" t="str">
        <f>IF(R807=Sheet1!$H$4,"Animation",IF(R807=Sheet1!$H$5,"Documentary",IF(R807=Sheet1!$H$6,"Drama",IF(R807=Sheet1!$H$7,"Science Fiction",IF(R807=Sheet1!$H$8,"Shorts",IF(R807=Sheet1!$H$9,"Television",IF(R807=Sheet1!$H$10,"Mobile games",IF(R807=Sheet1!$H$11,"Video games",IF(R807=Sheet1!$H$12,"Food trucks",IF(R807=Sheet1!$H$13,"Audio",IF(R807=Sheet1!$H$14,"Electric music",IF(R807=Sheet1!$H$15,"Indie rock",IF(R807=Sheet1!$H$16,"Jazz",IF(R807=Sheet1!$H$17,"Metal",IF(R807=Sheet1!$H$18,"Rock",IF(R807=Sheet1!$H$19,"World Music",IF(R807=Sheet1!$H$20,"Fiction",IF(R807=Sheet1!$H$21,"Nonfiction",IF(R807=Sheet1!$H$22,"Radio &amp; podcasts",IF(R807=Sheet1!$H$23,"Translations",IF(R807=Sheet1!$H$24,"Photography books",IF(R807=Sheet1!$H$25,"Web",IF(R807=Sheet1!$H$26,"Wearables",IF(R807=Sheet1!$H$27,"Plays","Other"))))))))))))))))))))))))</f>
        <v>Documentary</v>
      </c>
    </row>
    <row r="808" spans="1:20" ht="16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s="5">
        <f>(E808/D808)</f>
        <v>11.802857142857142</v>
      </c>
      <c r="I808" s="8">
        <f>E808/G808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4">
        <f>(((L808/60)/60)/24)+DATE(1970,1,1)</f>
        <v>40973.25</v>
      </c>
      <c r="O808" s="14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tr">
        <f>IF(R808="food/food trucks","Food",IF(OR(R808=$R$3,R808=$R$15,R808=$R$52,R808=$R$85,R808=$R$75,R808=$R$135),"Music",IF(OR(R808=Sheet1!$H$4,R808=Sheet1!$H$5,R808=Sheet1!$H$6,R808=Sheet1!$H$7,R808=Sheet1!$H$8,R808=Sheet1!$H$9),"Film &amp; Video",IF(OR(R808=Sheet1!$H$26,R808=Sheet1!$H$25),"Technology",IF(R808=Sheet1!$H$13,"Journalism",IF(OR(R808=Sheet1!$H$20,R808=Sheet1!$H$21,R808=Sheet1!$H$22,R808=Sheet1!$H$23),"Publishing",IF(R808=Sheet1!$H$24,"Photography",IF(R808=Sheet1!$H$27,"Theater",IF(OR(R808=Sheet1!$H$10,R808=Sheet1!$H$11),"Games","TBD")))))))))</f>
        <v>Film &amp; Video</v>
      </c>
      <c r="T808" t="str">
        <f>IF(R808=Sheet1!$H$4,"Animation",IF(R808=Sheet1!$H$5,"Documentary",IF(R808=Sheet1!$H$6,"Drama",IF(R808=Sheet1!$H$7,"Science Fiction",IF(R808=Sheet1!$H$8,"Shorts",IF(R808=Sheet1!$H$9,"Television",IF(R808=Sheet1!$H$10,"Mobile games",IF(R808=Sheet1!$H$11,"Video games",IF(R808=Sheet1!$H$12,"Food trucks",IF(R808=Sheet1!$H$13,"Audio",IF(R808=Sheet1!$H$14,"Electric music",IF(R808=Sheet1!$H$15,"Indie rock",IF(R808=Sheet1!$H$16,"Jazz",IF(R808=Sheet1!$H$17,"Metal",IF(R808=Sheet1!$H$18,"Rock",IF(R808=Sheet1!$H$19,"World Music",IF(R808=Sheet1!$H$20,"Fiction",IF(R808=Sheet1!$H$21,"Nonfiction",IF(R808=Sheet1!$H$22,"Radio &amp; podcasts",IF(R808=Sheet1!$H$23,"Translations",IF(R808=Sheet1!$H$24,"Photography books",IF(R808=Sheet1!$H$25,"Web",IF(R808=Sheet1!$H$26,"Wearables",IF(R808=Sheet1!$H$27,"Plays","Other"))))))))))))))))))))))))</f>
        <v>Drama</v>
      </c>
    </row>
    <row r="809" spans="1:20" ht="16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s="5">
        <f>(E809/D809)</f>
        <v>2.64</v>
      </c>
      <c r="I809" s="8">
        <f>E809/G809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4">
        <f>(((L809/60)/60)/24)+DATE(1970,1,1)</f>
        <v>43753.208333333328</v>
      </c>
      <c r="O809" s="14">
        <f>(((M809/60)/60)/24)+DATE(1970,1,1)</f>
        <v>43797.25</v>
      </c>
      <c r="P809" t="b">
        <v>0</v>
      </c>
      <c r="Q809" t="b">
        <v>1</v>
      </c>
      <c r="R809" t="s">
        <v>33</v>
      </c>
      <c r="S809" t="str">
        <f>IF(R809="food/food trucks","Food",IF(OR(R809=$R$3,R809=$R$15,R809=$R$52,R809=$R$85,R809=$R$75,R809=$R$135),"Music",IF(OR(R809=Sheet1!$H$4,R809=Sheet1!$H$5,R809=Sheet1!$H$6,R809=Sheet1!$H$7,R809=Sheet1!$H$8,R809=Sheet1!$H$9),"Film &amp; Video",IF(OR(R809=Sheet1!$H$26,R809=Sheet1!$H$25),"Technology",IF(R809=Sheet1!$H$13,"Journalism",IF(OR(R809=Sheet1!$H$20,R809=Sheet1!$H$21,R809=Sheet1!$H$22,R809=Sheet1!$H$23),"Publishing",IF(R809=Sheet1!$H$24,"Photography",IF(R809=Sheet1!$H$27,"Theater",IF(OR(R809=Sheet1!$H$10,R809=Sheet1!$H$11),"Games","TBD")))))))))</f>
        <v>Theater</v>
      </c>
      <c r="T809" t="str">
        <f>IF(R809=Sheet1!$H$4,"Animation",IF(R809=Sheet1!$H$5,"Documentary",IF(R809=Sheet1!$H$6,"Drama",IF(R809=Sheet1!$H$7,"Science Fiction",IF(R809=Sheet1!$H$8,"Shorts",IF(R809=Sheet1!$H$9,"Television",IF(R809=Sheet1!$H$10,"Mobile games",IF(R809=Sheet1!$H$11,"Video games",IF(R809=Sheet1!$H$12,"Food trucks",IF(R809=Sheet1!$H$13,"Audio",IF(R809=Sheet1!$H$14,"Electric music",IF(R809=Sheet1!$H$15,"Indie rock",IF(R809=Sheet1!$H$16,"Jazz",IF(R809=Sheet1!$H$17,"Metal",IF(R809=Sheet1!$H$18,"Rock",IF(R809=Sheet1!$H$19,"World Music",IF(R809=Sheet1!$H$20,"Fiction",IF(R809=Sheet1!$H$21,"Nonfiction",IF(R809=Sheet1!$H$22,"Radio &amp; podcasts",IF(R809=Sheet1!$H$23,"Translations",IF(R809=Sheet1!$H$24,"Photography books",IF(R809=Sheet1!$H$25,"Web",IF(R809=Sheet1!$H$26,"Wearables",IF(R809=Sheet1!$H$27,"Plays","Other"))))))))))))))))))))))))</f>
        <v>Plays</v>
      </c>
    </row>
    <row r="810" spans="1:20" ht="16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s="5">
        <f>(E810/D810)</f>
        <v>0.30442307692307691</v>
      </c>
      <c r="I810" s="8">
        <f>E810/G810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4">
        <f>(((L810/60)/60)/24)+DATE(1970,1,1)</f>
        <v>42507.208333333328</v>
      </c>
      <c r="O810" s="14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>
        <f>IF(R810="food/food trucks","Food",IF(OR(R810=$R$3,R810=$R$15,R810=$R$52,R810=$R$85,R810=$R$75,R810=$R$135),"Music",IF(OR(R810=Sheet1!$H$4,R810=Sheet1!$H$5,R810=Sheet1!$H$6,R810=Sheet1!$H$7,R810=Sheet1!$H$8,R810=Sheet1!$H$9),"Film &amp; Video",IF(OR(R810=Sheet1!$H$26,R810=Sheet1!$H$25),"Technology",IF(R810=Sheet1!$H$13,"Journalism",IF(OR(R810=Sheet1!$H$20,R810=Sheet1!$H$21,R810=Sheet1!$H$22,R810=Sheet1!$H$23),"Publishing",IF(R810=Sheet1!$H$24,"Photography",IF(R810=Sheet1!$H$27,"Theater",IF(OR(R810=Sheet1!$H$10,R810=Sheet1!$H$11),"Games","TBD")))))))))</f>
        <v>Food</v>
      </c>
      <c r="T810" t="str">
        <f>IF(R810=Sheet1!$H$4,"Animation",IF(R810=Sheet1!$H$5,"Documentary",IF(R810=Sheet1!$H$6,"Drama",IF(R810=Sheet1!$H$7,"Science Fiction",IF(R810=Sheet1!$H$8,"Shorts",IF(R810=Sheet1!$H$9,"Television",IF(R810=Sheet1!$H$10,"Mobile games",IF(R810=Sheet1!$H$11,"Video games",IF(R810=Sheet1!$H$12,"Food trucks",IF(R810=Sheet1!$H$13,"Audio",IF(R810=Sheet1!$H$14,"Electric music",IF(R810=Sheet1!$H$15,"Indie rock",IF(R810=Sheet1!$H$16,"Jazz",IF(R810=Sheet1!$H$17,"Metal",IF(R810=Sheet1!$H$18,"Rock",IF(R810=Sheet1!$H$19,"World Music",IF(R810=Sheet1!$H$20,"Fiction",IF(R810=Sheet1!$H$21,"Nonfiction",IF(R810=Sheet1!$H$22,"Radio &amp; podcasts",IF(R810=Sheet1!$H$23,"Translations",IF(R810=Sheet1!$H$24,"Photography books",IF(R810=Sheet1!$H$25,"Web",IF(R810=Sheet1!$H$26,"Wearables",IF(R810=Sheet1!$H$27,"Plays","Other"))))))))))))))))))))))))</f>
        <v>Food trucks</v>
      </c>
    </row>
    <row r="811" spans="1:20" ht="16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s="5">
        <f>(E811/D811)</f>
        <v>0.62880681818181816</v>
      </c>
      <c r="I811" s="8">
        <f>E811/G811</f>
        <v>42</v>
      </c>
      <c r="J811" t="s">
        <v>98</v>
      </c>
      <c r="K811" t="s">
        <v>99</v>
      </c>
      <c r="L811">
        <v>1344920400</v>
      </c>
      <c r="M811">
        <v>1345006800</v>
      </c>
      <c r="N811" s="14">
        <f>(((L811/60)/60)/24)+DATE(1970,1,1)</f>
        <v>41135.208333333336</v>
      </c>
      <c r="O811" s="14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>
        <f>IF(R811="food/food trucks","Food",IF(OR(R811=$R$3,R811=$R$15,R811=$R$52,R811=$R$85,R811=$R$75,R811=$R$135),"Music",IF(OR(R811=Sheet1!$H$4,R811=Sheet1!$H$5,R811=Sheet1!$H$6,R811=Sheet1!$H$7,R811=Sheet1!$H$8,R811=Sheet1!$H$9),"Film &amp; Video",IF(OR(R811=Sheet1!$H$26,R811=Sheet1!$H$25),"Technology",IF(R811=Sheet1!$H$13,"Journalism",IF(OR(R811=Sheet1!$H$20,R811=Sheet1!$H$21,R811=Sheet1!$H$22,R811=Sheet1!$H$23),"Publishing",IF(R811=Sheet1!$H$24,"Photography",IF(R811=Sheet1!$H$27,"Theater",IF(OR(R811=Sheet1!$H$10,R811=Sheet1!$H$11),"Games","TBD")))))))))</f>
        <v>Film &amp; Video</v>
      </c>
      <c r="T811" t="str">
        <f>IF(R811=Sheet1!$H$4,"Animation",IF(R811=Sheet1!$H$5,"Documentary",IF(R811=Sheet1!$H$6,"Drama",IF(R811=Sheet1!$H$7,"Science Fiction",IF(R811=Sheet1!$H$8,"Shorts",IF(R811=Sheet1!$H$9,"Television",IF(R811=Sheet1!$H$10,"Mobile games",IF(R811=Sheet1!$H$11,"Video games",IF(R811=Sheet1!$H$12,"Food trucks",IF(R811=Sheet1!$H$13,"Audio",IF(R811=Sheet1!$H$14,"Electric music",IF(R811=Sheet1!$H$15,"Indie rock",IF(R811=Sheet1!$H$16,"Jazz",IF(R811=Sheet1!$H$17,"Metal",IF(R811=Sheet1!$H$18,"Rock",IF(R811=Sheet1!$H$19,"World Music",IF(R811=Sheet1!$H$20,"Fiction",IF(R811=Sheet1!$H$21,"Nonfiction",IF(R811=Sheet1!$H$22,"Radio &amp; podcasts",IF(R811=Sheet1!$H$23,"Translations",IF(R811=Sheet1!$H$24,"Photography books",IF(R811=Sheet1!$H$25,"Web",IF(R811=Sheet1!$H$26,"Wearables",IF(R811=Sheet1!$H$27,"Plays","Other"))))))))))))))))))))))))</f>
        <v>Documentary</v>
      </c>
    </row>
    <row r="812" spans="1:20" ht="16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s="5">
        <f>(E812/D812)</f>
        <v>1.9312499999999999</v>
      </c>
      <c r="I812" s="8">
        <f>E812/G812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4">
        <f>(((L812/60)/60)/24)+DATE(1970,1,1)</f>
        <v>43067.25</v>
      </c>
      <c r="O812" s="14">
        <f>(((M812/60)/60)/24)+DATE(1970,1,1)</f>
        <v>43077.25</v>
      </c>
      <c r="P812" t="b">
        <v>0</v>
      </c>
      <c r="Q812" t="b">
        <v>1</v>
      </c>
      <c r="R812" t="s">
        <v>33</v>
      </c>
      <c r="S812" t="str">
        <f>IF(R812="food/food trucks","Food",IF(OR(R812=$R$3,R812=$R$15,R812=$R$52,R812=$R$85,R812=$R$75,R812=$R$135),"Music",IF(OR(R812=Sheet1!$H$4,R812=Sheet1!$H$5,R812=Sheet1!$H$6,R812=Sheet1!$H$7,R812=Sheet1!$H$8,R812=Sheet1!$H$9),"Film &amp; Video",IF(OR(R812=Sheet1!$H$26,R812=Sheet1!$H$25),"Technology",IF(R812=Sheet1!$H$13,"Journalism",IF(OR(R812=Sheet1!$H$20,R812=Sheet1!$H$21,R812=Sheet1!$H$22,R812=Sheet1!$H$23),"Publishing",IF(R812=Sheet1!$H$24,"Photography",IF(R812=Sheet1!$H$27,"Theater",IF(OR(R812=Sheet1!$H$10,R812=Sheet1!$H$11),"Games","TBD")))))))))</f>
        <v>Theater</v>
      </c>
      <c r="T812" t="str">
        <f>IF(R812=Sheet1!$H$4,"Animation",IF(R812=Sheet1!$H$5,"Documentary",IF(R812=Sheet1!$H$6,"Drama",IF(R812=Sheet1!$H$7,"Science Fiction",IF(R812=Sheet1!$H$8,"Shorts",IF(R812=Sheet1!$H$9,"Television",IF(R812=Sheet1!$H$10,"Mobile games",IF(R812=Sheet1!$H$11,"Video games",IF(R812=Sheet1!$H$12,"Food trucks",IF(R812=Sheet1!$H$13,"Audio",IF(R812=Sheet1!$H$14,"Electric music",IF(R812=Sheet1!$H$15,"Indie rock",IF(R812=Sheet1!$H$16,"Jazz",IF(R812=Sheet1!$H$17,"Metal",IF(R812=Sheet1!$H$18,"Rock",IF(R812=Sheet1!$H$19,"World Music",IF(R812=Sheet1!$H$20,"Fiction",IF(R812=Sheet1!$H$21,"Nonfiction",IF(R812=Sheet1!$H$22,"Radio &amp; podcasts",IF(R812=Sheet1!$H$23,"Translations",IF(R812=Sheet1!$H$24,"Photography books",IF(R812=Sheet1!$H$25,"Web",IF(R812=Sheet1!$H$26,"Wearables",IF(R812=Sheet1!$H$27,"Plays","Other"))))))))))))))))))))))))</f>
        <v>Plays</v>
      </c>
    </row>
    <row r="813" spans="1:20" ht="16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s="5">
        <f>(E813/D813)</f>
        <v>0.77102702702702708</v>
      </c>
      <c r="I813" s="8">
        <f>E813/G813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4">
        <f>(((L813/60)/60)/24)+DATE(1970,1,1)</f>
        <v>42378.25</v>
      </c>
      <c r="O813" s="14">
        <f>(((M813/60)/60)/24)+DATE(1970,1,1)</f>
        <v>42380.25</v>
      </c>
      <c r="P813" t="b">
        <v>0</v>
      </c>
      <c r="Q813" t="b">
        <v>1</v>
      </c>
      <c r="R813" t="s">
        <v>89</v>
      </c>
      <c r="S813" t="str">
        <f>IF(R813="food/food trucks","Food",IF(OR(R813=$R$3,R813=$R$15,R813=$R$52,R813=$R$85,R813=$R$75,R813=$R$135),"Music",IF(OR(R813=Sheet1!$H$4,R813=Sheet1!$H$5,R813=Sheet1!$H$6,R813=Sheet1!$H$7,R813=Sheet1!$H$8,R813=Sheet1!$H$9),"Film &amp; Video",IF(OR(R813=Sheet1!$H$26,R813=Sheet1!$H$25),"Technology",IF(R813=Sheet1!$H$13,"Journalism",IF(OR(R813=Sheet1!$H$20,R813=Sheet1!$H$21,R813=Sheet1!$H$22,R813=Sheet1!$H$23),"Publishing",IF(R813=Sheet1!$H$24,"Photography",IF(R813=Sheet1!$H$27,"Theater",IF(OR(R813=Sheet1!$H$10,R813=Sheet1!$H$11),"Games","TBD")))))))))</f>
        <v>Games</v>
      </c>
      <c r="T813" t="str">
        <f>IF(R813=Sheet1!$H$4,"Animation",IF(R813=Sheet1!$H$5,"Documentary",IF(R813=Sheet1!$H$6,"Drama",IF(R813=Sheet1!$H$7,"Science Fiction",IF(R813=Sheet1!$H$8,"Shorts",IF(R813=Sheet1!$H$9,"Television",IF(R813=Sheet1!$H$10,"Mobile games",IF(R813=Sheet1!$H$11,"Video games",IF(R813=Sheet1!$H$12,"Food trucks",IF(R813=Sheet1!$H$13,"Audio",IF(R813=Sheet1!$H$14,"Electric music",IF(R813=Sheet1!$H$15,"Indie rock",IF(R813=Sheet1!$H$16,"Jazz",IF(R813=Sheet1!$H$17,"Metal",IF(R813=Sheet1!$H$18,"Rock",IF(R813=Sheet1!$H$19,"World Music",IF(R813=Sheet1!$H$20,"Fiction",IF(R813=Sheet1!$H$21,"Nonfiction",IF(R813=Sheet1!$H$22,"Radio &amp; podcasts",IF(R813=Sheet1!$H$23,"Translations",IF(R813=Sheet1!$H$24,"Photography books",IF(R813=Sheet1!$H$25,"Web",IF(R813=Sheet1!$H$26,"Wearables",IF(R813=Sheet1!$H$27,"Plays","Other"))))))))))))))))))))))))</f>
        <v>Video games</v>
      </c>
    </row>
    <row r="814" spans="1:20" ht="16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s="5">
        <f>(E814/D814)</f>
        <v>2.2552763819095478</v>
      </c>
      <c r="I814" s="8">
        <f>E814/G814</f>
        <v>48</v>
      </c>
      <c r="J814" t="s">
        <v>15</v>
      </c>
      <c r="K814" t="s">
        <v>16</v>
      </c>
      <c r="L814">
        <v>1523854800</v>
      </c>
      <c r="M814">
        <v>1524286800</v>
      </c>
      <c r="N814" s="14">
        <f>(((L814/60)/60)/24)+DATE(1970,1,1)</f>
        <v>43206.208333333328</v>
      </c>
      <c r="O814" s="14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tr">
        <f>IF(R814="food/food trucks","Food",IF(OR(R814=$R$3,R814=$R$15,R814=$R$52,R814=$R$85,R814=$R$75,R814=$R$135),"Music",IF(OR(R814=Sheet1!$H$4,R814=Sheet1!$H$5,R814=Sheet1!$H$6,R814=Sheet1!$H$7,R814=Sheet1!$H$8,R814=Sheet1!$H$9),"Film &amp; Video",IF(OR(R814=Sheet1!$H$26,R814=Sheet1!$H$25),"Technology",IF(R814=Sheet1!$H$13,"Journalism",IF(OR(R814=Sheet1!$H$20,R814=Sheet1!$H$21,R814=Sheet1!$H$22,R814=Sheet1!$H$23),"Publishing",IF(R814=Sheet1!$H$24,"Photography",IF(R814=Sheet1!$H$27,"Theater",IF(OR(R814=Sheet1!$H$10,R814=Sheet1!$H$11),"Games","TBD")))))))))</f>
        <v>Publishing</v>
      </c>
      <c r="T814" t="str">
        <f>IF(R814=Sheet1!$H$4,"Animation",IF(R814=Sheet1!$H$5,"Documentary",IF(R814=Sheet1!$H$6,"Drama",IF(R814=Sheet1!$H$7,"Science Fiction",IF(R814=Sheet1!$H$8,"Shorts",IF(R814=Sheet1!$H$9,"Television",IF(R814=Sheet1!$H$10,"Mobile games",IF(R814=Sheet1!$H$11,"Video games",IF(R814=Sheet1!$H$12,"Food trucks",IF(R814=Sheet1!$H$13,"Audio",IF(R814=Sheet1!$H$14,"Electric music",IF(R814=Sheet1!$H$15,"Indie rock",IF(R814=Sheet1!$H$16,"Jazz",IF(R814=Sheet1!$H$17,"Metal",IF(R814=Sheet1!$H$18,"Rock",IF(R814=Sheet1!$H$19,"World Music",IF(R814=Sheet1!$H$20,"Fiction",IF(R814=Sheet1!$H$21,"Nonfiction",IF(R814=Sheet1!$H$22,"Radio &amp; podcasts",IF(R814=Sheet1!$H$23,"Translations",IF(R814=Sheet1!$H$24,"Photography books",IF(R814=Sheet1!$H$25,"Web",IF(R814=Sheet1!$H$26,"Wearables",IF(R814=Sheet1!$H$27,"Plays","Other"))))))))))))))))))))))))</f>
        <v>Nonfiction</v>
      </c>
    </row>
    <row r="815" spans="1:20" ht="16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s="5">
        <f>(E815/D815)</f>
        <v>2.3940625</v>
      </c>
      <c r="I815" s="8">
        <f>E815/G815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4">
        <f>(((L815/60)/60)/24)+DATE(1970,1,1)</f>
        <v>41148.208333333336</v>
      </c>
      <c r="O815" s="14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tr">
        <f>IF(R815="food/food trucks","Food",IF(OR(R815=$R$3,R815=$R$15,R815=$R$52,R815=$R$85,R815=$R$75,R815=$R$135),"Music",IF(OR(R815=Sheet1!$H$4,R815=Sheet1!$H$5,R815=Sheet1!$H$6,R815=Sheet1!$H$7,R815=Sheet1!$H$8,R815=Sheet1!$H$9),"Film &amp; Video",IF(OR(R815=Sheet1!$H$26,R815=Sheet1!$H$25),"Technology",IF(R815=Sheet1!$H$13,"Journalism",IF(OR(R815=Sheet1!$H$20,R815=Sheet1!$H$21,R815=Sheet1!$H$22,R815=Sheet1!$H$23),"Publishing",IF(R815=Sheet1!$H$24,"Photography",IF(R815=Sheet1!$H$27,"Theater",IF(OR(R815=Sheet1!$H$10,R815=Sheet1!$H$11),"Games","TBD")))))))))</f>
        <v>Games</v>
      </c>
      <c r="T815" t="str">
        <f>IF(R815=Sheet1!$H$4,"Animation",IF(R815=Sheet1!$H$5,"Documentary",IF(R815=Sheet1!$H$6,"Drama",IF(R815=Sheet1!$H$7,"Science Fiction",IF(R815=Sheet1!$H$8,"Shorts",IF(R815=Sheet1!$H$9,"Television",IF(R815=Sheet1!$H$10,"Mobile games",IF(R815=Sheet1!$H$11,"Video games",IF(R815=Sheet1!$H$12,"Food trucks",IF(R815=Sheet1!$H$13,"Audio",IF(R815=Sheet1!$H$14,"Electric music",IF(R815=Sheet1!$H$15,"Indie rock",IF(R815=Sheet1!$H$16,"Jazz",IF(R815=Sheet1!$H$17,"Metal",IF(R815=Sheet1!$H$18,"Rock",IF(R815=Sheet1!$H$19,"World Music",IF(R815=Sheet1!$H$20,"Fiction",IF(R815=Sheet1!$H$21,"Nonfiction",IF(R815=Sheet1!$H$22,"Radio &amp; podcasts",IF(R815=Sheet1!$H$23,"Translations",IF(R815=Sheet1!$H$24,"Photography books",IF(R815=Sheet1!$H$25,"Web",IF(R815=Sheet1!$H$26,"Wearables",IF(R815=Sheet1!$H$27,"Plays","Other"))))))))))))))))))))))))</f>
        <v>Video games</v>
      </c>
    </row>
    <row r="816" spans="1:20" ht="16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s="5">
        <f>(E816/D816)</f>
        <v>0.921875</v>
      </c>
      <c r="I816" s="8">
        <f>E816/G816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4">
        <f>(((L816/60)/60)/24)+DATE(1970,1,1)</f>
        <v>42517.208333333328</v>
      </c>
      <c r="O816" s="14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>
        <f>IF(R816="food/food trucks","Food",IF(OR(R816=$R$3,R816=$R$15,R816=$R$52,R816=$R$85,R816=$R$75,R816=$R$135),"Music",IF(OR(R816=Sheet1!$H$4,R816=Sheet1!$H$5,R816=Sheet1!$H$6,R816=Sheet1!$H$7,R816=Sheet1!$H$8,R816=Sheet1!$H$9),"Film &amp; Video",IF(OR(R816=Sheet1!$H$26,R816=Sheet1!$H$25),"Technology",IF(R816=Sheet1!$H$13,"Journalism",IF(OR(R816=Sheet1!$H$20,R816=Sheet1!$H$21,R816=Sheet1!$H$22,R816=Sheet1!$H$23),"Publishing",IF(R816=Sheet1!$H$24,"Photography",IF(R816=Sheet1!$H$27,"Theater",IF(OR(R816=Sheet1!$H$10,R816=Sheet1!$H$11),"Games","TBD")))))))))</f>
        <v>Music</v>
      </c>
      <c r="T816" t="str">
        <f>IF(R816=Sheet1!$H$4,"Animation",IF(R816=Sheet1!$H$5,"Documentary",IF(R816=Sheet1!$H$6,"Drama",IF(R816=Sheet1!$H$7,"Science Fiction",IF(R816=Sheet1!$H$8,"Shorts",IF(R816=Sheet1!$H$9,"Television",IF(R816=Sheet1!$H$10,"Mobile games",IF(R816=Sheet1!$H$11,"Video games",IF(R816=Sheet1!$H$12,"Food trucks",IF(R816=Sheet1!$H$13,"Audio",IF(R816=Sheet1!$H$14,"Electric music",IF(R816=Sheet1!$H$15,"Indie rock",IF(R816=Sheet1!$H$16,"Jazz",IF(R816=Sheet1!$H$17,"Metal",IF(R816=Sheet1!$H$18,"Rock",IF(R816=Sheet1!$H$19,"World Music",IF(R816=Sheet1!$H$20,"Fiction",IF(R816=Sheet1!$H$21,"Nonfiction",IF(R816=Sheet1!$H$22,"Radio &amp; podcasts",IF(R816=Sheet1!$H$23,"Translations",IF(R816=Sheet1!$H$24,"Photography books",IF(R816=Sheet1!$H$25,"Web",IF(R816=Sheet1!$H$26,"Wearables",IF(R816=Sheet1!$H$27,"Plays","Other"))))))))))))))))))))))))</f>
        <v>Rock</v>
      </c>
    </row>
    <row r="817" spans="1:20" ht="31.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s="5">
        <f>(E817/D817)</f>
        <v>1.3023333333333333</v>
      </c>
      <c r="I817" s="8">
        <f>E817/G817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4">
        <f>(((L817/60)/60)/24)+DATE(1970,1,1)</f>
        <v>43068.25</v>
      </c>
      <c r="O817" s="14">
        <f>(((M817/60)/60)/24)+DATE(1970,1,1)</f>
        <v>43094.25</v>
      </c>
      <c r="P817" t="b">
        <v>0</v>
      </c>
      <c r="Q817" t="b">
        <v>0</v>
      </c>
      <c r="R817" t="s">
        <v>23</v>
      </c>
      <c r="S817" t="str">
        <f>IF(R817="food/food trucks","Food",IF(OR(R817=$R$3,R817=$R$15,R817=$R$52,R817=$R$85,R817=$R$75,R817=$R$135),"Music",IF(OR(R817=Sheet1!$H$4,R817=Sheet1!$H$5,R817=Sheet1!$H$6,R817=Sheet1!$H$7,R817=Sheet1!$H$8,R817=Sheet1!$H$9),"Film &amp; Video",IF(OR(R817=Sheet1!$H$26,R817=Sheet1!$H$25),"Technology",IF(R817=Sheet1!$H$13,"Journalism",IF(OR(R817=Sheet1!$H$20,R817=Sheet1!$H$21,R817=Sheet1!$H$22,R817=Sheet1!$H$23),"Publishing",IF(R817=Sheet1!$H$24,"Photography",IF(R817=Sheet1!$H$27,"Theater",IF(OR(R817=Sheet1!$H$10,R817=Sheet1!$H$11),"Games","TBD")))))))))</f>
        <v>Music</v>
      </c>
      <c r="T817" t="str">
        <f>IF(R817=Sheet1!$H$4,"Animation",IF(R817=Sheet1!$H$5,"Documentary",IF(R817=Sheet1!$H$6,"Drama",IF(R817=Sheet1!$H$7,"Science Fiction",IF(R817=Sheet1!$H$8,"Shorts",IF(R817=Sheet1!$H$9,"Television",IF(R817=Sheet1!$H$10,"Mobile games",IF(R817=Sheet1!$H$11,"Video games",IF(R817=Sheet1!$H$12,"Food trucks",IF(R817=Sheet1!$H$13,"Audio",IF(R817=Sheet1!$H$14,"Electric music",IF(R817=Sheet1!$H$15,"Indie rock",IF(R817=Sheet1!$H$16,"Jazz",IF(R817=Sheet1!$H$17,"Metal",IF(R817=Sheet1!$H$18,"Rock",IF(R817=Sheet1!$H$19,"World Music",IF(R817=Sheet1!$H$20,"Fiction",IF(R817=Sheet1!$H$21,"Nonfiction",IF(R817=Sheet1!$H$22,"Radio &amp; podcasts",IF(R817=Sheet1!$H$23,"Translations",IF(R817=Sheet1!$H$24,"Photography books",IF(R817=Sheet1!$H$25,"Web",IF(R817=Sheet1!$H$26,"Wearables",IF(R817=Sheet1!$H$27,"Plays","Other"))))))))))))))))))))))))</f>
        <v>Rock</v>
      </c>
    </row>
    <row r="818" spans="1:20" ht="16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s="5">
        <f>(E818/D818)</f>
        <v>6.1521739130434785</v>
      </c>
      <c r="I818" s="8">
        <f>E818/G818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4">
        <f>(((L818/60)/60)/24)+DATE(1970,1,1)</f>
        <v>41680.25</v>
      </c>
      <c r="O818" s="14">
        <f>(((M818/60)/60)/24)+DATE(1970,1,1)</f>
        <v>41682.25</v>
      </c>
      <c r="P818" t="b">
        <v>1</v>
      </c>
      <c r="Q818" t="b">
        <v>1</v>
      </c>
      <c r="R818" t="s">
        <v>33</v>
      </c>
      <c r="S818" t="str">
        <f>IF(R818="food/food trucks","Food",IF(OR(R818=$R$3,R818=$R$15,R818=$R$52,R818=$R$85,R818=$R$75,R818=$R$135),"Music",IF(OR(R818=Sheet1!$H$4,R818=Sheet1!$H$5,R818=Sheet1!$H$6,R818=Sheet1!$H$7,R818=Sheet1!$H$8,R818=Sheet1!$H$9),"Film &amp; Video",IF(OR(R818=Sheet1!$H$26,R818=Sheet1!$H$25),"Technology",IF(R818=Sheet1!$H$13,"Journalism",IF(OR(R818=Sheet1!$H$20,R818=Sheet1!$H$21,R818=Sheet1!$H$22,R818=Sheet1!$H$23),"Publishing",IF(R818=Sheet1!$H$24,"Photography",IF(R818=Sheet1!$H$27,"Theater",IF(OR(R818=Sheet1!$H$10,R818=Sheet1!$H$11),"Games","TBD")))))))))</f>
        <v>Theater</v>
      </c>
      <c r="T818" t="str">
        <f>IF(R818=Sheet1!$H$4,"Animation",IF(R818=Sheet1!$H$5,"Documentary",IF(R818=Sheet1!$H$6,"Drama",IF(R818=Sheet1!$H$7,"Science Fiction",IF(R818=Sheet1!$H$8,"Shorts",IF(R818=Sheet1!$H$9,"Television",IF(R818=Sheet1!$H$10,"Mobile games",IF(R818=Sheet1!$H$11,"Video games",IF(R818=Sheet1!$H$12,"Food trucks",IF(R818=Sheet1!$H$13,"Audio",IF(R818=Sheet1!$H$14,"Electric music",IF(R818=Sheet1!$H$15,"Indie rock",IF(R818=Sheet1!$H$16,"Jazz",IF(R818=Sheet1!$H$17,"Metal",IF(R818=Sheet1!$H$18,"Rock",IF(R818=Sheet1!$H$19,"World Music",IF(R818=Sheet1!$H$20,"Fiction",IF(R818=Sheet1!$H$21,"Nonfiction",IF(R818=Sheet1!$H$22,"Radio &amp; podcasts",IF(R818=Sheet1!$H$23,"Translations",IF(R818=Sheet1!$H$24,"Photography books",IF(R818=Sheet1!$H$25,"Web",IF(R818=Sheet1!$H$26,"Wearables",IF(R818=Sheet1!$H$27,"Plays","Other"))))))))))))))))))))))))</f>
        <v>Plays</v>
      </c>
    </row>
    <row r="819" spans="1:20" ht="16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s="5">
        <f>(E819/D819)</f>
        <v>3.687953216374269</v>
      </c>
      <c r="I819" s="8">
        <f>E819/G819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4">
        <f>(((L819/60)/60)/24)+DATE(1970,1,1)</f>
        <v>43589.208333333328</v>
      </c>
      <c r="O819" s="14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tr">
        <f>IF(R819="food/food trucks","Food",IF(OR(R819=$R$3,R819=$R$15,R819=$R$52,R819=$R$85,R819=$R$75,R819=$R$135),"Music",IF(OR(R819=Sheet1!$H$4,R819=Sheet1!$H$5,R819=Sheet1!$H$6,R819=Sheet1!$H$7,R819=Sheet1!$H$8,R819=Sheet1!$H$9),"Film &amp; Video",IF(OR(R819=Sheet1!$H$26,R819=Sheet1!$H$25),"Technology",IF(R819=Sheet1!$H$13,"Journalism",IF(OR(R819=Sheet1!$H$20,R819=Sheet1!$H$21,R819=Sheet1!$H$22,R819=Sheet1!$H$23),"Publishing",IF(R819=Sheet1!$H$24,"Photography",IF(R819=Sheet1!$H$27,"Theater",IF(OR(R819=Sheet1!$H$10,R819=Sheet1!$H$11),"Games","TBD")))))))))</f>
        <v>Publishing</v>
      </c>
      <c r="T819" t="str">
        <f>IF(R819=Sheet1!$H$4,"Animation",IF(R819=Sheet1!$H$5,"Documentary",IF(R819=Sheet1!$H$6,"Drama",IF(R819=Sheet1!$H$7,"Science Fiction",IF(R819=Sheet1!$H$8,"Shorts",IF(R819=Sheet1!$H$9,"Television",IF(R819=Sheet1!$H$10,"Mobile games",IF(R819=Sheet1!$H$11,"Video games",IF(R819=Sheet1!$H$12,"Food trucks",IF(R819=Sheet1!$H$13,"Audio",IF(R819=Sheet1!$H$14,"Electric music",IF(R819=Sheet1!$H$15,"Indie rock",IF(R819=Sheet1!$H$16,"Jazz",IF(R819=Sheet1!$H$17,"Metal",IF(R819=Sheet1!$H$18,"Rock",IF(R819=Sheet1!$H$19,"World Music",IF(R819=Sheet1!$H$20,"Fiction",IF(R819=Sheet1!$H$21,"Nonfiction",IF(R819=Sheet1!$H$22,"Radio &amp; podcasts",IF(R819=Sheet1!$H$23,"Translations",IF(R819=Sheet1!$H$24,"Photography books",IF(R819=Sheet1!$H$25,"Web",IF(R819=Sheet1!$H$26,"Wearables",IF(R819=Sheet1!$H$27,"Plays","Other"))))))))))))))))))))))))</f>
        <v>Nonfiction</v>
      </c>
    </row>
    <row r="820" spans="1:20" ht="16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s="5">
        <f>(E820/D820)</f>
        <v>10.948571428571428</v>
      </c>
      <c r="I820" s="8">
        <f>E820/G820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4">
        <f>(((L820/60)/60)/24)+DATE(1970,1,1)</f>
        <v>43486.25</v>
      </c>
      <c r="O820" s="14">
        <f>(((M820/60)/60)/24)+DATE(1970,1,1)</f>
        <v>43499.25</v>
      </c>
      <c r="P820" t="b">
        <v>0</v>
      </c>
      <c r="Q820" t="b">
        <v>1</v>
      </c>
      <c r="R820" t="s">
        <v>33</v>
      </c>
      <c r="S820" t="str">
        <f>IF(R820="food/food trucks","Food",IF(OR(R820=$R$3,R820=$R$15,R820=$R$52,R820=$R$85,R820=$R$75,R820=$R$135),"Music",IF(OR(R820=Sheet1!$H$4,R820=Sheet1!$H$5,R820=Sheet1!$H$6,R820=Sheet1!$H$7,R820=Sheet1!$H$8,R820=Sheet1!$H$9),"Film &amp; Video",IF(OR(R820=Sheet1!$H$26,R820=Sheet1!$H$25),"Technology",IF(R820=Sheet1!$H$13,"Journalism",IF(OR(R820=Sheet1!$H$20,R820=Sheet1!$H$21,R820=Sheet1!$H$22,R820=Sheet1!$H$23),"Publishing",IF(R820=Sheet1!$H$24,"Photography",IF(R820=Sheet1!$H$27,"Theater",IF(OR(R820=Sheet1!$H$10,R820=Sheet1!$H$11),"Games","TBD")))))))))</f>
        <v>Theater</v>
      </c>
      <c r="T820" t="str">
        <f>IF(R820=Sheet1!$H$4,"Animation",IF(R820=Sheet1!$H$5,"Documentary",IF(R820=Sheet1!$H$6,"Drama",IF(R820=Sheet1!$H$7,"Science Fiction",IF(R820=Sheet1!$H$8,"Shorts",IF(R820=Sheet1!$H$9,"Television",IF(R820=Sheet1!$H$10,"Mobile games",IF(R820=Sheet1!$H$11,"Video games",IF(R820=Sheet1!$H$12,"Food trucks",IF(R820=Sheet1!$H$13,"Audio",IF(R820=Sheet1!$H$14,"Electric music",IF(R820=Sheet1!$H$15,"Indie rock",IF(R820=Sheet1!$H$16,"Jazz",IF(R820=Sheet1!$H$17,"Metal",IF(R820=Sheet1!$H$18,"Rock",IF(R820=Sheet1!$H$19,"World Music",IF(R820=Sheet1!$H$20,"Fiction",IF(R820=Sheet1!$H$21,"Nonfiction",IF(R820=Sheet1!$H$22,"Radio &amp; podcasts",IF(R820=Sheet1!$H$23,"Translations",IF(R820=Sheet1!$H$24,"Photography books",IF(R820=Sheet1!$H$25,"Web",IF(R820=Sheet1!$H$26,"Wearables",IF(R820=Sheet1!$H$27,"Plays","Other"))))))))))))))))))))))))</f>
        <v>Plays</v>
      </c>
    </row>
    <row r="821" spans="1:20" ht="31.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s="5">
        <f>(E821/D821)</f>
        <v>0.50662921348314605</v>
      </c>
      <c r="I821" s="8">
        <f>E821/G821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4">
        <f>(((L821/60)/60)/24)+DATE(1970,1,1)</f>
        <v>41237.25</v>
      </c>
      <c r="O821" s="14">
        <f>(((M821/60)/60)/24)+DATE(1970,1,1)</f>
        <v>41252.25</v>
      </c>
      <c r="P821" t="b">
        <v>1</v>
      </c>
      <c r="Q821" t="b">
        <v>0</v>
      </c>
      <c r="R821" t="s">
        <v>89</v>
      </c>
      <c r="S821" t="str">
        <f>IF(R821="food/food trucks","Food",IF(OR(R821=$R$3,R821=$R$15,R821=$R$52,R821=$R$85,R821=$R$75,R821=$R$135),"Music",IF(OR(R821=Sheet1!$H$4,R821=Sheet1!$H$5,R821=Sheet1!$H$6,R821=Sheet1!$H$7,R821=Sheet1!$H$8,R821=Sheet1!$H$9),"Film &amp; Video",IF(OR(R821=Sheet1!$H$26,R821=Sheet1!$H$25),"Technology",IF(R821=Sheet1!$H$13,"Journalism",IF(OR(R821=Sheet1!$H$20,R821=Sheet1!$H$21,R821=Sheet1!$H$22,R821=Sheet1!$H$23),"Publishing",IF(R821=Sheet1!$H$24,"Photography",IF(R821=Sheet1!$H$27,"Theater",IF(OR(R821=Sheet1!$H$10,R821=Sheet1!$H$11),"Games","TBD")))))))))</f>
        <v>Games</v>
      </c>
      <c r="T821" t="str">
        <f>IF(R821=Sheet1!$H$4,"Animation",IF(R821=Sheet1!$H$5,"Documentary",IF(R821=Sheet1!$H$6,"Drama",IF(R821=Sheet1!$H$7,"Science Fiction",IF(R821=Sheet1!$H$8,"Shorts",IF(R821=Sheet1!$H$9,"Television",IF(R821=Sheet1!$H$10,"Mobile games",IF(R821=Sheet1!$H$11,"Video games",IF(R821=Sheet1!$H$12,"Food trucks",IF(R821=Sheet1!$H$13,"Audio",IF(R821=Sheet1!$H$14,"Electric music",IF(R821=Sheet1!$H$15,"Indie rock",IF(R821=Sheet1!$H$16,"Jazz",IF(R821=Sheet1!$H$17,"Metal",IF(R821=Sheet1!$H$18,"Rock",IF(R821=Sheet1!$H$19,"World Music",IF(R821=Sheet1!$H$20,"Fiction",IF(R821=Sheet1!$H$21,"Nonfiction",IF(R821=Sheet1!$H$22,"Radio &amp; podcasts",IF(R821=Sheet1!$H$23,"Translations",IF(R821=Sheet1!$H$24,"Photography books",IF(R821=Sheet1!$H$25,"Web",IF(R821=Sheet1!$H$26,"Wearables",IF(R821=Sheet1!$H$27,"Plays","Other"))))))))))))))))))))))))</f>
        <v>Video games</v>
      </c>
    </row>
    <row r="822" spans="1:20" ht="16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s="5">
        <f>(E822/D822)</f>
        <v>8.0060000000000002</v>
      </c>
      <c r="I822" s="8">
        <f>E822/G822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4">
        <f>(((L822/60)/60)/24)+DATE(1970,1,1)</f>
        <v>43310.208333333328</v>
      </c>
      <c r="O822" s="14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tr">
        <f>IF(R822="food/food trucks","Food",IF(OR(R822=$R$3,R822=$R$15,R822=$R$52,R822=$R$85,R822=$R$75,R822=$R$135),"Music",IF(OR(R822=Sheet1!$H$4,R822=Sheet1!$H$5,R822=Sheet1!$H$6,R822=Sheet1!$H$7,R822=Sheet1!$H$8,R822=Sheet1!$H$9),"Film &amp; Video",IF(OR(R822=Sheet1!$H$26,R822=Sheet1!$H$25),"Technology",IF(R822=Sheet1!$H$13,"Journalism",IF(OR(R822=Sheet1!$H$20,R822=Sheet1!$H$21,R822=Sheet1!$H$22,R822=Sheet1!$H$23),"Publishing",IF(R822=Sheet1!$H$24,"Photography",IF(R822=Sheet1!$H$27,"Theater",IF(OR(R822=Sheet1!$H$10,R822=Sheet1!$H$11),"Games","TBD")))))))))</f>
        <v>Music</v>
      </c>
      <c r="T822" t="str">
        <f>IF(R822=Sheet1!$H$4,"Animation",IF(R822=Sheet1!$H$5,"Documentary",IF(R822=Sheet1!$H$6,"Drama",IF(R822=Sheet1!$H$7,"Science Fiction",IF(R822=Sheet1!$H$8,"Shorts",IF(R822=Sheet1!$H$9,"Television",IF(R822=Sheet1!$H$10,"Mobile games",IF(R822=Sheet1!$H$11,"Video games",IF(R822=Sheet1!$H$12,"Food trucks",IF(R822=Sheet1!$H$13,"Audio",IF(R822=Sheet1!$H$14,"Electric music",IF(R822=Sheet1!$H$15,"Indie rock",IF(R822=Sheet1!$H$16,"Jazz",IF(R822=Sheet1!$H$17,"Metal",IF(R822=Sheet1!$H$18,"Rock",IF(R822=Sheet1!$H$19,"World Music",IF(R822=Sheet1!$H$20,"Fiction",IF(R822=Sheet1!$H$21,"Nonfiction",IF(R822=Sheet1!$H$22,"Radio &amp; podcasts",IF(R822=Sheet1!$H$23,"Translations",IF(R822=Sheet1!$H$24,"Photography books",IF(R822=Sheet1!$H$25,"Web",IF(R822=Sheet1!$H$26,"Wearables",IF(R822=Sheet1!$H$27,"Plays","Other"))))))))))))))))))))))))</f>
        <v>Rock</v>
      </c>
    </row>
    <row r="823" spans="1:20" ht="16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s="5">
        <f>(E823/D823)</f>
        <v>2.9128571428571428</v>
      </c>
      <c r="I823" s="8">
        <f>E823/G823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4">
        <f>(((L823/60)/60)/24)+DATE(1970,1,1)</f>
        <v>42794.25</v>
      </c>
      <c r="O823" s="14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tr">
        <f>IF(R823="food/food trucks","Food",IF(OR(R823=$R$3,R823=$R$15,R823=$R$52,R823=$R$85,R823=$R$75,R823=$R$135),"Music",IF(OR(R823=Sheet1!$H$4,R823=Sheet1!$H$5,R823=Sheet1!$H$6,R823=Sheet1!$H$7,R823=Sheet1!$H$8,R823=Sheet1!$H$9),"Film &amp; Video",IF(OR(R823=Sheet1!$H$26,R823=Sheet1!$H$25),"Technology",IF(R823=Sheet1!$H$13,"Journalism",IF(OR(R823=Sheet1!$H$20,R823=Sheet1!$H$21,R823=Sheet1!$H$22,R823=Sheet1!$H$23),"Publishing",IF(R823=Sheet1!$H$24,"Photography",IF(R823=Sheet1!$H$27,"Theater",IF(OR(R823=Sheet1!$H$10,R823=Sheet1!$H$11),"Games","TBD")))))))))</f>
        <v>Film &amp; Video</v>
      </c>
      <c r="T823" t="str">
        <f>IF(R823=Sheet1!$H$4,"Animation",IF(R823=Sheet1!$H$5,"Documentary",IF(R823=Sheet1!$H$6,"Drama",IF(R823=Sheet1!$H$7,"Science Fiction",IF(R823=Sheet1!$H$8,"Shorts",IF(R823=Sheet1!$H$9,"Television",IF(R823=Sheet1!$H$10,"Mobile games",IF(R823=Sheet1!$H$11,"Video games",IF(R823=Sheet1!$H$12,"Food trucks",IF(R823=Sheet1!$H$13,"Audio",IF(R823=Sheet1!$H$14,"Electric music",IF(R823=Sheet1!$H$15,"Indie rock",IF(R823=Sheet1!$H$16,"Jazz",IF(R823=Sheet1!$H$17,"Metal",IF(R823=Sheet1!$H$18,"Rock",IF(R823=Sheet1!$H$19,"World Music",IF(R823=Sheet1!$H$20,"Fiction",IF(R823=Sheet1!$H$21,"Nonfiction",IF(R823=Sheet1!$H$22,"Radio &amp; podcasts",IF(R823=Sheet1!$H$23,"Translations",IF(R823=Sheet1!$H$24,"Photography books",IF(R823=Sheet1!$H$25,"Web",IF(R823=Sheet1!$H$26,"Wearables",IF(R823=Sheet1!$H$27,"Plays","Other"))))))))))))))))))))))))</f>
        <v>Documentary</v>
      </c>
    </row>
    <row r="824" spans="1:20" ht="16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s="5">
        <f>(E824/D824)</f>
        <v>3.4996666666666667</v>
      </c>
      <c r="I824" s="8">
        <f>E824/G824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4">
        <f>(((L824/60)/60)/24)+DATE(1970,1,1)</f>
        <v>41698.25</v>
      </c>
      <c r="O824" s="14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tr">
        <f>IF(R824="food/food trucks","Food",IF(OR(R824=$R$3,R824=$R$15,R824=$R$52,R824=$R$85,R824=$R$75,R824=$R$135),"Music",IF(OR(R824=Sheet1!$H$4,R824=Sheet1!$H$5,R824=Sheet1!$H$6,R824=Sheet1!$H$7,R824=Sheet1!$H$8,R824=Sheet1!$H$9),"Film &amp; Video",IF(OR(R824=Sheet1!$H$26,R824=Sheet1!$H$25),"Technology",IF(R824=Sheet1!$H$13,"Journalism",IF(OR(R824=Sheet1!$H$20,R824=Sheet1!$H$21,R824=Sheet1!$H$22,R824=Sheet1!$H$23),"Publishing",IF(R824=Sheet1!$H$24,"Photography",IF(R824=Sheet1!$H$27,"Theater",IF(OR(R824=Sheet1!$H$10,R824=Sheet1!$H$11),"Games","TBD")))))))))</f>
        <v>Music</v>
      </c>
      <c r="T824" t="str">
        <f>IF(R824=Sheet1!$H$4,"Animation",IF(R824=Sheet1!$H$5,"Documentary",IF(R824=Sheet1!$H$6,"Drama",IF(R824=Sheet1!$H$7,"Science Fiction",IF(R824=Sheet1!$H$8,"Shorts",IF(R824=Sheet1!$H$9,"Television",IF(R824=Sheet1!$H$10,"Mobile games",IF(R824=Sheet1!$H$11,"Video games",IF(R824=Sheet1!$H$12,"Food trucks",IF(R824=Sheet1!$H$13,"Audio",IF(R824=Sheet1!$H$14,"Electric music",IF(R824=Sheet1!$H$15,"Indie rock",IF(R824=Sheet1!$H$16,"Jazz",IF(R824=Sheet1!$H$17,"Metal",IF(R824=Sheet1!$H$18,"Rock",IF(R824=Sheet1!$H$19,"World Music",IF(R824=Sheet1!$H$20,"Fiction",IF(R824=Sheet1!$H$21,"Nonfiction",IF(R824=Sheet1!$H$22,"Radio &amp; podcasts",IF(R824=Sheet1!$H$23,"Translations",IF(R824=Sheet1!$H$24,"Photography books",IF(R824=Sheet1!$H$25,"Web",IF(R824=Sheet1!$H$26,"Wearables",IF(R824=Sheet1!$H$27,"Plays","Other"))))))))))))))))))))))))</f>
        <v>Rock</v>
      </c>
    </row>
    <row r="825" spans="1:20" ht="16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s="5">
        <f>(E825/D825)</f>
        <v>3.5707317073170732</v>
      </c>
      <c r="I825" s="8">
        <f>E825/G825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4">
        <f>(((L825/60)/60)/24)+DATE(1970,1,1)</f>
        <v>41892.208333333336</v>
      </c>
      <c r="O825" s="14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tr">
        <f>IF(R825="food/food trucks","Food",IF(OR(R825=$R$3,R825=$R$15,R825=$R$52,R825=$R$85,R825=$R$75,R825=$R$135),"Music",IF(OR(R825=Sheet1!$H$4,R825=Sheet1!$H$5,R825=Sheet1!$H$6,R825=Sheet1!$H$7,R825=Sheet1!$H$8,R825=Sheet1!$H$9),"Film &amp; Video",IF(OR(R825=Sheet1!$H$26,R825=Sheet1!$H$25),"Technology",IF(R825=Sheet1!$H$13,"Journalism",IF(OR(R825=Sheet1!$H$20,R825=Sheet1!$H$21,R825=Sheet1!$H$22,R825=Sheet1!$H$23),"Publishing",IF(R825=Sheet1!$H$24,"Photography",IF(R825=Sheet1!$H$27,"Theater",IF(OR(R825=Sheet1!$H$10,R825=Sheet1!$H$11),"Games","TBD")))))))))</f>
        <v>Music</v>
      </c>
      <c r="T825" t="str">
        <f>IF(R825=Sheet1!$H$4,"Animation",IF(R825=Sheet1!$H$5,"Documentary",IF(R825=Sheet1!$H$6,"Drama",IF(R825=Sheet1!$H$7,"Science Fiction",IF(R825=Sheet1!$H$8,"Shorts",IF(R825=Sheet1!$H$9,"Television",IF(R825=Sheet1!$H$10,"Mobile games",IF(R825=Sheet1!$H$11,"Video games",IF(R825=Sheet1!$H$12,"Food trucks",IF(R825=Sheet1!$H$13,"Audio",IF(R825=Sheet1!$H$14,"Electric music",IF(R825=Sheet1!$H$15,"Indie rock",IF(R825=Sheet1!$H$16,"Jazz",IF(R825=Sheet1!$H$17,"Metal",IF(R825=Sheet1!$H$18,"Rock",IF(R825=Sheet1!$H$19,"World Music",IF(R825=Sheet1!$H$20,"Fiction",IF(R825=Sheet1!$H$21,"Nonfiction",IF(R825=Sheet1!$H$22,"Radio &amp; podcasts",IF(R825=Sheet1!$H$23,"Translations",IF(R825=Sheet1!$H$24,"Photography books",IF(R825=Sheet1!$H$25,"Web",IF(R825=Sheet1!$H$26,"Wearables",IF(R825=Sheet1!$H$27,"Plays","Other"))))))))))))))))))))))))</f>
        <v>Rock</v>
      </c>
    </row>
    <row r="826" spans="1:20" ht="16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s="5">
        <f>(E826/D826)</f>
        <v>1.2648941176470587</v>
      </c>
      <c r="I826" s="8">
        <f>E826/G826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4">
        <f>(((L826/60)/60)/24)+DATE(1970,1,1)</f>
        <v>40348.208333333336</v>
      </c>
      <c r="O826" s="14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tr">
        <f>IF(R826="food/food trucks","Food",IF(OR(R826=$R$3,R826=$R$15,R826=$R$52,R826=$R$85,R826=$R$75,R826=$R$135),"Music",IF(OR(R826=Sheet1!$H$4,R826=Sheet1!$H$5,R826=Sheet1!$H$6,R826=Sheet1!$H$7,R826=Sheet1!$H$8,R826=Sheet1!$H$9),"Film &amp; Video",IF(OR(R826=Sheet1!$H$26,R826=Sheet1!$H$25),"Technology",IF(R826=Sheet1!$H$13,"Journalism",IF(OR(R826=Sheet1!$H$20,R826=Sheet1!$H$21,R826=Sheet1!$H$22,R826=Sheet1!$H$23),"Publishing",IF(R826=Sheet1!$H$24,"Photography",IF(R826=Sheet1!$H$27,"Theater",IF(OR(R826=Sheet1!$H$10,R826=Sheet1!$H$11),"Games","TBD")))))))))</f>
        <v>Publishing</v>
      </c>
      <c r="T826" t="str">
        <f>IF(R826=Sheet1!$H$4,"Animation",IF(R826=Sheet1!$H$5,"Documentary",IF(R826=Sheet1!$H$6,"Drama",IF(R826=Sheet1!$H$7,"Science Fiction",IF(R826=Sheet1!$H$8,"Shorts",IF(R826=Sheet1!$H$9,"Television",IF(R826=Sheet1!$H$10,"Mobile games",IF(R826=Sheet1!$H$11,"Video games",IF(R826=Sheet1!$H$12,"Food trucks",IF(R826=Sheet1!$H$13,"Audio",IF(R826=Sheet1!$H$14,"Electric music",IF(R826=Sheet1!$H$15,"Indie rock",IF(R826=Sheet1!$H$16,"Jazz",IF(R826=Sheet1!$H$17,"Metal",IF(R826=Sheet1!$H$18,"Rock",IF(R826=Sheet1!$H$19,"World Music",IF(R826=Sheet1!$H$20,"Fiction",IF(R826=Sheet1!$H$21,"Nonfiction",IF(R826=Sheet1!$H$22,"Radio &amp; podcasts",IF(R826=Sheet1!$H$23,"Translations",IF(R826=Sheet1!$H$24,"Photography books",IF(R826=Sheet1!$H$25,"Web",IF(R826=Sheet1!$H$26,"Wearables",IF(R826=Sheet1!$H$27,"Plays","Other"))))))))))))))))))))))))</f>
        <v>Nonfiction</v>
      </c>
    </row>
    <row r="827" spans="1:20" ht="16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s="5">
        <f>(E827/D827)</f>
        <v>3.875</v>
      </c>
      <c r="I827" s="8">
        <f>E827/G827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4">
        <f>(((L827/60)/60)/24)+DATE(1970,1,1)</f>
        <v>42941.208333333328</v>
      </c>
      <c r="O827" s="14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tr">
        <f>IF(R827="food/food trucks","Food",IF(OR(R827=$R$3,R827=$R$15,R827=$R$52,R827=$R$85,R827=$R$75,R827=$R$135),"Music",IF(OR(R827=Sheet1!$H$4,R827=Sheet1!$H$5,R827=Sheet1!$H$6,R827=Sheet1!$H$7,R827=Sheet1!$H$8,R827=Sheet1!$H$9),"Film &amp; Video",IF(OR(R827=Sheet1!$H$26,R827=Sheet1!$H$25),"Technology",IF(R827=Sheet1!$H$13,"Journalism",IF(OR(R827=Sheet1!$H$20,R827=Sheet1!$H$21,R827=Sheet1!$H$22,R827=Sheet1!$H$23),"Publishing",IF(R827=Sheet1!$H$24,"Photography",IF(R827=Sheet1!$H$27,"Theater",IF(OR(R827=Sheet1!$H$10,R827=Sheet1!$H$11),"Games","TBD")))))))))</f>
        <v>Film &amp; Video</v>
      </c>
      <c r="T827" t="str">
        <f>IF(R827=Sheet1!$H$4,"Animation",IF(R827=Sheet1!$H$5,"Documentary",IF(R827=Sheet1!$H$6,"Drama",IF(R827=Sheet1!$H$7,"Science Fiction",IF(R827=Sheet1!$H$8,"Shorts",IF(R827=Sheet1!$H$9,"Television",IF(R827=Sheet1!$H$10,"Mobile games",IF(R827=Sheet1!$H$11,"Video games",IF(R827=Sheet1!$H$12,"Food trucks",IF(R827=Sheet1!$H$13,"Audio",IF(R827=Sheet1!$H$14,"Electric music",IF(R827=Sheet1!$H$15,"Indie rock",IF(R827=Sheet1!$H$16,"Jazz",IF(R827=Sheet1!$H$17,"Metal",IF(R827=Sheet1!$H$18,"Rock",IF(R827=Sheet1!$H$19,"World Music",IF(R827=Sheet1!$H$20,"Fiction",IF(R827=Sheet1!$H$21,"Nonfiction",IF(R827=Sheet1!$H$22,"Radio &amp; podcasts",IF(R827=Sheet1!$H$23,"Translations",IF(R827=Sheet1!$H$24,"Photography books",IF(R827=Sheet1!$H$25,"Web",IF(R827=Sheet1!$H$26,"Wearables",IF(R827=Sheet1!$H$27,"Plays","Other"))))))))))))))))))))))))</f>
        <v>Shorts</v>
      </c>
    </row>
    <row r="828" spans="1:20" ht="31.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s="5">
        <f>(E828/D828)</f>
        <v>4.5703571428571426</v>
      </c>
      <c r="I828" s="8">
        <f>E828/G828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4">
        <f>(((L828/60)/60)/24)+DATE(1970,1,1)</f>
        <v>40525.25</v>
      </c>
      <c r="O828" s="14">
        <f>(((M828/60)/60)/24)+DATE(1970,1,1)</f>
        <v>40553.25</v>
      </c>
      <c r="P828" t="b">
        <v>0</v>
      </c>
      <c r="Q828" t="b">
        <v>1</v>
      </c>
      <c r="R828" t="s">
        <v>33</v>
      </c>
      <c r="S828" t="str">
        <f>IF(R828="food/food trucks","Food",IF(OR(R828=$R$3,R828=$R$15,R828=$R$52,R828=$R$85,R828=$R$75,R828=$R$135),"Music",IF(OR(R828=Sheet1!$H$4,R828=Sheet1!$H$5,R828=Sheet1!$H$6,R828=Sheet1!$H$7,R828=Sheet1!$H$8,R828=Sheet1!$H$9),"Film &amp; Video",IF(OR(R828=Sheet1!$H$26,R828=Sheet1!$H$25),"Technology",IF(R828=Sheet1!$H$13,"Journalism",IF(OR(R828=Sheet1!$H$20,R828=Sheet1!$H$21,R828=Sheet1!$H$22,R828=Sheet1!$H$23),"Publishing",IF(R828=Sheet1!$H$24,"Photography",IF(R828=Sheet1!$H$27,"Theater",IF(OR(R828=Sheet1!$H$10,R828=Sheet1!$H$11),"Games","TBD")))))))))</f>
        <v>Theater</v>
      </c>
      <c r="T828" t="str">
        <f>IF(R828=Sheet1!$H$4,"Animation",IF(R828=Sheet1!$H$5,"Documentary",IF(R828=Sheet1!$H$6,"Drama",IF(R828=Sheet1!$H$7,"Science Fiction",IF(R828=Sheet1!$H$8,"Shorts",IF(R828=Sheet1!$H$9,"Television",IF(R828=Sheet1!$H$10,"Mobile games",IF(R828=Sheet1!$H$11,"Video games",IF(R828=Sheet1!$H$12,"Food trucks",IF(R828=Sheet1!$H$13,"Audio",IF(R828=Sheet1!$H$14,"Electric music",IF(R828=Sheet1!$H$15,"Indie rock",IF(R828=Sheet1!$H$16,"Jazz",IF(R828=Sheet1!$H$17,"Metal",IF(R828=Sheet1!$H$18,"Rock",IF(R828=Sheet1!$H$19,"World Music",IF(R828=Sheet1!$H$20,"Fiction",IF(R828=Sheet1!$H$21,"Nonfiction",IF(R828=Sheet1!$H$22,"Radio &amp; podcasts",IF(R828=Sheet1!$H$23,"Translations",IF(R828=Sheet1!$H$24,"Photography books",IF(R828=Sheet1!$H$25,"Web",IF(R828=Sheet1!$H$26,"Wearables",IF(R828=Sheet1!$H$27,"Plays","Other"))))))))))))))))))))))))</f>
        <v>Plays</v>
      </c>
    </row>
    <row r="829" spans="1:20" ht="31.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s="5">
        <f>(E829/D829)</f>
        <v>2.6669565217391304</v>
      </c>
      <c r="I829" s="8">
        <f>E829/G829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4">
        <f>(((L829/60)/60)/24)+DATE(1970,1,1)</f>
        <v>40666.208333333336</v>
      </c>
      <c r="O829" s="14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tr">
        <f>IF(R829="food/food trucks","Food",IF(OR(R829=$R$3,R829=$R$15,R829=$R$52,R829=$R$85,R829=$R$75,R829=$R$135),"Music",IF(OR(R829=Sheet1!$H$4,R829=Sheet1!$H$5,R829=Sheet1!$H$6,R829=Sheet1!$H$7,R829=Sheet1!$H$8,R829=Sheet1!$H$9),"Film &amp; Video",IF(OR(R829=Sheet1!$H$26,R829=Sheet1!$H$25),"Technology",IF(R829=Sheet1!$H$13,"Journalism",IF(OR(R829=Sheet1!$H$20,R829=Sheet1!$H$21,R829=Sheet1!$H$22,R829=Sheet1!$H$23),"Publishing",IF(R829=Sheet1!$H$24,"Photography",IF(R829=Sheet1!$H$27,"Theater",IF(OR(R829=Sheet1!$H$10,R829=Sheet1!$H$11),"Games","TBD")))))))))</f>
        <v>Film &amp; Video</v>
      </c>
      <c r="T829" t="str">
        <f>IF(R829=Sheet1!$H$4,"Animation",IF(R829=Sheet1!$H$5,"Documentary",IF(R829=Sheet1!$H$6,"Drama",IF(R829=Sheet1!$H$7,"Science Fiction",IF(R829=Sheet1!$H$8,"Shorts",IF(R829=Sheet1!$H$9,"Television",IF(R829=Sheet1!$H$10,"Mobile games",IF(R829=Sheet1!$H$11,"Video games",IF(R829=Sheet1!$H$12,"Food trucks",IF(R829=Sheet1!$H$13,"Audio",IF(R829=Sheet1!$H$14,"Electric music",IF(R829=Sheet1!$H$15,"Indie rock",IF(R829=Sheet1!$H$16,"Jazz",IF(R829=Sheet1!$H$17,"Metal",IF(R829=Sheet1!$H$18,"Rock",IF(R829=Sheet1!$H$19,"World Music",IF(R829=Sheet1!$H$20,"Fiction",IF(R829=Sheet1!$H$21,"Nonfiction",IF(R829=Sheet1!$H$22,"Radio &amp; podcasts",IF(R829=Sheet1!$H$23,"Translations",IF(R829=Sheet1!$H$24,"Photography books",IF(R829=Sheet1!$H$25,"Web",IF(R829=Sheet1!$H$26,"Wearables",IF(R829=Sheet1!$H$27,"Plays","Other"))))))))))))))))))))))))</f>
        <v>Drama</v>
      </c>
    </row>
    <row r="830" spans="1:20" ht="31.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s="5">
        <f>(E830/D830)</f>
        <v>0.69</v>
      </c>
      <c r="I830" s="8">
        <f>E830/G830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4">
        <f>(((L830/60)/60)/24)+DATE(1970,1,1)</f>
        <v>43340.208333333328</v>
      </c>
      <c r="O830" s="14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>
        <f>IF(R830="food/food trucks","Food",IF(OR(R830=$R$3,R830=$R$15,R830=$R$52,R830=$R$85,R830=$R$75,R830=$R$135),"Music",IF(OR(R830=Sheet1!$H$4,R830=Sheet1!$H$5,R830=Sheet1!$H$6,R830=Sheet1!$H$7,R830=Sheet1!$H$8,R830=Sheet1!$H$9),"Film &amp; Video",IF(OR(R830=Sheet1!$H$26,R830=Sheet1!$H$25),"Technology",IF(R830=Sheet1!$H$13,"Journalism",IF(OR(R830=Sheet1!$H$20,R830=Sheet1!$H$21,R830=Sheet1!$H$22,R830=Sheet1!$H$23),"Publishing",IF(R830=Sheet1!$H$24,"Photography",IF(R830=Sheet1!$H$27,"Theater",IF(OR(R830=Sheet1!$H$10,R830=Sheet1!$H$11),"Games","TBD")))))))))</f>
        <v>Theater</v>
      </c>
      <c r="T830" t="str">
        <f>IF(R830=Sheet1!$H$4,"Animation",IF(R830=Sheet1!$H$5,"Documentary",IF(R830=Sheet1!$H$6,"Drama",IF(R830=Sheet1!$H$7,"Science Fiction",IF(R830=Sheet1!$H$8,"Shorts",IF(R830=Sheet1!$H$9,"Television",IF(R830=Sheet1!$H$10,"Mobile games",IF(R830=Sheet1!$H$11,"Video games",IF(R830=Sheet1!$H$12,"Food trucks",IF(R830=Sheet1!$H$13,"Audio",IF(R830=Sheet1!$H$14,"Electric music",IF(R830=Sheet1!$H$15,"Indie rock",IF(R830=Sheet1!$H$16,"Jazz",IF(R830=Sheet1!$H$17,"Metal",IF(R830=Sheet1!$H$18,"Rock",IF(R830=Sheet1!$H$19,"World Music",IF(R830=Sheet1!$H$20,"Fiction",IF(R830=Sheet1!$H$21,"Nonfiction",IF(R830=Sheet1!$H$22,"Radio &amp; podcasts",IF(R830=Sheet1!$H$23,"Translations",IF(R830=Sheet1!$H$24,"Photography books",IF(R830=Sheet1!$H$25,"Web",IF(R830=Sheet1!$H$26,"Wearables",IF(R830=Sheet1!$H$27,"Plays","Other"))))))))))))))))))))))))</f>
        <v>Plays</v>
      </c>
    </row>
    <row r="831" spans="1:20" ht="16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s="5">
        <f>(E831/D831)</f>
        <v>0.51343749999999999</v>
      </c>
      <c r="I831" s="8">
        <f>E831/G831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4">
        <f>(((L831/60)/60)/24)+DATE(1970,1,1)</f>
        <v>42164.208333333328</v>
      </c>
      <c r="O831" s="14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>
        <f>IF(R831="food/food trucks","Food",IF(OR(R831=$R$3,R831=$R$15,R831=$R$52,R831=$R$85,R831=$R$75,R831=$R$135),"Music",IF(OR(R831=Sheet1!$H$4,R831=Sheet1!$H$5,R831=Sheet1!$H$6,R831=Sheet1!$H$7,R831=Sheet1!$H$8,R831=Sheet1!$H$9),"Film &amp; Video",IF(OR(R831=Sheet1!$H$26,R831=Sheet1!$H$25),"Technology",IF(R831=Sheet1!$H$13,"Journalism",IF(OR(R831=Sheet1!$H$20,R831=Sheet1!$H$21,R831=Sheet1!$H$22,R831=Sheet1!$H$23),"Publishing",IF(R831=Sheet1!$H$24,"Photography",IF(R831=Sheet1!$H$27,"Theater",IF(OR(R831=Sheet1!$H$10,R831=Sheet1!$H$11),"Games","TBD")))))))))</f>
        <v>Theater</v>
      </c>
      <c r="T831" t="str">
        <f>IF(R831=Sheet1!$H$4,"Animation",IF(R831=Sheet1!$H$5,"Documentary",IF(R831=Sheet1!$H$6,"Drama",IF(R831=Sheet1!$H$7,"Science Fiction",IF(R831=Sheet1!$H$8,"Shorts",IF(R831=Sheet1!$H$9,"Television",IF(R831=Sheet1!$H$10,"Mobile games",IF(R831=Sheet1!$H$11,"Video games",IF(R831=Sheet1!$H$12,"Food trucks",IF(R831=Sheet1!$H$13,"Audio",IF(R831=Sheet1!$H$14,"Electric music",IF(R831=Sheet1!$H$15,"Indie rock",IF(R831=Sheet1!$H$16,"Jazz",IF(R831=Sheet1!$H$17,"Metal",IF(R831=Sheet1!$H$18,"Rock",IF(R831=Sheet1!$H$19,"World Music",IF(R831=Sheet1!$H$20,"Fiction",IF(R831=Sheet1!$H$21,"Nonfiction",IF(R831=Sheet1!$H$22,"Radio &amp; podcasts",IF(R831=Sheet1!$H$23,"Translations",IF(R831=Sheet1!$H$24,"Photography books",IF(R831=Sheet1!$H$25,"Web",IF(R831=Sheet1!$H$26,"Wearables",IF(R831=Sheet1!$H$27,"Plays","Other"))))))))))))))))))))))))</f>
        <v>Plays</v>
      </c>
    </row>
    <row r="832" spans="1:20" ht="31.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s="5">
        <f>(E832/D832)</f>
        <v>1.1710526315789473E-2</v>
      </c>
      <c r="I832" s="8">
        <f>E832/G832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4">
        <f>(((L832/60)/60)/24)+DATE(1970,1,1)</f>
        <v>43103.25</v>
      </c>
      <c r="O832" s="14">
        <f>(((M832/60)/60)/24)+DATE(1970,1,1)</f>
        <v>43162.25</v>
      </c>
      <c r="P832" t="b">
        <v>0</v>
      </c>
      <c r="Q832" t="b">
        <v>0</v>
      </c>
      <c r="R832" t="s">
        <v>33</v>
      </c>
      <c r="S832" t="str">
        <f>IF(R832="food/food trucks","Food",IF(OR(R832=$R$3,R832=$R$15,R832=$R$52,R832=$R$85,R832=$R$75,R832=$R$135),"Music",IF(OR(R832=Sheet1!$H$4,R832=Sheet1!$H$5,R832=Sheet1!$H$6,R832=Sheet1!$H$7,R832=Sheet1!$H$8,R832=Sheet1!$H$9),"Film &amp; Video",IF(OR(R832=Sheet1!$H$26,R832=Sheet1!$H$25),"Technology",IF(R832=Sheet1!$H$13,"Journalism",IF(OR(R832=Sheet1!$H$20,R832=Sheet1!$H$21,R832=Sheet1!$H$22,R832=Sheet1!$H$23),"Publishing",IF(R832=Sheet1!$H$24,"Photography",IF(R832=Sheet1!$H$27,"Theater",IF(OR(R832=Sheet1!$H$10,R832=Sheet1!$H$11),"Games","TBD")))))))))</f>
        <v>Theater</v>
      </c>
      <c r="T832" t="str">
        <f>IF(R832=Sheet1!$H$4,"Animation",IF(R832=Sheet1!$H$5,"Documentary",IF(R832=Sheet1!$H$6,"Drama",IF(R832=Sheet1!$H$7,"Science Fiction",IF(R832=Sheet1!$H$8,"Shorts",IF(R832=Sheet1!$H$9,"Television",IF(R832=Sheet1!$H$10,"Mobile games",IF(R832=Sheet1!$H$11,"Video games",IF(R832=Sheet1!$H$12,"Food trucks",IF(R832=Sheet1!$H$13,"Audio",IF(R832=Sheet1!$H$14,"Electric music",IF(R832=Sheet1!$H$15,"Indie rock",IF(R832=Sheet1!$H$16,"Jazz",IF(R832=Sheet1!$H$17,"Metal",IF(R832=Sheet1!$H$18,"Rock",IF(R832=Sheet1!$H$19,"World Music",IF(R832=Sheet1!$H$20,"Fiction",IF(R832=Sheet1!$H$21,"Nonfiction",IF(R832=Sheet1!$H$22,"Radio &amp; podcasts",IF(R832=Sheet1!$H$23,"Translations",IF(R832=Sheet1!$H$24,"Photography books",IF(R832=Sheet1!$H$25,"Web",IF(R832=Sheet1!$H$26,"Wearables",IF(R832=Sheet1!$H$27,"Plays","Other"))))))))))))))))))))))))</f>
        <v>Plays</v>
      </c>
    </row>
    <row r="833" spans="1:20" ht="31.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s="5">
        <f>(E833/D833)</f>
        <v>1.089773429454171</v>
      </c>
      <c r="I833" s="8">
        <f>E833/G833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4">
        <f>(((L833/60)/60)/24)+DATE(1970,1,1)</f>
        <v>40994.208333333336</v>
      </c>
      <c r="O833" s="14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tr">
        <f>IF(R833="food/food trucks","Food",IF(OR(R833=$R$3,R833=$R$15,R833=$R$52,R833=$R$85,R833=$R$75,R833=$R$135),"Music",IF(OR(R833=Sheet1!$H$4,R833=Sheet1!$H$5,R833=Sheet1!$H$6,R833=Sheet1!$H$7,R833=Sheet1!$H$8,R833=Sheet1!$H$9),"Film &amp; Video",IF(OR(R833=Sheet1!$H$26,R833=Sheet1!$H$25),"Technology",IF(R833=Sheet1!$H$13,"Journalism",IF(OR(R833=Sheet1!$H$20,R833=Sheet1!$H$21,R833=Sheet1!$H$22,R833=Sheet1!$H$23),"Publishing",IF(R833=Sheet1!$H$24,"Photography",IF(R833=Sheet1!$H$27,"Theater",IF(OR(R833=Sheet1!$H$10,R833=Sheet1!$H$11),"Games","TBD")))))))))</f>
        <v>Photography</v>
      </c>
      <c r="T833" t="str">
        <f>IF(R833=Sheet1!$H$4,"Animation",IF(R833=Sheet1!$H$5,"Documentary",IF(R833=Sheet1!$H$6,"Drama",IF(R833=Sheet1!$H$7,"Science Fiction",IF(R833=Sheet1!$H$8,"Shorts",IF(R833=Sheet1!$H$9,"Television",IF(R833=Sheet1!$H$10,"Mobile games",IF(R833=Sheet1!$H$11,"Video games",IF(R833=Sheet1!$H$12,"Food trucks",IF(R833=Sheet1!$H$13,"Audio",IF(R833=Sheet1!$H$14,"Electric music",IF(R833=Sheet1!$H$15,"Indie rock",IF(R833=Sheet1!$H$16,"Jazz",IF(R833=Sheet1!$H$17,"Metal",IF(R833=Sheet1!$H$18,"Rock",IF(R833=Sheet1!$H$19,"World Music",IF(R833=Sheet1!$H$20,"Fiction",IF(R833=Sheet1!$H$21,"Nonfiction",IF(R833=Sheet1!$H$22,"Radio &amp; podcasts",IF(R833=Sheet1!$H$23,"Translations",IF(R833=Sheet1!$H$24,"Photography books",IF(R833=Sheet1!$H$25,"Web",IF(R833=Sheet1!$H$26,"Wearables",IF(R833=Sheet1!$H$27,"Plays","Other"))))))))))))))))))))))))</f>
        <v>Photography books</v>
      </c>
    </row>
    <row r="834" spans="1:20" ht="16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s="5">
        <f>(E834/D834)</f>
        <v>3.1517592592592591</v>
      </c>
      <c r="I834" s="8">
        <f>E834/G834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4">
        <f>(((L834/60)/60)/24)+DATE(1970,1,1)</f>
        <v>42299.208333333328</v>
      </c>
      <c r="O834" s="14">
        <f>(((M834/60)/60)/24)+DATE(1970,1,1)</f>
        <v>42333.25</v>
      </c>
      <c r="P834" t="b">
        <v>1</v>
      </c>
      <c r="Q834" t="b">
        <v>0</v>
      </c>
      <c r="R834" t="s">
        <v>206</v>
      </c>
      <c r="S834" t="str">
        <f>IF(R834="food/food trucks","Food",IF(OR(R834=$R$3,R834=$R$15,R834=$R$52,R834=$R$85,R834=$R$75,R834=$R$135),"Music",IF(OR(R834=Sheet1!$H$4,R834=Sheet1!$H$5,R834=Sheet1!$H$6,R834=Sheet1!$H$7,R834=Sheet1!$H$8,R834=Sheet1!$H$9),"Film &amp; Video",IF(OR(R834=Sheet1!$H$26,R834=Sheet1!$H$25),"Technology",IF(R834=Sheet1!$H$13,"Journalism",IF(OR(R834=Sheet1!$H$20,R834=Sheet1!$H$21,R834=Sheet1!$H$22,R834=Sheet1!$H$23),"Publishing",IF(R834=Sheet1!$H$24,"Photography",IF(R834=Sheet1!$H$27,"Theater",IF(OR(R834=Sheet1!$H$10,R834=Sheet1!$H$11),"Games","TBD")))))))))</f>
        <v>Publishing</v>
      </c>
      <c r="T834" t="str">
        <f>IF(R834=Sheet1!$H$4,"Animation",IF(R834=Sheet1!$H$5,"Documentary",IF(R834=Sheet1!$H$6,"Drama",IF(R834=Sheet1!$H$7,"Science Fiction",IF(R834=Sheet1!$H$8,"Shorts",IF(R834=Sheet1!$H$9,"Television",IF(R834=Sheet1!$H$10,"Mobile games",IF(R834=Sheet1!$H$11,"Video games",IF(R834=Sheet1!$H$12,"Food trucks",IF(R834=Sheet1!$H$13,"Audio",IF(R834=Sheet1!$H$14,"Electric music",IF(R834=Sheet1!$H$15,"Indie rock",IF(R834=Sheet1!$H$16,"Jazz",IF(R834=Sheet1!$H$17,"Metal",IF(R834=Sheet1!$H$18,"Rock",IF(R834=Sheet1!$H$19,"World Music",IF(R834=Sheet1!$H$20,"Fiction",IF(R834=Sheet1!$H$21,"Nonfiction",IF(R834=Sheet1!$H$22,"Radio &amp; podcasts",IF(R834=Sheet1!$H$23,"Translations",IF(R834=Sheet1!$H$24,"Photography books",IF(R834=Sheet1!$H$25,"Web",IF(R834=Sheet1!$H$26,"Wearables",IF(R834=Sheet1!$H$27,"Plays","Other"))))))))))))))))))))))))</f>
        <v>Translations</v>
      </c>
    </row>
    <row r="835" spans="1:20" ht="16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s="5">
        <f>(E835/D835)</f>
        <v>1.5769117647058823</v>
      </c>
      <c r="I835" s="8">
        <f>E835/G835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4">
        <f>(((L835/60)/60)/24)+DATE(1970,1,1)</f>
        <v>40588.25</v>
      </c>
      <c r="O835" s="14">
        <f>(((M835/60)/60)/24)+DATE(1970,1,1)</f>
        <v>40599.25</v>
      </c>
      <c r="P835" t="b">
        <v>0</v>
      </c>
      <c r="Q835" t="b">
        <v>0</v>
      </c>
      <c r="R835" t="s">
        <v>206</v>
      </c>
      <c r="S835" t="str">
        <f>IF(R835="food/food trucks","Food",IF(OR(R835=$R$3,R835=$R$15,R835=$R$52,R835=$R$85,R835=$R$75,R835=$R$135),"Music",IF(OR(R835=Sheet1!$H$4,R835=Sheet1!$H$5,R835=Sheet1!$H$6,R835=Sheet1!$H$7,R835=Sheet1!$H$8,R835=Sheet1!$H$9),"Film &amp; Video",IF(OR(R835=Sheet1!$H$26,R835=Sheet1!$H$25),"Technology",IF(R835=Sheet1!$H$13,"Journalism",IF(OR(R835=Sheet1!$H$20,R835=Sheet1!$H$21,R835=Sheet1!$H$22,R835=Sheet1!$H$23),"Publishing",IF(R835=Sheet1!$H$24,"Photography",IF(R835=Sheet1!$H$27,"Theater",IF(OR(R835=Sheet1!$H$10,R835=Sheet1!$H$11),"Games","TBD")))))))))</f>
        <v>Publishing</v>
      </c>
      <c r="T835" t="str">
        <f>IF(R835=Sheet1!$H$4,"Animation",IF(R835=Sheet1!$H$5,"Documentary",IF(R835=Sheet1!$H$6,"Drama",IF(R835=Sheet1!$H$7,"Science Fiction",IF(R835=Sheet1!$H$8,"Shorts",IF(R835=Sheet1!$H$9,"Television",IF(R835=Sheet1!$H$10,"Mobile games",IF(R835=Sheet1!$H$11,"Video games",IF(R835=Sheet1!$H$12,"Food trucks",IF(R835=Sheet1!$H$13,"Audio",IF(R835=Sheet1!$H$14,"Electric music",IF(R835=Sheet1!$H$15,"Indie rock",IF(R835=Sheet1!$H$16,"Jazz",IF(R835=Sheet1!$H$17,"Metal",IF(R835=Sheet1!$H$18,"Rock",IF(R835=Sheet1!$H$19,"World Music",IF(R835=Sheet1!$H$20,"Fiction",IF(R835=Sheet1!$H$21,"Nonfiction",IF(R835=Sheet1!$H$22,"Radio &amp; podcasts",IF(R835=Sheet1!$H$23,"Translations",IF(R835=Sheet1!$H$24,"Photography books",IF(R835=Sheet1!$H$25,"Web",IF(R835=Sheet1!$H$26,"Wearables",IF(R835=Sheet1!$H$27,"Plays","Other"))))))))))))))))))))))))</f>
        <v>Translations</v>
      </c>
    </row>
    <row r="836" spans="1:20" ht="16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s="5">
        <f>(E836/D836)</f>
        <v>1.5380821917808218</v>
      </c>
      <c r="I836" s="8">
        <f>E836/G836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4">
        <f>(((L836/60)/60)/24)+DATE(1970,1,1)</f>
        <v>41448.208333333336</v>
      </c>
      <c r="O836" s="14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tr">
        <f>IF(R836="food/food trucks","Food",IF(OR(R836=$R$3,R836=$R$15,R836=$R$52,R836=$R$85,R836=$R$75,R836=$R$135),"Music",IF(OR(R836=Sheet1!$H$4,R836=Sheet1!$H$5,R836=Sheet1!$H$6,R836=Sheet1!$H$7,R836=Sheet1!$H$8,R836=Sheet1!$H$9),"Film &amp; Video",IF(OR(R836=Sheet1!$H$26,R836=Sheet1!$H$25),"Technology",IF(R836=Sheet1!$H$13,"Journalism",IF(OR(R836=Sheet1!$H$20,R836=Sheet1!$H$21,R836=Sheet1!$H$22,R836=Sheet1!$H$23),"Publishing",IF(R836=Sheet1!$H$24,"Photography",IF(R836=Sheet1!$H$27,"Theater",IF(OR(R836=Sheet1!$H$10,R836=Sheet1!$H$11),"Games","TBD")))))))))</f>
        <v>Theater</v>
      </c>
      <c r="T836" t="str">
        <f>IF(R836=Sheet1!$H$4,"Animation",IF(R836=Sheet1!$H$5,"Documentary",IF(R836=Sheet1!$H$6,"Drama",IF(R836=Sheet1!$H$7,"Science Fiction",IF(R836=Sheet1!$H$8,"Shorts",IF(R836=Sheet1!$H$9,"Television",IF(R836=Sheet1!$H$10,"Mobile games",IF(R836=Sheet1!$H$11,"Video games",IF(R836=Sheet1!$H$12,"Food trucks",IF(R836=Sheet1!$H$13,"Audio",IF(R836=Sheet1!$H$14,"Electric music",IF(R836=Sheet1!$H$15,"Indie rock",IF(R836=Sheet1!$H$16,"Jazz",IF(R836=Sheet1!$H$17,"Metal",IF(R836=Sheet1!$H$18,"Rock",IF(R836=Sheet1!$H$19,"World Music",IF(R836=Sheet1!$H$20,"Fiction",IF(R836=Sheet1!$H$21,"Nonfiction",IF(R836=Sheet1!$H$22,"Radio &amp; podcasts",IF(R836=Sheet1!$H$23,"Translations",IF(R836=Sheet1!$H$24,"Photography books",IF(R836=Sheet1!$H$25,"Web",IF(R836=Sheet1!$H$26,"Wearables",IF(R836=Sheet1!$H$27,"Plays","Other"))))))))))))))))))))))))</f>
        <v>Plays</v>
      </c>
    </row>
    <row r="837" spans="1:20" ht="16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s="5">
        <f>(E837/D837)</f>
        <v>0.89738979118329465</v>
      </c>
      <c r="I837" s="8">
        <f>E837/G837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4">
        <f>(((L837/60)/60)/24)+DATE(1970,1,1)</f>
        <v>42063.25</v>
      </c>
      <c r="O837" s="14">
        <f>(((M837/60)/60)/24)+DATE(1970,1,1)</f>
        <v>42069.25</v>
      </c>
      <c r="P837" t="b">
        <v>0</v>
      </c>
      <c r="Q837" t="b">
        <v>0</v>
      </c>
      <c r="R837" t="s">
        <v>28</v>
      </c>
      <c r="S837" t="str">
        <f>IF(R837="food/food trucks","Food",IF(OR(R837=$R$3,R837=$R$15,R837=$R$52,R837=$R$85,R837=$R$75,R837=$R$135),"Music",IF(OR(R837=Sheet1!$H$4,R837=Sheet1!$H$5,R837=Sheet1!$H$6,R837=Sheet1!$H$7,R837=Sheet1!$H$8,R837=Sheet1!$H$9),"Film &amp; Video",IF(OR(R837=Sheet1!$H$26,R837=Sheet1!$H$25),"Technology",IF(R837=Sheet1!$H$13,"Journalism",IF(OR(R837=Sheet1!$H$20,R837=Sheet1!$H$21,R837=Sheet1!$H$22,R837=Sheet1!$H$23),"Publishing",IF(R837=Sheet1!$H$24,"Photography",IF(R837=Sheet1!$H$27,"Theater",IF(OR(R837=Sheet1!$H$10,R837=Sheet1!$H$11),"Games","TBD")))))))))</f>
        <v>Technology</v>
      </c>
      <c r="T837" t="str">
        <f>IF(R837=Sheet1!$H$4,"Animation",IF(R837=Sheet1!$H$5,"Documentary",IF(R837=Sheet1!$H$6,"Drama",IF(R837=Sheet1!$H$7,"Science Fiction",IF(R837=Sheet1!$H$8,"Shorts",IF(R837=Sheet1!$H$9,"Television",IF(R837=Sheet1!$H$10,"Mobile games",IF(R837=Sheet1!$H$11,"Video games",IF(R837=Sheet1!$H$12,"Food trucks",IF(R837=Sheet1!$H$13,"Audio",IF(R837=Sheet1!$H$14,"Electric music",IF(R837=Sheet1!$H$15,"Indie rock",IF(R837=Sheet1!$H$16,"Jazz",IF(R837=Sheet1!$H$17,"Metal",IF(R837=Sheet1!$H$18,"Rock",IF(R837=Sheet1!$H$19,"World Music",IF(R837=Sheet1!$H$20,"Fiction",IF(R837=Sheet1!$H$21,"Nonfiction",IF(R837=Sheet1!$H$22,"Radio &amp; podcasts",IF(R837=Sheet1!$H$23,"Translations",IF(R837=Sheet1!$H$24,"Photography books",IF(R837=Sheet1!$H$25,"Web",IF(R837=Sheet1!$H$26,"Wearables",IF(R837=Sheet1!$H$27,"Plays","Other"))))))))))))))))))))))))</f>
        <v>Web</v>
      </c>
    </row>
    <row r="838" spans="1:20" ht="16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s="5">
        <f>(E838/D838)</f>
        <v>0.75135802469135804</v>
      </c>
      <c r="I838" s="8">
        <f>E838/G838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4">
        <f>(((L838/60)/60)/24)+DATE(1970,1,1)</f>
        <v>40214.25</v>
      </c>
      <c r="O838" s="14">
        <f>(((M838/60)/60)/24)+DATE(1970,1,1)</f>
        <v>40225.25</v>
      </c>
      <c r="P838" t="b">
        <v>0</v>
      </c>
      <c r="Q838" t="b">
        <v>0</v>
      </c>
      <c r="R838" t="s">
        <v>60</v>
      </c>
      <c r="S838" t="str">
        <f>IF(R838="food/food trucks","Food",IF(OR(R838=$R$3,R838=$R$15,R838=$R$52,R838=$R$85,R838=$R$75,R838=$R$135),"Music",IF(OR(R838=Sheet1!$H$4,R838=Sheet1!$H$5,R838=Sheet1!$H$6,R838=Sheet1!$H$7,R838=Sheet1!$H$8,R838=Sheet1!$H$9),"Film &amp; Video",IF(OR(R838=Sheet1!$H$26,R838=Sheet1!$H$25),"Technology",IF(R838=Sheet1!$H$13,"Journalism",IF(OR(R838=Sheet1!$H$20,R838=Sheet1!$H$21,R838=Sheet1!$H$22,R838=Sheet1!$H$23),"Publishing",IF(R838=Sheet1!$H$24,"Photography",IF(R838=Sheet1!$H$27,"Theater",IF(OR(R838=Sheet1!$H$10,R838=Sheet1!$H$11),"Games","TBD")))))))))</f>
        <v>Music</v>
      </c>
      <c r="T838" t="str">
        <f>IF(R838=Sheet1!$H$4,"Animation",IF(R838=Sheet1!$H$5,"Documentary",IF(R838=Sheet1!$H$6,"Drama",IF(R838=Sheet1!$H$7,"Science Fiction",IF(R838=Sheet1!$H$8,"Shorts",IF(R838=Sheet1!$H$9,"Television",IF(R838=Sheet1!$H$10,"Mobile games",IF(R838=Sheet1!$H$11,"Video games",IF(R838=Sheet1!$H$12,"Food trucks",IF(R838=Sheet1!$H$13,"Audio",IF(R838=Sheet1!$H$14,"Electric music",IF(R838=Sheet1!$H$15,"Indie rock",IF(R838=Sheet1!$H$16,"Jazz",IF(R838=Sheet1!$H$17,"Metal",IF(R838=Sheet1!$H$18,"Rock",IF(R838=Sheet1!$H$19,"World Music",IF(R838=Sheet1!$H$20,"Fiction",IF(R838=Sheet1!$H$21,"Nonfiction",IF(R838=Sheet1!$H$22,"Radio &amp; podcasts",IF(R838=Sheet1!$H$23,"Translations",IF(R838=Sheet1!$H$24,"Photography books",IF(R838=Sheet1!$H$25,"Web",IF(R838=Sheet1!$H$26,"Wearables",IF(R838=Sheet1!$H$27,"Plays","Other"))))))))))))))))))))))))</f>
        <v>Indie rock</v>
      </c>
    </row>
    <row r="839" spans="1:20" ht="16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s="5">
        <f>(E839/D839)</f>
        <v>8.5288135593220336</v>
      </c>
      <c r="I839" s="8">
        <f>E839/G839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4">
        <f>(((L839/60)/60)/24)+DATE(1970,1,1)</f>
        <v>40629.208333333336</v>
      </c>
      <c r="O839" s="14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tr">
        <f>IF(R839="food/food trucks","Food",IF(OR(R839=$R$3,R839=$R$15,R839=$R$52,R839=$R$85,R839=$R$75,R839=$R$135),"Music",IF(OR(R839=Sheet1!$H$4,R839=Sheet1!$H$5,R839=Sheet1!$H$6,R839=Sheet1!$H$7,R839=Sheet1!$H$8,R839=Sheet1!$H$9),"Film &amp; Video",IF(OR(R839=Sheet1!$H$26,R839=Sheet1!$H$25),"Technology",IF(R839=Sheet1!$H$13,"Journalism",IF(OR(R839=Sheet1!$H$20,R839=Sheet1!$H$21,R839=Sheet1!$H$22,R839=Sheet1!$H$23),"Publishing",IF(R839=Sheet1!$H$24,"Photography",IF(R839=Sheet1!$H$27,"Theater",IF(OR(R839=Sheet1!$H$10,R839=Sheet1!$H$11),"Games","TBD")))))))))</f>
        <v>Music</v>
      </c>
      <c r="T839" t="str">
        <f>IF(R839=Sheet1!$H$4,"Animation",IF(R839=Sheet1!$H$5,"Documentary",IF(R839=Sheet1!$H$6,"Drama",IF(R839=Sheet1!$H$7,"Science Fiction",IF(R839=Sheet1!$H$8,"Shorts",IF(R839=Sheet1!$H$9,"Television",IF(R839=Sheet1!$H$10,"Mobile games",IF(R839=Sheet1!$H$11,"Video games",IF(R839=Sheet1!$H$12,"Food trucks",IF(R839=Sheet1!$H$13,"Audio",IF(R839=Sheet1!$H$14,"Electric music",IF(R839=Sheet1!$H$15,"Indie rock",IF(R839=Sheet1!$H$16,"Jazz",IF(R839=Sheet1!$H$17,"Metal",IF(R839=Sheet1!$H$18,"Rock",IF(R839=Sheet1!$H$19,"World Music",IF(R839=Sheet1!$H$20,"Fiction",IF(R839=Sheet1!$H$21,"Nonfiction",IF(R839=Sheet1!$H$22,"Radio &amp; podcasts",IF(R839=Sheet1!$H$23,"Translations",IF(R839=Sheet1!$H$24,"Photography books",IF(R839=Sheet1!$H$25,"Web",IF(R839=Sheet1!$H$26,"Wearables",IF(R839=Sheet1!$H$27,"Plays","Other"))))))))))))))))))))))))</f>
        <v>Jazz</v>
      </c>
    </row>
    <row r="840" spans="1:20" ht="16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s="5">
        <f>(E840/D840)</f>
        <v>1.3890625000000001</v>
      </c>
      <c r="I840" s="8">
        <f>E840/G840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4">
        <f>(((L840/60)/60)/24)+DATE(1970,1,1)</f>
        <v>43370.208333333328</v>
      </c>
      <c r="O840" s="14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tr">
        <f>IF(R840="food/food trucks","Food",IF(OR(R840=$R$3,R840=$R$15,R840=$R$52,R840=$R$85,R840=$R$75,R840=$R$135),"Music",IF(OR(R840=Sheet1!$H$4,R840=Sheet1!$H$5,R840=Sheet1!$H$6,R840=Sheet1!$H$7,R840=Sheet1!$H$8,R840=Sheet1!$H$9),"Film &amp; Video",IF(OR(R840=Sheet1!$H$26,R840=Sheet1!$H$25),"Technology",IF(R840=Sheet1!$H$13,"Journalism",IF(OR(R840=Sheet1!$H$20,R840=Sheet1!$H$21,R840=Sheet1!$H$22,R840=Sheet1!$H$23),"Publishing",IF(R840=Sheet1!$H$24,"Photography",IF(R840=Sheet1!$H$27,"Theater",IF(OR(R840=Sheet1!$H$10,R840=Sheet1!$H$11),"Games","TBD")))))))))</f>
        <v>Theater</v>
      </c>
      <c r="T840" t="str">
        <f>IF(R840=Sheet1!$H$4,"Animation",IF(R840=Sheet1!$H$5,"Documentary",IF(R840=Sheet1!$H$6,"Drama",IF(R840=Sheet1!$H$7,"Science Fiction",IF(R840=Sheet1!$H$8,"Shorts",IF(R840=Sheet1!$H$9,"Television",IF(R840=Sheet1!$H$10,"Mobile games",IF(R840=Sheet1!$H$11,"Video games",IF(R840=Sheet1!$H$12,"Food trucks",IF(R840=Sheet1!$H$13,"Audio",IF(R840=Sheet1!$H$14,"Electric music",IF(R840=Sheet1!$H$15,"Indie rock",IF(R840=Sheet1!$H$16,"Jazz",IF(R840=Sheet1!$H$17,"Metal",IF(R840=Sheet1!$H$18,"Rock",IF(R840=Sheet1!$H$19,"World Music",IF(R840=Sheet1!$H$20,"Fiction",IF(R840=Sheet1!$H$21,"Nonfiction",IF(R840=Sheet1!$H$22,"Radio &amp; podcasts",IF(R840=Sheet1!$H$23,"Translations",IF(R840=Sheet1!$H$24,"Photography books",IF(R840=Sheet1!$H$25,"Web",IF(R840=Sheet1!$H$26,"Wearables",IF(R840=Sheet1!$H$27,"Plays","Other"))))))))))))))))))))))))</f>
        <v>Plays</v>
      </c>
    </row>
    <row r="841" spans="1:20" ht="16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s="5">
        <f>(E841/D841)</f>
        <v>1.9018181818181819</v>
      </c>
      <c r="I841" s="8">
        <f>E841/G841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4">
        <f>(((L841/60)/60)/24)+DATE(1970,1,1)</f>
        <v>41715.208333333336</v>
      </c>
      <c r="O841" s="14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tr">
        <f>IF(R841="food/food trucks","Food",IF(OR(R841=$R$3,R841=$R$15,R841=$R$52,R841=$R$85,R841=$R$75,R841=$R$135),"Music",IF(OR(R841=Sheet1!$H$4,R841=Sheet1!$H$5,R841=Sheet1!$H$6,R841=Sheet1!$H$7,R841=Sheet1!$H$8,R841=Sheet1!$H$9),"Film &amp; Video",IF(OR(R841=Sheet1!$H$26,R841=Sheet1!$H$25),"Technology",IF(R841=Sheet1!$H$13,"Journalism",IF(OR(R841=Sheet1!$H$20,R841=Sheet1!$H$21,R841=Sheet1!$H$22,R841=Sheet1!$H$23),"Publishing",IF(R841=Sheet1!$H$24,"Photography",IF(R841=Sheet1!$H$27,"Theater",IF(OR(R841=Sheet1!$H$10,R841=Sheet1!$H$11),"Games","TBD")))))))))</f>
        <v>Film &amp; Video</v>
      </c>
      <c r="T841" t="str">
        <f>IF(R841=Sheet1!$H$4,"Animation",IF(R841=Sheet1!$H$5,"Documentary",IF(R841=Sheet1!$H$6,"Drama",IF(R841=Sheet1!$H$7,"Science Fiction",IF(R841=Sheet1!$H$8,"Shorts",IF(R841=Sheet1!$H$9,"Television",IF(R841=Sheet1!$H$10,"Mobile games",IF(R841=Sheet1!$H$11,"Video games",IF(R841=Sheet1!$H$12,"Food trucks",IF(R841=Sheet1!$H$13,"Audio",IF(R841=Sheet1!$H$14,"Electric music",IF(R841=Sheet1!$H$15,"Indie rock",IF(R841=Sheet1!$H$16,"Jazz",IF(R841=Sheet1!$H$17,"Metal",IF(R841=Sheet1!$H$18,"Rock",IF(R841=Sheet1!$H$19,"World Music",IF(R841=Sheet1!$H$20,"Fiction",IF(R841=Sheet1!$H$21,"Nonfiction",IF(R841=Sheet1!$H$22,"Radio &amp; podcasts",IF(R841=Sheet1!$H$23,"Translations",IF(R841=Sheet1!$H$24,"Photography books",IF(R841=Sheet1!$H$25,"Web",IF(R841=Sheet1!$H$26,"Wearables",IF(R841=Sheet1!$H$27,"Plays","Other"))))))))))))))))))))))))</f>
        <v>Documentary</v>
      </c>
    </row>
    <row r="842" spans="1:20" ht="16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s="5">
        <f>(E842/D842)</f>
        <v>1.0024333619948409</v>
      </c>
      <c r="I842" s="8">
        <f>E842/G842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4">
        <f>(((L842/60)/60)/24)+DATE(1970,1,1)</f>
        <v>41836.208333333336</v>
      </c>
      <c r="O842" s="14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tr">
        <f>IF(R842="food/food trucks","Food",IF(OR(R842=$R$3,R842=$R$15,R842=$R$52,R842=$R$85,R842=$R$75,R842=$R$135),"Music",IF(OR(R842=Sheet1!$H$4,R842=Sheet1!$H$5,R842=Sheet1!$H$6,R842=Sheet1!$H$7,R842=Sheet1!$H$8,R842=Sheet1!$H$9),"Film &amp; Video",IF(OR(R842=Sheet1!$H$26,R842=Sheet1!$H$25),"Technology",IF(R842=Sheet1!$H$13,"Journalism",IF(OR(R842=Sheet1!$H$20,R842=Sheet1!$H$21,R842=Sheet1!$H$22,R842=Sheet1!$H$23),"Publishing",IF(R842=Sheet1!$H$24,"Photography",IF(R842=Sheet1!$H$27,"Theater",IF(OR(R842=Sheet1!$H$10,R842=Sheet1!$H$11),"Games","TBD")))))))))</f>
        <v>Theater</v>
      </c>
      <c r="T842" t="str">
        <f>IF(R842=Sheet1!$H$4,"Animation",IF(R842=Sheet1!$H$5,"Documentary",IF(R842=Sheet1!$H$6,"Drama",IF(R842=Sheet1!$H$7,"Science Fiction",IF(R842=Sheet1!$H$8,"Shorts",IF(R842=Sheet1!$H$9,"Television",IF(R842=Sheet1!$H$10,"Mobile games",IF(R842=Sheet1!$H$11,"Video games",IF(R842=Sheet1!$H$12,"Food trucks",IF(R842=Sheet1!$H$13,"Audio",IF(R842=Sheet1!$H$14,"Electric music",IF(R842=Sheet1!$H$15,"Indie rock",IF(R842=Sheet1!$H$16,"Jazz",IF(R842=Sheet1!$H$17,"Metal",IF(R842=Sheet1!$H$18,"Rock",IF(R842=Sheet1!$H$19,"World Music",IF(R842=Sheet1!$H$20,"Fiction",IF(R842=Sheet1!$H$21,"Nonfiction",IF(R842=Sheet1!$H$22,"Radio &amp; podcasts",IF(R842=Sheet1!$H$23,"Translations",IF(R842=Sheet1!$H$24,"Photography books",IF(R842=Sheet1!$H$25,"Web",IF(R842=Sheet1!$H$26,"Wearables",IF(R842=Sheet1!$H$27,"Plays","Other"))))))))))))))))))))))))</f>
        <v>Plays</v>
      </c>
    </row>
    <row r="843" spans="1:20" ht="16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s="5">
        <f>(E843/D843)</f>
        <v>1.4275824175824177</v>
      </c>
      <c r="I843" s="8">
        <f>E843/G843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4">
        <f>(((L843/60)/60)/24)+DATE(1970,1,1)</f>
        <v>42419.25</v>
      </c>
      <c r="O843" s="14">
        <f>(((M843/60)/60)/24)+DATE(1970,1,1)</f>
        <v>42435.25</v>
      </c>
      <c r="P843" t="b">
        <v>0</v>
      </c>
      <c r="Q843" t="b">
        <v>0</v>
      </c>
      <c r="R843" t="s">
        <v>28</v>
      </c>
      <c r="S843" t="str">
        <f>IF(R843="food/food trucks","Food",IF(OR(R843=$R$3,R843=$R$15,R843=$R$52,R843=$R$85,R843=$R$75,R843=$R$135),"Music",IF(OR(R843=Sheet1!$H$4,R843=Sheet1!$H$5,R843=Sheet1!$H$6,R843=Sheet1!$H$7,R843=Sheet1!$H$8,R843=Sheet1!$H$9),"Film &amp; Video",IF(OR(R843=Sheet1!$H$26,R843=Sheet1!$H$25),"Technology",IF(R843=Sheet1!$H$13,"Journalism",IF(OR(R843=Sheet1!$H$20,R843=Sheet1!$H$21,R843=Sheet1!$H$22,R843=Sheet1!$H$23),"Publishing",IF(R843=Sheet1!$H$24,"Photography",IF(R843=Sheet1!$H$27,"Theater",IF(OR(R843=Sheet1!$H$10,R843=Sheet1!$H$11),"Games","TBD")))))))))</f>
        <v>Technology</v>
      </c>
      <c r="T843" t="str">
        <f>IF(R843=Sheet1!$H$4,"Animation",IF(R843=Sheet1!$H$5,"Documentary",IF(R843=Sheet1!$H$6,"Drama",IF(R843=Sheet1!$H$7,"Science Fiction",IF(R843=Sheet1!$H$8,"Shorts",IF(R843=Sheet1!$H$9,"Television",IF(R843=Sheet1!$H$10,"Mobile games",IF(R843=Sheet1!$H$11,"Video games",IF(R843=Sheet1!$H$12,"Food trucks",IF(R843=Sheet1!$H$13,"Audio",IF(R843=Sheet1!$H$14,"Electric music",IF(R843=Sheet1!$H$15,"Indie rock",IF(R843=Sheet1!$H$16,"Jazz",IF(R843=Sheet1!$H$17,"Metal",IF(R843=Sheet1!$H$18,"Rock",IF(R843=Sheet1!$H$19,"World Music",IF(R843=Sheet1!$H$20,"Fiction",IF(R843=Sheet1!$H$21,"Nonfiction",IF(R843=Sheet1!$H$22,"Radio &amp; podcasts",IF(R843=Sheet1!$H$23,"Translations",IF(R843=Sheet1!$H$24,"Photography books",IF(R843=Sheet1!$H$25,"Web",IF(R843=Sheet1!$H$26,"Wearables",IF(R843=Sheet1!$H$27,"Plays","Other"))))))))))))))))))))))))</f>
        <v>Web</v>
      </c>
    </row>
    <row r="844" spans="1:20" ht="31.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s="5">
        <f>(E844/D844)</f>
        <v>5.6313333333333331</v>
      </c>
      <c r="I844" s="8">
        <f>E844/G844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4">
        <f>(((L844/60)/60)/24)+DATE(1970,1,1)</f>
        <v>43266.208333333328</v>
      </c>
      <c r="O844" s="14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tr">
        <f>IF(R844="food/food trucks","Food",IF(OR(R844=$R$3,R844=$R$15,R844=$R$52,R844=$R$85,R844=$R$75,R844=$R$135),"Music",IF(OR(R844=Sheet1!$H$4,R844=Sheet1!$H$5,R844=Sheet1!$H$6,R844=Sheet1!$H$7,R844=Sheet1!$H$8,R844=Sheet1!$H$9),"Film &amp; Video",IF(OR(R844=Sheet1!$H$26,R844=Sheet1!$H$25),"Technology",IF(R844=Sheet1!$H$13,"Journalism",IF(OR(R844=Sheet1!$H$20,R844=Sheet1!$H$21,R844=Sheet1!$H$22,R844=Sheet1!$H$23),"Publishing",IF(R844=Sheet1!$H$24,"Photography",IF(R844=Sheet1!$H$27,"Theater",IF(OR(R844=Sheet1!$H$10,R844=Sheet1!$H$11),"Games","TBD")))))))))</f>
        <v>Technology</v>
      </c>
      <c r="T844" t="str">
        <f>IF(R844=Sheet1!$H$4,"Animation",IF(R844=Sheet1!$H$5,"Documentary",IF(R844=Sheet1!$H$6,"Drama",IF(R844=Sheet1!$H$7,"Science Fiction",IF(R844=Sheet1!$H$8,"Shorts",IF(R844=Sheet1!$H$9,"Television",IF(R844=Sheet1!$H$10,"Mobile games",IF(R844=Sheet1!$H$11,"Video games",IF(R844=Sheet1!$H$12,"Food trucks",IF(R844=Sheet1!$H$13,"Audio",IF(R844=Sheet1!$H$14,"Electric music",IF(R844=Sheet1!$H$15,"Indie rock",IF(R844=Sheet1!$H$16,"Jazz",IF(R844=Sheet1!$H$17,"Metal",IF(R844=Sheet1!$H$18,"Rock",IF(R844=Sheet1!$H$19,"World Music",IF(R844=Sheet1!$H$20,"Fiction",IF(R844=Sheet1!$H$21,"Nonfiction",IF(R844=Sheet1!$H$22,"Radio &amp; podcasts",IF(R844=Sheet1!$H$23,"Translations",IF(R844=Sheet1!$H$24,"Photography books",IF(R844=Sheet1!$H$25,"Web",IF(R844=Sheet1!$H$26,"Wearables",IF(R844=Sheet1!$H$27,"Plays","Other"))))))))))))))))))))))))</f>
        <v>Wearables</v>
      </c>
    </row>
    <row r="845" spans="1:20" ht="31.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s="5">
        <f>(E845/D845)</f>
        <v>0.30715909090909088</v>
      </c>
      <c r="I845" s="8">
        <f>E845/G845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4">
        <f>(((L845/60)/60)/24)+DATE(1970,1,1)</f>
        <v>43338.208333333328</v>
      </c>
      <c r="O845" s="14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>
        <f>IF(R845="food/food trucks","Food",IF(OR(R845=$R$3,R845=$R$15,R845=$R$52,R845=$R$85,R845=$R$75,R845=$R$135),"Music",IF(OR(R845=Sheet1!$H$4,R845=Sheet1!$H$5,R845=Sheet1!$H$6,R845=Sheet1!$H$7,R845=Sheet1!$H$8,R845=Sheet1!$H$9),"Film &amp; Video",IF(OR(R845=Sheet1!$H$26,R845=Sheet1!$H$25),"Technology",IF(R845=Sheet1!$H$13,"Journalism",IF(OR(R845=Sheet1!$H$20,R845=Sheet1!$H$21,R845=Sheet1!$H$22,R845=Sheet1!$H$23),"Publishing",IF(R845=Sheet1!$H$24,"Photography",IF(R845=Sheet1!$H$27,"Theater",IF(OR(R845=Sheet1!$H$10,R845=Sheet1!$H$11),"Games","TBD")))))))))</f>
        <v>Photography</v>
      </c>
      <c r="T845" t="str">
        <f>IF(R845=Sheet1!$H$4,"Animation",IF(R845=Sheet1!$H$5,"Documentary",IF(R845=Sheet1!$H$6,"Drama",IF(R845=Sheet1!$H$7,"Science Fiction",IF(R845=Sheet1!$H$8,"Shorts",IF(R845=Sheet1!$H$9,"Television",IF(R845=Sheet1!$H$10,"Mobile games",IF(R845=Sheet1!$H$11,"Video games",IF(R845=Sheet1!$H$12,"Food trucks",IF(R845=Sheet1!$H$13,"Audio",IF(R845=Sheet1!$H$14,"Electric music",IF(R845=Sheet1!$H$15,"Indie rock",IF(R845=Sheet1!$H$16,"Jazz",IF(R845=Sheet1!$H$17,"Metal",IF(R845=Sheet1!$H$18,"Rock",IF(R845=Sheet1!$H$19,"World Music",IF(R845=Sheet1!$H$20,"Fiction",IF(R845=Sheet1!$H$21,"Nonfiction",IF(R845=Sheet1!$H$22,"Radio &amp; podcasts",IF(R845=Sheet1!$H$23,"Translations",IF(R845=Sheet1!$H$24,"Photography books",IF(R845=Sheet1!$H$25,"Web",IF(R845=Sheet1!$H$26,"Wearables",IF(R845=Sheet1!$H$27,"Plays","Other"))))))))))))))))))))))))</f>
        <v>Photography books</v>
      </c>
    </row>
    <row r="846" spans="1:20" ht="16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s="5">
        <f>(E846/D846)</f>
        <v>0.99397727272727276</v>
      </c>
      <c r="I846" s="8">
        <f>E846/G846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4">
        <f>(((L846/60)/60)/24)+DATE(1970,1,1)</f>
        <v>40930.25</v>
      </c>
      <c r="O846" s="14">
        <f>(((M846/60)/60)/24)+DATE(1970,1,1)</f>
        <v>40933.25</v>
      </c>
      <c r="P846" t="b">
        <v>0</v>
      </c>
      <c r="Q846" t="b">
        <v>0</v>
      </c>
      <c r="R846" t="s">
        <v>42</v>
      </c>
      <c r="S846" t="str">
        <f>IF(R846="food/food trucks","Food",IF(OR(R846=$R$3,R846=$R$15,R846=$R$52,R846=$R$85,R846=$R$75,R846=$R$135),"Music",IF(OR(R846=Sheet1!$H$4,R846=Sheet1!$H$5,R846=Sheet1!$H$6,R846=Sheet1!$H$7,R846=Sheet1!$H$8,R846=Sheet1!$H$9),"Film &amp; Video",IF(OR(R846=Sheet1!$H$26,R846=Sheet1!$H$25),"Technology",IF(R846=Sheet1!$H$13,"Journalism",IF(OR(R846=Sheet1!$H$20,R846=Sheet1!$H$21,R846=Sheet1!$H$22,R846=Sheet1!$H$23),"Publishing",IF(R846=Sheet1!$H$24,"Photography",IF(R846=Sheet1!$H$27,"Theater",IF(OR(R846=Sheet1!$H$10,R846=Sheet1!$H$11),"Games","TBD")))))))))</f>
        <v>Film &amp; Video</v>
      </c>
      <c r="T846" t="str">
        <f>IF(R846=Sheet1!$H$4,"Animation",IF(R846=Sheet1!$H$5,"Documentary",IF(R846=Sheet1!$H$6,"Drama",IF(R846=Sheet1!$H$7,"Science Fiction",IF(R846=Sheet1!$H$8,"Shorts",IF(R846=Sheet1!$H$9,"Television",IF(R846=Sheet1!$H$10,"Mobile games",IF(R846=Sheet1!$H$11,"Video games",IF(R846=Sheet1!$H$12,"Food trucks",IF(R846=Sheet1!$H$13,"Audio",IF(R846=Sheet1!$H$14,"Electric music",IF(R846=Sheet1!$H$15,"Indie rock",IF(R846=Sheet1!$H$16,"Jazz",IF(R846=Sheet1!$H$17,"Metal",IF(R846=Sheet1!$H$18,"Rock",IF(R846=Sheet1!$H$19,"World Music",IF(R846=Sheet1!$H$20,"Fiction",IF(R846=Sheet1!$H$21,"Nonfiction",IF(R846=Sheet1!$H$22,"Radio &amp; podcasts",IF(R846=Sheet1!$H$23,"Translations",IF(R846=Sheet1!$H$24,"Photography books",IF(R846=Sheet1!$H$25,"Web",IF(R846=Sheet1!$H$26,"Wearables",IF(R846=Sheet1!$H$27,"Plays","Other"))))))))))))))))))))))))</f>
        <v>Documentary</v>
      </c>
    </row>
    <row r="847" spans="1:20" ht="16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s="5">
        <f>(E847/D847)</f>
        <v>1.9754935622317598</v>
      </c>
      <c r="I847" s="8">
        <f>E847/G847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4">
        <f>(((L847/60)/60)/24)+DATE(1970,1,1)</f>
        <v>43235.208333333328</v>
      </c>
      <c r="O847" s="14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tr">
        <f>IF(R847="food/food trucks","Food",IF(OR(R847=$R$3,R847=$R$15,R847=$R$52,R847=$R$85,R847=$R$75,R847=$R$135),"Music",IF(OR(R847=Sheet1!$H$4,R847=Sheet1!$H$5,R847=Sheet1!$H$6,R847=Sheet1!$H$7,R847=Sheet1!$H$8,R847=Sheet1!$H$9),"Film &amp; Video",IF(OR(R847=Sheet1!$H$26,R847=Sheet1!$H$25),"Technology",IF(R847=Sheet1!$H$13,"Journalism",IF(OR(R847=Sheet1!$H$20,R847=Sheet1!$H$21,R847=Sheet1!$H$22,R847=Sheet1!$H$23),"Publishing",IF(R847=Sheet1!$H$24,"Photography",IF(R847=Sheet1!$H$27,"Theater",IF(OR(R847=Sheet1!$H$10,R847=Sheet1!$H$11),"Games","TBD")))))))))</f>
        <v>Technology</v>
      </c>
      <c r="T847" t="str">
        <f>IF(R847=Sheet1!$H$4,"Animation",IF(R847=Sheet1!$H$5,"Documentary",IF(R847=Sheet1!$H$6,"Drama",IF(R847=Sheet1!$H$7,"Science Fiction",IF(R847=Sheet1!$H$8,"Shorts",IF(R847=Sheet1!$H$9,"Television",IF(R847=Sheet1!$H$10,"Mobile games",IF(R847=Sheet1!$H$11,"Video games",IF(R847=Sheet1!$H$12,"Food trucks",IF(R847=Sheet1!$H$13,"Audio",IF(R847=Sheet1!$H$14,"Electric music",IF(R847=Sheet1!$H$15,"Indie rock",IF(R847=Sheet1!$H$16,"Jazz",IF(R847=Sheet1!$H$17,"Metal",IF(R847=Sheet1!$H$18,"Rock",IF(R847=Sheet1!$H$19,"World Music",IF(R847=Sheet1!$H$20,"Fiction",IF(R847=Sheet1!$H$21,"Nonfiction",IF(R847=Sheet1!$H$22,"Radio &amp; podcasts",IF(R847=Sheet1!$H$23,"Translations",IF(R847=Sheet1!$H$24,"Photography books",IF(R847=Sheet1!$H$25,"Web",IF(R847=Sheet1!$H$26,"Wearables",IF(R847=Sheet1!$H$27,"Plays","Other"))))))))))))))))))))))))</f>
        <v>Web</v>
      </c>
    </row>
    <row r="848" spans="1:20" ht="16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s="5">
        <f>(E848/D848)</f>
        <v>5.085</v>
      </c>
      <c r="I848" s="8">
        <f>E848/G848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14">
        <f>(((L848/60)/60)/24)+DATE(1970,1,1)</f>
        <v>43302.208333333328</v>
      </c>
      <c r="O848" s="14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tr">
        <f>IF(R848="food/food trucks","Food",IF(OR(R848=$R$3,R848=$R$15,R848=$R$52,R848=$R$85,R848=$R$75,R848=$R$135),"Music",IF(OR(R848=Sheet1!$H$4,R848=Sheet1!$H$5,R848=Sheet1!$H$6,R848=Sheet1!$H$7,R848=Sheet1!$H$8,R848=Sheet1!$H$9),"Film &amp; Video",IF(OR(R848=Sheet1!$H$26,R848=Sheet1!$H$25),"Technology",IF(R848=Sheet1!$H$13,"Journalism",IF(OR(R848=Sheet1!$H$20,R848=Sheet1!$H$21,R848=Sheet1!$H$22,R848=Sheet1!$H$23),"Publishing",IF(R848=Sheet1!$H$24,"Photography",IF(R848=Sheet1!$H$27,"Theater",IF(OR(R848=Sheet1!$H$10,R848=Sheet1!$H$11),"Games","TBD")))))))))</f>
        <v>Technology</v>
      </c>
      <c r="T848" t="str">
        <f>IF(R848=Sheet1!$H$4,"Animation",IF(R848=Sheet1!$H$5,"Documentary",IF(R848=Sheet1!$H$6,"Drama",IF(R848=Sheet1!$H$7,"Science Fiction",IF(R848=Sheet1!$H$8,"Shorts",IF(R848=Sheet1!$H$9,"Television",IF(R848=Sheet1!$H$10,"Mobile games",IF(R848=Sheet1!$H$11,"Video games",IF(R848=Sheet1!$H$12,"Food trucks",IF(R848=Sheet1!$H$13,"Audio",IF(R848=Sheet1!$H$14,"Electric music",IF(R848=Sheet1!$H$15,"Indie rock",IF(R848=Sheet1!$H$16,"Jazz",IF(R848=Sheet1!$H$17,"Metal",IF(R848=Sheet1!$H$18,"Rock",IF(R848=Sheet1!$H$19,"World Music",IF(R848=Sheet1!$H$20,"Fiction",IF(R848=Sheet1!$H$21,"Nonfiction",IF(R848=Sheet1!$H$22,"Radio &amp; podcasts",IF(R848=Sheet1!$H$23,"Translations",IF(R848=Sheet1!$H$24,"Photography books",IF(R848=Sheet1!$H$25,"Web",IF(R848=Sheet1!$H$26,"Wearables",IF(R848=Sheet1!$H$27,"Plays","Other"))))))))))))))))))))))))</f>
        <v>Web</v>
      </c>
    </row>
    <row r="849" spans="1:20" ht="16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s="5">
        <f>(E849/D849)</f>
        <v>2.3774468085106384</v>
      </c>
      <c r="I849" s="8">
        <f>E849/G849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4">
        <f>(((L849/60)/60)/24)+DATE(1970,1,1)</f>
        <v>43107.25</v>
      </c>
      <c r="O849" s="14">
        <f>(((M849/60)/60)/24)+DATE(1970,1,1)</f>
        <v>43110.25</v>
      </c>
      <c r="P849" t="b">
        <v>0</v>
      </c>
      <c r="Q849" t="b">
        <v>0</v>
      </c>
      <c r="R849" t="s">
        <v>17</v>
      </c>
      <c r="S849" t="str">
        <f>IF(R849="food/food trucks","Food",IF(OR(R849=$R$3,R849=$R$15,R849=$R$52,R849=$R$85,R849=$R$75,R849=$R$135),"Music",IF(OR(R849=Sheet1!$H$4,R849=Sheet1!$H$5,R849=Sheet1!$H$6,R849=Sheet1!$H$7,R849=Sheet1!$H$8,R849=Sheet1!$H$9),"Film &amp; Video",IF(OR(R849=Sheet1!$H$26,R849=Sheet1!$H$25),"Technology",IF(R849=Sheet1!$H$13,"Journalism",IF(OR(R849=Sheet1!$H$20,R849=Sheet1!$H$21,R849=Sheet1!$H$22,R849=Sheet1!$H$23),"Publishing",IF(R849=Sheet1!$H$24,"Photography",IF(R849=Sheet1!$H$27,"Theater",IF(OR(R849=Sheet1!$H$10,R849=Sheet1!$H$11),"Games","TBD")))))))))</f>
        <v>Food</v>
      </c>
      <c r="T849" t="str">
        <f>IF(R849=Sheet1!$H$4,"Animation",IF(R849=Sheet1!$H$5,"Documentary",IF(R849=Sheet1!$H$6,"Drama",IF(R849=Sheet1!$H$7,"Science Fiction",IF(R849=Sheet1!$H$8,"Shorts",IF(R849=Sheet1!$H$9,"Television",IF(R849=Sheet1!$H$10,"Mobile games",IF(R849=Sheet1!$H$11,"Video games",IF(R849=Sheet1!$H$12,"Food trucks",IF(R849=Sheet1!$H$13,"Audio",IF(R849=Sheet1!$H$14,"Electric music",IF(R849=Sheet1!$H$15,"Indie rock",IF(R849=Sheet1!$H$16,"Jazz",IF(R849=Sheet1!$H$17,"Metal",IF(R849=Sheet1!$H$18,"Rock",IF(R849=Sheet1!$H$19,"World Music",IF(R849=Sheet1!$H$20,"Fiction",IF(R849=Sheet1!$H$21,"Nonfiction",IF(R849=Sheet1!$H$22,"Radio &amp; podcasts",IF(R849=Sheet1!$H$23,"Translations",IF(R849=Sheet1!$H$24,"Photography books",IF(R849=Sheet1!$H$25,"Web",IF(R849=Sheet1!$H$26,"Wearables",IF(R849=Sheet1!$H$27,"Plays","Other"))))))))))))))))))))))))</f>
        <v>Food trucks</v>
      </c>
    </row>
    <row r="850" spans="1:20" ht="16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s="5">
        <f>(E850/D850)</f>
        <v>3.3846875000000001</v>
      </c>
      <c r="I850" s="8">
        <f>E850/G850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4">
        <f>(((L850/60)/60)/24)+DATE(1970,1,1)</f>
        <v>40341.208333333336</v>
      </c>
      <c r="O850" s="14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tr">
        <f>IF(R850="food/food trucks","Food",IF(OR(R850=$R$3,R850=$R$15,R850=$R$52,R850=$R$85,R850=$R$75,R850=$R$135),"Music",IF(OR(R850=Sheet1!$H$4,R850=Sheet1!$H$5,R850=Sheet1!$H$6,R850=Sheet1!$H$7,R850=Sheet1!$H$8,R850=Sheet1!$H$9),"Film &amp; Video",IF(OR(R850=Sheet1!$H$26,R850=Sheet1!$H$25),"Technology",IF(R850=Sheet1!$H$13,"Journalism",IF(OR(R850=Sheet1!$H$20,R850=Sheet1!$H$21,R850=Sheet1!$H$22,R850=Sheet1!$H$23),"Publishing",IF(R850=Sheet1!$H$24,"Photography",IF(R850=Sheet1!$H$27,"Theater",IF(OR(R850=Sheet1!$H$10,R850=Sheet1!$H$11),"Games","TBD")))))))))</f>
        <v>Film &amp; Video</v>
      </c>
      <c r="T850" t="str">
        <f>IF(R850=Sheet1!$H$4,"Animation",IF(R850=Sheet1!$H$5,"Documentary",IF(R850=Sheet1!$H$6,"Drama",IF(R850=Sheet1!$H$7,"Science Fiction",IF(R850=Sheet1!$H$8,"Shorts",IF(R850=Sheet1!$H$9,"Television",IF(R850=Sheet1!$H$10,"Mobile games",IF(R850=Sheet1!$H$11,"Video games",IF(R850=Sheet1!$H$12,"Food trucks",IF(R850=Sheet1!$H$13,"Audio",IF(R850=Sheet1!$H$14,"Electric music",IF(R850=Sheet1!$H$15,"Indie rock",IF(R850=Sheet1!$H$16,"Jazz",IF(R850=Sheet1!$H$17,"Metal",IF(R850=Sheet1!$H$18,"Rock",IF(R850=Sheet1!$H$19,"World Music",IF(R850=Sheet1!$H$20,"Fiction",IF(R850=Sheet1!$H$21,"Nonfiction",IF(R850=Sheet1!$H$22,"Radio &amp; podcasts",IF(R850=Sheet1!$H$23,"Translations",IF(R850=Sheet1!$H$24,"Photography books",IF(R850=Sheet1!$H$25,"Web",IF(R850=Sheet1!$H$26,"Wearables",IF(R850=Sheet1!$H$27,"Plays","Other"))))))))))))))))))))))))</f>
        <v>Drama</v>
      </c>
    </row>
    <row r="851" spans="1:20" ht="16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s="5">
        <f>(E851/D851)</f>
        <v>1.3308955223880596</v>
      </c>
      <c r="I851" s="8">
        <f>E851/G851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4">
        <f>(((L851/60)/60)/24)+DATE(1970,1,1)</f>
        <v>40948.25</v>
      </c>
      <c r="O851" s="14">
        <f>(((M851/60)/60)/24)+DATE(1970,1,1)</f>
        <v>40951.25</v>
      </c>
      <c r="P851" t="b">
        <v>0</v>
      </c>
      <c r="Q851" t="b">
        <v>1</v>
      </c>
      <c r="R851" t="s">
        <v>60</v>
      </c>
      <c r="S851" t="str">
        <f>IF(R851="food/food trucks","Food",IF(OR(R851=$R$3,R851=$R$15,R851=$R$52,R851=$R$85,R851=$R$75,R851=$R$135),"Music",IF(OR(R851=Sheet1!$H$4,R851=Sheet1!$H$5,R851=Sheet1!$H$6,R851=Sheet1!$H$7,R851=Sheet1!$H$8,R851=Sheet1!$H$9),"Film &amp; Video",IF(OR(R851=Sheet1!$H$26,R851=Sheet1!$H$25),"Technology",IF(R851=Sheet1!$H$13,"Journalism",IF(OR(R851=Sheet1!$H$20,R851=Sheet1!$H$21,R851=Sheet1!$H$22,R851=Sheet1!$H$23),"Publishing",IF(R851=Sheet1!$H$24,"Photography",IF(R851=Sheet1!$H$27,"Theater",IF(OR(R851=Sheet1!$H$10,R851=Sheet1!$H$11),"Games","TBD")))))))))</f>
        <v>Music</v>
      </c>
      <c r="T851" t="str">
        <f>IF(R851=Sheet1!$H$4,"Animation",IF(R851=Sheet1!$H$5,"Documentary",IF(R851=Sheet1!$H$6,"Drama",IF(R851=Sheet1!$H$7,"Science Fiction",IF(R851=Sheet1!$H$8,"Shorts",IF(R851=Sheet1!$H$9,"Television",IF(R851=Sheet1!$H$10,"Mobile games",IF(R851=Sheet1!$H$11,"Video games",IF(R851=Sheet1!$H$12,"Food trucks",IF(R851=Sheet1!$H$13,"Audio",IF(R851=Sheet1!$H$14,"Electric music",IF(R851=Sheet1!$H$15,"Indie rock",IF(R851=Sheet1!$H$16,"Jazz",IF(R851=Sheet1!$H$17,"Metal",IF(R851=Sheet1!$H$18,"Rock",IF(R851=Sheet1!$H$19,"World Music",IF(R851=Sheet1!$H$20,"Fiction",IF(R851=Sheet1!$H$21,"Nonfiction",IF(R851=Sheet1!$H$22,"Radio &amp; podcasts",IF(R851=Sheet1!$H$23,"Translations",IF(R851=Sheet1!$H$24,"Photography books",IF(R851=Sheet1!$H$25,"Web",IF(R851=Sheet1!$H$26,"Wearables",IF(R851=Sheet1!$H$27,"Plays","Other"))))))))))))))))))))))))</f>
        <v>Indie rock</v>
      </c>
    </row>
    <row r="852" spans="1:20" ht="16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s="5">
        <f>(E852/D852)</f>
        <v>0.01</v>
      </c>
      <c r="I852" s="8">
        <f>E852/G852</f>
        <v>1</v>
      </c>
      <c r="J852" t="s">
        <v>21</v>
      </c>
      <c r="K852" t="s">
        <v>22</v>
      </c>
      <c r="L852">
        <v>1321682400</v>
      </c>
      <c r="M852">
        <v>1322978400</v>
      </c>
      <c r="N852" s="14">
        <f>(((L852/60)/60)/24)+DATE(1970,1,1)</f>
        <v>40866.25</v>
      </c>
      <c r="O852" s="14">
        <f>(((M852/60)/60)/24)+DATE(1970,1,1)</f>
        <v>40881.25</v>
      </c>
      <c r="P852" t="b">
        <v>1</v>
      </c>
      <c r="Q852" t="b">
        <v>0</v>
      </c>
      <c r="R852" t="s">
        <v>23</v>
      </c>
      <c r="S852" t="str">
        <f>IF(R852="food/food trucks","Food",IF(OR(R852=$R$3,R852=$R$15,R852=$R$52,R852=$R$85,R852=$R$75,R852=$R$135),"Music",IF(OR(R852=Sheet1!$H$4,R852=Sheet1!$H$5,R852=Sheet1!$H$6,R852=Sheet1!$H$7,R852=Sheet1!$H$8,R852=Sheet1!$H$9),"Film &amp; Video",IF(OR(R852=Sheet1!$H$26,R852=Sheet1!$H$25),"Technology",IF(R852=Sheet1!$H$13,"Journalism",IF(OR(R852=Sheet1!$H$20,R852=Sheet1!$H$21,R852=Sheet1!$H$22,R852=Sheet1!$H$23),"Publishing",IF(R852=Sheet1!$H$24,"Photography",IF(R852=Sheet1!$H$27,"Theater",IF(OR(R852=Sheet1!$H$10,R852=Sheet1!$H$11),"Games","TBD")))))))))</f>
        <v>Music</v>
      </c>
      <c r="T852" t="str">
        <f>IF(R852=Sheet1!$H$4,"Animation",IF(R852=Sheet1!$H$5,"Documentary",IF(R852=Sheet1!$H$6,"Drama",IF(R852=Sheet1!$H$7,"Science Fiction",IF(R852=Sheet1!$H$8,"Shorts",IF(R852=Sheet1!$H$9,"Television",IF(R852=Sheet1!$H$10,"Mobile games",IF(R852=Sheet1!$H$11,"Video games",IF(R852=Sheet1!$H$12,"Food trucks",IF(R852=Sheet1!$H$13,"Audio",IF(R852=Sheet1!$H$14,"Electric music",IF(R852=Sheet1!$H$15,"Indie rock",IF(R852=Sheet1!$H$16,"Jazz",IF(R852=Sheet1!$H$17,"Metal",IF(R852=Sheet1!$H$18,"Rock",IF(R852=Sheet1!$H$19,"World Music",IF(R852=Sheet1!$H$20,"Fiction",IF(R852=Sheet1!$H$21,"Nonfiction",IF(R852=Sheet1!$H$22,"Radio &amp; podcasts",IF(R852=Sheet1!$H$23,"Translations",IF(R852=Sheet1!$H$24,"Photography books",IF(R852=Sheet1!$H$25,"Web",IF(R852=Sheet1!$H$26,"Wearables",IF(R852=Sheet1!$H$27,"Plays","Other"))))))))))))))))))))))))</f>
        <v>Rock</v>
      </c>
    </row>
    <row r="853" spans="1:20" ht="31.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s="5">
        <f>(E853/D853)</f>
        <v>2.0779999999999998</v>
      </c>
      <c r="I853" s="8">
        <f>E853/G853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4">
        <f>(((L853/60)/60)/24)+DATE(1970,1,1)</f>
        <v>41031.208333333336</v>
      </c>
      <c r="O853" s="14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tr">
        <f>IF(R853="food/food trucks","Food",IF(OR(R853=$R$3,R853=$R$15,R853=$R$52,R853=$R$85,R853=$R$75,R853=$R$135),"Music",IF(OR(R853=Sheet1!$H$4,R853=Sheet1!$H$5,R853=Sheet1!$H$6,R853=Sheet1!$H$7,R853=Sheet1!$H$8,R853=Sheet1!$H$9),"Film &amp; Video",IF(OR(R853=Sheet1!$H$26,R853=Sheet1!$H$25),"Technology",IF(R853=Sheet1!$H$13,"Journalism",IF(OR(R853=Sheet1!$H$20,R853=Sheet1!$H$21,R853=Sheet1!$H$22,R853=Sheet1!$H$23),"Publishing",IF(R853=Sheet1!$H$24,"Photography",IF(R853=Sheet1!$H$27,"Theater",IF(OR(R853=Sheet1!$H$10,R853=Sheet1!$H$11),"Games","TBD")))))))))</f>
        <v>Music</v>
      </c>
      <c r="T853" t="str">
        <f>IF(R853=Sheet1!$H$4,"Animation",IF(R853=Sheet1!$H$5,"Documentary",IF(R853=Sheet1!$H$6,"Drama",IF(R853=Sheet1!$H$7,"Science Fiction",IF(R853=Sheet1!$H$8,"Shorts",IF(R853=Sheet1!$H$9,"Television",IF(R853=Sheet1!$H$10,"Mobile games",IF(R853=Sheet1!$H$11,"Video games",IF(R853=Sheet1!$H$12,"Food trucks",IF(R853=Sheet1!$H$13,"Audio",IF(R853=Sheet1!$H$14,"Electric music",IF(R853=Sheet1!$H$15,"Indie rock",IF(R853=Sheet1!$H$16,"Jazz",IF(R853=Sheet1!$H$17,"Metal",IF(R853=Sheet1!$H$18,"Rock",IF(R853=Sheet1!$H$19,"World Music",IF(R853=Sheet1!$H$20,"Fiction",IF(R853=Sheet1!$H$21,"Nonfiction",IF(R853=Sheet1!$H$22,"Radio &amp; podcasts",IF(R853=Sheet1!$H$23,"Translations",IF(R853=Sheet1!$H$24,"Photography books",IF(R853=Sheet1!$H$25,"Web",IF(R853=Sheet1!$H$26,"Wearables",IF(R853=Sheet1!$H$27,"Plays","Other"))))))))))))))))))))))))</f>
        <v>Electric music</v>
      </c>
    </row>
    <row r="854" spans="1:20" ht="31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s="5">
        <f>(E854/D854)</f>
        <v>0.51122448979591839</v>
      </c>
      <c r="I854" s="8">
        <f>E854/G854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4">
        <f>(((L854/60)/60)/24)+DATE(1970,1,1)</f>
        <v>40740.208333333336</v>
      </c>
      <c r="O854" s="14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>
        <f>IF(R854="food/food trucks","Food",IF(OR(R854=$R$3,R854=$R$15,R854=$R$52,R854=$R$85,R854=$R$75,R854=$R$135),"Music",IF(OR(R854=Sheet1!$H$4,R854=Sheet1!$H$5,R854=Sheet1!$H$6,R854=Sheet1!$H$7,R854=Sheet1!$H$8,R854=Sheet1!$H$9),"Film &amp; Video",IF(OR(R854=Sheet1!$H$26,R854=Sheet1!$H$25),"Technology",IF(R854=Sheet1!$H$13,"Journalism",IF(OR(R854=Sheet1!$H$20,R854=Sheet1!$H$21,R854=Sheet1!$H$22,R854=Sheet1!$H$23),"Publishing",IF(R854=Sheet1!$H$24,"Photography",IF(R854=Sheet1!$H$27,"Theater",IF(OR(R854=Sheet1!$H$10,R854=Sheet1!$H$11),"Games","TBD")))))))))</f>
        <v>Games</v>
      </c>
      <c r="T854" t="str">
        <f>IF(R854=Sheet1!$H$4,"Animation",IF(R854=Sheet1!$H$5,"Documentary",IF(R854=Sheet1!$H$6,"Drama",IF(R854=Sheet1!$H$7,"Science Fiction",IF(R854=Sheet1!$H$8,"Shorts",IF(R854=Sheet1!$H$9,"Television",IF(R854=Sheet1!$H$10,"Mobile games",IF(R854=Sheet1!$H$11,"Video games",IF(R854=Sheet1!$H$12,"Food trucks",IF(R854=Sheet1!$H$13,"Audio",IF(R854=Sheet1!$H$14,"Electric music",IF(R854=Sheet1!$H$15,"Indie rock",IF(R854=Sheet1!$H$16,"Jazz",IF(R854=Sheet1!$H$17,"Metal",IF(R854=Sheet1!$H$18,"Rock",IF(R854=Sheet1!$H$19,"World Music",IF(R854=Sheet1!$H$20,"Fiction",IF(R854=Sheet1!$H$21,"Nonfiction",IF(R854=Sheet1!$H$22,"Radio &amp; podcasts",IF(R854=Sheet1!$H$23,"Translations",IF(R854=Sheet1!$H$24,"Photography books",IF(R854=Sheet1!$H$25,"Web",IF(R854=Sheet1!$H$26,"Wearables",IF(R854=Sheet1!$H$27,"Plays","Other"))))))))))))))))))))))))</f>
        <v>Video games</v>
      </c>
    </row>
    <row r="855" spans="1:20" ht="16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s="5">
        <f>(E855/D855)</f>
        <v>6.5205847953216374</v>
      </c>
      <c r="I855" s="8">
        <f>E855/G855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4">
        <f>(((L855/60)/60)/24)+DATE(1970,1,1)</f>
        <v>40714.208333333336</v>
      </c>
      <c r="O855" s="14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tr">
        <f>IF(R855="food/food trucks","Food",IF(OR(R855=$R$3,R855=$R$15,R855=$R$52,R855=$R$85,R855=$R$75,R855=$R$135),"Music",IF(OR(R855=Sheet1!$H$4,R855=Sheet1!$H$5,R855=Sheet1!$H$6,R855=Sheet1!$H$7,R855=Sheet1!$H$8,R855=Sheet1!$H$9),"Film &amp; Video",IF(OR(R855=Sheet1!$H$26,R855=Sheet1!$H$25),"Technology",IF(R855=Sheet1!$H$13,"Journalism",IF(OR(R855=Sheet1!$H$20,R855=Sheet1!$H$21,R855=Sheet1!$H$22,R855=Sheet1!$H$23),"Publishing",IF(R855=Sheet1!$H$24,"Photography",IF(R855=Sheet1!$H$27,"Theater",IF(OR(R855=Sheet1!$H$10,R855=Sheet1!$H$11),"Games","TBD")))))))))</f>
        <v>Music</v>
      </c>
      <c r="T855" t="str">
        <f>IF(R855=Sheet1!$H$4,"Animation",IF(R855=Sheet1!$H$5,"Documentary",IF(R855=Sheet1!$H$6,"Drama",IF(R855=Sheet1!$H$7,"Science Fiction",IF(R855=Sheet1!$H$8,"Shorts",IF(R855=Sheet1!$H$9,"Television",IF(R855=Sheet1!$H$10,"Mobile games",IF(R855=Sheet1!$H$11,"Video games",IF(R855=Sheet1!$H$12,"Food trucks",IF(R855=Sheet1!$H$13,"Audio",IF(R855=Sheet1!$H$14,"Electric music",IF(R855=Sheet1!$H$15,"Indie rock",IF(R855=Sheet1!$H$16,"Jazz",IF(R855=Sheet1!$H$17,"Metal",IF(R855=Sheet1!$H$18,"Rock",IF(R855=Sheet1!$H$19,"World Music",IF(R855=Sheet1!$H$20,"Fiction",IF(R855=Sheet1!$H$21,"Nonfiction",IF(R855=Sheet1!$H$22,"Radio &amp; podcasts",IF(R855=Sheet1!$H$23,"Translations",IF(R855=Sheet1!$H$24,"Photography books",IF(R855=Sheet1!$H$25,"Web",IF(R855=Sheet1!$H$26,"Wearables",IF(R855=Sheet1!$H$27,"Plays","Other"))))))))))))))))))))))))</f>
        <v>Indie rock</v>
      </c>
    </row>
    <row r="856" spans="1:20" ht="31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s="5">
        <f>(E856/D856)</f>
        <v>1.1363099415204678</v>
      </c>
      <c r="I856" s="8">
        <f>E856/G856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4">
        <f>(((L856/60)/60)/24)+DATE(1970,1,1)</f>
        <v>43787.25</v>
      </c>
      <c r="O856" s="14">
        <f>(((M856/60)/60)/24)+DATE(1970,1,1)</f>
        <v>43814.25</v>
      </c>
      <c r="P856" t="b">
        <v>0</v>
      </c>
      <c r="Q856" t="b">
        <v>0</v>
      </c>
      <c r="R856" t="s">
        <v>119</v>
      </c>
      <c r="S856" t="str">
        <f>IF(R856="food/food trucks","Food",IF(OR(R856=$R$3,R856=$R$15,R856=$R$52,R856=$R$85,R856=$R$75,R856=$R$135),"Music",IF(OR(R856=Sheet1!$H$4,R856=Sheet1!$H$5,R856=Sheet1!$H$6,R856=Sheet1!$H$7,R856=Sheet1!$H$8,R856=Sheet1!$H$9),"Film &amp; Video",IF(OR(R856=Sheet1!$H$26,R856=Sheet1!$H$25),"Technology",IF(R856=Sheet1!$H$13,"Journalism",IF(OR(R856=Sheet1!$H$20,R856=Sheet1!$H$21,R856=Sheet1!$H$22,R856=Sheet1!$H$23),"Publishing",IF(R856=Sheet1!$H$24,"Photography",IF(R856=Sheet1!$H$27,"Theater",IF(OR(R856=Sheet1!$H$10,R856=Sheet1!$H$11),"Games","TBD")))))))))</f>
        <v>Publishing</v>
      </c>
      <c r="T856" t="str">
        <f>IF(R856=Sheet1!$H$4,"Animation",IF(R856=Sheet1!$H$5,"Documentary",IF(R856=Sheet1!$H$6,"Drama",IF(R856=Sheet1!$H$7,"Science Fiction",IF(R856=Sheet1!$H$8,"Shorts",IF(R856=Sheet1!$H$9,"Television",IF(R856=Sheet1!$H$10,"Mobile games",IF(R856=Sheet1!$H$11,"Video games",IF(R856=Sheet1!$H$12,"Food trucks",IF(R856=Sheet1!$H$13,"Audio",IF(R856=Sheet1!$H$14,"Electric music",IF(R856=Sheet1!$H$15,"Indie rock",IF(R856=Sheet1!$H$16,"Jazz",IF(R856=Sheet1!$H$17,"Metal",IF(R856=Sheet1!$H$18,"Rock",IF(R856=Sheet1!$H$19,"World Music",IF(R856=Sheet1!$H$20,"Fiction",IF(R856=Sheet1!$H$21,"Nonfiction",IF(R856=Sheet1!$H$22,"Radio &amp; podcasts",IF(R856=Sheet1!$H$23,"Translations",IF(R856=Sheet1!$H$24,"Photography books",IF(R856=Sheet1!$H$25,"Web",IF(R856=Sheet1!$H$26,"Wearables",IF(R856=Sheet1!$H$27,"Plays","Other"))))))))))))))))))))))))</f>
        <v>Fiction</v>
      </c>
    </row>
    <row r="857" spans="1:20" ht="16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s="5">
        <f>(E857/D857)</f>
        <v>1.0237606837606839</v>
      </c>
      <c r="I857" s="8">
        <f>E857/G857</f>
        <v>53</v>
      </c>
      <c r="J857" t="s">
        <v>26</v>
      </c>
      <c r="K857" t="s">
        <v>27</v>
      </c>
      <c r="L857">
        <v>1308373200</v>
      </c>
      <c r="M857">
        <v>1311051600</v>
      </c>
      <c r="N857" s="14">
        <f>(((L857/60)/60)/24)+DATE(1970,1,1)</f>
        <v>40712.208333333336</v>
      </c>
      <c r="O857" s="14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tr">
        <f>IF(R857="food/food trucks","Food",IF(OR(R857=$R$3,R857=$R$15,R857=$R$52,R857=$R$85,R857=$R$75,R857=$R$135),"Music",IF(OR(R857=Sheet1!$H$4,R857=Sheet1!$H$5,R857=Sheet1!$H$6,R857=Sheet1!$H$7,R857=Sheet1!$H$8,R857=Sheet1!$H$9),"Film &amp; Video",IF(OR(R857=Sheet1!$H$26,R857=Sheet1!$H$25),"Technology",IF(R857=Sheet1!$H$13,"Journalism",IF(OR(R857=Sheet1!$H$20,R857=Sheet1!$H$21,R857=Sheet1!$H$22,R857=Sheet1!$H$23),"Publishing",IF(R857=Sheet1!$H$24,"Photography",IF(R857=Sheet1!$H$27,"Theater",IF(OR(R857=Sheet1!$H$10,R857=Sheet1!$H$11),"Games","TBD")))))))))</f>
        <v>Theater</v>
      </c>
      <c r="T857" t="str">
        <f>IF(R857=Sheet1!$H$4,"Animation",IF(R857=Sheet1!$H$5,"Documentary",IF(R857=Sheet1!$H$6,"Drama",IF(R857=Sheet1!$H$7,"Science Fiction",IF(R857=Sheet1!$H$8,"Shorts",IF(R857=Sheet1!$H$9,"Television",IF(R857=Sheet1!$H$10,"Mobile games",IF(R857=Sheet1!$H$11,"Video games",IF(R857=Sheet1!$H$12,"Food trucks",IF(R857=Sheet1!$H$13,"Audio",IF(R857=Sheet1!$H$14,"Electric music",IF(R857=Sheet1!$H$15,"Indie rock",IF(R857=Sheet1!$H$16,"Jazz",IF(R857=Sheet1!$H$17,"Metal",IF(R857=Sheet1!$H$18,"Rock",IF(R857=Sheet1!$H$19,"World Music",IF(R857=Sheet1!$H$20,"Fiction",IF(R857=Sheet1!$H$21,"Nonfiction",IF(R857=Sheet1!$H$22,"Radio &amp; podcasts",IF(R857=Sheet1!$H$23,"Translations",IF(R857=Sheet1!$H$24,"Photography books",IF(R857=Sheet1!$H$25,"Web",IF(R857=Sheet1!$H$26,"Wearables",IF(R857=Sheet1!$H$27,"Plays","Other"))))))))))))))))))))))))</f>
        <v>Plays</v>
      </c>
    </row>
    <row r="858" spans="1:20" ht="16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s="5">
        <f>(E858/D858)</f>
        <v>3.5658333333333334</v>
      </c>
      <c r="I858" s="8">
        <f>E858/G858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4">
        <f>(((L858/60)/60)/24)+DATE(1970,1,1)</f>
        <v>41023.208333333336</v>
      </c>
      <c r="O858" s="14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tr">
        <f>IF(R858="food/food trucks","Food",IF(OR(R858=$R$3,R858=$R$15,R858=$R$52,R858=$R$85,R858=$R$75,R858=$R$135),"Music",IF(OR(R858=Sheet1!$H$4,R858=Sheet1!$H$5,R858=Sheet1!$H$6,R858=Sheet1!$H$7,R858=Sheet1!$H$8,R858=Sheet1!$H$9),"Film &amp; Video",IF(OR(R858=Sheet1!$H$26,R858=Sheet1!$H$25),"Technology",IF(R858=Sheet1!$H$13,"Journalism",IF(OR(R858=Sheet1!$H$20,R858=Sheet1!$H$21,R858=Sheet1!$H$22,R858=Sheet1!$H$23),"Publishing",IF(R858=Sheet1!$H$24,"Photography",IF(R858=Sheet1!$H$27,"Theater",IF(OR(R858=Sheet1!$H$10,R858=Sheet1!$H$11),"Games","TBD")))))))))</f>
        <v>Food</v>
      </c>
      <c r="T858" t="str">
        <f>IF(R858=Sheet1!$H$4,"Animation",IF(R858=Sheet1!$H$5,"Documentary",IF(R858=Sheet1!$H$6,"Drama",IF(R858=Sheet1!$H$7,"Science Fiction",IF(R858=Sheet1!$H$8,"Shorts",IF(R858=Sheet1!$H$9,"Television",IF(R858=Sheet1!$H$10,"Mobile games",IF(R858=Sheet1!$H$11,"Video games",IF(R858=Sheet1!$H$12,"Food trucks",IF(R858=Sheet1!$H$13,"Audio",IF(R858=Sheet1!$H$14,"Electric music",IF(R858=Sheet1!$H$15,"Indie rock",IF(R858=Sheet1!$H$16,"Jazz",IF(R858=Sheet1!$H$17,"Metal",IF(R858=Sheet1!$H$18,"Rock",IF(R858=Sheet1!$H$19,"World Music",IF(R858=Sheet1!$H$20,"Fiction",IF(R858=Sheet1!$H$21,"Nonfiction",IF(R858=Sheet1!$H$22,"Radio &amp; podcasts",IF(R858=Sheet1!$H$23,"Translations",IF(R858=Sheet1!$H$24,"Photography books",IF(R858=Sheet1!$H$25,"Web",IF(R858=Sheet1!$H$26,"Wearables",IF(R858=Sheet1!$H$27,"Plays","Other"))))))))))))))))))))))))</f>
        <v>Food trucks</v>
      </c>
    </row>
    <row r="859" spans="1:20" ht="31.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s="5">
        <f>(E859/D859)</f>
        <v>1.3986792452830188</v>
      </c>
      <c r="I859" s="8">
        <f>E859/G859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4">
        <f>(((L859/60)/60)/24)+DATE(1970,1,1)</f>
        <v>40944.25</v>
      </c>
      <c r="O859" s="14">
        <f>(((M859/60)/60)/24)+DATE(1970,1,1)</f>
        <v>40967.25</v>
      </c>
      <c r="P859" t="b">
        <v>1</v>
      </c>
      <c r="Q859" t="b">
        <v>0</v>
      </c>
      <c r="R859" t="s">
        <v>100</v>
      </c>
      <c r="S859" t="str">
        <f>IF(R859="food/food trucks","Food",IF(OR(R859=$R$3,R859=$R$15,R859=$R$52,R859=$R$85,R859=$R$75,R859=$R$135),"Music",IF(OR(R859=Sheet1!$H$4,R859=Sheet1!$H$5,R859=Sheet1!$H$6,R859=Sheet1!$H$7,R859=Sheet1!$H$8,R859=Sheet1!$H$9),"Film &amp; Video",IF(OR(R859=Sheet1!$H$26,R859=Sheet1!$H$25),"Technology",IF(R859=Sheet1!$H$13,"Journalism",IF(OR(R859=Sheet1!$H$20,R859=Sheet1!$H$21,R859=Sheet1!$H$22,R859=Sheet1!$H$23),"Publishing",IF(R859=Sheet1!$H$24,"Photography",IF(R859=Sheet1!$H$27,"Theater",IF(OR(R859=Sheet1!$H$10,R859=Sheet1!$H$11),"Games","TBD")))))))))</f>
        <v>Film &amp; Video</v>
      </c>
      <c r="T859" t="str">
        <f>IF(R859=Sheet1!$H$4,"Animation",IF(R859=Sheet1!$H$5,"Documentary",IF(R859=Sheet1!$H$6,"Drama",IF(R859=Sheet1!$H$7,"Science Fiction",IF(R859=Sheet1!$H$8,"Shorts",IF(R859=Sheet1!$H$9,"Television",IF(R859=Sheet1!$H$10,"Mobile games",IF(R859=Sheet1!$H$11,"Video games",IF(R859=Sheet1!$H$12,"Food trucks",IF(R859=Sheet1!$H$13,"Audio",IF(R859=Sheet1!$H$14,"Electric music",IF(R859=Sheet1!$H$15,"Indie rock",IF(R859=Sheet1!$H$16,"Jazz",IF(R859=Sheet1!$H$17,"Metal",IF(R859=Sheet1!$H$18,"Rock",IF(R859=Sheet1!$H$19,"World Music",IF(R859=Sheet1!$H$20,"Fiction",IF(R859=Sheet1!$H$21,"Nonfiction",IF(R859=Sheet1!$H$22,"Radio &amp; podcasts",IF(R859=Sheet1!$H$23,"Translations",IF(R859=Sheet1!$H$24,"Photography books",IF(R859=Sheet1!$H$25,"Web",IF(R859=Sheet1!$H$26,"Wearables",IF(R859=Sheet1!$H$27,"Plays","Other"))))))))))))))))))))))))</f>
        <v>Shorts</v>
      </c>
    </row>
    <row r="860" spans="1:20" ht="31.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s="5">
        <f>(E860/D860)</f>
        <v>0.69450000000000001</v>
      </c>
      <c r="I860" s="8">
        <f>E860/G860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4">
        <f>(((L860/60)/60)/24)+DATE(1970,1,1)</f>
        <v>43211.208333333328</v>
      </c>
      <c r="O860" s="14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>
        <f>IF(R860="food/food trucks","Food",IF(OR(R860=$R$3,R860=$R$15,R860=$R$52,R860=$R$85,R860=$R$75,R860=$R$135),"Music",IF(OR(R860=Sheet1!$H$4,R860=Sheet1!$H$5,R860=Sheet1!$H$6,R860=Sheet1!$H$7,R860=Sheet1!$H$8,R860=Sheet1!$H$9),"Film &amp; Video",IF(OR(R860=Sheet1!$H$26,R860=Sheet1!$H$25),"Technology",IF(R860=Sheet1!$H$13,"Journalism",IF(OR(R860=Sheet1!$H$20,R860=Sheet1!$H$21,R860=Sheet1!$H$22,R860=Sheet1!$H$23),"Publishing",IF(R860=Sheet1!$H$24,"Photography",IF(R860=Sheet1!$H$27,"Theater",IF(OR(R860=Sheet1!$H$10,R860=Sheet1!$H$11),"Games","TBD")))))))))</f>
        <v>Food</v>
      </c>
      <c r="T860" t="str">
        <f>IF(R860=Sheet1!$H$4,"Animation",IF(R860=Sheet1!$H$5,"Documentary",IF(R860=Sheet1!$H$6,"Drama",IF(R860=Sheet1!$H$7,"Science Fiction",IF(R860=Sheet1!$H$8,"Shorts",IF(R860=Sheet1!$H$9,"Television",IF(R860=Sheet1!$H$10,"Mobile games",IF(R860=Sheet1!$H$11,"Video games",IF(R860=Sheet1!$H$12,"Food trucks",IF(R860=Sheet1!$H$13,"Audio",IF(R860=Sheet1!$H$14,"Electric music",IF(R860=Sheet1!$H$15,"Indie rock",IF(R860=Sheet1!$H$16,"Jazz",IF(R860=Sheet1!$H$17,"Metal",IF(R860=Sheet1!$H$18,"Rock",IF(R860=Sheet1!$H$19,"World Music",IF(R860=Sheet1!$H$20,"Fiction",IF(R860=Sheet1!$H$21,"Nonfiction",IF(R860=Sheet1!$H$22,"Radio &amp; podcasts",IF(R860=Sheet1!$H$23,"Translations",IF(R860=Sheet1!$H$24,"Photography books",IF(R860=Sheet1!$H$25,"Web",IF(R860=Sheet1!$H$26,"Wearables",IF(R860=Sheet1!$H$27,"Plays","Other"))))))))))))))))))))))))</f>
        <v>Food trucks</v>
      </c>
    </row>
    <row r="861" spans="1:20" ht="31.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s="5">
        <f>(E861/D861)</f>
        <v>0.35534246575342465</v>
      </c>
      <c r="I861" s="8">
        <f>E861/G861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4">
        <f>(((L861/60)/60)/24)+DATE(1970,1,1)</f>
        <v>41334.25</v>
      </c>
      <c r="O861" s="14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>
        <f>IF(R861="food/food trucks","Food",IF(OR(R861=$R$3,R861=$R$15,R861=$R$52,R861=$R$85,R861=$R$75,R861=$R$135),"Music",IF(OR(R861=Sheet1!$H$4,R861=Sheet1!$H$5,R861=Sheet1!$H$6,R861=Sheet1!$H$7,R861=Sheet1!$H$8,R861=Sheet1!$H$9),"Film &amp; Video",IF(OR(R861=Sheet1!$H$26,R861=Sheet1!$H$25),"Technology",IF(R861=Sheet1!$H$13,"Journalism",IF(OR(R861=Sheet1!$H$20,R861=Sheet1!$H$21,R861=Sheet1!$H$22,R861=Sheet1!$H$23),"Publishing",IF(R861=Sheet1!$H$24,"Photography",IF(R861=Sheet1!$H$27,"Theater",IF(OR(R861=Sheet1!$H$10,R861=Sheet1!$H$11),"Games","TBD")))))))))</f>
        <v>Theater</v>
      </c>
      <c r="T861" t="str">
        <f>IF(R861=Sheet1!$H$4,"Animation",IF(R861=Sheet1!$H$5,"Documentary",IF(R861=Sheet1!$H$6,"Drama",IF(R861=Sheet1!$H$7,"Science Fiction",IF(R861=Sheet1!$H$8,"Shorts",IF(R861=Sheet1!$H$9,"Television",IF(R861=Sheet1!$H$10,"Mobile games",IF(R861=Sheet1!$H$11,"Video games",IF(R861=Sheet1!$H$12,"Food trucks",IF(R861=Sheet1!$H$13,"Audio",IF(R861=Sheet1!$H$14,"Electric music",IF(R861=Sheet1!$H$15,"Indie rock",IF(R861=Sheet1!$H$16,"Jazz",IF(R861=Sheet1!$H$17,"Metal",IF(R861=Sheet1!$H$18,"Rock",IF(R861=Sheet1!$H$19,"World Music",IF(R861=Sheet1!$H$20,"Fiction",IF(R861=Sheet1!$H$21,"Nonfiction",IF(R861=Sheet1!$H$22,"Radio &amp; podcasts",IF(R861=Sheet1!$H$23,"Translations",IF(R861=Sheet1!$H$24,"Photography books",IF(R861=Sheet1!$H$25,"Web",IF(R861=Sheet1!$H$26,"Wearables",IF(R861=Sheet1!$H$27,"Plays","Other"))))))))))))))))))))))))</f>
        <v>Plays</v>
      </c>
    </row>
    <row r="862" spans="1:20" ht="31.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s="5">
        <f>(E862/D862)</f>
        <v>2.5165000000000002</v>
      </c>
      <c r="I862" s="8">
        <f>E862/G862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4">
        <f>(((L862/60)/60)/24)+DATE(1970,1,1)</f>
        <v>43515.25</v>
      </c>
      <c r="O862" s="14">
        <f>(((M862/60)/60)/24)+DATE(1970,1,1)</f>
        <v>43525.25</v>
      </c>
      <c r="P862" t="b">
        <v>0</v>
      </c>
      <c r="Q862" t="b">
        <v>1</v>
      </c>
      <c r="R862" t="s">
        <v>65</v>
      </c>
      <c r="S862" t="str">
        <f>IF(R862="food/food trucks","Food",IF(OR(R862=$R$3,R862=$R$15,R862=$R$52,R862=$R$85,R862=$R$75,R862=$R$135),"Music",IF(OR(R862=Sheet1!$H$4,R862=Sheet1!$H$5,R862=Sheet1!$H$6,R862=Sheet1!$H$7,R862=Sheet1!$H$8,R862=Sheet1!$H$9),"Film &amp; Video",IF(OR(R862=Sheet1!$H$26,R862=Sheet1!$H$25),"Technology",IF(R862=Sheet1!$H$13,"Journalism",IF(OR(R862=Sheet1!$H$20,R862=Sheet1!$H$21,R862=Sheet1!$H$22,R862=Sheet1!$H$23),"Publishing",IF(R862=Sheet1!$H$24,"Photography",IF(R862=Sheet1!$H$27,"Theater",IF(OR(R862=Sheet1!$H$10,R862=Sheet1!$H$11),"Games","TBD")))))))))</f>
        <v>Technology</v>
      </c>
      <c r="T862" t="str">
        <f>IF(R862=Sheet1!$H$4,"Animation",IF(R862=Sheet1!$H$5,"Documentary",IF(R862=Sheet1!$H$6,"Drama",IF(R862=Sheet1!$H$7,"Science Fiction",IF(R862=Sheet1!$H$8,"Shorts",IF(R862=Sheet1!$H$9,"Television",IF(R862=Sheet1!$H$10,"Mobile games",IF(R862=Sheet1!$H$11,"Video games",IF(R862=Sheet1!$H$12,"Food trucks",IF(R862=Sheet1!$H$13,"Audio",IF(R862=Sheet1!$H$14,"Electric music",IF(R862=Sheet1!$H$15,"Indie rock",IF(R862=Sheet1!$H$16,"Jazz",IF(R862=Sheet1!$H$17,"Metal",IF(R862=Sheet1!$H$18,"Rock",IF(R862=Sheet1!$H$19,"World Music",IF(R862=Sheet1!$H$20,"Fiction",IF(R862=Sheet1!$H$21,"Nonfiction",IF(R862=Sheet1!$H$22,"Radio &amp; podcasts",IF(R862=Sheet1!$H$23,"Translations",IF(R862=Sheet1!$H$24,"Photography books",IF(R862=Sheet1!$H$25,"Web",IF(R862=Sheet1!$H$26,"Wearables",IF(R862=Sheet1!$H$27,"Plays","Other"))))))))))))))))))))))))</f>
        <v>Wearables</v>
      </c>
    </row>
    <row r="863" spans="1:20" ht="16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s="5">
        <f>(E863/D863)</f>
        <v>1.0587500000000001</v>
      </c>
      <c r="I863" s="8">
        <f>E863/G863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4">
        <f>(((L863/60)/60)/24)+DATE(1970,1,1)</f>
        <v>40258.208333333336</v>
      </c>
      <c r="O863" s="14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tr">
        <f>IF(R863="food/food trucks","Food",IF(OR(R863=$R$3,R863=$R$15,R863=$R$52,R863=$R$85,R863=$R$75,R863=$R$135),"Music",IF(OR(R863=Sheet1!$H$4,R863=Sheet1!$H$5,R863=Sheet1!$H$6,R863=Sheet1!$H$7,R863=Sheet1!$H$8,R863=Sheet1!$H$9),"Film &amp; Video",IF(OR(R863=Sheet1!$H$26,R863=Sheet1!$H$25),"Technology",IF(R863=Sheet1!$H$13,"Journalism",IF(OR(R863=Sheet1!$H$20,R863=Sheet1!$H$21,R863=Sheet1!$H$22,R863=Sheet1!$H$23),"Publishing",IF(R863=Sheet1!$H$24,"Photography",IF(R863=Sheet1!$H$27,"Theater",IF(OR(R863=Sheet1!$H$10,R863=Sheet1!$H$11),"Games","TBD")))))))))</f>
        <v>Theater</v>
      </c>
      <c r="T863" t="str">
        <f>IF(R863=Sheet1!$H$4,"Animation",IF(R863=Sheet1!$H$5,"Documentary",IF(R863=Sheet1!$H$6,"Drama",IF(R863=Sheet1!$H$7,"Science Fiction",IF(R863=Sheet1!$H$8,"Shorts",IF(R863=Sheet1!$H$9,"Television",IF(R863=Sheet1!$H$10,"Mobile games",IF(R863=Sheet1!$H$11,"Video games",IF(R863=Sheet1!$H$12,"Food trucks",IF(R863=Sheet1!$H$13,"Audio",IF(R863=Sheet1!$H$14,"Electric music",IF(R863=Sheet1!$H$15,"Indie rock",IF(R863=Sheet1!$H$16,"Jazz",IF(R863=Sheet1!$H$17,"Metal",IF(R863=Sheet1!$H$18,"Rock",IF(R863=Sheet1!$H$19,"World Music",IF(R863=Sheet1!$H$20,"Fiction",IF(R863=Sheet1!$H$21,"Nonfiction",IF(R863=Sheet1!$H$22,"Radio &amp; podcasts",IF(R863=Sheet1!$H$23,"Translations",IF(R863=Sheet1!$H$24,"Photography books",IF(R863=Sheet1!$H$25,"Web",IF(R863=Sheet1!$H$26,"Wearables",IF(R863=Sheet1!$H$27,"Plays","Other"))))))))))))))))))))))))</f>
        <v>Plays</v>
      </c>
    </row>
    <row r="864" spans="1:20" ht="16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s="5">
        <f>(E864/D864)</f>
        <v>1.8742857142857143</v>
      </c>
      <c r="I864" s="8">
        <f>E864/G864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4">
        <f>(((L864/60)/60)/24)+DATE(1970,1,1)</f>
        <v>40756.208333333336</v>
      </c>
      <c r="O864" s="14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tr">
        <f>IF(R864="food/food trucks","Food",IF(OR(R864=$R$3,R864=$R$15,R864=$R$52,R864=$R$85,R864=$R$75,R864=$R$135),"Music",IF(OR(R864=Sheet1!$H$4,R864=Sheet1!$H$5,R864=Sheet1!$H$6,R864=Sheet1!$H$7,R864=Sheet1!$H$8,R864=Sheet1!$H$9),"Film &amp; Video",IF(OR(R864=Sheet1!$H$26,R864=Sheet1!$H$25),"Technology",IF(R864=Sheet1!$H$13,"Journalism",IF(OR(R864=Sheet1!$H$20,R864=Sheet1!$H$21,R864=Sheet1!$H$22,R864=Sheet1!$H$23),"Publishing",IF(R864=Sheet1!$H$24,"Photography",IF(R864=Sheet1!$H$27,"Theater",IF(OR(R864=Sheet1!$H$10,R864=Sheet1!$H$11),"Games","TBD")))))))))</f>
        <v>Theater</v>
      </c>
      <c r="T864" t="str">
        <f>IF(R864=Sheet1!$H$4,"Animation",IF(R864=Sheet1!$H$5,"Documentary",IF(R864=Sheet1!$H$6,"Drama",IF(R864=Sheet1!$H$7,"Science Fiction",IF(R864=Sheet1!$H$8,"Shorts",IF(R864=Sheet1!$H$9,"Television",IF(R864=Sheet1!$H$10,"Mobile games",IF(R864=Sheet1!$H$11,"Video games",IF(R864=Sheet1!$H$12,"Food trucks",IF(R864=Sheet1!$H$13,"Audio",IF(R864=Sheet1!$H$14,"Electric music",IF(R864=Sheet1!$H$15,"Indie rock",IF(R864=Sheet1!$H$16,"Jazz",IF(R864=Sheet1!$H$17,"Metal",IF(R864=Sheet1!$H$18,"Rock",IF(R864=Sheet1!$H$19,"World Music",IF(R864=Sheet1!$H$20,"Fiction",IF(R864=Sheet1!$H$21,"Nonfiction",IF(R864=Sheet1!$H$22,"Radio &amp; podcasts",IF(R864=Sheet1!$H$23,"Translations",IF(R864=Sheet1!$H$24,"Photography books",IF(R864=Sheet1!$H$25,"Web",IF(R864=Sheet1!$H$26,"Wearables",IF(R864=Sheet1!$H$27,"Plays","Other"))))))))))))))))))))))))</f>
        <v>Plays</v>
      </c>
    </row>
    <row r="865" spans="1:20" ht="16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s="5">
        <f>(E865/D865)</f>
        <v>3.8678571428571429</v>
      </c>
      <c r="I865" s="8">
        <f>E865/G865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4">
        <f>(((L865/60)/60)/24)+DATE(1970,1,1)</f>
        <v>42172.208333333328</v>
      </c>
      <c r="O865" s="14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tr">
        <f>IF(R865="food/food trucks","Food",IF(OR(R865=$R$3,R865=$R$15,R865=$R$52,R865=$R$85,R865=$R$75,R865=$R$135),"Music",IF(OR(R865=Sheet1!$H$4,R865=Sheet1!$H$5,R865=Sheet1!$H$6,R865=Sheet1!$H$7,R865=Sheet1!$H$8,R865=Sheet1!$H$9),"Film &amp; Video",IF(OR(R865=Sheet1!$H$26,R865=Sheet1!$H$25),"Technology",IF(R865=Sheet1!$H$13,"Journalism",IF(OR(R865=Sheet1!$H$20,R865=Sheet1!$H$21,R865=Sheet1!$H$22,R865=Sheet1!$H$23),"Publishing",IF(R865=Sheet1!$H$24,"Photography",IF(R865=Sheet1!$H$27,"Theater",IF(OR(R865=Sheet1!$H$10,R865=Sheet1!$H$11),"Games","TBD")))))))))</f>
        <v>Film &amp; Video</v>
      </c>
      <c r="T865" t="str">
        <f>IF(R865=Sheet1!$H$4,"Animation",IF(R865=Sheet1!$H$5,"Documentary",IF(R865=Sheet1!$H$6,"Drama",IF(R865=Sheet1!$H$7,"Science Fiction",IF(R865=Sheet1!$H$8,"Shorts",IF(R865=Sheet1!$H$9,"Television",IF(R865=Sheet1!$H$10,"Mobile games",IF(R865=Sheet1!$H$11,"Video games",IF(R865=Sheet1!$H$12,"Food trucks",IF(R865=Sheet1!$H$13,"Audio",IF(R865=Sheet1!$H$14,"Electric music",IF(R865=Sheet1!$H$15,"Indie rock",IF(R865=Sheet1!$H$16,"Jazz",IF(R865=Sheet1!$H$17,"Metal",IF(R865=Sheet1!$H$18,"Rock",IF(R865=Sheet1!$H$19,"World Music",IF(R865=Sheet1!$H$20,"Fiction",IF(R865=Sheet1!$H$21,"Nonfiction",IF(R865=Sheet1!$H$22,"Radio &amp; podcasts",IF(R865=Sheet1!$H$23,"Translations",IF(R865=Sheet1!$H$24,"Photography books",IF(R865=Sheet1!$H$25,"Web",IF(R865=Sheet1!$H$26,"Wearables",IF(R865=Sheet1!$H$27,"Plays","Other"))))))))))))))))))))))))</f>
        <v>Television</v>
      </c>
    </row>
    <row r="866" spans="1:20" ht="16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s="5">
        <f>(E866/D866)</f>
        <v>3.4707142857142856</v>
      </c>
      <c r="I866" s="8">
        <f>E866/G866</f>
        <v>97.18</v>
      </c>
      <c r="J866" t="s">
        <v>21</v>
      </c>
      <c r="K866" t="s">
        <v>22</v>
      </c>
      <c r="L866">
        <v>1471582800</v>
      </c>
      <c r="M866">
        <v>1472014800</v>
      </c>
      <c r="N866" s="14">
        <f>(((L866/60)/60)/24)+DATE(1970,1,1)</f>
        <v>42601.208333333328</v>
      </c>
      <c r="O866" s="14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tr">
        <f>IF(R866="food/food trucks","Food",IF(OR(R866=$R$3,R866=$R$15,R866=$R$52,R866=$R$85,R866=$R$75,R866=$R$135),"Music",IF(OR(R866=Sheet1!$H$4,R866=Sheet1!$H$5,R866=Sheet1!$H$6,R866=Sheet1!$H$7,R866=Sheet1!$H$8,R866=Sheet1!$H$9),"Film &amp; Video",IF(OR(R866=Sheet1!$H$26,R866=Sheet1!$H$25),"Technology",IF(R866=Sheet1!$H$13,"Journalism",IF(OR(R866=Sheet1!$H$20,R866=Sheet1!$H$21,R866=Sheet1!$H$22,R866=Sheet1!$H$23),"Publishing",IF(R866=Sheet1!$H$24,"Photography",IF(R866=Sheet1!$H$27,"Theater",IF(OR(R866=Sheet1!$H$10,R866=Sheet1!$H$11),"Games","TBD")))))))))</f>
        <v>Film &amp; Video</v>
      </c>
      <c r="T866" t="str">
        <f>IF(R866=Sheet1!$H$4,"Animation",IF(R866=Sheet1!$H$5,"Documentary",IF(R866=Sheet1!$H$6,"Drama",IF(R866=Sheet1!$H$7,"Science Fiction",IF(R866=Sheet1!$H$8,"Shorts",IF(R866=Sheet1!$H$9,"Television",IF(R866=Sheet1!$H$10,"Mobile games",IF(R866=Sheet1!$H$11,"Video games",IF(R866=Sheet1!$H$12,"Food trucks",IF(R866=Sheet1!$H$13,"Audio",IF(R866=Sheet1!$H$14,"Electric music",IF(R866=Sheet1!$H$15,"Indie rock",IF(R866=Sheet1!$H$16,"Jazz",IF(R866=Sheet1!$H$17,"Metal",IF(R866=Sheet1!$H$18,"Rock",IF(R866=Sheet1!$H$19,"World Music",IF(R866=Sheet1!$H$20,"Fiction",IF(R866=Sheet1!$H$21,"Nonfiction",IF(R866=Sheet1!$H$22,"Radio &amp; podcasts",IF(R866=Sheet1!$H$23,"Translations",IF(R866=Sheet1!$H$24,"Photography books",IF(R866=Sheet1!$H$25,"Web",IF(R866=Sheet1!$H$26,"Wearables",IF(R866=Sheet1!$H$27,"Plays","Other"))))))))))))))))))))))))</f>
        <v>Shorts</v>
      </c>
    </row>
    <row r="867" spans="1:20" ht="16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s="5">
        <f>(E867/D867)</f>
        <v>1.8582098765432098</v>
      </c>
      <c r="I867" s="8">
        <f>E867/G867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4">
        <f>(((L867/60)/60)/24)+DATE(1970,1,1)</f>
        <v>41897.208333333336</v>
      </c>
      <c r="O867" s="14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tr">
        <f>IF(R867="food/food trucks","Food",IF(OR(R867=$R$3,R867=$R$15,R867=$R$52,R867=$R$85,R867=$R$75,R867=$R$135),"Music",IF(OR(R867=Sheet1!$H$4,R867=Sheet1!$H$5,R867=Sheet1!$H$6,R867=Sheet1!$H$7,R867=Sheet1!$H$8,R867=Sheet1!$H$9),"Film &amp; Video",IF(OR(R867=Sheet1!$H$26,R867=Sheet1!$H$25),"Technology",IF(R867=Sheet1!$H$13,"Journalism",IF(OR(R867=Sheet1!$H$20,R867=Sheet1!$H$21,R867=Sheet1!$H$22,R867=Sheet1!$H$23),"Publishing",IF(R867=Sheet1!$H$24,"Photography",IF(R867=Sheet1!$H$27,"Theater",IF(OR(R867=Sheet1!$H$10,R867=Sheet1!$H$11),"Games","TBD")))))))))</f>
        <v>Theater</v>
      </c>
      <c r="T867" t="str">
        <f>IF(R867=Sheet1!$H$4,"Animation",IF(R867=Sheet1!$H$5,"Documentary",IF(R867=Sheet1!$H$6,"Drama",IF(R867=Sheet1!$H$7,"Science Fiction",IF(R867=Sheet1!$H$8,"Shorts",IF(R867=Sheet1!$H$9,"Television",IF(R867=Sheet1!$H$10,"Mobile games",IF(R867=Sheet1!$H$11,"Video games",IF(R867=Sheet1!$H$12,"Food trucks",IF(R867=Sheet1!$H$13,"Audio",IF(R867=Sheet1!$H$14,"Electric music",IF(R867=Sheet1!$H$15,"Indie rock",IF(R867=Sheet1!$H$16,"Jazz",IF(R867=Sheet1!$H$17,"Metal",IF(R867=Sheet1!$H$18,"Rock",IF(R867=Sheet1!$H$19,"World Music",IF(R867=Sheet1!$H$20,"Fiction",IF(R867=Sheet1!$H$21,"Nonfiction",IF(R867=Sheet1!$H$22,"Radio &amp; podcasts",IF(R867=Sheet1!$H$23,"Translations",IF(R867=Sheet1!$H$24,"Photography books",IF(R867=Sheet1!$H$25,"Web",IF(R867=Sheet1!$H$26,"Wearables",IF(R867=Sheet1!$H$27,"Plays","Other"))))))))))))))))))))))))</f>
        <v>Plays</v>
      </c>
    </row>
    <row r="868" spans="1:20" ht="16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s="5">
        <f>(E868/D868)</f>
        <v>0.43241247264770238</v>
      </c>
      <c r="I868" s="8">
        <f>E868/G868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4">
        <f>(((L868/60)/60)/24)+DATE(1970,1,1)</f>
        <v>40671.208333333336</v>
      </c>
      <c r="O868" s="14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>
        <f>IF(R868="food/food trucks","Food",IF(OR(R868=$R$3,R868=$R$15,R868=$R$52,R868=$R$85,R868=$R$75,R868=$R$135),"Music",IF(OR(R868=Sheet1!$H$4,R868=Sheet1!$H$5,R868=Sheet1!$H$6,R868=Sheet1!$H$7,R868=Sheet1!$H$8,R868=Sheet1!$H$9),"Film &amp; Video",IF(OR(R868=Sheet1!$H$26,R868=Sheet1!$H$25),"Technology",IF(R868=Sheet1!$H$13,"Journalism",IF(OR(R868=Sheet1!$H$20,R868=Sheet1!$H$21,R868=Sheet1!$H$22,R868=Sheet1!$H$23),"Publishing",IF(R868=Sheet1!$H$24,"Photography",IF(R868=Sheet1!$H$27,"Theater",IF(OR(R868=Sheet1!$H$10,R868=Sheet1!$H$11),"Games","TBD")))))))))</f>
        <v>Photography</v>
      </c>
      <c r="T868" t="str">
        <f>IF(R868=Sheet1!$H$4,"Animation",IF(R868=Sheet1!$H$5,"Documentary",IF(R868=Sheet1!$H$6,"Drama",IF(R868=Sheet1!$H$7,"Science Fiction",IF(R868=Sheet1!$H$8,"Shorts",IF(R868=Sheet1!$H$9,"Television",IF(R868=Sheet1!$H$10,"Mobile games",IF(R868=Sheet1!$H$11,"Video games",IF(R868=Sheet1!$H$12,"Food trucks",IF(R868=Sheet1!$H$13,"Audio",IF(R868=Sheet1!$H$14,"Electric music",IF(R868=Sheet1!$H$15,"Indie rock",IF(R868=Sheet1!$H$16,"Jazz",IF(R868=Sheet1!$H$17,"Metal",IF(R868=Sheet1!$H$18,"Rock",IF(R868=Sheet1!$H$19,"World Music",IF(R868=Sheet1!$H$20,"Fiction",IF(R868=Sheet1!$H$21,"Nonfiction",IF(R868=Sheet1!$H$22,"Radio &amp; podcasts",IF(R868=Sheet1!$H$23,"Translations",IF(R868=Sheet1!$H$24,"Photography books",IF(R868=Sheet1!$H$25,"Web",IF(R868=Sheet1!$H$26,"Wearables",IF(R868=Sheet1!$H$27,"Plays","Other"))))))))))))))))))))))))</f>
        <v>Photography books</v>
      </c>
    </row>
    <row r="869" spans="1:20" ht="31.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s="5">
        <f>(E869/D869)</f>
        <v>1.6243749999999999</v>
      </c>
      <c r="I869" s="8">
        <f>E869/G869</f>
        <v>25.99</v>
      </c>
      <c r="J869" t="s">
        <v>21</v>
      </c>
      <c r="K869" t="s">
        <v>22</v>
      </c>
      <c r="L869">
        <v>1539061200</v>
      </c>
      <c r="M869">
        <v>1539579600</v>
      </c>
      <c r="N869" s="14">
        <f>(((L869/60)/60)/24)+DATE(1970,1,1)</f>
        <v>43382.208333333328</v>
      </c>
      <c r="O869" s="14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tr">
        <f>IF(R869="food/food trucks","Food",IF(OR(R869=$R$3,R869=$R$15,R869=$R$52,R869=$R$85,R869=$R$75,R869=$R$135),"Music",IF(OR(R869=Sheet1!$H$4,R869=Sheet1!$H$5,R869=Sheet1!$H$6,R869=Sheet1!$H$7,R869=Sheet1!$H$8,R869=Sheet1!$H$9),"Film &amp; Video",IF(OR(R869=Sheet1!$H$26,R869=Sheet1!$H$25),"Technology",IF(R869=Sheet1!$H$13,"Journalism",IF(OR(R869=Sheet1!$H$20,R869=Sheet1!$H$21,R869=Sheet1!$H$22,R869=Sheet1!$H$23),"Publishing",IF(R869=Sheet1!$H$24,"Photography",IF(R869=Sheet1!$H$27,"Theater",IF(OR(R869=Sheet1!$H$10,R869=Sheet1!$H$11),"Games","TBD")))))))))</f>
        <v>Food</v>
      </c>
      <c r="T869" t="str">
        <f>IF(R869=Sheet1!$H$4,"Animation",IF(R869=Sheet1!$H$5,"Documentary",IF(R869=Sheet1!$H$6,"Drama",IF(R869=Sheet1!$H$7,"Science Fiction",IF(R869=Sheet1!$H$8,"Shorts",IF(R869=Sheet1!$H$9,"Television",IF(R869=Sheet1!$H$10,"Mobile games",IF(R869=Sheet1!$H$11,"Video games",IF(R869=Sheet1!$H$12,"Food trucks",IF(R869=Sheet1!$H$13,"Audio",IF(R869=Sheet1!$H$14,"Electric music",IF(R869=Sheet1!$H$15,"Indie rock",IF(R869=Sheet1!$H$16,"Jazz",IF(R869=Sheet1!$H$17,"Metal",IF(R869=Sheet1!$H$18,"Rock",IF(R869=Sheet1!$H$19,"World Music",IF(R869=Sheet1!$H$20,"Fiction",IF(R869=Sheet1!$H$21,"Nonfiction",IF(R869=Sheet1!$H$22,"Radio &amp; podcasts",IF(R869=Sheet1!$H$23,"Translations",IF(R869=Sheet1!$H$24,"Photography books",IF(R869=Sheet1!$H$25,"Web",IF(R869=Sheet1!$H$26,"Wearables",IF(R869=Sheet1!$H$27,"Plays","Other"))))))))))))))))))))))))</f>
        <v>Food trucks</v>
      </c>
    </row>
    <row r="870" spans="1:20" ht="16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s="5">
        <f>(E870/D870)</f>
        <v>1.8484285714285715</v>
      </c>
      <c r="I870" s="8">
        <f>E870/G870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4">
        <f>(((L870/60)/60)/24)+DATE(1970,1,1)</f>
        <v>41559.208333333336</v>
      </c>
      <c r="O870" s="14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tr">
        <f>IF(R870="food/food trucks","Food",IF(OR(R870=$R$3,R870=$R$15,R870=$R$52,R870=$R$85,R870=$R$75,R870=$R$135),"Music",IF(OR(R870=Sheet1!$H$4,R870=Sheet1!$H$5,R870=Sheet1!$H$6,R870=Sheet1!$H$7,R870=Sheet1!$H$8,R870=Sheet1!$H$9),"Film &amp; Video",IF(OR(R870=Sheet1!$H$26,R870=Sheet1!$H$25),"Technology",IF(R870=Sheet1!$H$13,"Journalism",IF(OR(R870=Sheet1!$H$20,R870=Sheet1!$H$21,R870=Sheet1!$H$22,R870=Sheet1!$H$23),"Publishing",IF(R870=Sheet1!$H$24,"Photography",IF(R870=Sheet1!$H$27,"Theater",IF(OR(R870=Sheet1!$H$10,R870=Sheet1!$H$11),"Games","TBD")))))))))</f>
        <v>Theater</v>
      </c>
      <c r="T870" t="str">
        <f>IF(R870=Sheet1!$H$4,"Animation",IF(R870=Sheet1!$H$5,"Documentary",IF(R870=Sheet1!$H$6,"Drama",IF(R870=Sheet1!$H$7,"Science Fiction",IF(R870=Sheet1!$H$8,"Shorts",IF(R870=Sheet1!$H$9,"Television",IF(R870=Sheet1!$H$10,"Mobile games",IF(R870=Sheet1!$H$11,"Video games",IF(R870=Sheet1!$H$12,"Food trucks",IF(R870=Sheet1!$H$13,"Audio",IF(R870=Sheet1!$H$14,"Electric music",IF(R870=Sheet1!$H$15,"Indie rock",IF(R870=Sheet1!$H$16,"Jazz",IF(R870=Sheet1!$H$17,"Metal",IF(R870=Sheet1!$H$18,"Rock",IF(R870=Sheet1!$H$19,"World Music",IF(R870=Sheet1!$H$20,"Fiction",IF(R870=Sheet1!$H$21,"Nonfiction",IF(R870=Sheet1!$H$22,"Radio &amp; podcasts",IF(R870=Sheet1!$H$23,"Translations",IF(R870=Sheet1!$H$24,"Photography books",IF(R870=Sheet1!$H$25,"Web",IF(R870=Sheet1!$H$26,"Wearables",IF(R870=Sheet1!$H$27,"Plays","Other"))))))))))))))))))))))))</f>
        <v>Plays</v>
      </c>
    </row>
    <row r="871" spans="1:20" ht="16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s="5">
        <f>(E871/D871)</f>
        <v>0.23703520691785052</v>
      </c>
      <c r="I871" s="8">
        <f>E871/G871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4">
        <f>(((L871/60)/60)/24)+DATE(1970,1,1)</f>
        <v>40350.208333333336</v>
      </c>
      <c r="O871" s="14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>
        <f>IF(R871="food/food trucks","Food",IF(OR(R871=$R$3,R871=$R$15,R871=$R$52,R871=$R$85,R871=$R$75,R871=$R$135),"Music",IF(OR(R871=Sheet1!$H$4,R871=Sheet1!$H$5,R871=Sheet1!$H$6,R871=Sheet1!$H$7,R871=Sheet1!$H$8,R871=Sheet1!$H$9),"Film &amp; Video",IF(OR(R871=Sheet1!$H$26,R871=Sheet1!$H$25),"Technology",IF(R871=Sheet1!$H$13,"Journalism",IF(OR(R871=Sheet1!$H$20,R871=Sheet1!$H$21,R871=Sheet1!$H$22,R871=Sheet1!$H$23),"Publishing",IF(R871=Sheet1!$H$24,"Photography",IF(R871=Sheet1!$H$27,"Theater",IF(OR(R871=Sheet1!$H$10,R871=Sheet1!$H$11),"Games","TBD")))))))))</f>
        <v>Film &amp; Video</v>
      </c>
      <c r="T871" t="str">
        <f>IF(R871=Sheet1!$H$4,"Animation",IF(R871=Sheet1!$H$5,"Documentary",IF(R871=Sheet1!$H$6,"Drama",IF(R871=Sheet1!$H$7,"Science Fiction",IF(R871=Sheet1!$H$8,"Shorts",IF(R871=Sheet1!$H$9,"Television",IF(R871=Sheet1!$H$10,"Mobile games",IF(R871=Sheet1!$H$11,"Video games",IF(R871=Sheet1!$H$12,"Food trucks",IF(R871=Sheet1!$H$13,"Audio",IF(R871=Sheet1!$H$14,"Electric music",IF(R871=Sheet1!$H$15,"Indie rock",IF(R871=Sheet1!$H$16,"Jazz",IF(R871=Sheet1!$H$17,"Metal",IF(R871=Sheet1!$H$18,"Rock",IF(R871=Sheet1!$H$19,"World Music",IF(R871=Sheet1!$H$20,"Fiction",IF(R871=Sheet1!$H$21,"Nonfiction",IF(R871=Sheet1!$H$22,"Radio &amp; podcasts",IF(R871=Sheet1!$H$23,"Translations",IF(R871=Sheet1!$H$24,"Photography books",IF(R871=Sheet1!$H$25,"Web",IF(R871=Sheet1!$H$26,"Wearables",IF(R871=Sheet1!$H$27,"Plays","Other"))))))))))))))))))))))))</f>
        <v>Drama</v>
      </c>
    </row>
    <row r="872" spans="1:20" ht="16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s="5">
        <f>(E872/D872)</f>
        <v>0.89870129870129867</v>
      </c>
      <c r="I872" s="8">
        <f>E872/G872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4">
        <f>(((L872/60)/60)/24)+DATE(1970,1,1)</f>
        <v>42240.208333333328</v>
      </c>
      <c r="O872" s="14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>
        <f>IF(R872="food/food trucks","Food",IF(OR(R872=$R$3,R872=$R$15,R872=$R$52,R872=$R$85,R872=$R$75,R872=$R$135),"Music",IF(OR(R872=Sheet1!$H$4,R872=Sheet1!$H$5,R872=Sheet1!$H$6,R872=Sheet1!$H$7,R872=Sheet1!$H$8,R872=Sheet1!$H$9),"Film &amp; Video",IF(OR(R872=Sheet1!$H$26,R872=Sheet1!$H$25),"Technology",IF(R872=Sheet1!$H$13,"Journalism",IF(OR(R872=Sheet1!$H$20,R872=Sheet1!$H$21,R872=Sheet1!$H$22,R872=Sheet1!$H$23),"Publishing",IF(R872=Sheet1!$H$24,"Photography",IF(R872=Sheet1!$H$27,"Theater",IF(OR(R872=Sheet1!$H$10,R872=Sheet1!$H$11),"Games","TBD")))))))))</f>
        <v>Theater</v>
      </c>
      <c r="T872" t="str">
        <f>IF(R872=Sheet1!$H$4,"Animation",IF(R872=Sheet1!$H$5,"Documentary",IF(R872=Sheet1!$H$6,"Drama",IF(R872=Sheet1!$H$7,"Science Fiction",IF(R872=Sheet1!$H$8,"Shorts",IF(R872=Sheet1!$H$9,"Television",IF(R872=Sheet1!$H$10,"Mobile games",IF(R872=Sheet1!$H$11,"Video games",IF(R872=Sheet1!$H$12,"Food trucks",IF(R872=Sheet1!$H$13,"Audio",IF(R872=Sheet1!$H$14,"Electric music",IF(R872=Sheet1!$H$15,"Indie rock",IF(R872=Sheet1!$H$16,"Jazz",IF(R872=Sheet1!$H$17,"Metal",IF(R872=Sheet1!$H$18,"Rock",IF(R872=Sheet1!$H$19,"World Music",IF(R872=Sheet1!$H$20,"Fiction",IF(R872=Sheet1!$H$21,"Nonfiction",IF(R872=Sheet1!$H$22,"Radio &amp; podcasts",IF(R872=Sheet1!$H$23,"Translations",IF(R872=Sheet1!$H$24,"Photography books",IF(R872=Sheet1!$H$25,"Web",IF(R872=Sheet1!$H$26,"Wearables",IF(R872=Sheet1!$H$27,"Plays","Other"))))))))))))))))))))))))</f>
        <v>Plays</v>
      </c>
    </row>
    <row r="873" spans="1:20" ht="31.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s="5">
        <f>(E873/D873)</f>
        <v>2.7260419580419581</v>
      </c>
      <c r="I873" s="8">
        <f>E873/G873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4">
        <f>(((L873/60)/60)/24)+DATE(1970,1,1)</f>
        <v>43040.208333333328</v>
      </c>
      <c r="O873" s="14">
        <f>(((M873/60)/60)/24)+DATE(1970,1,1)</f>
        <v>43058.25</v>
      </c>
      <c r="P873" t="b">
        <v>0</v>
      </c>
      <c r="Q873" t="b">
        <v>1</v>
      </c>
      <c r="R873" t="s">
        <v>33</v>
      </c>
      <c r="S873" t="str">
        <f>IF(R873="food/food trucks","Food",IF(OR(R873=$R$3,R873=$R$15,R873=$R$52,R873=$R$85,R873=$R$75,R873=$R$135),"Music",IF(OR(R873=Sheet1!$H$4,R873=Sheet1!$H$5,R873=Sheet1!$H$6,R873=Sheet1!$H$7,R873=Sheet1!$H$8,R873=Sheet1!$H$9),"Film &amp; Video",IF(OR(R873=Sheet1!$H$26,R873=Sheet1!$H$25),"Technology",IF(R873=Sheet1!$H$13,"Journalism",IF(OR(R873=Sheet1!$H$20,R873=Sheet1!$H$21,R873=Sheet1!$H$22,R873=Sheet1!$H$23),"Publishing",IF(R873=Sheet1!$H$24,"Photography",IF(R873=Sheet1!$H$27,"Theater",IF(OR(R873=Sheet1!$H$10,R873=Sheet1!$H$11),"Games","TBD")))))))))</f>
        <v>Theater</v>
      </c>
      <c r="T873" t="str">
        <f>IF(R873=Sheet1!$H$4,"Animation",IF(R873=Sheet1!$H$5,"Documentary",IF(R873=Sheet1!$H$6,"Drama",IF(R873=Sheet1!$H$7,"Science Fiction",IF(R873=Sheet1!$H$8,"Shorts",IF(R873=Sheet1!$H$9,"Television",IF(R873=Sheet1!$H$10,"Mobile games",IF(R873=Sheet1!$H$11,"Video games",IF(R873=Sheet1!$H$12,"Food trucks",IF(R873=Sheet1!$H$13,"Audio",IF(R873=Sheet1!$H$14,"Electric music",IF(R873=Sheet1!$H$15,"Indie rock",IF(R873=Sheet1!$H$16,"Jazz",IF(R873=Sheet1!$H$17,"Metal",IF(R873=Sheet1!$H$18,"Rock",IF(R873=Sheet1!$H$19,"World Music",IF(R873=Sheet1!$H$20,"Fiction",IF(R873=Sheet1!$H$21,"Nonfiction",IF(R873=Sheet1!$H$22,"Radio &amp; podcasts",IF(R873=Sheet1!$H$23,"Translations",IF(R873=Sheet1!$H$24,"Photography books",IF(R873=Sheet1!$H$25,"Web",IF(R873=Sheet1!$H$26,"Wearables",IF(R873=Sheet1!$H$27,"Plays","Other"))))))))))))))))))))))))</f>
        <v>Plays</v>
      </c>
    </row>
    <row r="874" spans="1:20" ht="16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s="5">
        <f>(E874/D874)</f>
        <v>1.7004255319148935</v>
      </c>
      <c r="I874" s="8">
        <f>E874/G874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4">
        <f>(((L874/60)/60)/24)+DATE(1970,1,1)</f>
        <v>43346.208333333328</v>
      </c>
      <c r="O874" s="14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tr">
        <f>IF(R874="food/food trucks","Food",IF(OR(R874=$R$3,R874=$R$15,R874=$R$52,R874=$R$85,R874=$R$75,R874=$R$135),"Music",IF(OR(R874=Sheet1!$H$4,R874=Sheet1!$H$5,R874=Sheet1!$H$6,R874=Sheet1!$H$7,R874=Sheet1!$H$8,R874=Sheet1!$H$9),"Film &amp; Video",IF(OR(R874=Sheet1!$H$26,R874=Sheet1!$H$25),"Technology",IF(R874=Sheet1!$H$13,"Journalism",IF(OR(R874=Sheet1!$H$20,R874=Sheet1!$H$21,R874=Sheet1!$H$22,R874=Sheet1!$H$23),"Publishing",IF(R874=Sheet1!$H$24,"Photography",IF(R874=Sheet1!$H$27,"Theater",IF(OR(R874=Sheet1!$H$10,R874=Sheet1!$H$11),"Games","TBD")))))))))</f>
        <v>Film &amp; Video</v>
      </c>
      <c r="T874" t="str">
        <f>IF(R874=Sheet1!$H$4,"Animation",IF(R874=Sheet1!$H$5,"Documentary",IF(R874=Sheet1!$H$6,"Drama",IF(R874=Sheet1!$H$7,"Science Fiction",IF(R874=Sheet1!$H$8,"Shorts",IF(R874=Sheet1!$H$9,"Television",IF(R874=Sheet1!$H$10,"Mobile games",IF(R874=Sheet1!$H$11,"Video games",IF(R874=Sheet1!$H$12,"Food trucks",IF(R874=Sheet1!$H$13,"Audio",IF(R874=Sheet1!$H$14,"Electric music",IF(R874=Sheet1!$H$15,"Indie rock",IF(R874=Sheet1!$H$16,"Jazz",IF(R874=Sheet1!$H$17,"Metal",IF(R874=Sheet1!$H$18,"Rock",IF(R874=Sheet1!$H$19,"World Music",IF(R874=Sheet1!$H$20,"Fiction",IF(R874=Sheet1!$H$21,"Nonfiction",IF(R874=Sheet1!$H$22,"Radio &amp; podcasts",IF(R874=Sheet1!$H$23,"Translations",IF(R874=Sheet1!$H$24,"Photography books",IF(R874=Sheet1!$H$25,"Web",IF(R874=Sheet1!$H$26,"Wearables",IF(R874=Sheet1!$H$27,"Plays","Other"))))))))))))))))))))))))</f>
        <v>Science Fiction</v>
      </c>
    </row>
    <row r="875" spans="1:20" ht="16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s="5">
        <f>(E875/D875)</f>
        <v>1.8828503562945369</v>
      </c>
      <c r="I875" s="8">
        <f>E875/G875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4">
        <f>(((L875/60)/60)/24)+DATE(1970,1,1)</f>
        <v>41647.25</v>
      </c>
      <c r="O875" s="14">
        <f>(((M875/60)/60)/24)+DATE(1970,1,1)</f>
        <v>41652.25</v>
      </c>
      <c r="P875" t="b">
        <v>0</v>
      </c>
      <c r="Q875" t="b">
        <v>0</v>
      </c>
      <c r="R875" t="s">
        <v>122</v>
      </c>
      <c r="S875" t="str">
        <f>IF(R875="food/food trucks","Food",IF(OR(R875=$R$3,R875=$R$15,R875=$R$52,R875=$R$85,R875=$R$75,R875=$R$135),"Music",IF(OR(R875=Sheet1!$H$4,R875=Sheet1!$H$5,R875=Sheet1!$H$6,R875=Sheet1!$H$7,R875=Sheet1!$H$8,R875=Sheet1!$H$9),"Film &amp; Video",IF(OR(R875=Sheet1!$H$26,R875=Sheet1!$H$25),"Technology",IF(R875=Sheet1!$H$13,"Journalism",IF(OR(R875=Sheet1!$H$20,R875=Sheet1!$H$21,R875=Sheet1!$H$22,R875=Sheet1!$H$23),"Publishing",IF(R875=Sheet1!$H$24,"Photography",IF(R875=Sheet1!$H$27,"Theater",IF(OR(R875=Sheet1!$H$10,R875=Sheet1!$H$11),"Games","TBD")))))))))</f>
        <v>Photography</v>
      </c>
      <c r="T875" t="str">
        <f>IF(R875=Sheet1!$H$4,"Animation",IF(R875=Sheet1!$H$5,"Documentary",IF(R875=Sheet1!$H$6,"Drama",IF(R875=Sheet1!$H$7,"Science Fiction",IF(R875=Sheet1!$H$8,"Shorts",IF(R875=Sheet1!$H$9,"Television",IF(R875=Sheet1!$H$10,"Mobile games",IF(R875=Sheet1!$H$11,"Video games",IF(R875=Sheet1!$H$12,"Food trucks",IF(R875=Sheet1!$H$13,"Audio",IF(R875=Sheet1!$H$14,"Electric music",IF(R875=Sheet1!$H$15,"Indie rock",IF(R875=Sheet1!$H$16,"Jazz",IF(R875=Sheet1!$H$17,"Metal",IF(R875=Sheet1!$H$18,"Rock",IF(R875=Sheet1!$H$19,"World Music",IF(R875=Sheet1!$H$20,"Fiction",IF(R875=Sheet1!$H$21,"Nonfiction",IF(R875=Sheet1!$H$22,"Radio &amp; podcasts",IF(R875=Sheet1!$H$23,"Translations",IF(R875=Sheet1!$H$24,"Photography books",IF(R875=Sheet1!$H$25,"Web",IF(R875=Sheet1!$H$26,"Wearables",IF(R875=Sheet1!$H$27,"Plays","Other"))))))))))))))))))))))))</f>
        <v>Photography books</v>
      </c>
    </row>
    <row r="876" spans="1:20" ht="16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s="5">
        <f>(E876/D876)</f>
        <v>3.4693532338308457</v>
      </c>
      <c r="I876" s="8">
        <f>E876/G876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4">
        <f>(((L876/60)/60)/24)+DATE(1970,1,1)</f>
        <v>40291.208333333336</v>
      </c>
      <c r="O876" s="14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tr">
        <f>IF(R876="food/food trucks","Food",IF(OR(R876=$R$3,R876=$R$15,R876=$R$52,R876=$R$85,R876=$R$75,R876=$R$135),"Music",IF(OR(R876=Sheet1!$H$4,R876=Sheet1!$H$5,R876=Sheet1!$H$6,R876=Sheet1!$H$7,R876=Sheet1!$H$8,R876=Sheet1!$H$9),"Film &amp; Video",IF(OR(R876=Sheet1!$H$26,R876=Sheet1!$H$25),"Technology",IF(R876=Sheet1!$H$13,"Journalism",IF(OR(R876=Sheet1!$H$20,R876=Sheet1!$H$21,R876=Sheet1!$H$22,R876=Sheet1!$H$23),"Publishing",IF(R876=Sheet1!$H$24,"Photography",IF(R876=Sheet1!$H$27,"Theater",IF(OR(R876=Sheet1!$H$10,R876=Sheet1!$H$11),"Games","TBD")))))))))</f>
        <v>Photography</v>
      </c>
      <c r="T876" t="str">
        <f>IF(R876=Sheet1!$H$4,"Animation",IF(R876=Sheet1!$H$5,"Documentary",IF(R876=Sheet1!$H$6,"Drama",IF(R876=Sheet1!$H$7,"Science Fiction",IF(R876=Sheet1!$H$8,"Shorts",IF(R876=Sheet1!$H$9,"Television",IF(R876=Sheet1!$H$10,"Mobile games",IF(R876=Sheet1!$H$11,"Video games",IF(R876=Sheet1!$H$12,"Food trucks",IF(R876=Sheet1!$H$13,"Audio",IF(R876=Sheet1!$H$14,"Electric music",IF(R876=Sheet1!$H$15,"Indie rock",IF(R876=Sheet1!$H$16,"Jazz",IF(R876=Sheet1!$H$17,"Metal",IF(R876=Sheet1!$H$18,"Rock",IF(R876=Sheet1!$H$19,"World Music",IF(R876=Sheet1!$H$20,"Fiction",IF(R876=Sheet1!$H$21,"Nonfiction",IF(R876=Sheet1!$H$22,"Radio &amp; podcasts",IF(R876=Sheet1!$H$23,"Translations",IF(R876=Sheet1!$H$24,"Photography books",IF(R876=Sheet1!$H$25,"Web",IF(R876=Sheet1!$H$26,"Wearables",IF(R876=Sheet1!$H$27,"Plays","Other"))))))))))))))))))))))))</f>
        <v>Photography books</v>
      </c>
    </row>
    <row r="877" spans="1:20" ht="16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s="5">
        <f>(E877/D877)</f>
        <v>0.6917721518987342</v>
      </c>
      <c r="I877" s="8">
        <f>E877/G877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4">
        <f>(((L877/60)/60)/24)+DATE(1970,1,1)</f>
        <v>40556.25</v>
      </c>
      <c r="O877" s="14">
        <f>(((M877/60)/60)/24)+DATE(1970,1,1)</f>
        <v>40557.25</v>
      </c>
      <c r="P877" t="b">
        <v>0</v>
      </c>
      <c r="Q877" t="b">
        <v>0</v>
      </c>
      <c r="R877" t="s">
        <v>23</v>
      </c>
      <c r="S877" t="str">
        <f>IF(R877="food/food trucks","Food",IF(OR(R877=$R$3,R877=$R$15,R877=$R$52,R877=$R$85,R877=$R$75,R877=$R$135),"Music",IF(OR(R877=Sheet1!$H$4,R877=Sheet1!$H$5,R877=Sheet1!$H$6,R877=Sheet1!$H$7,R877=Sheet1!$H$8,R877=Sheet1!$H$9),"Film &amp; Video",IF(OR(R877=Sheet1!$H$26,R877=Sheet1!$H$25),"Technology",IF(R877=Sheet1!$H$13,"Journalism",IF(OR(R877=Sheet1!$H$20,R877=Sheet1!$H$21,R877=Sheet1!$H$22,R877=Sheet1!$H$23),"Publishing",IF(R877=Sheet1!$H$24,"Photography",IF(R877=Sheet1!$H$27,"Theater",IF(OR(R877=Sheet1!$H$10,R877=Sheet1!$H$11),"Games","TBD")))))))))</f>
        <v>Music</v>
      </c>
      <c r="T877" t="str">
        <f>IF(R877=Sheet1!$H$4,"Animation",IF(R877=Sheet1!$H$5,"Documentary",IF(R877=Sheet1!$H$6,"Drama",IF(R877=Sheet1!$H$7,"Science Fiction",IF(R877=Sheet1!$H$8,"Shorts",IF(R877=Sheet1!$H$9,"Television",IF(R877=Sheet1!$H$10,"Mobile games",IF(R877=Sheet1!$H$11,"Video games",IF(R877=Sheet1!$H$12,"Food trucks",IF(R877=Sheet1!$H$13,"Audio",IF(R877=Sheet1!$H$14,"Electric music",IF(R877=Sheet1!$H$15,"Indie rock",IF(R877=Sheet1!$H$16,"Jazz",IF(R877=Sheet1!$H$17,"Metal",IF(R877=Sheet1!$H$18,"Rock",IF(R877=Sheet1!$H$19,"World Music",IF(R877=Sheet1!$H$20,"Fiction",IF(R877=Sheet1!$H$21,"Nonfiction",IF(R877=Sheet1!$H$22,"Radio &amp; podcasts",IF(R877=Sheet1!$H$23,"Translations",IF(R877=Sheet1!$H$24,"Photography books",IF(R877=Sheet1!$H$25,"Web",IF(R877=Sheet1!$H$26,"Wearables",IF(R877=Sheet1!$H$27,"Plays","Other"))))))))))))))))))))))))</f>
        <v>Rock</v>
      </c>
    </row>
    <row r="878" spans="1:20" ht="31.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s="5">
        <f>(E878/D878)</f>
        <v>0.25433734939759034</v>
      </c>
      <c r="I878" s="8">
        <f>E878/G878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4">
        <f>(((L878/60)/60)/24)+DATE(1970,1,1)</f>
        <v>43624.208333333328</v>
      </c>
      <c r="O878" s="14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>
        <f>IF(R878="food/food trucks","Food",IF(OR(R878=$R$3,R878=$R$15,R878=$R$52,R878=$R$85,R878=$R$75,R878=$R$135),"Music",IF(OR(R878=Sheet1!$H$4,R878=Sheet1!$H$5,R878=Sheet1!$H$6,R878=Sheet1!$H$7,R878=Sheet1!$H$8,R878=Sheet1!$H$9),"Film &amp; Video",IF(OR(R878=Sheet1!$H$26,R878=Sheet1!$H$25),"Technology",IF(R878=Sheet1!$H$13,"Journalism",IF(OR(R878=Sheet1!$H$20,R878=Sheet1!$H$21,R878=Sheet1!$H$22,R878=Sheet1!$H$23),"Publishing",IF(R878=Sheet1!$H$24,"Photography",IF(R878=Sheet1!$H$27,"Theater",IF(OR(R878=Sheet1!$H$10,R878=Sheet1!$H$11),"Games","TBD")))))))))</f>
        <v>Photography</v>
      </c>
      <c r="T878" t="str">
        <f>IF(R878=Sheet1!$H$4,"Animation",IF(R878=Sheet1!$H$5,"Documentary",IF(R878=Sheet1!$H$6,"Drama",IF(R878=Sheet1!$H$7,"Science Fiction",IF(R878=Sheet1!$H$8,"Shorts",IF(R878=Sheet1!$H$9,"Television",IF(R878=Sheet1!$H$10,"Mobile games",IF(R878=Sheet1!$H$11,"Video games",IF(R878=Sheet1!$H$12,"Food trucks",IF(R878=Sheet1!$H$13,"Audio",IF(R878=Sheet1!$H$14,"Electric music",IF(R878=Sheet1!$H$15,"Indie rock",IF(R878=Sheet1!$H$16,"Jazz",IF(R878=Sheet1!$H$17,"Metal",IF(R878=Sheet1!$H$18,"Rock",IF(R878=Sheet1!$H$19,"World Music",IF(R878=Sheet1!$H$20,"Fiction",IF(R878=Sheet1!$H$21,"Nonfiction",IF(R878=Sheet1!$H$22,"Radio &amp; podcasts",IF(R878=Sheet1!$H$23,"Translations",IF(R878=Sheet1!$H$24,"Photography books",IF(R878=Sheet1!$H$25,"Web",IF(R878=Sheet1!$H$26,"Wearables",IF(R878=Sheet1!$H$27,"Plays","Other"))))))))))))))))))))))))</f>
        <v>Photography books</v>
      </c>
    </row>
    <row r="879" spans="1:20" ht="16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s="5">
        <f>(E879/D879)</f>
        <v>0.77400977995110021</v>
      </c>
      <c r="I879" s="8">
        <f>E879/G879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4">
        <f>(((L879/60)/60)/24)+DATE(1970,1,1)</f>
        <v>42577.208333333328</v>
      </c>
      <c r="O879" s="14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>
        <f>IF(R879="food/food trucks","Food",IF(OR(R879=$R$3,R879=$R$15,R879=$R$52,R879=$R$85,R879=$R$75,R879=$R$135),"Music",IF(OR(R879=Sheet1!$H$4,R879=Sheet1!$H$5,R879=Sheet1!$H$6,R879=Sheet1!$H$7,R879=Sheet1!$H$8,R879=Sheet1!$H$9),"Film &amp; Video",IF(OR(R879=Sheet1!$H$26,R879=Sheet1!$H$25),"Technology",IF(R879=Sheet1!$H$13,"Journalism",IF(OR(R879=Sheet1!$H$20,R879=Sheet1!$H$21,R879=Sheet1!$H$22,R879=Sheet1!$H$23),"Publishing",IF(R879=Sheet1!$H$24,"Photography",IF(R879=Sheet1!$H$27,"Theater",IF(OR(R879=Sheet1!$H$10,R879=Sheet1!$H$11),"Games","TBD")))))))))</f>
        <v>Food</v>
      </c>
      <c r="T879" t="str">
        <f>IF(R879=Sheet1!$H$4,"Animation",IF(R879=Sheet1!$H$5,"Documentary",IF(R879=Sheet1!$H$6,"Drama",IF(R879=Sheet1!$H$7,"Science Fiction",IF(R879=Sheet1!$H$8,"Shorts",IF(R879=Sheet1!$H$9,"Television",IF(R879=Sheet1!$H$10,"Mobile games",IF(R879=Sheet1!$H$11,"Video games",IF(R879=Sheet1!$H$12,"Food trucks",IF(R879=Sheet1!$H$13,"Audio",IF(R879=Sheet1!$H$14,"Electric music",IF(R879=Sheet1!$H$15,"Indie rock",IF(R879=Sheet1!$H$16,"Jazz",IF(R879=Sheet1!$H$17,"Metal",IF(R879=Sheet1!$H$18,"Rock",IF(R879=Sheet1!$H$19,"World Music",IF(R879=Sheet1!$H$20,"Fiction",IF(R879=Sheet1!$H$21,"Nonfiction",IF(R879=Sheet1!$H$22,"Radio &amp; podcasts",IF(R879=Sheet1!$H$23,"Translations",IF(R879=Sheet1!$H$24,"Photography books",IF(R879=Sheet1!$H$25,"Web",IF(R879=Sheet1!$H$26,"Wearables",IF(R879=Sheet1!$H$27,"Plays","Other"))))))))))))))))))))))))</f>
        <v>Food trucks</v>
      </c>
    </row>
    <row r="880" spans="1:20" ht="16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s="5">
        <f>(E880/D880)</f>
        <v>0.37481481481481482</v>
      </c>
      <c r="I880" s="8">
        <f>E880/G880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4">
        <f>(((L880/60)/60)/24)+DATE(1970,1,1)</f>
        <v>43845.25</v>
      </c>
      <c r="O880" s="14">
        <f>(((M880/60)/60)/24)+DATE(1970,1,1)</f>
        <v>43869.25</v>
      </c>
      <c r="P880" t="b">
        <v>0</v>
      </c>
      <c r="Q880" t="b">
        <v>0</v>
      </c>
      <c r="R880" t="s">
        <v>148</v>
      </c>
      <c r="S880" t="str">
        <f>IF(R880="food/food trucks","Food",IF(OR(R880=$R$3,R880=$R$15,R880=$R$52,R880=$R$85,R880=$R$75,R880=$R$135),"Music",IF(OR(R880=Sheet1!$H$4,R880=Sheet1!$H$5,R880=Sheet1!$H$6,R880=Sheet1!$H$7,R880=Sheet1!$H$8,R880=Sheet1!$H$9),"Film &amp; Video",IF(OR(R880=Sheet1!$H$26,R880=Sheet1!$H$25),"Technology",IF(R880=Sheet1!$H$13,"Journalism",IF(OR(R880=Sheet1!$H$20,R880=Sheet1!$H$21,R880=Sheet1!$H$22,R880=Sheet1!$H$23),"Publishing",IF(R880=Sheet1!$H$24,"Photography",IF(R880=Sheet1!$H$27,"Theater",IF(OR(R880=Sheet1!$H$10,R880=Sheet1!$H$11),"Games","TBD")))))))))</f>
        <v>Music</v>
      </c>
      <c r="T880" t="str">
        <f>IF(R880=Sheet1!$H$4,"Animation",IF(R880=Sheet1!$H$5,"Documentary",IF(R880=Sheet1!$H$6,"Drama",IF(R880=Sheet1!$H$7,"Science Fiction",IF(R880=Sheet1!$H$8,"Shorts",IF(R880=Sheet1!$H$9,"Television",IF(R880=Sheet1!$H$10,"Mobile games",IF(R880=Sheet1!$H$11,"Video games",IF(R880=Sheet1!$H$12,"Food trucks",IF(R880=Sheet1!$H$13,"Audio",IF(R880=Sheet1!$H$14,"Electric music",IF(R880=Sheet1!$H$15,"Indie rock",IF(R880=Sheet1!$H$16,"Jazz",IF(R880=Sheet1!$H$17,"Metal",IF(R880=Sheet1!$H$18,"Rock",IF(R880=Sheet1!$H$19,"World Music",IF(R880=Sheet1!$H$20,"Fiction",IF(R880=Sheet1!$H$21,"Nonfiction",IF(R880=Sheet1!$H$22,"Radio &amp; podcasts",IF(R880=Sheet1!$H$23,"Translations",IF(R880=Sheet1!$H$24,"Photography books",IF(R880=Sheet1!$H$25,"Web",IF(R880=Sheet1!$H$26,"Wearables",IF(R880=Sheet1!$H$27,"Plays","Other"))))))))))))))))))))))))</f>
        <v>Metal</v>
      </c>
    </row>
    <row r="881" spans="1:20" ht="16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s="5">
        <f>(E881/D881)</f>
        <v>5.4379999999999997</v>
      </c>
      <c r="I881" s="8">
        <f>E881/G881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4">
        <f>(((L881/60)/60)/24)+DATE(1970,1,1)</f>
        <v>42788.25</v>
      </c>
      <c r="O881" s="14">
        <f>(((M881/60)/60)/24)+DATE(1970,1,1)</f>
        <v>42797.25</v>
      </c>
      <c r="P881" t="b">
        <v>0</v>
      </c>
      <c r="Q881" t="b">
        <v>0</v>
      </c>
      <c r="R881" t="s">
        <v>68</v>
      </c>
      <c r="S881" t="str">
        <f>IF(R881="food/food trucks","Food",IF(OR(R881=$R$3,R881=$R$15,R881=$R$52,R881=$R$85,R881=$R$75,R881=$R$135),"Music",IF(OR(R881=Sheet1!$H$4,R881=Sheet1!$H$5,R881=Sheet1!$H$6,R881=Sheet1!$H$7,R881=Sheet1!$H$8,R881=Sheet1!$H$9),"Film &amp; Video",IF(OR(R881=Sheet1!$H$26,R881=Sheet1!$H$25),"Technology",IF(R881=Sheet1!$H$13,"Journalism",IF(OR(R881=Sheet1!$H$20,R881=Sheet1!$H$21,R881=Sheet1!$H$22,R881=Sheet1!$H$23),"Publishing",IF(R881=Sheet1!$H$24,"Photography",IF(R881=Sheet1!$H$27,"Theater",IF(OR(R881=Sheet1!$H$10,R881=Sheet1!$H$11),"Games","TBD")))))))))</f>
        <v>Publishing</v>
      </c>
      <c r="T881" t="str">
        <f>IF(R881=Sheet1!$H$4,"Animation",IF(R881=Sheet1!$H$5,"Documentary",IF(R881=Sheet1!$H$6,"Drama",IF(R881=Sheet1!$H$7,"Science Fiction",IF(R881=Sheet1!$H$8,"Shorts",IF(R881=Sheet1!$H$9,"Television",IF(R881=Sheet1!$H$10,"Mobile games",IF(R881=Sheet1!$H$11,"Video games",IF(R881=Sheet1!$H$12,"Food trucks",IF(R881=Sheet1!$H$13,"Audio",IF(R881=Sheet1!$H$14,"Electric music",IF(R881=Sheet1!$H$15,"Indie rock",IF(R881=Sheet1!$H$16,"Jazz",IF(R881=Sheet1!$H$17,"Metal",IF(R881=Sheet1!$H$18,"Rock",IF(R881=Sheet1!$H$19,"World Music",IF(R881=Sheet1!$H$20,"Fiction",IF(R881=Sheet1!$H$21,"Nonfiction",IF(R881=Sheet1!$H$22,"Radio &amp; podcasts",IF(R881=Sheet1!$H$23,"Translations",IF(R881=Sheet1!$H$24,"Photography books",IF(R881=Sheet1!$H$25,"Web",IF(R881=Sheet1!$H$26,"Wearables",IF(R881=Sheet1!$H$27,"Plays","Other"))))))))))))))))))))))))</f>
        <v>Nonfiction</v>
      </c>
    </row>
    <row r="882" spans="1:20" ht="16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s="5">
        <f>(E882/D882)</f>
        <v>2.2852189349112426</v>
      </c>
      <c r="I882" s="8">
        <f>E882/G882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4">
        <f>(((L882/60)/60)/24)+DATE(1970,1,1)</f>
        <v>43667.208333333328</v>
      </c>
      <c r="O882" s="14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tr">
        <f>IF(R882="food/food trucks","Food",IF(OR(R882=$R$3,R882=$R$15,R882=$R$52,R882=$R$85,R882=$R$75,R882=$R$135),"Music",IF(OR(R882=Sheet1!$H$4,R882=Sheet1!$H$5,R882=Sheet1!$H$6,R882=Sheet1!$H$7,R882=Sheet1!$H$8,R882=Sheet1!$H$9),"Film &amp; Video",IF(OR(R882=Sheet1!$H$26,R882=Sheet1!$H$25),"Technology",IF(R882=Sheet1!$H$13,"Journalism",IF(OR(R882=Sheet1!$H$20,R882=Sheet1!$H$21,R882=Sheet1!$H$22,R882=Sheet1!$H$23),"Publishing",IF(R882=Sheet1!$H$24,"Photography",IF(R882=Sheet1!$H$27,"Theater",IF(OR(R882=Sheet1!$H$10,R882=Sheet1!$H$11),"Games","TBD")))))))))</f>
        <v>Music</v>
      </c>
      <c r="T882" t="str">
        <f>IF(R882=Sheet1!$H$4,"Animation",IF(R882=Sheet1!$H$5,"Documentary",IF(R882=Sheet1!$H$6,"Drama",IF(R882=Sheet1!$H$7,"Science Fiction",IF(R882=Sheet1!$H$8,"Shorts",IF(R882=Sheet1!$H$9,"Television",IF(R882=Sheet1!$H$10,"Mobile games",IF(R882=Sheet1!$H$11,"Video games",IF(R882=Sheet1!$H$12,"Food trucks",IF(R882=Sheet1!$H$13,"Audio",IF(R882=Sheet1!$H$14,"Electric music",IF(R882=Sheet1!$H$15,"Indie rock",IF(R882=Sheet1!$H$16,"Jazz",IF(R882=Sheet1!$H$17,"Metal",IF(R882=Sheet1!$H$18,"Rock",IF(R882=Sheet1!$H$19,"World Music",IF(R882=Sheet1!$H$20,"Fiction",IF(R882=Sheet1!$H$21,"Nonfiction",IF(R882=Sheet1!$H$22,"Radio &amp; podcasts",IF(R882=Sheet1!$H$23,"Translations",IF(R882=Sheet1!$H$24,"Photography books",IF(R882=Sheet1!$H$25,"Web",IF(R882=Sheet1!$H$26,"Wearables",IF(R882=Sheet1!$H$27,"Plays","Other"))))))))))))))))))))))))</f>
        <v>Electric music</v>
      </c>
    </row>
    <row r="883" spans="1:20" ht="16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s="5">
        <f>(E883/D883)</f>
        <v>0.38948339483394834</v>
      </c>
      <c r="I883" s="8">
        <f>E883/G883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4">
        <f>(((L883/60)/60)/24)+DATE(1970,1,1)</f>
        <v>42194.208333333328</v>
      </c>
      <c r="O883" s="14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>
        <f>IF(R883="food/food trucks","Food",IF(OR(R883=$R$3,R883=$R$15,R883=$R$52,R883=$R$85,R883=$R$75,R883=$R$135),"Music",IF(OR(R883=Sheet1!$H$4,R883=Sheet1!$H$5,R883=Sheet1!$H$6,R883=Sheet1!$H$7,R883=Sheet1!$H$8,R883=Sheet1!$H$9),"Film &amp; Video",IF(OR(R883=Sheet1!$H$26,R883=Sheet1!$H$25),"Technology",IF(R883=Sheet1!$H$13,"Journalism",IF(OR(R883=Sheet1!$H$20,R883=Sheet1!$H$21,R883=Sheet1!$H$22,R883=Sheet1!$H$23),"Publishing",IF(R883=Sheet1!$H$24,"Photography",IF(R883=Sheet1!$H$27,"Theater",IF(OR(R883=Sheet1!$H$10,R883=Sheet1!$H$11),"Games","TBD")))))))))</f>
        <v>Theater</v>
      </c>
      <c r="T883" t="str">
        <f>IF(R883=Sheet1!$H$4,"Animation",IF(R883=Sheet1!$H$5,"Documentary",IF(R883=Sheet1!$H$6,"Drama",IF(R883=Sheet1!$H$7,"Science Fiction",IF(R883=Sheet1!$H$8,"Shorts",IF(R883=Sheet1!$H$9,"Television",IF(R883=Sheet1!$H$10,"Mobile games",IF(R883=Sheet1!$H$11,"Video games",IF(R883=Sheet1!$H$12,"Food trucks",IF(R883=Sheet1!$H$13,"Audio",IF(R883=Sheet1!$H$14,"Electric music",IF(R883=Sheet1!$H$15,"Indie rock",IF(R883=Sheet1!$H$16,"Jazz",IF(R883=Sheet1!$H$17,"Metal",IF(R883=Sheet1!$H$18,"Rock",IF(R883=Sheet1!$H$19,"World Music",IF(R883=Sheet1!$H$20,"Fiction",IF(R883=Sheet1!$H$21,"Nonfiction",IF(R883=Sheet1!$H$22,"Radio &amp; podcasts",IF(R883=Sheet1!$H$23,"Translations",IF(R883=Sheet1!$H$24,"Photography books",IF(R883=Sheet1!$H$25,"Web",IF(R883=Sheet1!$H$26,"Wearables",IF(R883=Sheet1!$H$27,"Plays","Other"))))))))))))))))))))))))</f>
        <v>Plays</v>
      </c>
    </row>
    <row r="884" spans="1:20" ht="16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s="5">
        <f>(E884/D884)</f>
        <v>3.7</v>
      </c>
      <c r="I884" s="8">
        <f>E884/G884</f>
        <v>37</v>
      </c>
      <c r="J884" t="s">
        <v>21</v>
      </c>
      <c r="K884" t="s">
        <v>22</v>
      </c>
      <c r="L884">
        <v>1421820000</v>
      </c>
      <c r="M884">
        <v>1422165600</v>
      </c>
      <c r="N884" s="14">
        <f>(((L884/60)/60)/24)+DATE(1970,1,1)</f>
        <v>42025.25</v>
      </c>
      <c r="O884" s="14">
        <f>(((M884/60)/60)/24)+DATE(1970,1,1)</f>
        <v>42029.25</v>
      </c>
      <c r="P884" t="b">
        <v>0</v>
      </c>
      <c r="Q884" t="b">
        <v>0</v>
      </c>
      <c r="R884" t="s">
        <v>33</v>
      </c>
      <c r="S884" t="str">
        <f>IF(R884="food/food trucks","Food",IF(OR(R884=$R$3,R884=$R$15,R884=$R$52,R884=$R$85,R884=$R$75,R884=$R$135),"Music",IF(OR(R884=Sheet1!$H$4,R884=Sheet1!$H$5,R884=Sheet1!$H$6,R884=Sheet1!$H$7,R884=Sheet1!$H$8,R884=Sheet1!$H$9),"Film &amp; Video",IF(OR(R884=Sheet1!$H$26,R884=Sheet1!$H$25),"Technology",IF(R884=Sheet1!$H$13,"Journalism",IF(OR(R884=Sheet1!$H$20,R884=Sheet1!$H$21,R884=Sheet1!$H$22,R884=Sheet1!$H$23),"Publishing",IF(R884=Sheet1!$H$24,"Photography",IF(R884=Sheet1!$H$27,"Theater",IF(OR(R884=Sheet1!$H$10,R884=Sheet1!$H$11),"Games","TBD")))))))))</f>
        <v>Theater</v>
      </c>
      <c r="T884" t="str">
        <f>IF(R884=Sheet1!$H$4,"Animation",IF(R884=Sheet1!$H$5,"Documentary",IF(R884=Sheet1!$H$6,"Drama",IF(R884=Sheet1!$H$7,"Science Fiction",IF(R884=Sheet1!$H$8,"Shorts",IF(R884=Sheet1!$H$9,"Television",IF(R884=Sheet1!$H$10,"Mobile games",IF(R884=Sheet1!$H$11,"Video games",IF(R884=Sheet1!$H$12,"Food trucks",IF(R884=Sheet1!$H$13,"Audio",IF(R884=Sheet1!$H$14,"Electric music",IF(R884=Sheet1!$H$15,"Indie rock",IF(R884=Sheet1!$H$16,"Jazz",IF(R884=Sheet1!$H$17,"Metal",IF(R884=Sheet1!$H$18,"Rock",IF(R884=Sheet1!$H$19,"World Music",IF(R884=Sheet1!$H$20,"Fiction",IF(R884=Sheet1!$H$21,"Nonfiction",IF(R884=Sheet1!$H$22,"Radio &amp; podcasts",IF(R884=Sheet1!$H$23,"Translations",IF(R884=Sheet1!$H$24,"Photography books",IF(R884=Sheet1!$H$25,"Web",IF(R884=Sheet1!$H$26,"Wearables",IF(R884=Sheet1!$H$27,"Plays","Other"))))))))))))))))))))))))</f>
        <v>Plays</v>
      </c>
    </row>
    <row r="885" spans="1:20" ht="31.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s="5">
        <f>(E885/D885)</f>
        <v>2.3791176470588233</v>
      </c>
      <c r="I885" s="8">
        <f>E885/G885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4">
        <f>(((L885/60)/60)/24)+DATE(1970,1,1)</f>
        <v>40323.208333333336</v>
      </c>
      <c r="O885" s="14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tr">
        <f>IF(R885="food/food trucks","Food",IF(OR(R885=$R$3,R885=$R$15,R885=$R$52,R885=$R$85,R885=$R$75,R885=$R$135),"Music",IF(OR(R885=Sheet1!$H$4,R885=Sheet1!$H$5,R885=Sheet1!$H$6,R885=Sheet1!$H$7,R885=Sheet1!$H$8,R885=Sheet1!$H$9),"Film &amp; Video",IF(OR(R885=Sheet1!$H$26,R885=Sheet1!$H$25),"Technology",IF(R885=Sheet1!$H$13,"Journalism",IF(OR(R885=Sheet1!$H$20,R885=Sheet1!$H$21,R885=Sheet1!$H$22,R885=Sheet1!$H$23),"Publishing",IF(R885=Sheet1!$H$24,"Photography",IF(R885=Sheet1!$H$27,"Theater",IF(OR(R885=Sheet1!$H$10,R885=Sheet1!$H$11),"Games","TBD")))))))))</f>
        <v>Film &amp; Video</v>
      </c>
      <c r="T885" t="str">
        <f>IF(R885=Sheet1!$H$4,"Animation",IF(R885=Sheet1!$H$5,"Documentary",IF(R885=Sheet1!$H$6,"Drama",IF(R885=Sheet1!$H$7,"Science Fiction",IF(R885=Sheet1!$H$8,"Shorts",IF(R885=Sheet1!$H$9,"Television",IF(R885=Sheet1!$H$10,"Mobile games",IF(R885=Sheet1!$H$11,"Video games",IF(R885=Sheet1!$H$12,"Food trucks",IF(R885=Sheet1!$H$13,"Audio",IF(R885=Sheet1!$H$14,"Electric music",IF(R885=Sheet1!$H$15,"Indie rock",IF(R885=Sheet1!$H$16,"Jazz",IF(R885=Sheet1!$H$17,"Metal",IF(R885=Sheet1!$H$18,"Rock",IF(R885=Sheet1!$H$19,"World Music",IF(R885=Sheet1!$H$20,"Fiction",IF(R885=Sheet1!$H$21,"Nonfiction",IF(R885=Sheet1!$H$22,"Radio &amp; podcasts",IF(R885=Sheet1!$H$23,"Translations",IF(R885=Sheet1!$H$24,"Photography books",IF(R885=Sheet1!$H$25,"Web",IF(R885=Sheet1!$H$26,"Wearables",IF(R885=Sheet1!$H$27,"Plays","Other"))))))))))))))))))))))))</f>
        <v>Shorts</v>
      </c>
    </row>
    <row r="886" spans="1:20" ht="16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s="5">
        <f>(E886/D886)</f>
        <v>0.64036299765807958</v>
      </c>
      <c r="I886" s="8">
        <f>E886/G886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4">
        <f>(((L886/60)/60)/24)+DATE(1970,1,1)</f>
        <v>41763.208333333336</v>
      </c>
      <c r="O886" s="14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>
        <f>IF(R886="food/food trucks","Food",IF(OR(R886=$R$3,R886=$R$15,R886=$R$52,R886=$R$85,R886=$R$75,R886=$R$135),"Music",IF(OR(R886=Sheet1!$H$4,R886=Sheet1!$H$5,R886=Sheet1!$H$6,R886=Sheet1!$H$7,R886=Sheet1!$H$8,R886=Sheet1!$H$9),"Film &amp; Video",IF(OR(R886=Sheet1!$H$26,R886=Sheet1!$H$25),"Technology",IF(R886=Sheet1!$H$13,"Journalism",IF(OR(R886=Sheet1!$H$20,R886=Sheet1!$H$21,R886=Sheet1!$H$22,R886=Sheet1!$H$23),"Publishing",IF(R886=Sheet1!$H$24,"Photography",IF(R886=Sheet1!$H$27,"Theater",IF(OR(R886=Sheet1!$H$10,R886=Sheet1!$H$11),"Games","TBD")))))))))</f>
        <v>Theater</v>
      </c>
      <c r="T886" t="str">
        <f>IF(R886=Sheet1!$H$4,"Animation",IF(R886=Sheet1!$H$5,"Documentary",IF(R886=Sheet1!$H$6,"Drama",IF(R886=Sheet1!$H$7,"Science Fiction",IF(R886=Sheet1!$H$8,"Shorts",IF(R886=Sheet1!$H$9,"Television",IF(R886=Sheet1!$H$10,"Mobile games",IF(R886=Sheet1!$H$11,"Video games",IF(R886=Sheet1!$H$12,"Food trucks",IF(R886=Sheet1!$H$13,"Audio",IF(R886=Sheet1!$H$14,"Electric music",IF(R886=Sheet1!$H$15,"Indie rock",IF(R886=Sheet1!$H$16,"Jazz",IF(R886=Sheet1!$H$17,"Metal",IF(R886=Sheet1!$H$18,"Rock",IF(R886=Sheet1!$H$19,"World Music",IF(R886=Sheet1!$H$20,"Fiction",IF(R886=Sheet1!$H$21,"Nonfiction",IF(R886=Sheet1!$H$22,"Radio &amp; podcasts",IF(R886=Sheet1!$H$23,"Translations",IF(R886=Sheet1!$H$24,"Photography books",IF(R886=Sheet1!$H$25,"Web",IF(R886=Sheet1!$H$26,"Wearables",IF(R886=Sheet1!$H$27,"Plays","Other"))))))))))))))))))))))))</f>
        <v>Plays</v>
      </c>
    </row>
    <row r="887" spans="1:20" ht="16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s="5">
        <f>(E887/D887)</f>
        <v>1.1827777777777777</v>
      </c>
      <c r="I887" s="8">
        <f>E887/G887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4">
        <f>(((L887/60)/60)/24)+DATE(1970,1,1)</f>
        <v>40335.208333333336</v>
      </c>
      <c r="O887" s="14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tr">
        <f>IF(R887="food/food trucks","Food",IF(OR(R887=$R$3,R887=$R$15,R887=$R$52,R887=$R$85,R887=$R$75,R887=$R$135),"Music",IF(OR(R887=Sheet1!$H$4,R887=Sheet1!$H$5,R887=Sheet1!$H$6,R887=Sheet1!$H$7,R887=Sheet1!$H$8,R887=Sheet1!$H$9),"Film &amp; Video",IF(OR(R887=Sheet1!$H$26,R887=Sheet1!$H$25),"Technology",IF(R887=Sheet1!$H$13,"Journalism",IF(OR(R887=Sheet1!$H$20,R887=Sheet1!$H$21,R887=Sheet1!$H$22,R887=Sheet1!$H$23),"Publishing",IF(R887=Sheet1!$H$24,"Photography",IF(R887=Sheet1!$H$27,"Theater",IF(OR(R887=Sheet1!$H$10,R887=Sheet1!$H$11),"Games","TBD")))))))))</f>
        <v>Theater</v>
      </c>
      <c r="T887" t="str">
        <f>IF(R887=Sheet1!$H$4,"Animation",IF(R887=Sheet1!$H$5,"Documentary",IF(R887=Sheet1!$H$6,"Drama",IF(R887=Sheet1!$H$7,"Science Fiction",IF(R887=Sheet1!$H$8,"Shorts",IF(R887=Sheet1!$H$9,"Television",IF(R887=Sheet1!$H$10,"Mobile games",IF(R887=Sheet1!$H$11,"Video games",IF(R887=Sheet1!$H$12,"Food trucks",IF(R887=Sheet1!$H$13,"Audio",IF(R887=Sheet1!$H$14,"Electric music",IF(R887=Sheet1!$H$15,"Indie rock",IF(R887=Sheet1!$H$16,"Jazz",IF(R887=Sheet1!$H$17,"Metal",IF(R887=Sheet1!$H$18,"Rock",IF(R887=Sheet1!$H$19,"World Music",IF(R887=Sheet1!$H$20,"Fiction",IF(R887=Sheet1!$H$21,"Nonfiction",IF(R887=Sheet1!$H$22,"Radio &amp; podcasts",IF(R887=Sheet1!$H$23,"Translations",IF(R887=Sheet1!$H$24,"Photography books",IF(R887=Sheet1!$H$25,"Web",IF(R887=Sheet1!$H$26,"Wearables",IF(R887=Sheet1!$H$27,"Plays","Other"))))))))))))))))))))))))</f>
        <v>Plays</v>
      </c>
    </row>
    <row r="888" spans="1:20" ht="16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s="5">
        <f>(E888/D888)</f>
        <v>0.84824037184594958</v>
      </c>
      <c r="I888" s="8">
        <f>E888/G888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4">
        <f>(((L888/60)/60)/24)+DATE(1970,1,1)</f>
        <v>40416.208333333336</v>
      </c>
      <c r="O888" s="14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>
        <f>IF(R888="food/food trucks","Food",IF(OR(R888=$R$3,R888=$R$15,R888=$R$52,R888=$R$85,R888=$R$75,R888=$R$135),"Music",IF(OR(R888=Sheet1!$H$4,R888=Sheet1!$H$5,R888=Sheet1!$H$6,R888=Sheet1!$H$7,R888=Sheet1!$H$8,R888=Sheet1!$H$9),"Film &amp; Video",IF(OR(R888=Sheet1!$H$26,R888=Sheet1!$H$25),"Technology",IF(R888=Sheet1!$H$13,"Journalism",IF(OR(R888=Sheet1!$H$20,R888=Sheet1!$H$21,R888=Sheet1!$H$22,R888=Sheet1!$H$23),"Publishing",IF(R888=Sheet1!$H$24,"Photography",IF(R888=Sheet1!$H$27,"Theater",IF(OR(R888=Sheet1!$H$10,R888=Sheet1!$H$11),"Games","TBD")))))))))</f>
        <v>Music</v>
      </c>
      <c r="T888" t="str">
        <f>IF(R888=Sheet1!$H$4,"Animation",IF(R888=Sheet1!$H$5,"Documentary",IF(R888=Sheet1!$H$6,"Drama",IF(R888=Sheet1!$H$7,"Science Fiction",IF(R888=Sheet1!$H$8,"Shorts",IF(R888=Sheet1!$H$9,"Television",IF(R888=Sheet1!$H$10,"Mobile games",IF(R888=Sheet1!$H$11,"Video games",IF(R888=Sheet1!$H$12,"Food trucks",IF(R888=Sheet1!$H$13,"Audio",IF(R888=Sheet1!$H$14,"Electric music",IF(R888=Sheet1!$H$15,"Indie rock",IF(R888=Sheet1!$H$16,"Jazz",IF(R888=Sheet1!$H$17,"Metal",IF(R888=Sheet1!$H$18,"Rock",IF(R888=Sheet1!$H$19,"World Music",IF(R888=Sheet1!$H$20,"Fiction",IF(R888=Sheet1!$H$21,"Nonfiction",IF(R888=Sheet1!$H$22,"Radio &amp; podcasts",IF(R888=Sheet1!$H$23,"Translations",IF(R888=Sheet1!$H$24,"Photography books",IF(R888=Sheet1!$H$25,"Web",IF(R888=Sheet1!$H$26,"Wearables",IF(R888=Sheet1!$H$27,"Plays","Other"))))))))))))))))))))))))</f>
        <v>Indie rock</v>
      </c>
    </row>
    <row r="889" spans="1:20" ht="31.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s="5">
        <f>(E889/D889)</f>
        <v>0.29346153846153844</v>
      </c>
      <c r="I889" s="8">
        <f>E889/G889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4">
        <f>(((L889/60)/60)/24)+DATE(1970,1,1)</f>
        <v>42202.208333333328</v>
      </c>
      <c r="O889" s="14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>
        <f>IF(R889="food/food trucks","Food",IF(OR(R889=$R$3,R889=$R$15,R889=$R$52,R889=$R$85,R889=$R$75,R889=$R$135),"Music",IF(OR(R889=Sheet1!$H$4,R889=Sheet1!$H$5,R889=Sheet1!$H$6,R889=Sheet1!$H$7,R889=Sheet1!$H$8,R889=Sheet1!$H$9),"Film &amp; Video",IF(OR(R889=Sheet1!$H$26,R889=Sheet1!$H$25),"Technology",IF(R889=Sheet1!$H$13,"Journalism",IF(OR(R889=Sheet1!$H$20,R889=Sheet1!$H$21,R889=Sheet1!$H$22,R889=Sheet1!$H$23),"Publishing",IF(R889=Sheet1!$H$24,"Photography",IF(R889=Sheet1!$H$27,"Theater",IF(OR(R889=Sheet1!$H$10,R889=Sheet1!$H$11),"Games","TBD")))))))))</f>
        <v>Theater</v>
      </c>
      <c r="T889" t="str">
        <f>IF(R889=Sheet1!$H$4,"Animation",IF(R889=Sheet1!$H$5,"Documentary",IF(R889=Sheet1!$H$6,"Drama",IF(R889=Sheet1!$H$7,"Science Fiction",IF(R889=Sheet1!$H$8,"Shorts",IF(R889=Sheet1!$H$9,"Television",IF(R889=Sheet1!$H$10,"Mobile games",IF(R889=Sheet1!$H$11,"Video games",IF(R889=Sheet1!$H$12,"Food trucks",IF(R889=Sheet1!$H$13,"Audio",IF(R889=Sheet1!$H$14,"Electric music",IF(R889=Sheet1!$H$15,"Indie rock",IF(R889=Sheet1!$H$16,"Jazz",IF(R889=Sheet1!$H$17,"Metal",IF(R889=Sheet1!$H$18,"Rock",IF(R889=Sheet1!$H$19,"World Music",IF(R889=Sheet1!$H$20,"Fiction",IF(R889=Sheet1!$H$21,"Nonfiction",IF(R889=Sheet1!$H$22,"Radio &amp; podcasts",IF(R889=Sheet1!$H$23,"Translations",IF(R889=Sheet1!$H$24,"Photography books",IF(R889=Sheet1!$H$25,"Web",IF(R889=Sheet1!$H$26,"Wearables",IF(R889=Sheet1!$H$27,"Plays","Other"))))))))))))))))))))))))</f>
        <v>Plays</v>
      </c>
    </row>
    <row r="890" spans="1:20" ht="31.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s="5">
        <f>(E890/D890)</f>
        <v>2.0989655172413793</v>
      </c>
      <c r="I890" s="8">
        <f>E890/G890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4">
        <f>(((L890/60)/60)/24)+DATE(1970,1,1)</f>
        <v>42836.208333333328</v>
      </c>
      <c r="O890" s="14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tr">
        <f>IF(R890="food/food trucks","Food",IF(OR(R890=$R$3,R890=$R$15,R890=$R$52,R890=$R$85,R890=$R$75,R890=$R$135),"Music",IF(OR(R890=Sheet1!$H$4,R890=Sheet1!$H$5,R890=Sheet1!$H$6,R890=Sheet1!$H$7,R890=Sheet1!$H$8,R890=Sheet1!$H$9),"Film &amp; Video",IF(OR(R890=Sheet1!$H$26,R890=Sheet1!$H$25),"Technology",IF(R890=Sheet1!$H$13,"Journalism",IF(OR(R890=Sheet1!$H$20,R890=Sheet1!$H$21,R890=Sheet1!$H$22,R890=Sheet1!$H$23),"Publishing",IF(R890=Sheet1!$H$24,"Photography",IF(R890=Sheet1!$H$27,"Theater",IF(OR(R890=Sheet1!$H$10,R890=Sheet1!$H$11),"Games","TBD")))))))))</f>
        <v>Theater</v>
      </c>
      <c r="T890" t="str">
        <f>IF(R890=Sheet1!$H$4,"Animation",IF(R890=Sheet1!$H$5,"Documentary",IF(R890=Sheet1!$H$6,"Drama",IF(R890=Sheet1!$H$7,"Science Fiction",IF(R890=Sheet1!$H$8,"Shorts",IF(R890=Sheet1!$H$9,"Television",IF(R890=Sheet1!$H$10,"Mobile games",IF(R890=Sheet1!$H$11,"Video games",IF(R890=Sheet1!$H$12,"Food trucks",IF(R890=Sheet1!$H$13,"Audio",IF(R890=Sheet1!$H$14,"Electric music",IF(R890=Sheet1!$H$15,"Indie rock",IF(R890=Sheet1!$H$16,"Jazz",IF(R890=Sheet1!$H$17,"Metal",IF(R890=Sheet1!$H$18,"Rock",IF(R890=Sheet1!$H$19,"World Music",IF(R890=Sheet1!$H$20,"Fiction",IF(R890=Sheet1!$H$21,"Nonfiction",IF(R890=Sheet1!$H$22,"Radio &amp; podcasts",IF(R890=Sheet1!$H$23,"Translations",IF(R890=Sheet1!$H$24,"Photography books",IF(R890=Sheet1!$H$25,"Web",IF(R890=Sheet1!$H$26,"Wearables",IF(R890=Sheet1!$H$27,"Plays","Other"))))))))))))))))))))))))</f>
        <v>Plays</v>
      </c>
    </row>
    <row r="891" spans="1:20" ht="16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s="5">
        <f>(E891/D891)</f>
        <v>1.697857142857143</v>
      </c>
      <c r="I891" s="8">
        <f>E891/G891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4">
        <f>(((L891/60)/60)/24)+DATE(1970,1,1)</f>
        <v>41710.208333333336</v>
      </c>
      <c r="O891" s="14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tr">
        <f>IF(R891="food/food trucks","Food",IF(OR(R891=$R$3,R891=$R$15,R891=$R$52,R891=$R$85,R891=$R$75,R891=$R$135),"Music",IF(OR(R891=Sheet1!$H$4,R891=Sheet1!$H$5,R891=Sheet1!$H$6,R891=Sheet1!$H$7,R891=Sheet1!$H$8,R891=Sheet1!$H$9),"Film &amp; Video",IF(OR(R891=Sheet1!$H$26,R891=Sheet1!$H$25),"Technology",IF(R891=Sheet1!$H$13,"Journalism",IF(OR(R891=Sheet1!$H$20,R891=Sheet1!$H$21,R891=Sheet1!$H$22,R891=Sheet1!$H$23),"Publishing",IF(R891=Sheet1!$H$24,"Photography",IF(R891=Sheet1!$H$27,"Theater",IF(OR(R891=Sheet1!$H$10,R891=Sheet1!$H$11),"Games","TBD")))))))))</f>
        <v>Music</v>
      </c>
      <c r="T891" t="str">
        <f>IF(R891=Sheet1!$H$4,"Animation",IF(R891=Sheet1!$H$5,"Documentary",IF(R891=Sheet1!$H$6,"Drama",IF(R891=Sheet1!$H$7,"Science Fiction",IF(R891=Sheet1!$H$8,"Shorts",IF(R891=Sheet1!$H$9,"Television",IF(R891=Sheet1!$H$10,"Mobile games",IF(R891=Sheet1!$H$11,"Video games",IF(R891=Sheet1!$H$12,"Food trucks",IF(R891=Sheet1!$H$13,"Audio",IF(R891=Sheet1!$H$14,"Electric music",IF(R891=Sheet1!$H$15,"Indie rock",IF(R891=Sheet1!$H$16,"Jazz",IF(R891=Sheet1!$H$17,"Metal",IF(R891=Sheet1!$H$18,"Rock",IF(R891=Sheet1!$H$19,"World Music",IF(R891=Sheet1!$H$20,"Fiction",IF(R891=Sheet1!$H$21,"Nonfiction",IF(R891=Sheet1!$H$22,"Radio &amp; podcasts",IF(R891=Sheet1!$H$23,"Translations",IF(R891=Sheet1!$H$24,"Photography books",IF(R891=Sheet1!$H$25,"Web",IF(R891=Sheet1!$H$26,"Wearables",IF(R891=Sheet1!$H$27,"Plays","Other"))))))))))))))))))))))))</f>
        <v>Electric music</v>
      </c>
    </row>
    <row r="892" spans="1:20" ht="16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s="5">
        <f>(E892/D892)</f>
        <v>1.1595907738095239</v>
      </c>
      <c r="I892" s="8">
        <f>E892/G892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4">
        <f>(((L892/60)/60)/24)+DATE(1970,1,1)</f>
        <v>43640.208333333328</v>
      </c>
      <c r="O892" s="14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tr">
        <f>IF(R892="food/food trucks","Food",IF(OR(R892=$R$3,R892=$R$15,R892=$R$52,R892=$R$85,R892=$R$75,R892=$R$135),"Music",IF(OR(R892=Sheet1!$H$4,R892=Sheet1!$H$5,R892=Sheet1!$H$6,R892=Sheet1!$H$7,R892=Sheet1!$H$8,R892=Sheet1!$H$9),"Film &amp; Video",IF(OR(R892=Sheet1!$H$26,R892=Sheet1!$H$25),"Technology",IF(R892=Sheet1!$H$13,"Journalism",IF(OR(R892=Sheet1!$H$20,R892=Sheet1!$H$21,R892=Sheet1!$H$22,R892=Sheet1!$H$23),"Publishing",IF(R892=Sheet1!$H$24,"Photography",IF(R892=Sheet1!$H$27,"Theater",IF(OR(R892=Sheet1!$H$10,R892=Sheet1!$H$11),"Games","TBD")))))))))</f>
        <v>Music</v>
      </c>
      <c r="T892" t="str">
        <f>IF(R892=Sheet1!$H$4,"Animation",IF(R892=Sheet1!$H$5,"Documentary",IF(R892=Sheet1!$H$6,"Drama",IF(R892=Sheet1!$H$7,"Science Fiction",IF(R892=Sheet1!$H$8,"Shorts",IF(R892=Sheet1!$H$9,"Television",IF(R892=Sheet1!$H$10,"Mobile games",IF(R892=Sheet1!$H$11,"Video games",IF(R892=Sheet1!$H$12,"Food trucks",IF(R892=Sheet1!$H$13,"Audio",IF(R892=Sheet1!$H$14,"Electric music",IF(R892=Sheet1!$H$15,"Indie rock",IF(R892=Sheet1!$H$16,"Jazz",IF(R892=Sheet1!$H$17,"Metal",IF(R892=Sheet1!$H$18,"Rock",IF(R892=Sheet1!$H$19,"World Music",IF(R892=Sheet1!$H$20,"Fiction",IF(R892=Sheet1!$H$21,"Nonfiction",IF(R892=Sheet1!$H$22,"Radio &amp; podcasts",IF(R892=Sheet1!$H$23,"Translations",IF(R892=Sheet1!$H$24,"Photography books",IF(R892=Sheet1!$H$25,"Web",IF(R892=Sheet1!$H$26,"Wearables",IF(R892=Sheet1!$H$27,"Plays","Other"))))))))))))))))))))))))</f>
        <v>Indie rock</v>
      </c>
    </row>
    <row r="893" spans="1:20" ht="31.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s="5">
        <f>(E893/D893)</f>
        <v>2.5859999999999999</v>
      </c>
      <c r="I893" s="8">
        <f>E893/G893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4">
        <f>(((L893/60)/60)/24)+DATE(1970,1,1)</f>
        <v>40880.25</v>
      </c>
      <c r="O893" s="14">
        <f>(((M893/60)/60)/24)+DATE(1970,1,1)</f>
        <v>40924.25</v>
      </c>
      <c r="P893" t="b">
        <v>0</v>
      </c>
      <c r="Q893" t="b">
        <v>0</v>
      </c>
      <c r="R893" t="s">
        <v>42</v>
      </c>
      <c r="S893" t="str">
        <f>IF(R893="food/food trucks","Food",IF(OR(R893=$R$3,R893=$R$15,R893=$R$52,R893=$R$85,R893=$R$75,R893=$R$135),"Music",IF(OR(R893=Sheet1!$H$4,R893=Sheet1!$H$5,R893=Sheet1!$H$6,R893=Sheet1!$H$7,R893=Sheet1!$H$8,R893=Sheet1!$H$9),"Film &amp; Video",IF(OR(R893=Sheet1!$H$26,R893=Sheet1!$H$25),"Technology",IF(R893=Sheet1!$H$13,"Journalism",IF(OR(R893=Sheet1!$H$20,R893=Sheet1!$H$21,R893=Sheet1!$H$22,R893=Sheet1!$H$23),"Publishing",IF(R893=Sheet1!$H$24,"Photography",IF(R893=Sheet1!$H$27,"Theater",IF(OR(R893=Sheet1!$H$10,R893=Sheet1!$H$11),"Games","TBD")))))))))</f>
        <v>Film &amp; Video</v>
      </c>
      <c r="T893" t="str">
        <f>IF(R893=Sheet1!$H$4,"Animation",IF(R893=Sheet1!$H$5,"Documentary",IF(R893=Sheet1!$H$6,"Drama",IF(R893=Sheet1!$H$7,"Science Fiction",IF(R893=Sheet1!$H$8,"Shorts",IF(R893=Sheet1!$H$9,"Television",IF(R893=Sheet1!$H$10,"Mobile games",IF(R893=Sheet1!$H$11,"Video games",IF(R893=Sheet1!$H$12,"Food trucks",IF(R893=Sheet1!$H$13,"Audio",IF(R893=Sheet1!$H$14,"Electric music",IF(R893=Sheet1!$H$15,"Indie rock",IF(R893=Sheet1!$H$16,"Jazz",IF(R893=Sheet1!$H$17,"Metal",IF(R893=Sheet1!$H$18,"Rock",IF(R893=Sheet1!$H$19,"World Music",IF(R893=Sheet1!$H$20,"Fiction",IF(R893=Sheet1!$H$21,"Nonfiction",IF(R893=Sheet1!$H$22,"Radio &amp; podcasts",IF(R893=Sheet1!$H$23,"Translations",IF(R893=Sheet1!$H$24,"Photography books",IF(R893=Sheet1!$H$25,"Web",IF(R893=Sheet1!$H$26,"Wearables",IF(R893=Sheet1!$H$27,"Plays","Other"))))))))))))))))))))))))</f>
        <v>Documentary</v>
      </c>
    </row>
    <row r="894" spans="1:20" ht="16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s="5">
        <f>(E894/D894)</f>
        <v>2.3058333333333332</v>
      </c>
      <c r="I894" s="8">
        <f>E894/G894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4">
        <f>(((L894/60)/60)/24)+DATE(1970,1,1)</f>
        <v>40319.208333333336</v>
      </c>
      <c r="O894" s="14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tr">
        <f>IF(R894="food/food trucks","Food",IF(OR(R894=$R$3,R894=$R$15,R894=$R$52,R894=$R$85,R894=$R$75,R894=$R$135),"Music",IF(OR(R894=Sheet1!$H$4,R894=Sheet1!$H$5,R894=Sheet1!$H$6,R894=Sheet1!$H$7,R894=Sheet1!$H$8,R894=Sheet1!$H$9),"Film &amp; Video",IF(OR(R894=Sheet1!$H$26,R894=Sheet1!$H$25),"Technology",IF(R894=Sheet1!$H$13,"Journalism",IF(OR(R894=Sheet1!$H$20,R894=Sheet1!$H$21,R894=Sheet1!$H$22,R894=Sheet1!$H$23),"Publishing",IF(R894=Sheet1!$H$24,"Photography",IF(R894=Sheet1!$H$27,"Theater",IF(OR(R894=Sheet1!$H$10,R894=Sheet1!$H$11),"Games","TBD")))))))))</f>
        <v>Publishing</v>
      </c>
      <c r="T894" t="str">
        <f>IF(R894=Sheet1!$H$4,"Animation",IF(R894=Sheet1!$H$5,"Documentary",IF(R894=Sheet1!$H$6,"Drama",IF(R894=Sheet1!$H$7,"Science Fiction",IF(R894=Sheet1!$H$8,"Shorts",IF(R894=Sheet1!$H$9,"Television",IF(R894=Sheet1!$H$10,"Mobile games",IF(R894=Sheet1!$H$11,"Video games",IF(R894=Sheet1!$H$12,"Food trucks",IF(R894=Sheet1!$H$13,"Audio",IF(R894=Sheet1!$H$14,"Electric music",IF(R894=Sheet1!$H$15,"Indie rock",IF(R894=Sheet1!$H$16,"Jazz",IF(R894=Sheet1!$H$17,"Metal",IF(R894=Sheet1!$H$18,"Rock",IF(R894=Sheet1!$H$19,"World Music",IF(R894=Sheet1!$H$20,"Fiction",IF(R894=Sheet1!$H$21,"Nonfiction",IF(R894=Sheet1!$H$22,"Radio &amp; podcasts",IF(R894=Sheet1!$H$23,"Translations",IF(R894=Sheet1!$H$24,"Photography books",IF(R894=Sheet1!$H$25,"Web",IF(R894=Sheet1!$H$26,"Wearables",IF(R894=Sheet1!$H$27,"Plays","Other"))))))))))))))))))))))))</f>
        <v>Translations</v>
      </c>
    </row>
    <row r="895" spans="1:20" ht="16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s="5">
        <f>(E895/D895)</f>
        <v>1.2821428571428573</v>
      </c>
      <c r="I895" s="8">
        <f>E895/G895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4">
        <f>(((L895/60)/60)/24)+DATE(1970,1,1)</f>
        <v>42170.208333333328</v>
      </c>
      <c r="O895" s="14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tr">
        <f>IF(R895="food/food trucks","Food",IF(OR(R895=$R$3,R895=$R$15,R895=$R$52,R895=$R$85,R895=$R$75,R895=$R$135),"Music",IF(OR(R895=Sheet1!$H$4,R895=Sheet1!$H$5,R895=Sheet1!$H$6,R895=Sheet1!$H$7,R895=Sheet1!$H$8,R895=Sheet1!$H$9),"Film &amp; Video",IF(OR(R895=Sheet1!$H$26,R895=Sheet1!$H$25),"Technology",IF(R895=Sheet1!$H$13,"Journalism",IF(OR(R895=Sheet1!$H$20,R895=Sheet1!$H$21,R895=Sheet1!$H$22,R895=Sheet1!$H$23),"Publishing",IF(R895=Sheet1!$H$24,"Photography",IF(R895=Sheet1!$H$27,"Theater",IF(OR(R895=Sheet1!$H$10,R895=Sheet1!$H$11),"Games","TBD")))))))))</f>
        <v>Film &amp; Video</v>
      </c>
      <c r="T895" t="str">
        <f>IF(R895=Sheet1!$H$4,"Animation",IF(R895=Sheet1!$H$5,"Documentary",IF(R895=Sheet1!$H$6,"Drama",IF(R895=Sheet1!$H$7,"Science Fiction",IF(R895=Sheet1!$H$8,"Shorts",IF(R895=Sheet1!$H$9,"Television",IF(R895=Sheet1!$H$10,"Mobile games",IF(R895=Sheet1!$H$11,"Video games",IF(R895=Sheet1!$H$12,"Food trucks",IF(R895=Sheet1!$H$13,"Audio",IF(R895=Sheet1!$H$14,"Electric music",IF(R895=Sheet1!$H$15,"Indie rock",IF(R895=Sheet1!$H$16,"Jazz",IF(R895=Sheet1!$H$17,"Metal",IF(R895=Sheet1!$H$18,"Rock",IF(R895=Sheet1!$H$19,"World Music",IF(R895=Sheet1!$H$20,"Fiction",IF(R895=Sheet1!$H$21,"Nonfiction",IF(R895=Sheet1!$H$22,"Radio &amp; podcasts",IF(R895=Sheet1!$H$23,"Translations",IF(R895=Sheet1!$H$24,"Photography books",IF(R895=Sheet1!$H$25,"Web",IF(R895=Sheet1!$H$26,"Wearables",IF(R895=Sheet1!$H$27,"Plays","Other"))))))))))))))))))))))))</f>
        <v>Documentary</v>
      </c>
    </row>
    <row r="896" spans="1:20" ht="16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s="5">
        <f>(E896/D896)</f>
        <v>1.8870588235294117</v>
      </c>
      <c r="I896" s="8">
        <f>E896/G896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4">
        <f>(((L896/60)/60)/24)+DATE(1970,1,1)</f>
        <v>41466.208333333336</v>
      </c>
      <c r="O896" s="14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tr">
        <f>IF(R896="food/food trucks","Food",IF(OR(R896=$R$3,R896=$R$15,R896=$R$52,R896=$R$85,R896=$R$75,R896=$R$135),"Music",IF(OR(R896=Sheet1!$H$4,R896=Sheet1!$H$5,R896=Sheet1!$H$6,R896=Sheet1!$H$7,R896=Sheet1!$H$8,R896=Sheet1!$H$9),"Film &amp; Video",IF(OR(R896=Sheet1!$H$26,R896=Sheet1!$H$25),"Technology",IF(R896=Sheet1!$H$13,"Journalism",IF(OR(R896=Sheet1!$H$20,R896=Sheet1!$H$21,R896=Sheet1!$H$22,R896=Sheet1!$H$23),"Publishing",IF(R896=Sheet1!$H$24,"Photography",IF(R896=Sheet1!$H$27,"Theater",IF(OR(R896=Sheet1!$H$10,R896=Sheet1!$H$11),"Games","TBD")))))))))</f>
        <v>Film &amp; Video</v>
      </c>
      <c r="T896" t="str">
        <f>IF(R896=Sheet1!$H$4,"Animation",IF(R896=Sheet1!$H$5,"Documentary",IF(R896=Sheet1!$H$6,"Drama",IF(R896=Sheet1!$H$7,"Science Fiction",IF(R896=Sheet1!$H$8,"Shorts",IF(R896=Sheet1!$H$9,"Television",IF(R896=Sheet1!$H$10,"Mobile games",IF(R896=Sheet1!$H$11,"Video games",IF(R896=Sheet1!$H$12,"Food trucks",IF(R896=Sheet1!$H$13,"Audio",IF(R896=Sheet1!$H$14,"Electric music",IF(R896=Sheet1!$H$15,"Indie rock",IF(R896=Sheet1!$H$16,"Jazz",IF(R896=Sheet1!$H$17,"Metal",IF(R896=Sheet1!$H$18,"Rock",IF(R896=Sheet1!$H$19,"World Music",IF(R896=Sheet1!$H$20,"Fiction",IF(R896=Sheet1!$H$21,"Nonfiction",IF(R896=Sheet1!$H$22,"Radio &amp; podcasts",IF(R896=Sheet1!$H$23,"Translations",IF(R896=Sheet1!$H$24,"Photography books",IF(R896=Sheet1!$H$25,"Web",IF(R896=Sheet1!$H$26,"Wearables",IF(R896=Sheet1!$H$27,"Plays","Other"))))))))))))))))))))))))</f>
        <v>Television</v>
      </c>
    </row>
    <row r="897" spans="1:20" ht="31.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s="5">
        <f>(E897/D897)</f>
        <v>6.9511889862327911E-2</v>
      </c>
      <c r="I897" s="8">
        <f>E897/G897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4">
        <f>(((L897/60)/60)/24)+DATE(1970,1,1)</f>
        <v>43134.25</v>
      </c>
      <c r="O897" s="14">
        <f>(((M897/60)/60)/24)+DATE(1970,1,1)</f>
        <v>43143.25</v>
      </c>
      <c r="P897" t="b">
        <v>0</v>
      </c>
      <c r="Q897" t="b">
        <v>0</v>
      </c>
      <c r="R897" t="s">
        <v>33</v>
      </c>
      <c r="S897" t="str">
        <f>IF(R897="food/food trucks","Food",IF(OR(R897=$R$3,R897=$R$15,R897=$R$52,R897=$R$85,R897=$R$75,R897=$R$135),"Music",IF(OR(R897=Sheet1!$H$4,R897=Sheet1!$H$5,R897=Sheet1!$H$6,R897=Sheet1!$H$7,R897=Sheet1!$H$8,R897=Sheet1!$H$9),"Film &amp; Video",IF(OR(R897=Sheet1!$H$26,R897=Sheet1!$H$25),"Technology",IF(R897=Sheet1!$H$13,"Journalism",IF(OR(R897=Sheet1!$H$20,R897=Sheet1!$H$21,R897=Sheet1!$H$22,R897=Sheet1!$H$23),"Publishing",IF(R897=Sheet1!$H$24,"Photography",IF(R897=Sheet1!$H$27,"Theater",IF(OR(R897=Sheet1!$H$10,R897=Sheet1!$H$11),"Games","TBD")))))))))</f>
        <v>Theater</v>
      </c>
      <c r="T897" t="str">
        <f>IF(R897=Sheet1!$H$4,"Animation",IF(R897=Sheet1!$H$5,"Documentary",IF(R897=Sheet1!$H$6,"Drama",IF(R897=Sheet1!$H$7,"Science Fiction",IF(R897=Sheet1!$H$8,"Shorts",IF(R897=Sheet1!$H$9,"Television",IF(R897=Sheet1!$H$10,"Mobile games",IF(R897=Sheet1!$H$11,"Video games",IF(R897=Sheet1!$H$12,"Food trucks",IF(R897=Sheet1!$H$13,"Audio",IF(R897=Sheet1!$H$14,"Electric music",IF(R897=Sheet1!$H$15,"Indie rock",IF(R897=Sheet1!$H$16,"Jazz",IF(R897=Sheet1!$H$17,"Metal",IF(R897=Sheet1!$H$18,"Rock",IF(R897=Sheet1!$H$19,"World Music",IF(R897=Sheet1!$H$20,"Fiction",IF(R897=Sheet1!$H$21,"Nonfiction",IF(R897=Sheet1!$H$22,"Radio &amp; podcasts",IF(R897=Sheet1!$H$23,"Translations",IF(R897=Sheet1!$H$24,"Photography books",IF(R897=Sheet1!$H$25,"Web",IF(R897=Sheet1!$H$26,"Wearables",IF(R897=Sheet1!$H$27,"Plays","Other"))))))))))))))))))))))))</f>
        <v>Plays</v>
      </c>
    </row>
    <row r="898" spans="1:20" ht="31.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s="5">
        <f>(E898/D898)</f>
        <v>7.7443434343434348</v>
      </c>
      <c r="I898" s="8">
        <f>E898/G898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4">
        <f>(((L898/60)/60)/24)+DATE(1970,1,1)</f>
        <v>40738.208333333336</v>
      </c>
      <c r="O898" s="14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tr">
        <f>IF(R898="food/food trucks","Food",IF(OR(R898=$R$3,R898=$R$15,R898=$R$52,R898=$R$85,R898=$R$75,R898=$R$135),"Music",IF(OR(R898=Sheet1!$H$4,R898=Sheet1!$H$5,R898=Sheet1!$H$6,R898=Sheet1!$H$7,R898=Sheet1!$H$8,R898=Sheet1!$H$9),"Film &amp; Video",IF(OR(R898=Sheet1!$H$26,R898=Sheet1!$H$25),"Technology",IF(R898=Sheet1!$H$13,"Journalism",IF(OR(R898=Sheet1!$H$20,R898=Sheet1!$H$21,R898=Sheet1!$H$22,R898=Sheet1!$H$23),"Publishing",IF(R898=Sheet1!$H$24,"Photography",IF(R898=Sheet1!$H$27,"Theater",IF(OR(R898=Sheet1!$H$10,R898=Sheet1!$H$11),"Games","TBD")))))))))</f>
        <v>Food</v>
      </c>
      <c r="T898" t="str">
        <f>IF(R898=Sheet1!$H$4,"Animation",IF(R898=Sheet1!$H$5,"Documentary",IF(R898=Sheet1!$H$6,"Drama",IF(R898=Sheet1!$H$7,"Science Fiction",IF(R898=Sheet1!$H$8,"Shorts",IF(R898=Sheet1!$H$9,"Television",IF(R898=Sheet1!$H$10,"Mobile games",IF(R898=Sheet1!$H$11,"Video games",IF(R898=Sheet1!$H$12,"Food trucks",IF(R898=Sheet1!$H$13,"Audio",IF(R898=Sheet1!$H$14,"Electric music",IF(R898=Sheet1!$H$15,"Indie rock",IF(R898=Sheet1!$H$16,"Jazz",IF(R898=Sheet1!$H$17,"Metal",IF(R898=Sheet1!$H$18,"Rock",IF(R898=Sheet1!$H$19,"World Music",IF(R898=Sheet1!$H$20,"Fiction",IF(R898=Sheet1!$H$21,"Nonfiction",IF(R898=Sheet1!$H$22,"Radio &amp; podcasts",IF(R898=Sheet1!$H$23,"Translations",IF(R898=Sheet1!$H$24,"Photography books",IF(R898=Sheet1!$H$25,"Web",IF(R898=Sheet1!$H$26,"Wearables",IF(R898=Sheet1!$H$27,"Plays","Other"))))))))))))))))))))))))</f>
        <v>Food trucks</v>
      </c>
    </row>
    <row r="899" spans="1:20" ht="16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s="5">
        <f>(E899/D899)</f>
        <v>0.27693181818181817</v>
      </c>
      <c r="I899" s="8">
        <f>E899/G899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4">
        <f>(((L899/60)/60)/24)+DATE(1970,1,1)</f>
        <v>43583.208333333328</v>
      </c>
      <c r="O899" s="14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>IF(R899="food/food trucks","Food",IF(OR(R899=$R$3,R899=$R$15,R899=$R$52,R899=$R$85,R899=$R$75,R899=$R$135),"Music",IF(OR(R899=Sheet1!$H$4,R899=Sheet1!$H$5,R899=Sheet1!$H$6,R899=Sheet1!$H$7,R899=Sheet1!$H$8,R899=Sheet1!$H$9),"Film &amp; Video",IF(OR(R899=Sheet1!$H$26,R899=Sheet1!$H$25),"Technology",IF(R899=Sheet1!$H$13,"Journalism",IF(OR(R899=Sheet1!$H$20,R899=Sheet1!$H$21,R899=Sheet1!$H$22,R899=Sheet1!$H$23),"Publishing",IF(R899=Sheet1!$H$24,"Photography",IF(R899=Sheet1!$H$27,"Theater",IF(OR(R899=Sheet1!$H$10,R899=Sheet1!$H$11),"Games","TBD")))))))))</f>
        <v>Theater</v>
      </c>
      <c r="T899" t="str">
        <f>IF(R899=Sheet1!$H$4,"Animation",IF(R899=Sheet1!$H$5,"Documentary",IF(R899=Sheet1!$H$6,"Drama",IF(R899=Sheet1!$H$7,"Science Fiction",IF(R899=Sheet1!$H$8,"Shorts",IF(R899=Sheet1!$H$9,"Television",IF(R899=Sheet1!$H$10,"Mobile games",IF(R899=Sheet1!$H$11,"Video games",IF(R899=Sheet1!$H$12,"Food trucks",IF(R899=Sheet1!$H$13,"Audio",IF(R899=Sheet1!$H$14,"Electric music",IF(R899=Sheet1!$H$15,"Indie rock",IF(R899=Sheet1!$H$16,"Jazz",IF(R899=Sheet1!$H$17,"Metal",IF(R899=Sheet1!$H$18,"Rock",IF(R899=Sheet1!$H$19,"World Music",IF(R899=Sheet1!$H$20,"Fiction",IF(R899=Sheet1!$H$21,"Nonfiction",IF(R899=Sheet1!$H$22,"Radio &amp; podcasts",IF(R899=Sheet1!$H$23,"Translations",IF(R899=Sheet1!$H$24,"Photography books",IF(R899=Sheet1!$H$25,"Web",IF(R899=Sheet1!$H$26,"Wearables",IF(R899=Sheet1!$H$27,"Plays","Other"))))))))))))))))))))))))</f>
        <v>Plays</v>
      </c>
    </row>
    <row r="900" spans="1:20" ht="16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s="5">
        <f>(E900/D900)</f>
        <v>0.52479620323841425</v>
      </c>
      <c r="I900" s="8">
        <f>E900/G900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4">
        <f>(((L900/60)/60)/24)+DATE(1970,1,1)</f>
        <v>43815.25</v>
      </c>
      <c r="O900" s="14">
        <f>(((M900/60)/60)/24)+DATE(1970,1,1)</f>
        <v>43821.25</v>
      </c>
      <c r="P900" t="b">
        <v>0</v>
      </c>
      <c r="Q900" t="b">
        <v>0</v>
      </c>
      <c r="R900" t="s">
        <v>42</v>
      </c>
      <c r="S900" t="str">
        <f>IF(R900="food/food trucks","Food",IF(OR(R900=$R$3,R900=$R$15,R900=$R$52,R900=$R$85,R900=$R$75,R900=$R$135),"Music",IF(OR(R900=Sheet1!$H$4,R900=Sheet1!$H$5,R900=Sheet1!$H$6,R900=Sheet1!$H$7,R900=Sheet1!$H$8,R900=Sheet1!$H$9),"Film &amp; Video",IF(OR(R900=Sheet1!$H$26,R900=Sheet1!$H$25),"Technology",IF(R900=Sheet1!$H$13,"Journalism",IF(OR(R900=Sheet1!$H$20,R900=Sheet1!$H$21,R900=Sheet1!$H$22,R900=Sheet1!$H$23),"Publishing",IF(R900=Sheet1!$H$24,"Photography",IF(R900=Sheet1!$H$27,"Theater",IF(OR(R900=Sheet1!$H$10,R900=Sheet1!$H$11),"Games","TBD")))))))))</f>
        <v>Film &amp; Video</v>
      </c>
      <c r="T900" t="str">
        <f>IF(R900=Sheet1!$H$4,"Animation",IF(R900=Sheet1!$H$5,"Documentary",IF(R900=Sheet1!$H$6,"Drama",IF(R900=Sheet1!$H$7,"Science Fiction",IF(R900=Sheet1!$H$8,"Shorts",IF(R900=Sheet1!$H$9,"Television",IF(R900=Sheet1!$H$10,"Mobile games",IF(R900=Sheet1!$H$11,"Video games",IF(R900=Sheet1!$H$12,"Food trucks",IF(R900=Sheet1!$H$13,"Audio",IF(R900=Sheet1!$H$14,"Electric music",IF(R900=Sheet1!$H$15,"Indie rock",IF(R900=Sheet1!$H$16,"Jazz",IF(R900=Sheet1!$H$17,"Metal",IF(R900=Sheet1!$H$18,"Rock",IF(R900=Sheet1!$H$19,"World Music",IF(R900=Sheet1!$H$20,"Fiction",IF(R900=Sheet1!$H$21,"Nonfiction",IF(R900=Sheet1!$H$22,"Radio &amp; podcasts",IF(R900=Sheet1!$H$23,"Translations",IF(R900=Sheet1!$H$24,"Photography books",IF(R900=Sheet1!$H$25,"Web",IF(R900=Sheet1!$H$26,"Wearables",IF(R900=Sheet1!$H$27,"Plays","Other"))))))))))))))))))))))))</f>
        <v>Documentary</v>
      </c>
    </row>
    <row r="901" spans="1:20" ht="16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s="5">
        <f>(E901/D901)</f>
        <v>4.0709677419354842</v>
      </c>
      <c r="I901" s="8">
        <f>E901/G901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4">
        <f>(((L901/60)/60)/24)+DATE(1970,1,1)</f>
        <v>41554.208333333336</v>
      </c>
      <c r="O901" s="14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tr">
        <f>IF(R901="food/food trucks","Food",IF(OR(R901=$R$3,R901=$R$15,R901=$R$52,R901=$R$85,R901=$R$75,R901=$R$135),"Music",IF(OR(R901=Sheet1!$H$4,R901=Sheet1!$H$5,R901=Sheet1!$H$6,R901=Sheet1!$H$7,R901=Sheet1!$H$8,R901=Sheet1!$H$9),"Film &amp; Video",IF(OR(R901=Sheet1!$H$26,R901=Sheet1!$H$25),"Technology",IF(R901=Sheet1!$H$13,"Journalism",IF(OR(R901=Sheet1!$H$20,R901=Sheet1!$H$21,R901=Sheet1!$H$22,R901=Sheet1!$H$23),"Publishing",IF(R901=Sheet1!$H$24,"Photography",IF(R901=Sheet1!$H$27,"Theater",IF(OR(R901=Sheet1!$H$10,R901=Sheet1!$H$11),"Games","TBD")))))))))</f>
        <v>Music</v>
      </c>
      <c r="T901" t="str">
        <f>IF(R901=Sheet1!$H$4,"Animation",IF(R901=Sheet1!$H$5,"Documentary",IF(R901=Sheet1!$H$6,"Drama",IF(R901=Sheet1!$H$7,"Science Fiction",IF(R901=Sheet1!$H$8,"Shorts",IF(R901=Sheet1!$H$9,"Television",IF(R901=Sheet1!$H$10,"Mobile games",IF(R901=Sheet1!$H$11,"Video games",IF(R901=Sheet1!$H$12,"Food trucks",IF(R901=Sheet1!$H$13,"Audio",IF(R901=Sheet1!$H$14,"Electric music",IF(R901=Sheet1!$H$15,"Indie rock",IF(R901=Sheet1!$H$16,"Jazz",IF(R901=Sheet1!$H$17,"Metal",IF(R901=Sheet1!$H$18,"Rock",IF(R901=Sheet1!$H$19,"World Music",IF(R901=Sheet1!$H$20,"Fiction",IF(R901=Sheet1!$H$21,"Nonfiction",IF(R901=Sheet1!$H$22,"Radio &amp; podcasts",IF(R901=Sheet1!$H$23,"Translations",IF(R901=Sheet1!$H$24,"Photography books",IF(R901=Sheet1!$H$25,"Web",IF(R901=Sheet1!$H$26,"Wearables",IF(R901=Sheet1!$H$27,"Plays","Other"))))))))))))))))))))))))</f>
        <v>Jazz</v>
      </c>
    </row>
    <row r="902" spans="1:20" ht="16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s="5">
        <f>(E902/D902)</f>
        <v>0.02</v>
      </c>
      <c r="I902" s="8">
        <f>E902/G902</f>
        <v>2</v>
      </c>
      <c r="J902" t="s">
        <v>21</v>
      </c>
      <c r="K902" t="s">
        <v>22</v>
      </c>
      <c r="L902">
        <v>1411102800</v>
      </c>
      <c r="M902">
        <v>1411189200</v>
      </c>
      <c r="N902" s="14">
        <f>(((L902/60)/60)/24)+DATE(1970,1,1)</f>
        <v>41901.208333333336</v>
      </c>
      <c r="O902" s="14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>
        <f>IF(R902="food/food trucks","Food",IF(OR(R902=$R$3,R902=$R$15,R902=$R$52,R902=$R$85,R902=$R$75,R902=$R$135),"Music",IF(OR(R902=Sheet1!$H$4,R902=Sheet1!$H$5,R902=Sheet1!$H$6,R902=Sheet1!$H$7,R902=Sheet1!$H$8,R902=Sheet1!$H$9),"Film &amp; Video",IF(OR(R902=Sheet1!$H$26,R902=Sheet1!$H$25),"Technology",IF(R902=Sheet1!$H$13,"Journalism",IF(OR(R902=Sheet1!$H$20,R902=Sheet1!$H$21,R902=Sheet1!$H$22,R902=Sheet1!$H$23),"Publishing",IF(R902=Sheet1!$H$24,"Photography",IF(R902=Sheet1!$H$27,"Theater",IF(OR(R902=Sheet1!$H$10,R902=Sheet1!$H$11),"Games","TBD")))))))))</f>
        <v>Technology</v>
      </c>
      <c r="T902" t="str">
        <f>IF(R902=Sheet1!$H$4,"Animation",IF(R902=Sheet1!$H$5,"Documentary",IF(R902=Sheet1!$H$6,"Drama",IF(R902=Sheet1!$H$7,"Science Fiction",IF(R902=Sheet1!$H$8,"Shorts",IF(R902=Sheet1!$H$9,"Television",IF(R902=Sheet1!$H$10,"Mobile games",IF(R902=Sheet1!$H$11,"Video games",IF(R902=Sheet1!$H$12,"Food trucks",IF(R902=Sheet1!$H$13,"Audio",IF(R902=Sheet1!$H$14,"Electric music",IF(R902=Sheet1!$H$15,"Indie rock",IF(R902=Sheet1!$H$16,"Jazz",IF(R902=Sheet1!$H$17,"Metal",IF(R902=Sheet1!$H$18,"Rock",IF(R902=Sheet1!$H$19,"World Music",IF(R902=Sheet1!$H$20,"Fiction",IF(R902=Sheet1!$H$21,"Nonfiction",IF(R902=Sheet1!$H$22,"Radio &amp; podcasts",IF(R902=Sheet1!$H$23,"Translations",IF(R902=Sheet1!$H$24,"Photography books",IF(R902=Sheet1!$H$25,"Web",IF(R902=Sheet1!$H$26,"Wearables",IF(R902=Sheet1!$H$27,"Plays","Other"))))))))))))))))))))))))</f>
        <v>Web</v>
      </c>
    </row>
    <row r="903" spans="1:20" ht="16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s="5">
        <f>(E903/D903)</f>
        <v>1.5617857142857143</v>
      </c>
      <c r="I903" s="8">
        <f>E903/G903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4">
        <f>(((L903/60)/60)/24)+DATE(1970,1,1)</f>
        <v>43298.208333333328</v>
      </c>
      <c r="O903" s="14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tr">
        <f>IF(R903="food/food trucks","Food",IF(OR(R903=$R$3,R903=$R$15,R903=$R$52,R903=$R$85,R903=$R$75,R903=$R$135),"Music",IF(OR(R903=Sheet1!$H$4,R903=Sheet1!$H$5,R903=Sheet1!$H$6,R903=Sheet1!$H$7,R903=Sheet1!$H$8,R903=Sheet1!$H$9),"Film &amp; Video",IF(OR(R903=Sheet1!$H$26,R903=Sheet1!$H$25),"Technology",IF(R903=Sheet1!$H$13,"Journalism",IF(OR(R903=Sheet1!$H$20,R903=Sheet1!$H$21,R903=Sheet1!$H$22,R903=Sheet1!$H$23),"Publishing",IF(R903=Sheet1!$H$24,"Photography",IF(R903=Sheet1!$H$27,"Theater",IF(OR(R903=Sheet1!$H$10,R903=Sheet1!$H$11),"Games","TBD")))))))))</f>
        <v>Music</v>
      </c>
      <c r="T903" t="str">
        <f>IF(R903=Sheet1!$H$4,"Animation",IF(R903=Sheet1!$H$5,"Documentary",IF(R903=Sheet1!$H$6,"Drama",IF(R903=Sheet1!$H$7,"Science Fiction",IF(R903=Sheet1!$H$8,"Shorts",IF(R903=Sheet1!$H$9,"Television",IF(R903=Sheet1!$H$10,"Mobile games",IF(R903=Sheet1!$H$11,"Video games",IF(R903=Sheet1!$H$12,"Food trucks",IF(R903=Sheet1!$H$13,"Audio",IF(R903=Sheet1!$H$14,"Electric music",IF(R903=Sheet1!$H$15,"Indie rock",IF(R903=Sheet1!$H$16,"Jazz",IF(R903=Sheet1!$H$17,"Metal",IF(R903=Sheet1!$H$18,"Rock",IF(R903=Sheet1!$H$19,"World Music",IF(R903=Sheet1!$H$20,"Fiction",IF(R903=Sheet1!$H$21,"Nonfiction",IF(R903=Sheet1!$H$22,"Radio &amp; podcasts",IF(R903=Sheet1!$H$23,"Translations",IF(R903=Sheet1!$H$24,"Photography books",IF(R903=Sheet1!$H$25,"Web",IF(R903=Sheet1!$H$26,"Wearables",IF(R903=Sheet1!$H$27,"Plays","Other"))))))))))))))))))))))))</f>
        <v>Rock</v>
      </c>
    </row>
    <row r="904" spans="1:20" ht="16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s="5">
        <f>(E904/D904)</f>
        <v>2.5242857142857145</v>
      </c>
      <c r="I904" s="8">
        <f>E904/G904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4">
        <f>(((L904/60)/60)/24)+DATE(1970,1,1)</f>
        <v>42399.25</v>
      </c>
      <c r="O904" s="14">
        <f>(((M904/60)/60)/24)+DATE(1970,1,1)</f>
        <v>42441.25</v>
      </c>
      <c r="P904" t="b">
        <v>0</v>
      </c>
      <c r="Q904" t="b">
        <v>0</v>
      </c>
      <c r="R904" t="s">
        <v>28</v>
      </c>
      <c r="S904" t="str">
        <f>IF(R904="food/food trucks","Food",IF(OR(R904=$R$3,R904=$R$15,R904=$R$52,R904=$R$85,R904=$R$75,R904=$R$135),"Music",IF(OR(R904=Sheet1!$H$4,R904=Sheet1!$H$5,R904=Sheet1!$H$6,R904=Sheet1!$H$7,R904=Sheet1!$H$8,R904=Sheet1!$H$9),"Film &amp; Video",IF(OR(R904=Sheet1!$H$26,R904=Sheet1!$H$25),"Technology",IF(R904=Sheet1!$H$13,"Journalism",IF(OR(R904=Sheet1!$H$20,R904=Sheet1!$H$21,R904=Sheet1!$H$22,R904=Sheet1!$H$23),"Publishing",IF(R904=Sheet1!$H$24,"Photography",IF(R904=Sheet1!$H$27,"Theater",IF(OR(R904=Sheet1!$H$10,R904=Sheet1!$H$11),"Games","TBD")))))))))</f>
        <v>Technology</v>
      </c>
      <c r="T904" t="str">
        <f>IF(R904=Sheet1!$H$4,"Animation",IF(R904=Sheet1!$H$5,"Documentary",IF(R904=Sheet1!$H$6,"Drama",IF(R904=Sheet1!$H$7,"Science Fiction",IF(R904=Sheet1!$H$8,"Shorts",IF(R904=Sheet1!$H$9,"Television",IF(R904=Sheet1!$H$10,"Mobile games",IF(R904=Sheet1!$H$11,"Video games",IF(R904=Sheet1!$H$12,"Food trucks",IF(R904=Sheet1!$H$13,"Audio",IF(R904=Sheet1!$H$14,"Electric music",IF(R904=Sheet1!$H$15,"Indie rock",IF(R904=Sheet1!$H$16,"Jazz",IF(R904=Sheet1!$H$17,"Metal",IF(R904=Sheet1!$H$18,"Rock",IF(R904=Sheet1!$H$19,"World Music",IF(R904=Sheet1!$H$20,"Fiction",IF(R904=Sheet1!$H$21,"Nonfiction",IF(R904=Sheet1!$H$22,"Radio &amp; podcasts",IF(R904=Sheet1!$H$23,"Translations",IF(R904=Sheet1!$H$24,"Photography books",IF(R904=Sheet1!$H$25,"Web",IF(R904=Sheet1!$H$26,"Wearables",IF(R904=Sheet1!$H$27,"Plays","Other"))))))))))))))))))))))))</f>
        <v>Web</v>
      </c>
    </row>
    <row r="905" spans="1:20" ht="31.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s="5">
        <f>(E905/D905)</f>
        <v>1.729268292682927E-2</v>
      </c>
      <c r="I905" s="8">
        <f>E905/G905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4">
        <f>(((L905/60)/60)/24)+DATE(1970,1,1)</f>
        <v>41034.208333333336</v>
      </c>
      <c r="O905" s="14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>
        <f>IF(R905="food/food trucks","Food",IF(OR(R905=$R$3,R905=$R$15,R905=$R$52,R905=$R$85,R905=$R$75,R905=$R$135),"Music",IF(OR(R905=Sheet1!$H$4,R905=Sheet1!$H$5,R905=Sheet1!$H$6,R905=Sheet1!$H$7,R905=Sheet1!$H$8,R905=Sheet1!$H$9),"Film &amp; Video",IF(OR(R905=Sheet1!$H$26,R905=Sheet1!$H$25),"Technology",IF(R905=Sheet1!$H$13,"Journalism",IF(OR(R905=Sheet1!$H$20,R905=Sheet1!$H$21,R905=Sheet1!$H$22,R905=Sheet1!$H$23),"Publishing",IF(R905=Sheet1!$H$24,"Photography",IF(R905=Sheet1!$H$27,"Theater",IF(OR(R905=Sheet1!$H$10,R905=Sheet1!$H$11),"Games","TBD")))))))))</f>
        <v>Publishing</v>
      </c>
      <c r="T905" t="str">
        <f>IF(R905=Sheet1!$H$4,"Animation",IF(R905=Sheet1!$H$5,"Documentary",IF(R905=Sheet1!$H$6,"Drama",IF(R905=Sheet1!$H$7,"Science Fiction",IF(R905=Sheet1!$H$8,"Shorts",IF(R905=Sheet1!$H$9,"Television",IF(R905=Sheet1!$H$10,"Mobile games",IF(R905=Sheet1!$H$11,"Video games",IF(R905=Sheet1!$H$12,"Food trucks",IF(R905=Sheet1!$H$13,"Audio",IF(R905=Sheet1!$H$14,"Electric music",IF(R905=Sheet1!$H$15,"Indie rock",IF(R905=Sheet1!$H$16,"Jazz",IF(R905=Sheet1!$H$17,"Metal",IF(R905=Sheet1!$H$18,"Rock",IF(R905=Sheet1!$H$19,"World Music",IF(R905=Sheet1!$H$20,"Fiction",IF(R905=Sheet1!$H$21,"Nonfiction",IF(R905=Sheet1!$H$22,"Radio &amp; podcasts",IF(R905=Sheet1!$H$23,"Translations",IF(R905=Sheet1!$H$24,"Photography books",IF(R905=Sheet1!$H$25,"Web",IF(R905=Sheet1!$H$26,"Wearables",IF(R905=Sheet1!$H$27,"Plays","Other"))))))))))))))))))))))))</f>
        <v>Nonfiction</v>
      </c>
    </row>
    <row r="906" spans="1:20" ht="16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s="5">
        <f>(E906/D906)</f>
        <v>0.12230769230769231</v>
      </c>
      <c r="I906" s="8">
        <f>E906/G906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14">
        <f>(((L906/60)/60)/24)+DATE(1970,1,1)</f>
        <v>41186.208333333336</v>
      </c>
      <c r="O906" s="14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>
        <f>IF(R906="food/food trucks","Food",IF(OR(R906=$R$3,R906=$R$15,R906=$R$52,R906=$R$85,R906=$R$75,R906=$R$135),"Music",IF(OR(R906=Sheet1!$H$4,R906=Sheet1!$H$5,R906=Sheet1!$H$6,R906=Sheet1!$H$7,R906=Sheet1!$H$8,R906=Sheet1!$H$9),"Film &amp; Video",IF(OR(R906=Sheet1!$H$26,R906=Sheet1!$H$25),"Technology",IF(R906=Sheet1!$H$13,"Journalism",IF(OR(R906=Sheet1!$H$20,R906=Sheet1!$H$21,R906=Sheet1!$H$22,R906=Sheet1!$H$23),"Publishing",IF(R906=Sheet1!$H$24,"Photography",IF(R906=Sheet1!$H$27,"Theater",IF(OR(R906=Sheet1!$H$10,R906=Sheet1!$H$11),"Games","TBD")))))))))</f>
        <v>Publishing</v>
      </c>
      <c r="T906" t="str">
        <f>IF(R906=Sheet1!$H$4,"Animation",IF(R906=Sheet1!$H$5,"Documentary",IF(R906=Sheet1!$H$6,"Drama",IF(R906=Sheet1!$H$7,"Science Fiction",IF(R906=Sheet1!$H$8,"Shorts",IF(R906=Sheet1!$H$9,"Television",IF(R906=Sheet1!$H$10,"Mobile games",IF(R906=Sheet1!$H$11,"Video games",IF(R906=Sheet1!$H$12,"Food trucks",IF(R906=Sheet1!$H$13,"Audio",IF(R906=Sheet1!$H$14,"Electric music",IF(R906=Sheet1!$H$15,"Indie rock",IF(R906=Sheet1!$H$16,"Jazz",IF(R906=Sheet1!$H$17,"Metal",IF(R906=Sheet1!$H$18,"Rock",IF(R906=Sheet1!$H$19,"World Music",IF(R906=Sheet1!$H$20,"Fiction",IF(R906=Sheet1!$H$21,"Nonfiction",IF(R906=Sheet1!$H$22,"Radio &amp; podcasts",IF(R906=Sheet1!$H$23,"Translations",IF(R906=Sheet1!$H$24,"Photography books",IF(R906=Sheet1!$H$25,"Web",IF(R906=Sheet1!$H$26,"Wearables",IF(R906=Sheet1!$H$27,"Plays","Other"))))))))))))))))))))))))</f>
        <v>Radio &amp; podcasts</v>
      </c>
    </row>
    <row r="907" spans="1:20" ht="16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s="5">
        <f>(E907/D907)</f>
        <v>1.6398734177215191</v>
      </c>
      <c r="I907" s="8">
        <f>E907/G907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4">
        <f>(((L907/60)/60)/24)+DATE(1970,1,1)</f>
        <v>41536.208333333336</v>
      </c>
      <c r="O907" s="14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tr">
        <f>IF(R907="food/food trucks","Food",IF(OR(R907=$R$3,R907=$R$15,R907=$R$52,R907=$R$85,R907=$R$75,R907=$R$135),"Music",IF(OR(R907=Sheet1!$H$4,R907=Sheet1!$H$5,R907=Sheet1!$H$6,R907=Sheet1!$H$7,R907=Sheet1!$H$8,R907=Sheet1!$H$9),"Film &amp; Video",IF(OR(R907=Sheet1!$H$26,R907=Sheet1!$H$25),"Technology",IF(R907=Sheet1!$H$13,"Journalism",IF(OR(R907=Sheet1!$H$20,R907=Sheet1!$H$21,R907=Sheet1!$H$22,R907=Sheet1!$H$23),"Publishing",IF(R907=Sheet1!$H$24,"Photography",IF(R907=Sheet1!$H$27,"Theater",IF(OR(R907=Sheet1!$H$10,R907=Sheet1!$H$11),"Games","TBD")))))))))</f>
        <v>Theater</v>
      </c>
      <c r="T907" t="str">
        <f>IF(R907=Sheet1!$H$4,"Animation",IF(R907=Sheet1!$H$5,"Documentary",IF(R907=Sheet1!$H$6,"Drama",IF(R907=Sheet1!$H$7,"Science Fiction",IF(R907=Sheet1!$H$8,"Shorts",IF(R907=Sheet1!$H$9,"Television",IF(R907=Sheet1!$H$10,"Mobile games",IF(R907=Sheet1!$H$11,"Video games",IF(R907=Sheet1!$H$12,"Food trucks",IF(R907=Sheet1!$H$13,"Audio",IF(R907=Sheet1!$H$14,"Electric music",IF(R907=Sheet1!$H$15,"Indie rock",IF(R907=Sheet1!$H$16,"Jazz",IF(R907=Sheet1!$H$17,"Metal",IF(R907=Sheet1!$H$18,"Rock",IF(R907=Sheet1!$H$19,"World Music",IF(R907=Sheet1!$H$20,"Fiction",IF(R907=Sheet1!$H$21,"Nonfiction",IF(R907=Sheet1!$H$22,"Radio &amp; podcasts",IF(R907=Sheet1!$H$23,"Translations",IF(R907=Sheet1!$H$24,"Photography books",IF(R907=Sheet1!$H$25,"Web",IF(R907=Sheet1!$H$26,"Wearables",IF(R907=Sheet1!$H$27,"Plays","Other"))))))))))))))))))))))))</f>
        <v>Plays</v>
      </c>
    </row>
    <row r="908" spans="1:20" ht="31.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s="5">
        <f>(E908/D908)</f>
        <v>1.6298181818181818</v>
      </c>
      <c r="I908" s="8">
        <f>E908/G908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4">
        <f>(((L908/60)/60)/24)+DATE(1970,1,1)</f>
        <v>42868.208333333328</v>
      </c>
      <c r="O908" s="14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tr">
        <f>IF(R908="food/food trucks","Food",IF(OR(R908=$R$3,R908=$R$15,R908=$R$52,R908=$R$85,R908=$R$75,R908=$R$135),"Music",IF(OR(R908=Sheet1!$H$4,R908=Sheet1!$H$5,R908=Sheet1!$H$6,R908=Sheet1!$H$7,R908=Sheet1!$H$8,R908=Sheet1!$H$9),"Film &amp; Video",IF(OR(R908=Sheet1!$H$26,R908=Sheet1!$H$25),"Technology",IF(R908=Sheet1!$H$13,"Journalism",IF(OR(R908=Sheet1!$H$20,R908=Sheet1!$H$21,R908=Sheet1!$H$22,R908=Sheet1!$H$23),"Publishing",IF(R908=Sheet1!$H$24,"Photography",IF(R908=Sheet1!$H$27,"Theater",IF(OR(R908=Sheet1!$H$10,R908=Sheet1!$H$11),"Games","TBD")))))))))</f>
        <v>Film &amp; Video</v>
      </c>
      <c r="T908" t="str">
        <f>IF(R908=Sheet1!$H$4,"Animation",IF(R908=Sheet1!$H$5,"Documentary",IF(R908=Sheet1!$H$6,"Drama",IF(R908=Sheet1!$H$7,"Science Fiction",IF(R908=Sheet1!$H$8,"Shorts",IF(R908=Sheet1!$H$9,"Television",IF(R908=Sheet1!$H$10,"Mobile games",IF(R908=Sheet1!$H$11,"Video games",IF(R908=Sheet1!$H$12,"Food trucks",IF(R908=Sheet1!$H$13,"Audio",IF(R908=Sheet1!$H$14,"Electric music",IF(R908=Sheet1!$H$15,"Indie rock",IF(R908=Sheet1!$H$16,"Jazz",IF(R908=Sheet1!$H$17,"Metal",IF(R908=Sheet1!$H$18,"Rock",IF(R908=Sheet1!$H$19,"World Music",IF(R908=Sheet1!$H$20,"Fiction",IF(R908=Sheet1!$H$21,"Nonfiction",IF(R908=Sheet1!$H$22,"Radio &amp; podcasts",IF(R908=Sheet1!$H$23,"Translations",IF(R908=Sheet1!$H$24,"Photography books",IF(R908=Sheet1!$H$25,"Web",IF(R908=Sheet1!$H$26,"Wearables",IF(R908=Sheet1!$H$27,"Plays","Other"))))))))))))))))))))))))</f>
        <v>Documentary</v>
      </c>
    </row>
    <row r="909" spans="1:20" ht="16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s="5">
        <f>(E909/D909)</f>
        <v>0.20252747252747252</v>
      </c>
      <c r="I909" s="8">
        <f>E909/G909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4">
        <f>(((L909/60)/60)/24)+DATE(1970,1,1)</f>
        <v>40660.208333333336</v>
      </c>
      <c r="O909" s="14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>
        <f>IF(R909="food/food trucks","Food",IF(OR(R909=$R$3,R909=$R$15,R909=$R$52,R909=$R$85,R909=$R$75,R909=$R$135),"Music",IF(OR(R909=Sheet1!$H$4,R909=Sheet1!$H$5,R909=Sheet1!$H$6,R909=Sheet1!$H$7,R909=Sheet1!$H$8,R909=Sheet1!$H$9),"Film &amp; Video",IF(OR(R909=Sheet1!$H$26,R909=Sheet1!$H$25),"Technology",IF(R909=Sheet1!$H$13,"Journalism",IF(OR(R909=Sheet1!$H$20,R909=Sheet1!$H$21,R909=Sheet1!$H$22,R909=Sheet1!$H$23),"Publishing",IF(R909=Sheet1!$H$24,"Photography",IF(R909=Sheet1!$H$27,"Theater",IF(OR(R909=Sheet1!$H$10,R909=Sheet1!$H$11),"Games","TBD")))))))))</f>
        <v>Theater</v>
      </c>
      <c r="T909" t="str">
        <f>IF(R909=Sheet1!$H$4,"Animation",IF(R909=Sheet1!$H$5,"Documentary",IF(R909=Sheet1!$H$6,"Drama",IF(R909=Sheet1!$H$7,"Science Fiction",IF(R909=Sheet1!$H$8,"Shorts",IF(R909=Sheet1!$H$9,"Television",IF(R909=Sheet1!$H$10,"Mobile games",IF(R909=Sheet1!$H$11,"Video games",IF(R909=Sheet1!$H$12,"Food trucks",IF(R909=Sheet1!$H$13,"Audio",IF(R909=Sheet1!$H$14,"Electric music",IF(R909=Sheet1!$H$15,"Indie rock",IF(R909=Sheet1!$H$16,"Jazz",IF(R909=Sheet1!$H$17,"Metal",IF(R909=Sheet1!$H$18,"Rock",IF(R909=Sheet1!$H$19,"World Music",IF(R909=Sheet1!$H$20,"Fiction",IF(R909=Sheet1!$H$21,"Nonfiction",IF(R909=Sheet1!$H$22,"Radio &amp; podcasts",IF(R909=Sheet1!$H$23,"Translations",IF(R909=Sheet1!$H$24,"Photography books",IF(R909=Sheet1!$H$25,"Web",IF(R909=Sheet1!$H$26,"Wearables",IF(R909=Sheet1!$H$27,"Plays","Other"))))))))))))))))))))))))</f>
        <v>Plays</v>
      </c>
    </row>
    <row r="910" spans="1:20" ht="16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s="5">
        <f>(E910/D910)</f>
        <v>3.1924083769633507</v>
      </c>
      <c r="I910" s="8">
        <f>E910/G910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4">
        <f>(((L910/60)/60)/24)+DATE(1970,1,1)</f>
        <v>41031.208333333336</v>
      </c>
      <c r="O910" s="14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tr">
        <f>IF(R910="food/food trucks","Food",IF(OR(R910=$R$3,R910=$R$15,R910=$R$52,R910=$R$85,R910=$R$75,R910=$R$135),"Music",IF(OR(R910=Sheet1!$H$4,R910=Sheet1!$H$5,R910=Sheet1!$H$6,R910=Sheet1!$H$7,R910=Sheet1!$H$8,R910=Sheet1!$H$9),"Film &amp; Video",IF(OR(R910=Sheet1!$H$26,R910=Sheet1!$H$25),"Technology",IF(R910=Sheet1!$H$13,"Journalism",IF(OR(R910=Sheet1!$H$20,R910=Sheet1!$H$21,R910=Sheet1!$H$22,R910=Sheet1!$H$23),"Publishing",IF(R910=Sheet1!$H$24,"Photography",IF(R910=Sheet1!$H$27,"Theater",IF(OR(R910=Sheet1!$H$10,R910=Sheet1!$H$11),"Games","TBD")))))))))</f>
        <v>Games</v>
      </c>
      <c r="T910" t="str">
        <f>IF(R910=Sheet1!$H$4,"Animation",IF(R910=Sheet1!$H$5,"Documentary",IF(R910=Sheet1!$H$6,"Drama",IF(R910=Sheet1!$H$7,"Science Fiction",IF(R910=Sheet1!$H$8,"Shorts",IF(R910=Sheet1!$H$9,"Television",IF(R910=Sheet1!$H$10,"Mobile games",IF(R910=Sheet1!$H$11,"Video games",IF(R910=Sheet1!$H$12,"Food trucks",IF(R910=Sheet1!$H$13,"Audio",IF(R910=Sheet1!$H$14,"Electric music",IF(R910=Sheet1!$H$15,"Indie rock",IF(R910=Sheet1!$H$16,"Jazz",IF(R910=Sheet1!$H$17,"Metal",IF(R910=Sheet1!$H$18,"Rock",IF(R910=Sheet1!$H$19,"World Music",IF(R910=Sheet1!$H$20,"Fiction",IF(R910=Sheet1!$H$21,"Nonfiction",IF(R910=Sheet1!$H$22,"Radio &amp; podcasts",IF(R910=Sheet1!$H$23,"Translations",IF(R910=Sheet1!$H$24,"Photography books",IF(R910=Sheet1!$H$25,"Web",IF(R910=Sheet1!$H$26,"Wearables",IF(R910=Sheet1!$H$27,"Plays","Other"))))))))))))))))))))))))</f>
        <v>Video games</v>
      </c>
    </row>
    <row r="911" spans="1:20" ht="16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s="5">
        <f>(E911/D911)</f>
        <v>4.7894444444444444</v>
      </c>
      <c r="I911" s="8">
        <f>E911/G911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14">
        <f>(((L911/60)/60)/24)+DATE(1970,1,1)</f>
        <v>43255.208333333328</v>
      </c>
      <c r="O911" s="14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tr">
        <f>IF(R911="food/food trucks","Food",IF(OR(R911=$R$3,R911=$R$15,R911=$R$52,R911=$R$85,R911=$R$75,R911=$R$135),"Music",IF(OR(R911=Sheet1!$H$4,R911=Sheet1!$H$5,R911=Sheet1!$H$6,R911=Sheet1!$H$7,R911=Sheet1!$H$8,R911=Sheet1!$H$9),"Film &amp; Video",IF(OR(R911=Sheet1!$H$26,R911=Sheet1!$H$25),"Technology",IF(R911=Sheet1!$H$13,"Journalism",IF(OR(R911=Sheet1!$H$20,R911=Sheet1!$H$21,R911=Sheet1!$H$22,R911=Sheet1!$H$23),"Publishing",IF(R911=Sheet1!$H$24,"Photography",IF(R911=Sheet1!$H$27,"Theater",IF(OR(R911=Sheet1!$H$10,R911=Sheet1!$H$11),"Games","TBD")))))))))</f>
        <v>Theater</v>
      </c>
      <c r="T911" t="str">
        <f>IF(R911=Sheet1!$H$4,"Animation",IF(R911=Sheet1!$H$5,"Documentary",IF(R911=Sheet1!$H$6,"Drama",IF(R911=Sheet1!$H$7,"Science Fiction",IF(R911=Sheet1!$H$8,"Shorts",IF(R911=Sheet1!$H$9,"Television",IF(R911=Sheet1!$H$10,"Mobile games",IF(R911=Sheet1!$H$11,"Video games",IF(R911=Sheet1!$H$12,"Food trucks",IF(R911=Sheet1!$H$13,"Audio",IF(R911=Sheet1!$H$14,"Electric music",IF(R911=Sheet1!$H$15,"Indie rock",IF(R911=Sheet1!$H$16,"Jazz",IF(R911=Sheet1!$H$17,"Metal",IF(R911=Sheet1!$H$18,"Rock",IF(R911=Sheet1!$H$19,"World Music",IF(R911=Sheet1!$H$20,"Fiction",IF(R911=Sheet1!$H$21,"Nonfiction",IF(R911=Sheet1!$H$22,"Radio &amp; podcasts",IF(R911=Sheet1!$H$23,"Translations",IF(R911=Sheet1!$H$24,"Photography books",IF(R911=Sheet1!$H$25,"Web",IF(R911=Sheet1!$H$26,"Wearables",IF(R911=Sheet1!$H$27,"Plays","Other"))))))))))))))))))))))))</f>
        <v>Plays</v>
      </c>
    </row>
    <row r="912" spans="1:20" ht="16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s="5">
        <f>(E912/D912)</f>
        <v>0.19556634304207121</v>
      </c>
      <c r="I912" s="8">
        <f>E912/G912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4">
        <f>(((L912/60)/60)/24)+DATE(1970,1,1)</f>
        <v>42026.25</v>
      </c>
      <c r="O912" s="14">
        <f>(((M912/60)/60)/24)+DATE(1970,1,1)</f>
        <v>42027.25</v>
      </c>
      <c r="P912" t="b">
        <v>0</v>
      </c>
      <c r="Q912" t="b">
        <v>0</v>
      </c>
      <c r="R912" t="s">
        <v>33</v>
      </c>
      <c r="S912" t="str">
        <f>IF(R912="food/food trucks","Food",IF(OR(R912=$R$3,R912=$R$15,R912=$R$52,R912=$R$85,R912=$R$75,R912=$R$135),"Music",IF(OR(R912=Sheet1!$H$4,R912=Sheet1!$H$5,R912=Sheet1!$H$6,R912=Sheet1!$H$7,R912=Sheet1!$H$8,R912=Sheet1!$H$9),"Film &amp; Video",IF(OR(R912=Sheet1!$H$26,R912=Sheet1!$H$25),"Technology",IF(R912=Sheet1!$H$13,"Journalism",IF(OR(R912=Sheet1!$H$20,R912=Sheet1!$H$21,R912=Sheet1!$H$22,R912=Sheet1!$H$23),"Publishing",IF(R912=Sheet1!$H$24,"Photography",IF(R912=Sheet1!$H$27,"Theater",IF(OR(R912=Sheet1!$H$10,R912=Sheet1!$H$11),"Games","TBD")))))))))</f>
        <v>Theater</v>
      </c>
      <c r="T912" t="str">
        <f>IF(R912=Sheet1!$H$4,"Animation",IF(R912=Sheet1!$H$5,"Documentary",IF(R912=Sheet1!$H$6,"Drama",IF(R912=Sheet1!$H$7,"Science Fiction",IF(R912=Sheet1!$H$8,"Shorts",IF(R912=Sheet1!$H$9,"Television",IF(R912=Sheet1!$H$10,"Mobile games",IF(R912=Sheet1!$H$11,"Video games",IF(R912=Sheet1!$H$12,"Food trucks",IF(R912=Sheet1!$H$13,"Audio",IF(R912=Sheet1!$H$14,"Electric music",IF(R912=Sheet1!$H$15,"Indie rock",IF(R912=Sheet1!$H$16,"Jazz",IF(R912=Sheet1!$H$17,"Metal",IF(R912=Sheet1!$H$18,"Rock",IF(R912=Sheet1!$H$19,"World Music",IF(R912=Sheet1!$H$20,"Fiction",IF(R912=Sheet1!$H$21,"Nonfiction",IF(R912=Sheet1!$H$22,"Radio &amp; podcasts",IF(R912=Sheet1!$H$23,"Translations",IF(R912=Sheet1!$H$24,"Photography books",IF(R912=Sheet1!$H$25,"Web",IF(R912=Sheet1!$H$26,"Wearables",IF(R912=Sheet1!$H$27,"Plays","Other"))))))))))))))))))))))))</f>
        <v>Plays</v>
      </c>
    </row>
    <row r="913" spans="1:20" ht="16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s="5">
        <f>(E913/D913)</f>
        <v>1.9894827586206896</v>
      </c>
      <c r="I913" s="8">
        <f>E913/G913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4">
        <f>(((L913/60)/60)/24)+DATE(1970,1,1)</f>
        <v>43717.208333333328</v>
      </c>
      <c r="O913" s="14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tr">
        <f>IF(R913="food/food trucks","Food",IF(OR(R913=$R$3,R913=$R$15,R913=$R$52,R913=$R$85,R913=$R$75,R913=$R$135),"Music",IF(OR(R913=Sheet1!$H$4,R913=Sheet1!$H$5,R913=Sheet1!$H$6,R913=Sheet1!$H$7,R913=Sheet1!$H$8,R913=Sheet1!$H$9),"Film &amp; Video",IF(OR(R913=Sheet1!$H$26,R913=Sheet1!$H$25),"Technology",IF(R913=Sheet1!$H$13,"Journalism",IF(OR(R913=Sheet1!$H$20,R913=Sheet1!$H$21,R913=Sheet1!$H$22,R913=Sheet1!$H$23),"Publishing",IF(R913=Sheet1!$H$24,"Photography",IF(R913=Sheet1!$H$27,"Theater",IF(OR(R913=Sheet1!$H$10,R913=Sheet1!$H$11),"Games","TBD")))))))))</f>
        <v>Technology</v>
      </c>
      <c r="T913" t="str">
        <f>IF(R913=Sheet1!$H$4,"Animation",IF(R913=Sheet1!$H$5,"Documentary",IF(R913=Sheet1!$H$6,"Drama",IF(R913=Sheet1!$H$7,"Science Fiction",IF(R913=Sheet1!$H$8,"Shorts",IF(R913=Sheet1!$H$9,"Television",IF(R913=Sheet1!$H$10,"Mobile games",IF(R913=Sheet1!$H$11,"Video games",IF(R913=Sheet1!$H$12,"Food trucks",IF(R913=Sheet1!$H$13,"Audio",IF(R913=Sheet1!$H$14,"Electric music",IF(R913=Sheet1!$H$15,"Indie rock",IF(R913=Sheet1!$H$16,"Jazz",IF(R913=Sheet1!$H$17,"Metal",IF(R913=Sheet1!$H$18,"Rock",IF(R913=Sheet1!$H$19,"World Music",IF(R913=Sheet1!$H$20,"Fiction",IF(R913=Sheet1!$H$21,"Nonfiction",IF(R913=Sheet1!$H$22,"Radio &amp; podcasts",IF(R913=Sheet1!$H$23,"Translations",IF(R913=Sheet1!$H$24,"Photography books",IF(R913=Sheet1!$H$25,"Web",IF(R913=Sheet1!$H$26,"Wearables",IF(R913=Sheet1!$H$27,"Plays","Other"))))))))))))))))))))))))</f>
        <v>Web</v>
      </c>
    </row>
    <row r="914" spans="1:20" ht="16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s="5">
        <f>(E914/D914)</f>
        <v>7.95</v>
      </c>
      <c r="I914" s="8">
        <f>E914/G914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4">
        <f>(((L914/60)/60)/24)+DATE(1970,1,1)</f>
        <v>41157.208333333336</v>
      </c>
      <c r="O914" s="14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tr">
        <f>IF(R914="food/food trucks","Food",IF(OR(R914=$R$3,R914=$R$15,R914=$R$52,R914=$R$85,R914=$R$75,R914=$R$135),"Music",IF(OR(R914=Sheet1!$H$4,R914=Sheet1!$H$5,R914=Sheet1!$H$6,R914=Sheet1!$H$7,R914=Sheet1!$H$8,R914=Sheet1!$H$9),"Film &amp; Video",IF(OR(R914=Sheet1!$H$26,R914=Sheet1!$H$25),"Technology",IF(R914=Sheet1!$H$13,"Journalism",IF(OR(R914=Sheet1!$H$20,R914=Sheet1!$H$21,R914=Sheet1!$H$22,R914=Sheet1!$H$23),"Publishing",IF(R914=Sheet1!$H$24,"Photography",IF(R914=Sheet1!$H$27,"Theater",IF(OR(R914=Sheet1!$H$10,R914=Sheet1!$H$11),"Games","TBD")))))))))</f>
        <v>Film &amp; Video</v>
      </c>
      <c r="T914" t="str">
        <f>IF(R914=Sheet1!$H$4,"Animation",IF(R914=Sheet1!$H$5,"Documentary",IF(R914=Sheet1!$H$6,"Drama",IF(R914=Sheet1!$H$7,"Science Fiction",IF(R914=Sheet1!$H$8,"Shorts",IF(R914=Sheet1!$H$9,"Television",IF(R914=Sheet1!$H$10,"Mobile games",IF(R914=Sheet1!$H$11,"Video games",IF(R914=Sheet1!$H$12,"Food trucks",IF(R914=Sheet1!$H$13,"Audio",IF(R914=Sheet1!$H$14,"Electric music",IF(R914=Sheet1!$H$15,"Indie rock",IF(R914=Sheet1!$H$16,"Jazz",IF(R914=Sheet1!$H$17,"Metal",IF(R914=Sheet1!$H$18,"Rock",IF(R914=Sheet1!$H$19,"World Music",IF(R914=Sheet1!$H$20,"Fiction",IF(R914=Sheet1!$H$21,"Nonfiction",IF(R914=Sheet1!$H$22,"Radio &amp; podcasts",IF(R914=Sheet1!$H$23,"Translations",IF(R914=Sheet1!$H$24,"Photography books",IF(R914=Sheet1!$H$25,"Web",IF(R914=Sheet1!$H$26,"Wearables",IF(R914=Sheet1!$H$27,"Plays","Other"))))))))))))))))))))))))</f>
        <v>Drama</v>
      </c>
    </row>
    <row r="915" spans="1:20" ht="16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s="5">
        <f>(E915/D915)</f>
        <v>0.50621082621082625</v>
      </c>
      <c r="I915" s="8">
        <f>E915/G915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4">
        <f>(((L915/60)/60)/24)+DATE(1970,1,1)</f>
        <v>43597.208333333328</v>
      </c>
      <c r="O915" s="14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>
        <f>IF(R915="food/food trucks","Food",IF(OR(R915=$R$3,R915=$R$15,R915=$R$52,R915=$R$85,R915=$R$75,R915=$R$135),"Music",IF(OR(R915=Sheet1!$H$4,R915=Sheet1!$H$5,R915=Sheet1!$H$6,R915=Sheet1!$H$7,R915=Sheet1!$H$8,R915=Sheet1!$H$9),"Film &amp; Video",IF(OR(R915=Sheet1!$H$26,R915=Sheet1!$H$25),"Technology",IF(R915=Sheet1!$H$13,"Journalism",IF(OR(R915=Sheet1!$H$20,R915=Sheet1!$H$21,R915=Sheet1!$H$22,R915=Sheet1!$H$23),"Publishing",IF(R915=Sheet1!$H$24,"Photography",IF(R915=Sheet1!$H$27,"Theater",IF(OR(R915=Sheet1!$H$10,R915=Sheet1!$H$11),"Games","TBD")))))))))</f>
        <v>Film &amp; Video</v>
      </c>
      <c r="T915" t="str">
        <f>IF(R915=Sheet1!$H$4,"Animation",IF(R915=Sheet1!$H$5,"Documentary",IF(R915=Sheet1!$H$6,"Drama",IF(R915=Sheet1!$H$7,"Science Fiction",IF(R915=Sheet1!$H$8,"Shorts",IF(R915=Sheet1!$H$9,"Television",IF(R915=Sheet1!$H$10,"Mobile games",IF(R915=Sheet1!$H$11,"Video games",IF(R915=Sheet1!$H$12,"Food trucks",IF(R915=Sheet1!$H$13,"Audio",IF(R915=Sheet1!$H$14,"Electric music",IF(R915=Sheet1!$H$15,"Indie rock",IF(R915=Sheet1!$H$16,"Jazz",IF(R915=Sheet1!$H$17,"Metal",IF(R915=Sheet1!$H$18,"Rock",IF(R915=Sheet1!$H$19,"World Music",IF(R915=Sheet1!$H$20,"Fiction",IF(R915=Sheet1!$H$21,"Nonfiction",IF(R915=Sheet1!$H$22,"Radio &amp; podcasts",IF(R915=Sheet1!$H$23,"Translations",IF(R915=Sheet1!$H$24,"Photography books",IF(R915=Sheet1!$H$25,"Web",IF(R915=Sheet1!$H$26,"Wearables",IF(R915=Sheet1!$H$27,"Plays","Other"))))))))))))))))))))))))</f>
        <v>Drama</v>
      </c>
    </row>
    <row r="916" spans="1:20" ht="16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s="5">
        <f>(E916/D916)</f>
        <v>0.57437499999999997</v>
      </c>
      <c r="I916" s="8">
        <f>E916/G916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4">
        <f>(((L916/60)/60)/24)+DATE(1970,1,1)</f>
        <v>41490.208333333336</v>
      </c>
      <c r="O916" s="14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>
        <f>IF(R916="food/food trucks","Food",IF(OR(R916=$R$3,R916=$R$15,R916=$R$52,R916=$R$85,R916=$R$75,R916=$R$135),"Music",IF(OR(R916=Sheet1!$H$4,R916=Sheet1!$H$5,R916=Sheet1!$H$6,R916=Sheet1!$H$7,R916=Sheet1!$H$8,R916=Sheet1!$H$9),"Film &amp; Video",IF(OR(R916=Sheet1!$H$26,R916=Sheet1!$H$25),"Technology",IF(R916=Sheet1!$H$13,"Journalism",IF(OR(R916=Sheet1!$H$20,R916=Sheet1!$H$21,R916=Sheet1!$H$22,R916=Sheet1!$H$23),"Publishing",IF(R916=Sheet1!$H$24,"Photography",IF(R916=Sheet1!$H$27,"Theater",IF(OR(R916=Sheet1!$H$10,R916=Sheet1!$H$11),"Games","TBD")))))))))</f>
        <v>Theater</v>
      </c>
      <c r="T916" t="str">
        <f>IF(R916=Sheet1!$H$4,"Animation",IF(R916=Sheet1!$H$5,"Documentary",IF(R916=Sheet1!$H$6,"Drama",IF(R916=Sheet1!$H$7,"Science Fiction",IF(R916=Sheet1!$H$8,"Shorts",IF(R916=Sheet1!$H$9,"Television",IF(R916=Sheet1!$H$10,"Mobile games",IF(R916=Sheet1!$H$11,"Video games",IF(R916=Sheet1!$H$12,"Food trucks",IF(R916=Sheet1!$H$13,"Audio",IF(R916=Sheet1!$H$14,"Electric music",IF(R916=Sheet1!$H$15,"Indie rock",IF(R916=Sheet1!$H$16,"Jazz",IF(R916=Sheet1!$H$17,"Metal",IF(R916=Sheet1!$H$18,"Rock",IF(R916=Sheet1!$H$19,"World Music",IF(R916=Sheet1!$H$20,"Fiction",IF(R916=Sheet1!$H$21,"Nonfiction",IF(R916=Sheet1!$H$22,"Radio &amp; podcasts",IF(R916=Sheet1!$H$23,"Translations",IF(R916=Sheet1!$H$24,"Photography books",IF(R916=Sheet1!$H$25,"Web",IF(R916=Sheet1!$H$26,"Wearables",IF(R916=Sheet1!$H$27,"Plays","Other"))))))))))))))))))))))))</f>
        <v>Plays</v>
      </c>
    </row>
    <row r="917" spans="1:20" ht="16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s="5">
        <f>(E917/D917)</f>
        <v>1.5562827640984909</v>
      </c>
      <c r="I917" s="8">
        <f>E917/G917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4">
        <f>(((L917/60)/60)/24)+DATE(1970,1,1)</f>
        <v>42976.208333333328</v>
      </c>
      <c r="O917" s="14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tr">
        <f>IF(R917="food/food trucks","Food",IF(OR(R917=$R$3,R917=$R$15,R917=$R$52,R917=$R$85,R917=$R$75,R917=$R$135),"Music",IF(OR(R917=Sheet1!$H$4,R917=Sheet1!$H$5,R917=Sheet1!$H$6,R917=Sheet1!$H$7,R917=Sheet1!$H$8,R917=Sheet1!$H$9),"Film &amp; Video",IF(OR(R917=Sheet1!$H$26,R917=Sheet1!$H$25),"Technology",IF(R917=Sheet1!$H$13,"Journalism",IF(OR(R917=Sheet1!$H$20,R917=Sheet1!$H$21,R917=Sheet1!$H$22,R917=Sheet1!$H$23),"Publishing",IF(R917=Sheet1!$H$24,"Photography",IF(R917=Sheet1!$H$27,"Theater",IF(OR(R917=Sheet1!$H$10,R917=Sheet1!$H$11),"Games","TBD")))))))))</f>
        <v>Film &amp; Video</v>
      </c>
      <c r="T917" t="str">
        <f>IF(R917=Sheet1!$H$4,"Animation",IF(R917=Sheet1!$H$5,"Documentary",IF(R917=Sheet1!$H$6,"Drama",IF(R917=Sheet1!$H$7,"Science Fiction",IF(R917=Sheet1!$H$8,"Shorts",IF(R917=Sheet1!$H$9,"Television",IF(R917=Sheet1!$H$10,"Mobile games",IF(R917=Sheet1!$H$11,"Video games",IF(R917=Sheet1!$H$12,"Food trucks",IF(R917=Sheet1!$H$13,"Audio",IF(R917=Sheet1!$H$14,"Electric music",IF(R917=Sheet1!$H$15,"Indie rock",IF(R917=Sheet1!$H$16,"Jazz",IF(R917=Sheet1!$H$17,"Metal",IF(R917=Sheet1!$H$18,"Rock",IF(R917=Sheet1!$H$19,"World Music",IF(R917=Sheet1!$H$20,"Fiction",IF(R917=Sheet1!$H$21,"Nonfiction",IF(R917=Sheet1!$H$22,"Radio &amp; podcasts",IF(R917=Sheet1!$H$23,"Translations",IF(R917=Sheet1!$H$24,"Photography books",IF(R917=Sheet1!$H$25,"Web",IF(R917=Sheet1!$H$26,"Wearables",IF(R917=Sheet1!$H$27,"Plays","Other"))))))))))))))))))))))))</f>
        <v>Television</v>
      </c>
    </row>
    <row r="918" spans="1:20" ht="31.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s="5">
        <f>(E918/D918)</f>
        <v>0.36297297297297298</v>
      </c>
      <c r="I918" s="8">
        <f>E918/G918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4">
        <f>(((L918/60)/60)/24)+DATE(1970,1,1)</f>
        <v>41991.25</v>
      </c>
      <c r="O918" s="14">
        <f>(((M918/60)/60)/24)+DATE(1970,1,1)</f>
        <v>42000.25</v>
      </c>
      <c r="P918" t="b">
        <v>0</v>
      </c>
      <c r="Q918" t="b">
        <v>0</v>
      </c>
      <c r="R918" t="s">
        <v>122</v>
      </c>
      <c r="S918" t="str">
        <f>IF(R918="food/food trucks","Food",IF(OR(R918=$R$3,R918=$R$15,R918=$R$52,R918=$R$85,R918=$R$75,R918=$R$135),"Music",IF(OR(R918=Sheet1!$H$4,R918=Sheet1!$H$5,R918=Sheet1!$H$6,R918=Sheet1!$H$7,R918=Sheet1!$H$8,R918=Sheet1!$H$9),"Film &amp; Video",IF(OR(R918=Sheet1!$H$26,R918=Sheet1!$H$25),"Technology",IF(R918=Sheet1!$H$13,"Journalism",IF(OR(R918=Sheet1!$H$20,R918=Sheet1!$H$21,R918=Sheet1!$H$22,R918=Sheet1!$H$23),"Publishing",IF(R918=Sheet1!$H$24,"Photography",IF(R918=Sheet1!$H$27,"Theater",IF(OR(R918=Sheet1!$H$10,R918=Sheet1!$H$11),"Games","TBD")))))))))</f>
        <v>Photography</v>
      </c>
      <c r="T918" t="str">
        <f>IF(R918=Sheet1!$H$4,"Animation",IF(R918=Sheet1!$H$5,"Documentary",IF(R918=Sheet1!$H$6,"Drama",IF(R918=Sheet1!$H$7,"Science Fiction",IF(R918=Sheet1!$H$8,"Shorts",IF(R918=Sheet1!$H$9,"Television",IF(R918=Sheet1!$H$10,"Mobile games",IF(R918=Sheet1!$H$11,"Video games",IF(R918=Sheet1!$H$12,"Food trucks",IF(R918=Sheet1!$H$13,"Audio",IF(R918=Sheet1!$H$14,"Electric music",IF(R918=Sheet1!$H$15,"Indie rock",IF(R918=Sheet1!$H$16,"Jazz",IF(R918=Sheet1!$H$17,"Metal",IF(R918=Sheet1!$H$18,"Rock",IF(R918=Sheet1!$H$19,"World Music",IF(R918=Sheet1!$H$20,"Fiction",IF(R918=Sheet1!$H$21,"Nonfiction",IF(R918=Sheet1!$H$22,"Radio &amp; podcasts",IF(R918=Sheet1!$H$23,"Translations",IF(R918=Sheet1!$H$24,"Photography books",IF(R918=Sheet1!$H$25,"Web",IF(R918=Sheet1!$H$26,"Wearables",IF(R918=Sheet1!$H$27,"Plays","Other"))))))))))))))))))))))))</f>
        <v>Photography books</v>
      </c>
    </row>
    <row r="919" spans="1:20" ht="16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s="5">
        <f>(E919/D919)</f>
        <v>0.58250000000000002</v>
      </c>
      <c r="I919" s="8">
        <f>E919/G919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4">
        <f>(((L919/60)/60)/24)+DATE(1970,1,1)</f>
        <v>40722.208333333336</v>
      </c>
      <c r="O919" s="14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>
        <f>IF(R919="food/food trucks","Food",IF(OR(R919=$R$3,R919=$R$15,R919=$R$52,R919=$R$85,R919=$R$75,R919=$R$135),"Music",IF(OR(R919=Sheet1!$H$4,R919=Sheet1!$H$5,R919=Sheet1!$H$6,R919=Sheet1!$H$7,R919=Sheet1!$H$8,R919=Sheet1!$H$9),"Film &amp; Video",IF(OR(R919=Sheet1!$H$26,R919=Sheet1!$H$25),"Technology",IF(R919=Sheet1!$H$13,"Journalism",IF(OR(R919=Sheet1!$H$20,R919=Sheet1!$H$21,R919=Sheet1!$H$22,R919=Sheet1!$H$23),"Publishing",IF(R919=Sheet1!$H$24,"Photography",IF(R919=Sheet1!$H$27,"Theater",IF(OR(R919=Sheet1!$H$10,R919=Sheet1!$H$11),"Games","TBD")))))))))</f>
        <v>Film &amp; Video</v>
      </c>
      <c r="T919" t="str">
        <f>IF(R919=Sheet1!$H$4,"Animation",IF(R919=Sheet1!$H$5,"Documentary",IF(R919=Sheet1!$H$6,"Drama",IF(R919=Sheet1!$H$7,"Science Fiction",IF(R919=Sheet1!$H$8,"Shorts",IF(R919=Sheet1!$H$9,"Television",IF(R919=Sheet1!$H$10,"Mobile games",IF(R919=Sheet1!$H$11,"Video games",IF(R919=Sheet1!$H$12,"Food trucks",IF(R919=Sheet1!$H$13,"Audio",IF(R919=Sheet1!$H$14,"Electric music",IF(R919=Sheet1!$H$15,"Indie rock",IF(R919=Sheet1!$H$16,"Jazz",IF(R919=Sheet1!$H$17,"Metal",IF(R919=Sheet1!$H$18,"Rock",IF(R919=Sheet1!$H$19,"World Music",IF(R919=Sheet1!$H$20,"Fiction",IF(R919=Sheet1!$H$21,"Nonfiction",IF(R919=Sheet1!$H$22,"Radio &amp; podcasts",IF(R919=Sheet1!$H$23,"Translations",IF(R919=Sheet1!$H$24,"Photography books",IF(R919=Sheet1!$H$25,"Web",IF(R919=Sheet1!$H$26,"Wearables",IF(R919=Sheet1!$H$27,"Plays","Other"))))))))))))))))))))))))</f>
        <v>Shorts</v>
      </c>
    </row>
    <row r="920" spans="1:20" ht="16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s="5">
        <f>(E920/D920)</f>
        <v>2.3739473684210526</v>
      </c>
      <c r="I920" s="8">
        <f>E920/G920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4">
        <f>(((L920/60)/60)/24)+DATE(1970,1,1)</f>
        <v>41117.208333333336</v>
      </c>
      <c r="O920" s="14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tr">
        <f>IF(R920="food/food trucks","Food",IF(OR(R920=$R$3,R920=$R$15,R920=$R$52,R920=$R$85,R920=$R$75,R920=$R$135),"Music",IF(OR(R920=Sheet1!$H$4,R920=Sheet1!$H$5,R920=Sheet1!$H$6,R920=Sheet1!$H$7,R920=Sheet1!$H$8,R920=Sheet1!$H$9),"Film &amp; Video",IF(OR(R920=Sheet1!$H$26,R920=Sheet1!$H$25),"Technology",IF(R920=Sheet1!$H$13,"Journalism",IF(OR(R920=Sheet1!$H$20,R920=Sheet1!$H$21,R920=Sheet1!$H$22,R920=Sheet1!$H$23),"Publishing",IF(R920=Sheet1!$H$24,"Photography",IF(R920=Sheet1!$H$27,"Theater",IF(OR(R920=Sheet1!$H$10,R920=Sheet1!$H$11),"Games","TBD")))))))))</f>
        <v>Publishing</v>
      </c>
      <c r="T920" t="str">
        <f>IF(R920=Sheet1!$H$4,"Animation",IF(R920=Sheet1!$H$5,"Documentary",IF(R920=Sheet1!$H$6,"Drama",IF(R920=Sheet1!$H$7,"Science Fiction",IF(R920=Sheet1!$H$8,"Shorts",IF(R920=Sheet1!$H$9,"Television",IF(R920=Sheet1!$H$10,"Mobile games",IF(R920=Sheet1!$H$11,"Video games",IF(R920=Sheet1!$H$12,"Food trucks",IF(R920=Sheet1!$H$13,"Audio",IF(R920=Sheet1!$H$14,"Electric music",IF(R920=Sheet1!$H$15,"Indie rock",IF(R920=Sheet1!$H$16,"Jazz",IF(R920=Sheet1!$H$17,"Metal",IF(R920=Sheet1!$H$18,"Rock",IF(R920=Sheet1!$H$19,"World Music",IF(R920=Sheet1!$H$20,"Fiction",IF(R920=Sheet1!$H$21,"Nonfiction",IF(R920=Sheet1!$H$22,"Radio &amp; podcasts",IF(R920=Sheet1!$H$23,"Translations",IF(R920=Sheet1!$H$24,"Photography books",IF(R920=Sheet1!$H$25,"Web",IF(R920=Sheet1!$H$26,"Wearables",IF(R920=Sheet1!$H$27,"Plays","Other"))))))))))))))))))))))))</f>
        <v>Radio &amp; podcasts</v>
      </c>
    </row>
    <row r="921" spans="1:20" ht="16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s="5">
        <f>(E921/D921)</f>
        <v>0.58750000000000002</v>
      </c>
      <c r="I921" s="8">
        <f>E921/G921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4">
        <f>(((L921/60)/60)/24)+DATE(1970,1,1)</f>
        <v>43022.208333333328</v>
      </c>
      <c r="O921" s="14">
        <f>(((M921/60)/60)/24)+DATE(1970,1,1)</f>
        <v>43054.25</v>
      </c>
      <c r="P921" t="b">
        <v>0</v>
      </c>
      <c r="Q921" t="b">
        <v>1</v>
      </c>
      <c r="R921" t="s">
        <v>33</v>
      </c>
      <c r="S921" t="str">
        <f>IF(R921="food/food trucks","Food",IF(OR(R921=$R$3,R921=$R$15,R921=$R$52,R921=$R$85,R921=$R$75,R921=$R$135),"Music",IF(OR(R921=Sheet1!$H$4,R921=Sheet1!$H$5,R921=Sheet1!$H$6,R921=Sheet1!$H$7,R921=Sheet1!$H$8,R921=Sheet1!$H$9),"Film &amp; Video",IF(OR(R921=Sheet1!$H$26,R921=Sheet1!$H$25),"Technology",IF(R921=Sheet1!$H$13,"Journalism",IF(OR(R921=Sheet1!$H$20,R921=Sheet1!$H$21,R921=Sheet1!$H$22,R921=Sheet1!$H$23),"Publishing",IF(R921=Sheet1!$H$24,"Photography",IF(R921=Sheet1!$H$27,"Theater",IF(OR(R921=Sheet1!$H$10,R921=Sheet1!$H$11),"Games","TBD")))))))))</f>
        <v>Theater</v>
      </c>
      <c r="T921" t="str">
        <f>IF(R921=Sheet1!$H$4,"Animation",IF(R921=Sheet1!$H$5,"Documentary",IF(R921=Sheet1!$H$6,"Drama",IF(R921=Sheet1!$H$7,"Science Fiction",IF(R921=Sheet1!$H$8,"Shorts",IF(R921=Sheet1!$H$9,"Television",IF(R921=Sheet1!$H$10,"Mobile games",IF(R921=Sheet1!$H$11,"Video games",IF(R921=Sheet1!$H$12,"Food trucks",IF(R921=Sheet1!$H$13,"Audio",IF(R921=Sheet1!$H$14,"Electric music",IF(R921=Sheet1!$H$15,"Indie rock",IF(R921=Sheet1!$H$16,"Jazz",IF(R921=Sheet1!$H$17,"Metal",IF(R921=Sheet1!$H$18,"Rock",IF(R921=Sheet1!$H$19,"World Music",IF(R921=Sheet1!$H$20,"Fiction",IF(R921=Sheet1!$H$21,"Nonfiction",IF(R921=Sheet1!$H$22,"Radio &amp; podcasts",IF(R921=Sheet1!$H$23,"Translations",IF(R921=Sheet1!$H$24,"Photography books",IF(R921=Sheet1!$H$25,"Web",IF(R921=Sheet1!$H$26,"Wearables",IF(R921=Sheet1!$H$27,"Plays","Other"))))))))))))))))))))))))</f>
        <v>Plays</v>
      </c>
    </row>
    <row r="922" spans="1:20" ht="16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s="5">
        <f>(E922/D922)</f>
        <v>1.8256603773584905</v>
      </c>
      <c r="I922" s="8">
        <f>E922/G922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4">
        <f>(((L922/60)/60)/24)+DATE(1970,1,1)</f>
        <v>43503.25</v>
      </c>
      <c r="O922" s="14">
        <f>(((M922/60)/60)/24)+DATE(1970,1,1)</f>
        <v>43523.25</v>
      </c>
      <c r="P922" t="b">
        <v>1</v>
      </c>
      <c r="Q922" t="b">
        <v>0</v>
      </c>
      <c r="R922" t="s">
        <v>71</v>
      </c>
      <c r="S922" t="str">
        <f>IF(R922="food/food trucks","Food",IF(OR(R922=$R$3,R922=$R$15,R922=$R$52,R922=$R$85,R922=$R$75,R922=$R$135),"Music",IF(OR(R922=Sheet1!$H$4,R922=Sheet1!$H$5,R922=Sheet1!$H$6,R922=Sheet1!$H$7,R922=Sheet1!$H$8,R922=Sheet1!$H$9),"Film &amp; Video",IF(OR(R922=Sheet1!$H$26,R922=Sheet1!$H$25),"Technology",IF(R922=Sheet1!$H$13,"Journalism",IF(OR(R922=Sheet1!$H$20,R922=Sheet1!$H$21,R922=Sheet1!$H$22,R922=Sheet1!$H$23),"Publishing",IF(R922=Sheet1!$H$24,"Photography",IF(R922=Sheet1!$H$27,"Theater",IF(OR(R922=Sheet1!$H$10,R922=Sheet1!$H$11),"Games","TBD")))))))))</f>
        <v>Film &amp; Video</v>
      </c>
      <c r="T922" t="str">
        <f>IF(R922=Sheet1!$H$4,"Animation",IF(R922=Sheet1!$H$5,"Documentary",IF(R922=Sheet1!$H$6,"Drama",IF(R922=Sheet1!$H$7,"Science Fiction",IF(R922=Sheet1!$H$8,"Shorts",IF(R922=Sheet1!$H$9,"Television",IF(R922=Sheet1!$H$10,"Mobile games",IF(R922=Sheet1!$H$11,"Video games",IF(R922=Sheet1!$H$12,"Food trucks",IF(R922=Sheet1!$H$13,"Audio",IF(R922=Sheet1!$H$14,"Electric music",IF(R922=Sheet1!$H$15,"Indie rock",IF(R922=Sheet1!$H$16,"Jazz",IF(R922=Sheet1!$H$17,"Metal",IF(R922=Sheet1!$H$18,"Rock",IF(R922=Sheet1!$H$19,"World Music",IF(R922=Sheet1!$H$20,"Fiction",IF(R922=Sheet1!$H$21,"Nonfiction",IF(R922=Sheet1!$H$22,"Radio &amp; podcasts",IF(R922=Sheet1!$H$23,"Translations",IF(R922=Sheet1!$H$24,"Photography books",IF(R922=Sheet1!$H$25,"Web",IF(R922=Sheet1!$H$26,"Wearables",IF(R922=Sheet1!$H$27,"Plays","Other"))))))))))))))))))))))))</f>
        <v>Animation</v>
      </c>
    </row>
    <row r="923" spans="1:20" ht="16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s="5">
        <f>(E923/D923)</f>
        <v>7.5436408977556111E-3</v>
      </c>
      <c r="I923" s="8">
        <f>E923/G923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4">
        <f>(((L923/60)/60)/24)+DATE(1970,1,1)</f>
        <v>40951.25</v>
      </c>
      <c r="O923" s="14">
        <f>(((M923/60)/60)/24)+DATE(1970,1,1)</f>
        <v>40965.25</v>
      </c>
      <c r="P923" t="b">
        <v>0</v>
      </c>
      <c r="Q923" t="b">
        <v>0</v>
      </c>
      <c r="R923" t="s">
        <v>28</v>
      </c>
      <c r="S923" t="str">
        <f>IF(R923="food/food trucks","Food",IF(OR(R923=$R$3,R923=$R$15,R923=$R$52,R923=$R$85,R923=$R$75,R923=$R$135),"Music",IF(OR(R923=Sheet1!$H$4,R923=Sheet1!$H$5,R923=Sheet1!$H$6,R923=Sheet1!$H$7,R923=Sheet1!$H$8,R923=Sheet1!$H$9),"Film &amp; Video",IF(OR(R923=Sheet1!$H$26,R923=Sheet1!$H$25),"Technology",IF(R923=Sheet1!$H$13,"Journalism",IF(OR(R923=Sheet1!$H$20,R923=Sheet1!$H$21,R923=Sheet1!$H$22,R923=Sheet1!$H$23),"Publishing",IF(R923=Sheet1!$H$24,"Photography",IF(R923=Sheet1!$H$27,"Theater",IF(OR(R923=Sheet1!$H$10,R923=Sheet1!$H$11),"Games","TBD")))))))))</f>
        <v>Technology</v>
      </c>
      <c r="T923" t="str">
        <f>IF(R923=Sheet1!$H$4,"Animation",IF(R923=Sheet1!$H$5,"Documentary",IF(R923=Sheet1!$H$6,"Drama",IF(R923=Sheet1!$H$7,"Science Fiction",IF(R923=Sheet1!$H$8,"Shorts",IF(R923=Sheet1!$H$9,"Television",IF(R923=Sheet1!$H$10,"Mobile games",IF(R923=Sheet1!$H$11,"Video games",IF(R923=Sheet1!$H$12,"Food trucks",IF(R923=Sheet1!$H$13,"Audio",IF(R923=Sheet1!$H$14,"Electric music",IF(R923=Sheet1!$H$15,"Indie rock",IF(R923=Sheet1!$H$16,"Jazz",IF(R923=Sheet1!$H$17,"Metal",IF(R923=Sheet1!$H$18,"Rock",IF(R923=Sheet1!$H$19,"World Music",IF(R923=Sheet1!$H$20,"Fiction",IF(R923=Sheet1!$H$21,"Nonfiction",IF(R923=Sheet1!$H$22,"Radio &amp; podcasts",IF(R923=Sheet1!$H$23,"Translations",IF(R923=Sheet1!$H$24,"Photography books",IF(R923=Sheet1!$H$25,"Web",IF(R923=Sheet1!$H$26,"Wearables",IF(R923=Sheet1!$H$27,"Plays","Other"))))))))))))))))))))))))</f>
        <v>Web</v>
      </c>
    </row>
    <row r="924" spans="1:20" ht="16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s="5">
        <f>(E924/D924)</f>
        <v>1.7595330739299611</v>
      </c>
      <c r="I924" s="8">
        <f>E924/G924</f>
        <v>40</v>
      </c>
      <c r="J924" t="s">
        <v>21</v>
      </c>
      <c r="K924" t="s">
        <v>22</v>
      </c>
      <c r="L924">
        <v>1544335200</v>
      </c>
      <c r="M924">
        <v>1545112800</v>
      </c>
      <c r="N924" s="14">
        <f>(((L924/60)/60)/24)+DATE(1970,1,1)</f>
        <v>43443.25</v>
      </c>
      <c r="O924" s="14">
        <f>(((M924/60)/60)/24)+DATE(1970,1,1)</f>
        <v>43452.25</v>
      </c>
      <c r="P924" t="b">
        <v>0</v>
      </c>
      <c r="Q924" t="b">
        <v>1</v>
      </c>
      <c r="R924" t="s">
        <v>319</v>
      </c>
      <c r="S924" t="str">
        <f>IF(R924="food/food trucks","Food",IF(OR(R924=$R$3,R924=$R$15,R924=$R$52,R924=$R$85,R924=$R$75,R924=$R$135),"Music",IF(OR(R924=Sheet1!$H$4,R924=Sheet1!$H$5,R924=Sheet1!$H$6,R924=Sheet1!$H$7,R924=Sheet1!$H$8,R924=Sheet1!$H$9),"Film &amp; Video",IF(OR(R924=Sheet1!$H$26,R924=Sheet1!$H$25),"Technology",IF(R924=Sheet1!$H$13,"Journalism",IF(OR(R924=Sheet1!$H$20,R924=Sheet1!$H$21,R924=Sheet1!$H$22,R924=Sheet1!$H$23),"Publishing",IF(R924=Sheet1!$H$24,"Photography",IF(R924=Sheet1!$H$27,"Theater",IF(OR(R924=Sheet1!$H$10,R924=Sheet1!$H$11),"Games","TBD")))))))))</f>
        <v>Music</v>
      </c>
      <c r="T924" t="str">
        <f>IF(R924=Sheet1!$H$4,"Animation",IF(R924=Sheet1!$H$5,"Documentary",IF(R924=Sheet1!$H$6,"Drama",IF(R924=Sheet1!$H$7,"Science Fiction",IF(R924=Sheet1!$H$8,"Shorts",IF(R924=Sheet1!$H$9,"Television",IF(R924=Sheet1!$H$10,"Mobile games",IF(R924=Sheet1!$H$11,"Video games",IF(R924=Sheet1!$H$12,"Food trucks",IF(R924=Sheet1!$H$13,"Audio",IF(R924=Sheet1!$H$14,"Electric music",IF(R924=Sheet1!$H$15,"Indie rock",IF(R924=Sheet1!$H$16,"Jazz",IF(R924=Sheet1!$H$17,"Metal",IF(R924=Sheet1!$H$18,"Rock",IF(R924=Sheet1!$H$19,"World Music",IF(R924=Sheet1!$H$20,"Fiction",IF(R924=Sheet1!$H$21,"Nonfiction",IF(R924=Sheet1!$H$22,"Radio &amp; podcasts",IF(R924=Sheet1!$H$23,"Translations",IF(R924=Sheet1!$H$24,"Photography books",IF(R924=Sheet1!$H$25,"Web",IF(R924=Sheet1!$H$26,"Wearables",IF(R924=Sheet1!$H$27,"Plays","Other"))))))))))))))))))))))))</f>
        <v>World Music</v>
      </c>
    </row>
    <row r="925" spans="1:20" ht="16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s="5">
        <f>(E925/D925)</f>
        <v>2.3788235294117648</v>
      </c>
      <c r="I925" s="8">
        <f>E925/G925</f>
        <v>101.1</v>
      </c>
      <c r="J925" t="s">
        <v>21</v>
      </c>
      <c r="K925" t="s">
        <v>22</v>
      </c>
      <c r="L925">
        <v>1279083600</v>
      </c>
      <c r="M925">
        <v>1279170000</v>
      </c>
      <c r="N925" s="14">
        <f>(((L925/60)/60)/24)+DATE(1970,1,1)</f>
        <v>40373.208333333336</v>
      </c>
      <c r="O925" s="14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tr">
        <f>IF(R925="food/food trucks","Food",IF(OR(R925=$R$3,R925=$R$15,R925=$R$52,R925=$R$85,R925=$R$75,R925=$R$135),"Music",IF(OR(R925=Sheet1!$H$4,R925=Sheet1!$H$5,R925=Sheet1!$H$6,R925=Sheet1!$H$7,R925=Sheet1!$H$8,R925=Sheet1!$H$9),"Film &amp; Video",IF(OR(R925=Sheet1!$H$26,R925=Sheet1!$H$25),"Technology",IF(R925=Sheet1!$H$13,"Journalism",IF(OR(R925=Sheet1!$H$20,R925=Sheet1!$H$21,R925=Sheet1!$H$22,R925=Sheet1!$H$23),"Publishing",IF(R925=Sheet1!$H$24,"Photography",IF(R925=Sheet1!$H$27,"Theater",IF(OR(R925=Sheet1!$H$10,R925=Sheet1!$H$11),"Games","TBD")))))))))</f>
        <v>Theater</v>
      </c>
      <c r="T925" t="str">
        <f>IF(R925=Sheet1!$H$4,"Animation",IF(R925=Sheet1!$H$5,"Documentary",IF(R925=Sheet1!$H$6,"Drama",IF(R925=Sheet1!$H$7,"Science Fiction",IF(R925=Sheet1!$H$8,"Shorts",IF(R925=Sheet1!$H$9,"Television",IF(R925=Sheet1!$H$10,"Mobile games",IF(R925=Sheet1!$H$11,"Video games",IF(R925=Sheet1!$H$12,"Food trucks",IF(R925=Sheet1!$H$13,"Audio",IF(R925=Sheet1!$H$14,"Electric music",IF(R925=Sheet1!$H$15,"Indie rock",IF(R925=Sheet1!$H$16,"Jazz",IF(R925=Sheet1!$H$17,"Metal",IF(R925=Sheet1!$H$18,"Rock",IF(R925=Sheet1!$H$19,"World Music",IF(R925=Sheet1!$H$20,"Fiction",IF(R925=Sheet1!$H$21,"Nonfiction",IF(R925=Sheet1!$H$22,"Radio &amp; podcasts",IF(R925=Sheet1!$H$23,"Translations",IF(R925=Sheet1!$H$24,"Photography books",IF(R925=Sheet1!$H$25,"Web",IF(R925=Sheet1!$H$26,"Wearables",IF(R925=Sheet1!$H$27,"Plays","Other"))))))))))))))))))))))))</f>
        <v>Plays</v>
      </c>
    </row>
    <row r="926" spans="1:20" ht="16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s="5">
        <f>(E926/D926)</f>
        <v>4.8805076142131982</v>
      </c>
      <c r="I926" s="8">
        <f>E926/G926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4">
        <f>(((L926/60)/60)/24)+DATE(1970,1,1)</f>
        <v>43769.208333333328</v>
      </c>
      <c r="O926" s="14">
        <f>(((M926/60)/60)/24)+DATE(1970,1,1)</f>
        <v>43780.25</v>
      </c>
      <c r="P926" t="b">
        <v>0</v>
      </c>
      <c r="Q926" t="b">
        <v>0</v>
      </c>
      <c r="R926" t="s">
        <v>33</v>
      </c>
      <c r="S926" t="str">
        <f>IF(R926="food/food trucks","Food",IF(OR(R926=$R$3,R926=$R$15,R926=$R$52,R926=$R$85,R926=$R$75,R926=$R$135),"Music",IF(OR(R926=Sheet1!$H$4,R926=Sheet1!$H$5,R926=Sheet1!$H$6,R926=Sheet1!$H$7,R926=Sheet1!$H$8,R926=Sheet1!$H$9),"Film &amp; Video",IF(OR(R926=Sheet1!$H$26,R926=Sheet1!$H$25),"Technology",IF(R926=Sheet1!$H$13,"Journalism",IF(OR(R926=Sheet1!$H$20,R926=Sheet1!$H$21,R926=Sheet1!$H$22,R926=Sheet1!$H$23),"Publishing",IF(R926=Sheet1!$H$24,"Photography",IF(R926=Sheet1!$H$27,"Theater",IF(OR(R926=Sheet1!$H$10,R926=Sheet1!$H$11),"Games","TBD")))))))))</f>
        <v>Theater</v>
      </c>
      <c r="T926" t="str">
        <f>IF(R926=Sheet1!$H$4,"Animation",IF(R926=Sheet1!$H$5,"Documentary",IF(R926=Sheet1!$H$6,"Drama",IF(R926=Sheet1!$H$7,"Science Fiction",IF(R926=Sheet1!$H$8,"Shorts",IF(R926=Sheet1!$H$9,"Television",IF(R926=Sheet1!$H$10,"Mobile games",IF(R926=Sheet1!$H$11,"Video games",IF(R926=Sheet1!$H$12,"Food trucks",IF(R926=Sheet1!$H$13,"Audio",IF(R926=Sheet1!$H$14,"Electric music",IF(R926=Sheet1!$H$15,"Indie rock",IF(R926=Sheet1!$H$16,"Jazz",IF(R926=Sheet1!$H$17,"Metal",IF(R926=Sheet1!$H$18,"Rock",IF(R926=Sheet1!$H$19,"World Music",IF(R926=Sheet1!$H$20,"Fiction",IF(R926=Sheet1!$H$21,"Nonfiction",IF(R926=Sheet1!$H$22,"Radio &amp; podcasts",IF(R926=Sheet1!$H$23,"Translations",IF(R926=Sheet1!$H$24,"Photography books",IF(R926=Sheet1!$H$25,"Web",IF(R926=Sheet1!$H$26,"Wearables",IF(R926=Sheet1!$H$27,"Plays","Other"))))))))))))))))))))))))</f>
        <v>Plays</v>
      </c>
    </row>
    <row r="927" spans="1:20" ht="31.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s="5">
        <f>(E927/D927)</f>
        <v>2.2406666666666668</v>
      </c>
      <c r="I927" s="8">
        <f>E927/G927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4">
        <f>(((L927/60)/60)/24)+DATE(1970,1,1)</f>
        <v>43000.208333333328</v>
      </c>
      <c r="O927" s="14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tr">
        <f>IF(R927="food/food trucks","Food",IF(OR(R927=$R$3,R927=$R$15,R927=$R$52,R927=$R$85,R927=$R$75,R927=$R$135),"Music",IF(OR(R927=Sheet1!$H$4,R927=Sheet1!$H$5,R927=Sheet1!$H$6,R927=Sheet1!$H$7,R927=Sheet1!$H$8,R927=Sheet1!$H$9),"Film &amp; Video",IF(OR(R927=Sheet1!$H$26,R927=Sheet1!$H$25),"Technology",IF(R927=Sheet1!$H$13,"Journalism",IF(OR(R927=Sheet1!$H$20,R927=Sheet1!$H$21,R927=Sheet1!$H$22,R927=Sheet1!$H$23),"Publishing",IF(R927=Sheet1!$H$24,"Photography",IF(R927=Sheet1!$H$27,"Theater",IF(OR(R927=Sheet1!$H$10,R927=Sheet1!$H$11),"Games","TBD")))))))))</f>
        <v>Theater</v>
      </c>
      <c r="T927" t="str">
        <f>IF(R927=Sheet1!$H$4,"Animation",IF(R927=Sheet1!$H$5,"Documentary",IF(R927=Sheet1!$H$6,"Drama",IF(R927=Sheet1!$H$7,"Science Fiction",IF(R927=Sheet1!$H$8,"Shorts",IF(R927=Sheet1!$H$9,"Television",IF(R927=Sheet1!$H$10,"Mobile games",IF(R927=Sheet1!$H$11,"Video games",IF(R927=Sheet1!$H$12,"Food trucks",IF(R927=Sheet1!$H$13,"Audio",IF(R927=Sheet1!$H$14,"Electric music",IF(R927=Sheet1!$H$15,"Indie rock",IF(R927=Sheet1!$H$16,"Jazz",IF(R927=Sheet1!$H$17,"Metal",IF(R927=Sheet1!$H$18,"Rock",IF(R927=Sheet1!$H$19,"World Music",IF(R927=Sheet1!$H$20,"Fiction",IF(R927=Sheet1!$H$21,"Nonfiction",IF(R927=Sheet1!$H$22,"Radio &amp; podcasts",IF(R927=Sheet1!$H$23,"Translations",IF(R927=Sheet1!$H$24,"Photography books",IF(R927=Sheet1!$H$25,"Web",IF(R927=Sheet1!$H$26,"Wearables",IF(R927=Sheet1!$H$27,"Plays","Other"))))))))))))))))))))))))</f>
        <v>Plays</v>
      </c>
    </row>
    <row r="928" spans="1:20" ht="16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s="5">
        <f>(E928/D928)</f>
        <v>0.18126436781609195</v>
      </c>
      <c r="I928" s="8">
        <f>E928/G928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4">
        <f>(((L928/60)/60)/24)+DATE(1970,1,1)</f>
        <v>42502.208333333328</v>
      </c>
      <c r="O928" s="14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>
        <f>IF(R928="food/food trucks","Food",IF(OR(R928=$R$3,R928=$R$15,R928=$R$52,R928=$R$85,R928=$R$75,R928=$R$135),"Music",IF(OR(R928=Sheet1!$H$4,R928=Sheet1!$H$5,R928=Sheet1!$H$6,R928=Sheet1!$H$7,R928=Sheet1!$H$8,R928=Sheet1!$H$9),"Film &amp; Video",IF(OR(R928=Sheet1!$H$26,R928=Sheet1!$H$25),"Technology",IF(R928=Sheet1!$H$13,"Journalism",IF(OR(R928=Sheet1!$H$20,R928=Sheet1!$H$21,R928=Sheet1!$H$22,R928=Sheet1!$H$23),"Publishing",IF(R928=Sheet1!$H$24,"Photography",IF(R928=Sheet1!$H$27,"Theater",IF(OR(R928=Sheet1!$H$10,R928=Sheet1!$H$11),"Games","TBD")))))))))</f>
        <v>Food</v>
      </c>
      <c r="T928" t="str">
        <f>IF(R928=Sheet1!$H$4,"Animation",IF(R928=Sheet1!$H$5,"Documentary",IF(R928=Sheet1!$H$6,"Drama",IF(R928=Sheet1!$H$7,"Science Fiction",IF(R928=Sheet1!$H$8,"Shorts",IF(R928=Sheet1!$H$9,"Television",IF(R928=Sheet1!$H$10,"Mobile games",IF(R928=Sheet1!$H$11,"Video games",IF(R928=Sheet1!$H$12,"Food trucks",IF(R928=Sheet1!$H$13,"Audio",IF(R928=Sheet1!$H$14,"Electric music",IF(R928=Sheet1!$H$15,"Indie rock",IF(R928=Sheet1!$H$16,"Jazz",IF(R928=Sheet1!$H$17,"Metal",IF(R928=Sheet1!$H$18,"Rock",IF(R928=Sheet1!$H$19,"World Music",IF(R928=Sheet1!$H$20,"Fiction",IF(R928=Sheet1!$H$21,"Nonfiction",IF(R928=Sheet1!$H$22,"Radio &amp; podcasts",IF(R928=Sheet1!$H$23,"Translations",IF(R928=Sheet1!$H$24,"Photography books",IF(R928=Sheet1!$H$25,"Web",IF(R928=Sheet1!$H$26,"Wearables",IF(R928=Sheet1!$H$27,"Plays","Other"))))))))))))))))))))))))</f>
        <v>Food trucks</v>
      </c>
    </row>
    <row r="929" spans="1:20" ht="16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s="5">
        <f>(E929/D929)</f>
        <v>0.45847222222222223</v>
      </c>
      <c r="I929" s="8">
        <f>E929/G929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4">
        <f>(((L929/60)/60)/24)+DATE(1970,1,1)</f>
        <v>41102.208333333336</v>
      </c>
      <c r="O929" s="14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>
        <f>IF(R929="food/food trucks","Food",IF(OR(R929=$R$3,R929=$R$15,R929=$R$52,R929=$R$85,R929=$R$75,R929=$R$135),"Music",IF(OR(R929=Sheet1!$H$4,R929=Sheet1!$H$5,R929=Sheet1!$H$6,R929=Sheet1!$H$7,R929=Sheet1!$H$8,R929=Sheet1!$H$9),"Film &amp; Video",IF(OR(R929=Sheet1!$H$26,R929=Sheet1!$H$25),"Technology",IF(R929=Sheet1!$H$13,"Journalism",IF(OR(R929=Sheet1!$H$20,R929=Sheet1!$H$21,R929=Sheet1!$H$22,R929=Sheet1!$H$23),"Publishing",IF(R929=Sheet1!$H$24,"Photography",IF(R929=Sheet1!$H$27,"Theater",IF(OR(R929=Sheet1!$H$10,R929=Sheet1!$H$11),"Games","TBD")))))))))</f>
        <v>Theater</v>
      </c>
      <c r="T929" t="str">
        <f>IF(R929=Sheet1!$H$4,"Animation",IF(R929=Sheet1!$H$5,"Documentary",IF(R929=Sheet1!$H$6,"Drama",IF(R929=Sheet1!$H$7,"Science Fiction",IF(R929=Sheet1!$H$8,"Shorts",IF(R929=Sheet1!$H$9,"Television",IF(R929=Sheet1!$H$10,"Mobile games",IF(R929=Sheet1!$H$11,"Video games",IF(R929=Sheet1!$H$12,"Food trucks",IF(R929=Sheet1!$H$13,"Audio",IF(R929=Sheet1!$H$14,"Electric music",IF(R929=Sheet1!$H$15,"Indie rock",IF(R929=Sheet1!$H$16,"Jazz",IF(R929=Sheet1!$H$17,"Metal",IF(R929=Sheet1!$H$18,"Rock",IF(R929=Sheet1!$H$19,"World Music",IF(R929=Sheet1!$H$20,"Fiction",IF(R929=Sheet1!$H$21,"Nonfiction",IF(R929=Sheet1!$H$22,"Radio &amp; podcasts",IF(R929=Sheet1!$H$23,"Translations",IF(R929=Sheet1!$H$24,"Photography books",IF(R929=Sheet1!$H$25,"Web",IF(R929=Sheet1!$H$26,"Wearables",IF(R929=Sheet1!$H$27,"Plays","Other"))))))))))))))))))))))))</f>
        <v>Plays</v>
      </c>
    </row>
    <row r="930" spans="1:20" ht="16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s="5">
        <f>(E930/D930)</f>
        <v>1.1731541218637993</v>
      </c>
      <c r="I930" s="8">
        <f>E930/G930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4">
        <f>(((L930/60)/60)/24)+DATE(1970,1,1)</f>
        <v>41637.25</v>
      </c>
      <c r="O930" s="14">
        <f>(((M930/60)/60)/24)+DATE(1970,1,1)</f>
        <v>41646.25</v>
      </c>
      <c r="P930" t="b">
        <v>0</v>
      </c>
      <c r="Q930" t="b">
        <v>0</v>
      </c>
      <c r="R930" t="s">
        <v>28</v>
      </c>
      <c r="S930" t="str">
        <f>IF(R930="food/food trucks","Food",IF(OR(R930=$R$3,R930=$R$15,R930=$R$52,R930=$R$85,R930=$R$75,R930=$R$135),"Music",IF(OR(R930=Sheet1!$H$4,R930=Sheet1!$H$5,R930=Sheet1!$H$6,R930=Sheet1!$H$7,R930=Sheet1!$H$8,R930=Sheet1!$H$9),"Film &amp; Video",IF(OR(R930=Sheet1!$H$26,R930=Sheet1!$H$25),"Technology",IF(R930=Sheet1!$H$13,"Journalism",IF(OR(R930=Sheet1!$H$20,R930=Sheet1!$H$21,R930=Sheet1!$H$22,R930=Sheet1!$H$23),"Publishing",IF(R930=Sheet1!$H$24,"Photography",IF(R930=Sheet1!$H$27,"Theater",IF(OR(R930=Sheet1!$H$10,R930=Sheet1!$H$11),"Games","TBD")))))))))</f>
        <v>Technology</v>
      </c>
      <c r="T930" t="str">
        <f>IF(R930=Sheet1!$H$4,"Animation",IF(R930=Sheet1!$H$5,"Documentary",IF(R930=Sheet1!$H$6,"Drama",IF(R930=Sheet1!$H$7,"Science Fiction",IF(R930=Sheet1!$H$8,"Shorts",IF(R930=Sheet1!$H$9,"Television",IF(R930=Sheet1!$H$10,"Mobile games",IF(R930=Sheet1!$H$11,"Video games",IF(R930=Sheet1!$H$12,"Food trucks",IF(R930=Sheet1!$H$13,"Audio",IF(R930=Sheet1!$H$14,"Electric music",IF(R930=Sheet1!$H$15,"Indie rock",IF(R930=Sheet1!$H$16,"Jazz",IF(R930=Sheet1!$H$17,"Metal",IF(R930=Sheet1!$H$18,"Rock",IF(R930=Sheet1!$H$19,"World Music",IF(R930=Sheet1!$H$20,"Fiction",IF(R930=Sheet1!$H$21,"Nonfiction",IF(R930=Sheet1!$H$22,"Radio &amp; podcasts",IF(R930=Sheet1!$H$23,"Translations",IF(R930=Sheet1!$H$24,"Photography books",IF(R930=Sheet1!$H$25,"Web",IF(R930=Sheet1!$H$26,"Wearables",IF(R930=Sheet1!$H$27,"Plays","Other"))))))))))))))))))))))))</f>
        <v>Web</v>
      </c>
    </row>
    <row r="931" spans="1:20" ht="16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s="5">
        <f>(E931/D931)</f>
        <v>2.173090909090909</v>
      </c>
      <c r="I931" s="8">
        <f>E931/G931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4">
        <f>(((L931/60)/60)/24)+DATE(1970,1,1)</f>
        <v>42858.208333333328</v>
      </c>
      <c r="O931" s="14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tr">
        <f>IF(R931="food/food trucks","Food",IF(OR(R931=$R$3,R931=$R$15,R931=$R$52,R931=$R$85,R931=$R$75,R931=$R$135),"Music",IF(OR(R931=Sheet1!$H$4,R931=Sheet1!$H$5,R931=Sheet1!$H$6,R931=Sheet1!$H$7,R931=Sheet1!$H$8,R931=Sheet1!$H$9),"Film &amp; Video",IF(OR(R931=Sheet1!$H$26,R931=Sheet1!$H$25),"Technology",IF(R931=Sheet1!$H$13,"Journalism",IF(OR(R931=Sheet1!$H$20,R931=Sheet1!$H$21,R931=Sheet1!$H$22,R931=Sheet1!$H$23),"Publishing",IF(R931=Sheet1!$H$24,"Photography",IF(R931=Sheet1!$H$27,"Theater",IF(OR(R931=Sheet1!$H$10,R931=Sheet1!$H$11),"Games","TBD")))))))))</f>
        <v>Theater</v>
      </c>
      <c r="T931" t="str">
        <f>IF(R931=Sheet1!$H$4,"Animation",IF(R931=Sheet1!$H$5,"Documentary",IF(R931=Sheet1!$H$6,"Drama",IF(R931=Sheet1!$H$7,"Science Fiction",IF(R931=Sheet1!$H$8,"Shorts",IF(R931=Sheet1!$H$9,"Television",IF(R931=Sheet1!$H$10,"Mobile games",IF(R931=Sheet1!$H$11,"Video games",IF(R931=Sheet1!$H$12,"Food trucks",IF(R931=Sheet1!$H$13,"Audio",IF(R931=Sheet1!$H$14,"Electric music",IF(R931=Sheet1!$H$15,"Indie rock",IF(R931=Sheet1!$H$16,"Jazz",IF(R931=Sheet1!$H$17,"Metal",IF(R931=Sheet1!$H$18,"Rock",IF(R931=Sheet1!$H$19,"World Music",IF(R931=Sheet1!$H$20,"Fiction",IF(R931=Sheet1!$H$21,"Nonfiction",IF(R931=Sheet1!$H$22,"Radio &amp; podcasts",IF(R931=Sheet1!$H$23,"Translations",IF(R931=Sheet1!$H$24,"Photography books",IF(R931=Sheet1!$H$25,"Web",IF(R931=Sheet1!$H$26,"Wearables",IF(R931=Sheet1!$H$27,"Plays","Other"))))))))))))))))))))))))</f>
        <v>Plays</v>
      </c>
    </row>
    <row r="932" spans="1:20" ht="16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s="5">
        <f>(E932/D932)</f>
        <v>1.1228571428571428</v>
      </c>
      <c r="I932" s="8">
        <f>E932/G932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4">
        <f>(((L932/60)/60)/24)+DATE(1970,1,1)</f>
        <v>42060.25</v>
      </c>
      <c r="O932" s="14">
        <f>(((M932/60)/60)/24)+DATE(1970,1,1)</f>
        <v>42067.25</v>
      </c>
      <c r="P932" t="b">
        <v>0</v>
      </c>
      <c r="Q932" t="b">
        <v>1</v>
      </c>
      <c r="R932" t="s">
        <v>33</v>
      </c>
      <c r="S932" t="str">
        <f>IF(R932="food/food trucks","Food",IF(OR(R932=$R$3,R932=$R$15,R932=$R$52,R932=$R$85,R932=$R$75,R932=$R$135),"Music",IF(OR(R932=Sheet1!$H$4,R932=Sheet1!$H$5,R932=Sheet1!$H$6,R932=Sheet1!$H$7,R932=Sheet1!$H$8,R932=Sheet1!$H$9),"Film &amp; Video",IF(OR(R932=Sheet1!$H$26,R932=Sheet1!$H$25),"Technology",IF(R932=Sheet1!$H$13,"Journalism",IF(OR(R932=Sheet1!$H$20,R932=Sheet1!$H$21,R932=Sheet1!$H$22,R932=Sheet1!$H$23),"Publishing",IF(R932=Sheet1!$H$24,"Photography",IF(R932=Sheet1!$H$27,"Theater",IF(OR(R932=Sheet1!$H$10,R932=Sheet1!$H$11),"Games","TBD")))))))))</f>
        <v>Theater</v>
      </c>
      <c r="T932" t="str">
        <f>IF(R932=Sheet1!$H$4,"Animation",IF(R932=Sheet1!$H$5,"Documentary",IF(R932=Sheet1!$H$6,"Drama",IF(R932=Sheet1!$H$7,"Science Fiction",IF(R932=Sheet1!$H$8,"Shorts",IF(R932=Sheet1!$H$9,"Television",IF(R932=Sheet1!$H$10,"Mobile games",IF(R932=Sheet1!$H$11,"Video games",IF(R932=Sheet1!$H$12,"Food trucks",IF(R932=Sheet1!$H$13,"Audio",IF(R932=Sheet1!$H$14,"Electric music",IF(R932=Sheet1!$H$15,"Indie rock",IF(R932=Sheet1!$H$16,"Jazz",IF(R932=Sheet1!$H$17,"Metal",IF(R932=Sheet1!$H$18,"Rock",IF(R932=Sheet1!$H$19,"World Music",IF(R932=Sheet1!$H$20,"Fiction",IF(R932=Sheet1!$H$21,"Nonfiction",IF(R932=Sheet1!$H$22,"Radio &amp; podcasts",IF(R932=Sheet1!$H$23,"Translations",IF(R932=Sheet1!$H$24,"Photography books",IF(R932=Sheet1!$H$25,"Web",IF(R932=Sheet1!$H$26,"Wearables",IF(R932=Sheet1!$H$27,"Plays","Other"))))))))))))))))))))))))</f>
        <v>Plays</v>
      </c>
    </row>
    <row r="933" spans="1:20" ht="16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s="5">
        <f>(E933/D933)</f>
        <v>0.72518987341772156</v>
      </c>
      <c r="I933" s="8">
        <f>E933/G933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4">
        <f>(((L933/60)/60)/24)+DATE(1970,1,1)</f>
        <v>41818.208333333336</v>
      </c>
      <c r="O933" s="14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>
        <f>IF(R933="food/food trucks","Food",IF(OR(R933=$R$3,R933=$R$15,R933=$R$52,R933=$R$85,R933=$R$75,R933=$R$135),"Music",IF(OR(R933=Sheet1!$H$4,R933=Sheet1!$H$5,R933=Sheet1!$H$6,R933=Sheet1!$H$7,R933=Sheet1!$H$8,R933=Sheet1!$H$9),"Film &amp; Video",IF(OR(R933=Sheet1!$H$26,R933=Sheet1!$H$25),"Technology",IF(R933=Sheet1!$H$13,"Journalism",IF(OR(R933=Sheet1!$H$20,R933=Sheet1!$H$21,R933=Sheet1!$H$22,R933=Sheet1!$H$23),"Publishing",IF(R933=Sheet1!$H$24,"Photography",IF(R933=Sheet1!$H$27,"Theater",IF(OR(R933=Sheet1!$H$10,R933=Sheet1!$H$11),"Games","TBD")))))))))</f>
        <v>Theater</v>
      </c>
      <c r="T933" t="str">
        <f>IF(R933=Sheet1!$H$4,"Animation",IF(R933=Sheet1!$H$5,"Documentary",IF(R933=Sheet1!$H$6,"Drama",IF(R933=Sheet1!$H$7,"Science Fiction",IF(R933=Sheet1!$H$8,"Shorts",IF(R933=Sheet1!$H$9,"Television",IF(R933=Sheet1!$H$10,"Mobile games",IF(R933=Sheet1!$H$11,"Video games",IF(R933=Sheet1!$H$12,"Food trucks",IF(R933=Sheet1!$H$13,"Audio",IF(R933=Sheet1!$H$14,"Electric music",IF(R933=Sheet1!$H$15,"Indie rock",IF(R933=Sheet1!$H$16,"Jazz",IF(R933=Sheet1!$H$17,"Metal",IF(R933=Sheet1!$H$18,"Rock",IF(R933=Sheet1!$H$19,"World Music",IF(R933=Sheet1!$H$20,"Fiction",IF(R933=Sheet1!$H$21,"Nonfiction",IF(R933=Sheet1!$H$22,"Radio &amp; podcasts",IF(R933=Sheet1!$H$23,"Translations",IF(R933=Sheet1!$H$24,"Photography books",IF(R933=Sheet1!$H$25,"Web",IF(R933=Sheet1!$H$26,"Wearables",IF(R933=Sheet1!$H$27,"Plays","Other"))))))))))))))))))))))))</f>
        <v>Plays</v>
      </c>
    </row>
    <row r="934" spans="1:20" ht="16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s="5">
        <f>(E934/D934)</f>
        <v>2.1230434782608696</v>
      </c>
      <c r="I934" s="8">
        <f>E934/G934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4">
        <f>(((L934/60)/60)/24)+DATE(1970,1,1)</f>
        <v>41709.208333333336</v>
      </c>
      <c r="O934" s="14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tr">
        <f>IF(R934="food/food trucks","Food",IF(OR(R934=$R$3,R934=$R$15,R934=$R$52,R934=$R$85,R934=$R$75,R934=$R$135),"Music",IF(OR(R934=Sheet1!$H$4,R934=Sheet1!$H$5,R934=Sheet1!$H$6,R934=Sheet1!$H$7,R934=Sheet1!$H$8,R934=Sheet1!$H$9),"Film &amp; Video",IF(OR(R934=Sheet1!$H$26,R934=Sheet1!$H$25),"Technology",IF(R934=Sheet1!$H$13,"Journalism",IF(OR(R934=Sheet1!$H$20,R934=Sheet1!$H$21,R934=Sheet1!$H$22,R934=Sheet1!$H$23),"Publishing",IF(R934=Sheet1!$H$24,"Photography",IF(R934=Sheet1!$H$27,"Theater",IF(OR(R934=Sheet1!$H$10,R934=Sheet1!$H$11),"Games","TBD")))))))))</f>
        <v>Music</v>
      </c>
      <c r="T934" t="str">
        <f>IF(R934=Sheet1!$H$4,"Animation",IF(R934=Sheet1!$H$5,"Documentary",IF(R934=Sheet1!$H$6,"Drama",IF(R934=Sheet1!$H$7,"Science Fiction",IF(R934=Sheet1!$H$8,"Shorts",IF(R934=Sheet1!$H$9,"Television",IF(R934=Sheet1!$H$10,"Mobile games",IF(R934=Sheet1!$H$11,"Video games",IF(R934=Sheet1!$H$12,"Food trucks",IF(R934=Sheet1!$H$13,"Audio",IF(R934=Sheet1!$H$14,"Electric music",IF(R934=Sheet1!$H$15,"Indie rock",IF(R934=Sheet1!$H$16,"Jazz",IF(R934=Sheet1!$H$17,"Metal",IF(R934=Sheet1!$H$18,"Rock",IF(R934=Sheet1!$H$19,"World Music",IF(R934=Sheet1!$H$20,"Fiction",IF(R934=Sheet1!$H$21,"Nonfiction",IF(R934=Sheet1!$H$22,"Radio &amp; podcasts",IF(R934=Sheet1!$H$23,"Translations",IF(R934=Sheet1!$H$24,"Photography books",IF(R934=Sheet1!$H$25,"Web",IF(R934=Sheet1!$H$26,"Wearables",IF(R934=Sheet1!$H$27,"Plays","Other"))))))))))))))))))))))))</f>
        <v>Rock</v>
      </c>
    </row>
    <row r="935" spans="1:20" ht="16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s="5">
        <f>(E935/D935)</f>
        <v>2.3974657534246577</v>
      </c>
      <c r="I935" s="8">
        <f>E935/G935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4">
        <f>(((L935/60)/60)/24)+DATE(1970,1,1)</f>
        <v>41372.208333333336</v>
      </c>
      <c r="O935" s="14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tr">
        <f>IF(R935="food/food trucks","Food",IF(OR(R935=$R$3,R935=$R$15,R935=$R$52,R935=$R$85,R935=$R$75,R935=$R$135),"Music",IF(OR(R935=Sheet1!$H$4,R935=Sheet1!$H$5,R935=Sheet1!$H$6,R935=Sheet1!$H$7,R935=Sheet1!$H$8,R935=Sheet1!$H$9),"Film &amp; Video",IF(OR(R935=Sheet1!$H$26,R935=Sheet1!$H$25),"Technology",IF(R935=Sheet1!$H$13,"Journalism",IF(OR(R935=Sheet1!$H$20,R935=Sheet1!$H$21,R935=Sheet1!$H$22,R935=Sheet1!$H$23),"Publishing",IF(R935=Sheet1!$H$24,"Photography",IF(R935=Sheet1!$H$27,"Theater",IF(OR(R935=Sheet1!$H$10,R935=Sheet1!$H$11),"Games","TBD")))))))))</f>
        <v>Theater</v>
      </c>
      <c r="T935" t="str">
        <f>IF(R935=Sheet1!$H$4,"Animation",IF(R935=Sheet1!$H$5,"Documentary",IF(R935=Sheet1!$H$6,"Drama",IF(R935=Sheet1!$H$7,"Science Fiction",IF(R935=Sheet1!$H$8,"Shorts",IF(R935=Sheet1!$H$9,"Television",IF(R935=Sheet1!$H$10,"Mobile games",IF(R935=Sheet1!$H$11,"Video games",IF(R935=Sheet1!$H$12,"Food trucks",IF(R935=Sheet1!$H$13,"Audio",IF(R935=Sheet1!$H$14,"Electric music",IF(R935=Sheet1!$H$15,"Indie rock",IF(R935=Sheet1!$H$16,"Jazz",IF(R935=Sheet1!$H$17,"Metal",IF(R935=Sheet1!$H$18,"Rock",IF(R935=Sheet1!$H$19,"World Music",IF(R935=Sheet1!$H$20,"Fiction",IF(R935=Sheet1!$H$21,"Nonfiction",IF(R935=Sheet1!$H$22,"Radio &amp; podcasts",IF(R935=Sheet1!$H$23,"Translations",IF(R935=Sheet1!$H$24,"Photography books",IF(R935=Sheet1!$H$25,"Web",IF(R935=Sheet1!$H$26,"Wearables",IF(R935=Sheet1!$H$27,"Plays","Other"))))))))))))))))))))))))</f>
        <v>Plays</v>
      </c>
    </row>
    <row r="936" spans="1:20" ht="16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s="5">
        <f>(E936/D936)</f>
        <v>1.8193548387096774</v>
      </c>
      <c r="I936" s="8">
        <f>E936/G936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4">
        <f>(((L936/60)/60)/24)+DATE(1970,1,1)</f>
        <v>42422.25</v>
      </c>
      <c r="O936" s="14">
        <f>(((M936/60)/60)/24)+DATE(1970,1,1)</f>
        <v>42428.25</v>
      </c>
      <c r="P936" t="b">
        <v>0</v>
      </c>
      <c r="Q936" t="b">
        <v>0</v>
      </c>
      <c r="R936" t="s">
        <v>33</v>
      </c>
      <c r="S936" t="str">
        <f>IF(R936="food/food trucks","Food",IF(OR(R936=$R$3,R936=$R$15,R936=$R$52,R936=$R$85,R936=$R$75,R936=$R$135),"Music",IF(OR(R936=Sheet1!$H$4,R936=Sheet1!$H$5,R936=Sheet1!$H$6,R936=Sheet1!$H$7,R936=Sheet1!$H$8,R936=Sheet1!$H$9),"Film &amp; Video",IF(OR(R936=Sheet1!$H$26,R936=Sheet1!$H$25),"Technology",IF(R936=Sheet1!$H$13,"Journalism",IF(OR(R936=Sheet1!$H$20,R936=Sheet1!$H$21,R936=Sheet1!$H$22,R936=Sheet1!$H$23),"Publishing",IF(R936=Sheet1!$H$24,"Photography",IF(R936=Sheet1!$H$27,"Theater",IF(OR(R936=Sheet1!$H$10,R936=Sheet1!$H$11),"Games","TBD")))))))))</f>
        <v>Theater</v>
      </c>
      <c r="T936" t="str">
        <f>IF(R936=Sheet1!$H$4,"Animation",IF(R936=Sheet1!$H$5,"Documentary",IF(R936=Sheet1!$H$6,"Drama",IF(R936=Sheet1!$H$7,"Science Fiction",IF(R936=Sheet1!$H$8,"Shorts",IF(R936=Sheet1!$H$9,"Television",IF(R936=Sheet1!$H$10,"Mobile games",IF(R936=Sheet1!$H$11,"Video games",IF(R936=Sheet1!$H$12,"Food trucks",IF(R936=Sheet1!$H$13,"Audio",IF(R936=Sheet1!$H$14,"Electric music",IF(R936=Sheet1!$H$15,"Indie rock",IF(R936=Sheet1!$H$16,"Jazz",IF(R936=Sheet1!$H$17,"Metal",IF(R936=Sheet1!$H$18,"Rock",IF(R936=Sheet1!$H$19,"World Music",IF(R936=Sheet1!$H$20,"Fiction",IF(R936=Sheet1!$H$21,"Nonfiction",IF(R936=Sheet1!$H$22,"Radio &amp; podcasts",IF(R936=Sheet1!$H$23,"Translations",IF(R936=Sheet1!$H$24,"Photography books",IF(R936=Sheet1!$H$25,"Web",IF(R936=Sheet1!$H$26,"Wearables",IF(R936=Sheet1!$H$27,"Plays","Other"))))))))))))))))))))))))</f>
        <v>Plays</v>
      </c>
    </row>
    <row r="937" spans="1:20" ht="31.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s="5">
        <f>(E937/D937)</f>
        <v>1.6413114754098361</v>
      </c>
      <c r="I937" s="8">
        <f>E937/G937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4">
        <f>(((L937/60)/60)/24)+DATE(1970,1,1)</f>
        <v>42209.208333333328</v>
      </c>
      <c r="O937" s="14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tr">
        <f>IF(R937="food/food trucks","Food",IF(OR(R937=$R$3,R937=$R$15,R937=$R$52,R937=$R$85,R937=$R$75,R937=$R$135),"Music",IF(OR(R937=Sheet1!$H$4,R937=Sheet1!$H$5,R937=Sheet1!$H$6,R937=Sheet1!$H$7,R937=Sheet1!$H$8,R937=Sheet1!$H$9),"Film &amp; Video",IF(OR(R937=Sheet1!$H$26,R937=Sheet1!$H$25),"Technology",IF(R937=Sheet1!$H$13,"Journalism",IF(OR(R937=Sheet1!$H$20,R937=Sheet1!$H$21,R937=Sheet1!$H$22,R937=Sheet1!$H$23),"Publishing",IF(R937=Sheet1!$H$24,"Photography",IF(R937=Sheet1!$H$27,"Theater",IF(OR(R937=Sheet1!$H$10,R937=Sheet1!$H$11),"Games","TBD")))))))))</f>
        <v>Theater</v>
      </c>
      <c r="T937" t="str">
        <f>IF(R937=Sheet1!$H$4,"Animation",IF(R937=Sheet1!$H$5,"Documentary",IF(R937=Sheet1!$H$6,"Drama",IF(R937=Sheet1!$H$7,"Science Fiction",IF(R937=Sheet1!$H$8,"Shorts",IF(R937=Sheet1!$H$9,"Television",IF(R937=Sheet1!$H$10,"Mobile games",IF(R937=Sheet1!$H$11,"Video games",IF(R937=Sheet1!$H$12,"Food trucks",IF(R937=Sheet1!$H$13,"Audio",IF(R937=Sheet1!$H$14,"Electric music",IF(R937=Sheet1!$H$15,"Indie rock",IF(R937=Sheet1!$H$16,"Jazz",IF(R937=Sheet1!$H$17,"Metal",IF(R937=Sheet1!$H$18,"Rock",IF(R937=Sheet1!$H$19,"World Music",IF(R937=Sheet1!$H$20,"Fiction",IF(R937=Sheet1!$H$21,"Nonfiction",IF(R937=Sheet1!$H$22,"Radio &amp; podcasts",IF(R937=Sheet1!$H$23,"Translations",IF(R937=Sheet1!$H$24,"Photography books",IF(R937=Sheet1!$H$25,"Web",IF(R937=Sheet1!$H$26,"Wearables",IF(R937=Sheet1!$H$27,"Plays","Other"))))))))))))))))))))))))</f>
        <v>Plays</v>
      </c>
    </row>
    <row r="938" spans="1:20" ht="16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s="5">
        <f>(E938/D938)</f>
        <v>1.6375968992248063E-2</v>
      </c>
      <c r="I938" s="8">
        <f>E938/G938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4">
        <f>(((L938/60)/60)/24)+DATE(1970,1,1)</f>
        <v>43668.208333333328</v>
      </c>
      <c r="O938" s="14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>
        <f>IF(R938="food/food trucks","Food",IF(OR(R938=$R$3,R938=$R$15,R938=$R$52,R938=$R$85,R938=$R$75,R938=$R$135),"Music",IF(OR(R938=Sheet1!$H$4,R938=Sheet1!$H$5,R938=Sheet1!$H$6,R938=Sheet1!$H$7,R938=Sheet1!$H$8,R938=Sheet1!$H$9),"Film &amp; Video",IF(OR(R938=Sheet1!$H$26,R938=Sheet1!$H$25),"Technology",IF(R938=Sheet1!$H$13,"Journalism",IF(OR(R938=Sheet1!$H$20,R938=Sheet1!$H$21,R938=Sheet1!$H$22,R938=Sheet1!$H$23),"Publishing",IF(R938=Sheet1!$H$24,"Photography",IF(R938=Sheet1!$H$27,"Theater",IF(OR(R938=Sheet1!$H$10,R938=Sheet1!$H$11),"Games","TBD")))))))))</f>
        <v>Theater</v>
      </c>
      <c r="T938" t="str">
        <f>IF(R938=Sheet1!$H$4,"Animation",IF(R938=Sheet1!$H$5,"Documentary",IF(R938=Sheet1!$H$6,"Drama",IF(R938=Sheet1!$H$7,"Science Fiction",IF(R938=Sheet1!$H$8,"Shorts",IF(R938=Sheet1!$H$9,"Television",IF(R938=Sheet1!$H$10,"Mobile games",IF(R938=Sheet1!$H$11,"Video games",IF(R938=Sheet1!$H$12,"Food trucks",IF(R938=Sheet1!$H$13,"Audio",IF(R938=Sheet1!$H$14,"Electric music",IF(R938=Sheet1!$H$15,"Indie rock",IF(R938=Sheet1!$H$16,"Jazz",IF(R938=Sheet1!$H$17,"Metal",IF(R938=Sheet1!$H$18,"Rock",IF(R938=Sheet1!$H$19,"World Music",IF(R938=Sheet1!$H$20,"Fiction",IF(R938=Sheet1!$H$21,"Nonfiction",IF(R938=Sheet1!$H$22,"Radio &amp; podcasts",IF(R938=Sheet1!$H$23,"Translations",IF(R938=Sheet1!$H$24,"Photography books",IF(R938=Sheet1!$H$25,"Web",IF(R938=Sheet1!$H$26,"Wearables",IF(R938=Sheet1!$H$27,"Plays","Other"))))))))))))))))))))))))</f>
        <v>Plays</v>
      </c>
    </row>
    <row r="939" spans="1:20" ht="16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s="5">
        <f>(E939/D939)</f>
        <v>0.49643859649122807</v>
      </c>
      <c r="I939" s="8">
        <f>E939/G939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4">
        <f>(((L939/60)/60)/24)+DATE(1970,1,1)</f>
        <v>42334.25</v>
      </c>
      <c r="O939" s="14">
        <f>(((M939/60)/60)/24)+DATE(1970,1,1)</f>
        <v>42343.25</v>
      </c>
      <c r="P939" t="b">
        <v>0</v>
      </c>
      <c r="Q939" t="b">
        <v>0</v>
      </c>
      <c r="R939" t="s">
        <v>42</v>
      </c>
      <c r="S939" t="str">
        <f>IF(R939="food/food trucks","Food",IF(OR(R939=$R$3,R939=$R$15,R939=$R$52,R939=$R$85,R939=$R$75,R939=$R$135),"Music",IF(OR(R939=Sheet1!$H$4,R939=Sheet1!$H$5,R939=Sheet1!$H$6,R939=Sheet1!$H$7,R939=Sheet1!$H$8,R939=Sheet1!$H$9),"Film &amp; Video",IF(OR(R939=Sheet1!$H$26,R939=Sheet1!$H$25),"Technology",IF(R939=Sheet1!$H$13,"Journalism",IF(OR(R939=Sheet1!$H$20,R939=Sheet1!$H$21,R939=Sheet1!$H$22,R939=Sheet1!$H$23),"Publishing",IF(R939=Sheet1!$H$24,"Photography",IF(R939=Sheet1!$H$27,"Theater",IF(OR(R939=Sheet1!$H$10,R939=Sheet1!$H$11),"Games","TBD")))))))))</f>
        <v>Film &amp; Video</v>
      </c>
      <c r="T939" t="str">
        <f>IF(R939=Sheet1!$H$4,"Animation",IF(R939=Sheet1!$H$5,"Documentary",IF(R939=Sheet1!$H$6,"Drama",IF(R939=Sheet1!$H$7,"Science Fiction",IF(R939=Sheet1!$H$8,"Shorts",IF(R939=Sheet1!$H$9,"Television",IF(R939=Sheet1!$H$10,"Mobile games",IF(R939=Sheet1!$H$11,"Video games",IF(R939=Sheet1!$H$12,"Food trucks",IF(R939=Sheet1!$H$13,"Audio",IF(R939=Sheet1!$H$14,"Electric music",IF(R939=Sheet1!$H$15,"Indie rock",IF(R939=Sheet1!$H$16,"Jazz",IF(R939=Sheet1!$H$17,"Metal",IF(R939=Sheet1!$H$18,"Rock",IF(R939=Sheet1!$H$19,"World Music",IF(R939=Sheet1!$H$20,"Fiction",IF(R939=Sheet1!$H$21,"Nonfiction",IF(R939=Sheet1!$H$22,"Radio &amp; podcasts",IF(R939=Sheet1!$H$23,"Translations",IF(R939=Sheet1!$H$24,"Photography books",IF(R939=Sheet1!$H$25,"Web",IF(R939=Sheet1!$H$26,"Wearables",IF(R939=Sheet1!$H$27,"Plays","Other"))))))))))))))))))))))))</f>
        <v>Documentary</v>
      </c>
    </row>
    <row r="940" spans="1:20" ht="16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s="5">
        <f>(E940/D940)</f>
        <v>1.0970652173913042</v>
      </c>
      <c r="I940" s="8">
        <f>E940/G940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4">
        <f>(((L940/60)/60)/24)+DATE(1970,1,1)</f>
        <v>43263.208333333328</v>
      </c>
      <c r="O940" s="14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tr">
        <f>IF(R940="food/food trucks","Food",IF(OR(R940=$R$3,R940=$R$15,R940=$R$52,R940=$R$85,R940=$R$75,R940=$R$135),"Music",IF(OR(R940=Sheet1!$H$4,R940=Sheet1!$H$5,R940=Sheet1!$H$6,R940=Sheet1!$H$7,R940=Sheet1!$H$8,R940=Sheet1!$H$9),"Film &amp; Video",IF(OR(R940=Sheet1!$H$26,R940=Sheet1!$H$25),"Technology",IF(R940=Sheet1!$H$13,"Journalism",IF(OR(R940=Sheet1!$H$20,R940=Sheet1!$H$21,R940=Sheet1!$H$22,R940=Sheet1!$H$23),"Publishing",IF(R940=Sheet1!$H$24,"Photography",IF(R940=Sheet1!$H$27,"Theater",IF(OR(R940=Sheet1!$H$10,R940=Sheet1!$H$11),"Games","TBD")))))))))</f>
        <v>Publishing</v>
      </c>
      <c r="T940" t="str">
        <f>IF(R940=Sheet1!$H$4,"Animation",IF(R940=Sheet1!$H$5,"Documentary",IF(R940=Sheet1!$H$6,"Drama",IF(R940=Sheet1!$H$7,"Science Fiction",IF(R940=Sheet1!$H$8,"Shorts",IF(R940=Sheet1!$H$9,"Television",IF(R940=Sheet1!$H$10,"Mobile games",IF(R940=Sheet1!$H$11,"Video games",IF(R940=Sheet1!$H$12,"Food trucks",IF(R940=Sheet1!$H$13,"Audio",IF(R940=Sheet1!$H$14,"Electric music",IF(R940=Sheet1!$H$15,"Indie rock",IF(R940=Sheet1!$H$16,"Jazz",IF(R940=Sheet1!$H$17,"Metal",IF(R940=Sheet1!$H$18,"Rock",IF(R940=Sheet1!$H$19,"World Music",IF(R940=Sheet1!$H$20,"Fiction",IF(R940=Sheet1!$H$21,"Nonfiction",IF(R940=Sheet1!$H$22,"Radio &amp; podcasts",IF(R940=Sheet1!$H$23,"Translations",IF(R940=Sheet1!$H$24,"Photography books",IF(R940=Sheet1!$H$25,"Web",IF(R940=Sheet1!$H$26,"Wearables",IF(R940=Sheet1!$H$27,"Plays","Other"))))))))))))))))))))))))</f>
        <v>Fiction</v>
      </c>
    </row>
    <row r="941" spans="1:20" ht="31.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s="5">
        <f>(E941/D941)</f>
        <v>0.49217948717948717</v>
      </c>
      <c r="I941" s="8">
        <f>E941/G941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4">
        <f>(((L941/60)/60)/24)+DATE(1970,1,1)</f>
        <v>40670.208333333336</v>
      </c>
      <c r="O941" s="14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>
        <f>IF(R941="food/food trucks","Food",IF(OR(R941=$R$3,R941=$R$15,R941=$R$52,R941=$R$85,R941=$R$75,R941=$R$135),"Music",IF(OR(R941=Sheet1!$H$4,R941=Sheet1!$H$5,R941=Sheet1!$H$6,R941=Sheet1!$H$7,R941=Sheet1!$H$8,R941=Sheet1!$H$9),"Film &amp; Video",IF(OR(R941=Sheet1!$H$26,R941=Sheet1!$H$25),"Technology",IF(R941=Sheet1!$H$13,"Journalism",IF(OR(R941=Sheet1!$H$20,R941=Sheet1!$H$21,R941=Sheet1!$H$22,R941=Sheet1!$H$23),"Publishing",IF(R941=Sheet1!$H$24,"Photography",IF(R941=Sheet1!$H$27,"Theater",IF(OR(R941=Sheet1!$H$10,R941=Sheet1!$H$11),"Games","TBD")))))))))</f>
        <v>Games</v>
      </c>
      <c r="T941" t="str">
        <f>IF(R941=Sheet1!$H$4,"Animation",IF(R941=Sheet1!$H$5,"Documentary",IF(R941=Sheet1!$H$6,"Drama",IF(R941=Sheet1!$H$7,"Science Fiction",IF(R941=Sheet1!$H$8,"Shorts",IF(R941=Sheet1!$H$9,"Television",IF(R941=Sheet1!$H$10,"Mobile games",IF(R941=Sheet1!$H$11,"Video games",IF(R941=Sheet1!$H$12,"Food trucks",IF(R941=Sheet1!$H$13,"Audio",IF(R941=Sheet1!$H$14,"Electric music",IF(R941=Sheet1!$H$15,"Indie rock",IF(R941=Sheet1!$H$16,"Jazz",IF(R941=Sheet1!$H$17,"Metal",IF(R941=Sheet1!$H$18,"Rock",IF(R941=Sheet1!$H$19,"World Music",IF(R941=Sheet1!$H$20,"Fiction",IF(R941=Sheet1!$H$21,"Nonfiction",IF(R941=Sheet1!$H$22,"Radio &amp; podcasts",IF(R941=Sheet1!$H$23,"Translations",IF(R941=Sheet1!$H$24,"Photography books",IF(R941=Sheet1!$H$25,"Web",IF(R941=Sheet1!$H$26,"Wearables",IF(R941=Sheet1!$H$27,"Plays","Other"))))))))))))))))))))))))</f>
        <v>Video games</v>
      </c>
    </row>
    <row r="942" spans="1:20" ht="16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s="5">
        <f>(E942/D942)</f>
        <v>0.62232323232323228</v>
      </c>
      <c r="I942" s="8">
        <f>E942/G942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4">
        <f>(((L942/60)/60)/24)+DATE(1970,1,1)</f>
        <v>41244.25</v>
      </c>
      <c r="O942" s="14">
        <f>(((M942/60)/60)/24)+DATE(1970,1,1)</f>
        <v>41266.25</v>
      </c>
      <c r="P942" t="b">
        <v>0</v>
      </c>
      <c r="Q942" t="b">
        <v>0</v>
      </c>
      <c r="R942" t="s">
        <v>28</v>
      </c>
      <c r="S942" t="str">
        <f>IF(R942="food/food trucks","Food",IF(OR(R942=$R$3,R942=$R$15,R942=$R$52,R942=$R$85,R942=$R$75,R942=$R$135),"Music",IF(OR(R942=Sheet1!$H$4,R942=Sheet1!$H$5,R942=Sheet1!$H$6,R942=Sheet1!$H$7,R942=Sheet1!$H$8,R942=Sheet1!$H$9),"Film &amp; Video",IF(OR(R942=Sheet1!$H$26,R942=Sheet1!$H$25),"Technology",IF(R942=Sheet1!$H$13,"Journalism",IF(OR(R942=Sheet1!$H$20,R942=Sheet1!$H$21,R942=Sheet1!$H$22,R942=Sheet1!$H$23),"Publishing",IF(R942=Sheet1!$H$24,"Photography",IF(R942=Sheet1!$H$27,"Theater",IF(OR(R942=Sheet1!$H$10,R942=Sheet1!$H$11),"Games","TBD")))))))))</f>
        <v>Technology</v>
      </c>
      <c r="T942" t="str">
        <f>IF(R942=Sheet1!$H$4,"Animation",IF(R942=Sheet1!$H$5,"Documentary",IF(R942=Sheet1!$H$6,"Drama",IF(R942=Sheet1!$H$7,"Science Fiction",IF(R942=Sheet1!$H$8,"Shorts",IF(R942=Sheet1!$H$9,"Television",IF(R942=Sheet1!$H$10,"Mobile games",IF(R942=Sheet1!$H$11,"Video games",IF(R942=Sheet1!$H$12,"Food trucks",IF(R942=Sheet1!$H$13,"Audio",IF(R942=Sheet1!$H$14,"Electric music",IF(R942=Sheet1!$H$15,"Indie rock",IF(R942=Sheet1!$H$16,"Jazz",IF(R942=Sheet1!$H$17,"Metal",IF(R942=Sheet1!$H$18,"Rock",IF(R942=Sheet1!$H$19,"World Music",IF(R942=Sheet1!$H$20,"Fiction",IF(R942=Sheet1!$H$21,"Nonfiction",IF(R942=Sheet1!$H$22,"Radio &amp; podcasts",IF(R942=Sheet1!$H$23,"Translations",IF(R942=Sheet1!$H$24,"Photography books",IF(R942=Sheet1!$H$25,"Web",IF(R942=Sheet1!$H$26,"Wearables",IF(R942=Sheet1!$H$27,"Plays","Other"))))))))))))))))))))))))</f>
        <v>Web</v>
      </c>
    </row>
    <row r="943" spans="1:20" ht="16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s="5">
        <f>(E943/D943)</f>
        <v>0.1305813953488372</v>
      </c>
      <c r="I943" s="8">
        <f>E943/G943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4">
        <f>(((L943/60)/60)/24)+DATE(1970,1,1)</f>
        <v>40552.25</v>
      </c>
      <c r="O943" s="14">
        <f>(((M943/60)/60)/24)+DATE(1970,1,1)</f>
        <v>40587.25</v>
      </c>
      <c r="P943" t="b">
        <v>1</v>
      </c>
      <c r="Q943" t="b">
        <v>0</v>
      </c>
      <c r="R943" t="s">
        <v>33</v>
      </c>
      <c r="S943" t="str">
        <f>IF(R943="food/food trucks","Food",IF(OR(R943=$R$3,R943=$R$15,R943=$R$52,R943=$R$85,R943=$R$75,R943=$R$135),"Music",IF(OR(R943=Sheet1!$H$4,R943=Sheet1!$H$5,R943=Sheet1!$H$6,R943=Sheet1!$H$7,R943=Sheet1!$H$8,R943=Sheet1!$H$9),"Film &amp; Video",IF(OR(R943=Sheet1!$H$26,R943=Sheet1!$H$25),"Technology",IF(R943=Sheet1!$H$13,"Journalism",IF(OR(R943=Sheet1!$H$20,R943=Sheet1!$H$21,R943=Sheet1!$H$22,R943=Sheet1!$H$23),"Publishing",IF(R943=Sheet1!$H$24,"Photography",IF(R943=Sheet1!$H$27,"Theater",IF(OR(R943=Sheet1!$H$10,R943=Sheet1!$H$11),"Games","TBD")))))))))</f>
        <v>Theater</v>
      </c>
      <c r="T943" t="str">
        <f>IF(R943=Sheet1!$H$4,"Animation",IF(R943=Sheet1!$H$5,"Documentary",IF(R943=Sheet1!$H$6,"Drama",IF(R943=Sheet1!$H$7,"Science Fiction",IF(R943=Sheet1!$H$8,"Shorts",IF(R943=Sheet1!$H$9,"Television",IF(R943=Sheet1!$H$10,"Mobile games",IF(R943=Sheet1!$H$11,"Video games",IF(R943=Sheet1!$H$12,"Food trucks",IF(R943=Sheet1!$H$13,"Audio",IF(R943=Sheet1!$H$14,"Electric music",IF(R943=Sheet1!$H$15,"Indie rock",IF(R943=Sheet1!$H$16,"Jazz",IF(R943=Sheet1!$H$17,"Metal",IF(R943=Sheet1!$H$18,"Rock",IF(R943=Sheet1!$H$19,"World Music",IF(R943=Sheet1!$H$20,"Fiction",IF(R943=Sheet1!$H$21,"Nonfiction",IF(R943=Sheet1!$H$22,"Radio &amp; podcasts",IF(R943=Sheet1!$H$23,"Translations",IF(R943=Sheet1!$H$24,"Photography books",IF(R943=Sheet1!$H$25,"Web",IF(R943=Sheet1!$H$26,"Wearables",IF(R943=Sheet1!$H$27,"Plays","Other"))))))))))))))))))))))))</f>
        <v>Plays</v>
      </c>
    </row>
    <row r="944" spans="1:20" ht="16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s="5">
        <f>(E944/D944)</f>
        <v>0.64635416666666667</v>
      </c>
      <c r="I944" s="8">
        <f>E944/G944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4">
        <f>(((L944/60)/60)/24)+DATE(1970,1,1)</f>
        <v>40568.25</v>
      </c>
      <c r="O944" s="14">
        <f>(((M944/60)/60)/24)+DATE(1970,1,1)</f>
        <v>40571.25</v>
      </c>
      <c r="P944" t="b">
        <v>0</v>
      </c>
      <c r="Q944" t="b">
        <v>0</v>
      </c>
      <c r="R944" t="s">
        <v>33</v>
      </c>
      <c r="S944" t="str">
        <f>IF(R944="food/food trucks","Food",IF(OR(R944=$R$3,R944=$R$15,R944=$R$52,R944=$R$85,R944=$R$75,R944=$R$135),"Music",IF(OR(R944=Sheet1!$H$4,R944=Sheet1!$H$5,R944=Sheet1!$H$6,R944=Sheet1!$H$7,R944=Sheet1!$H$8,R944=Sheet1!$H$9),"Film &amp; Video",IF(OR(R944=Sheet1!$H$26,R944=Sheet1!$H$25),"Technology",IF(R944=Sheet1!$H$13,"Journalism",IF(OR(R944=Sheet1!$H$20,R944=Sheet1!$H$21,R944=Sheet1!$H$22,R944=Sheet1!$H$23),"Publishing",IF(R944=Sheet1!$H$24,"Photography",IF(R944=Sheet1!$H$27,"Theater",IF(OR(R944=Sheet1!$H$10,R944=Sheet1!$H$11),"Games","TBD")))))))))</f>
        <v>Theater</v>
      </c>
      <c r="T944" t="str">
        <f>IF(R944=Sheet1!$H$4,"Animation",IF(R944=Sheet1!$H$5,"Documentary",IF(R944=Sheet1!$H$6,"Drama",IF(R944=Sheet1!$H$7,"Science Fiction",IF(R944=Sheet1!$H$8,"Shorts",IF(R944=Sheet1!$H$9,"Television",IF(R944=Sheet1!$H$10,"Mobile games",IF(R944=Sheet1!$H$11,"Video games",IF(R944=Sheet1!$H$12,"Food trucks",IF(R944=Sheet1!$H$13,"Audio",IF(R944=Sheet1!$H$14,"Electric music",IF(R944=Sheet1!$H$15,"Indie rock",IF(R944=Sheet1!$H$16,"Jazz",IF(R944=Sheet1!$H$17,"Metal",IF(R944=Sheet1!$H$18,"Rock",IF(R944=Sheet1!$H$19,"World Music",IF(R944=Sheet1!$H$20,"Fiction",IF(R944=Sheet1!$H$21,"Nonfiction",IF(R944=Sheet1!$H$22,"Radio &amp; podcasts",IF(R944=Sheet1!$H$23,"Translations",IF(R944=Sheet1!$H$24,"Photography books",IF(R944=Sheet1!$H$25,"Web",IF(R944=Sheet1!$H$26,"Wearables",IF(R944=Sheet1!$H$27,"Plays","Other"))))))))))))))))))))))))</f>
        <v>Plays</v>
      </c>
    </row>
    <row r="945" spans="1:20" ht="16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s="5">
        <f>(E945/D945)</f>
        <v>1.5958666666666668</v>
      </c>
      <c r="I945" s="8">
        <f>E945/G945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4">
        <f>(((L945/60)/60)/24)+DATE(1970,1,1)</f>
        <v>41906.208333333336</v>
      </c>
      <c r="O945" s="14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tr">
        <f>IF(R945="food/food trucks","Food",IF(OR(R945=$R$3,R945=$R$15,R945=$R$52,R945=$R$85,R945=$R$75,R945=$R$135),"Music",IF(OR(R945=Sheet1!$H$4,R945=Sheet1!$H$5,R945=Sheet1!$H$6,R945=Sheet1!$H$7,R945=Sheet1!$H$8,R945=Sheet1!$H$9),"Film &amp; Video",IF(OR(R945=Sheet1!$H$26,R945=Sheet1!$H$25),"Technology",IF(R945=Sheet1!$H$13,"Journalism",IF(OR(R945=Sheet1!$H$20,R945=Sheet1!$H$21,R945=Sheet1!$H$22,R945=Sheet1!$H$23),"Publishing",IF(R945=Sheet1!$H$24,"Photography",IF(R945=Sheet1!$H$27,"Theater",IF(OR(R945=Sheet1!$H$10,R945=Sheet1!$H$11),"Games","TBD")))))))))</f>
        <v>Food</v>
      </c>
      <c r="T945" t="str">
        <f>IF(R945=Sheet1!$H$4,"Animation",IF(R945=Sheet1!$H$5,"Documentary",IF(R945=Sheet1!$H$6,"Drama",IF(R945=Sheet1!$H$7,"Science Fiction",IF(R945=Sheet1!$H$8,"Shorts",IF(R945=Sheet1!$H$9,"Television",IF(R945=Sheet1!$H$10,"Mobile games",IF(R945=Sheet1!$H$11,"Video games",IF(R945=Sheet1!$H$12,"Food trucks",IF(R945=Sheet1!$H$13,"Audio",IF(R945=Sheet1!$H$14,"Electric music",IF(R945=Sheet1!$H$15,"Indie rock",IF(R945=Sheet1!$H$16,"Jazz",IF(R945=Sheet1!$H$17,"Metal",IF(R945=Sheet1!$H$18,"Rock",IF(R945=Sheet1!$H$19,"World Music",IF(R945=Sheet1!$H$20,"Fiction",IF(R945=Sheet1!$H$21,"Nonfiction",IF(R945=Sheet1!$H$22,"Radio &amp; podcasts",IF(R945=Sheet1!$H$23,"Translations",IF(R945=Sheet1!$H$24,"Photography books",IF(R945=Sheet1!$H$25,"Web",IF(R945=Sheet1!$H$26,"Wearables",IF(R945=Sheet1!$H$27,"Plays","Other"))))))))))))))))))))))))</f>
        <v>Food trucks</v>
      </c>
    </row>
    <row r="946" spans="1:20" ht="16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s="5">
        <f>(E946/D946)</f>
        <v>0.81420000000000003</v>
      </c>
      <c r="I946" s="8">
        <f>E946/G946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4">
        <f>(((L946/60)/60)/24)+DATE(1970,1,1)</f>
        <v>42776.25</v>
      </c>
      <c r="O946" s="14">
        <f>(((M946/60)/60)/24)+DATE(1970,1,1)</f>
        <v>42795.25</v>
      </c>
      <c r="P946" t="b">
        <v>0</v>
      </c>
      <c r="Q946" t="b">
        <v>0</v>
      </c>
      <c r="R946" t="s">
        <v>122</v>
      </c>
      <c r="S946" t="str">
        <f>IF(R946="food/food trucks","Food",IF(OR(R946=$R$3,R946=$R$15,R946=$R$52,R946=$R$85,R946=$R$75,R946=$R$135),"Music",IF(OR(R946=Sheet1!$H$4,R946=Sheet1!$H$5,R946=Sheet1!$H$6,R946=Sheet1!$H$7,R946=Sheet1!$H$8,R946=Sheet1!$H$9),"Film &amp; Video",IF(OR(R946=Sheet1!$H$26,R946=Sheet1!$H$25),"Technology",IF(R946=Sheet1!$H$13,"Journalism",IF(OR(R946=Sheet1!$H$20,R946=Sheet1!$H$21,R946=Sheet1!$H$22,R946=Sheet1!$H$23),"Publishing",IF(R946=Sheet1!$H$24,"Photography",IF(R946=Sheet1!$H$27,"Theater",IF(OR(R946=Sheet1!$H$10,R946=Sheet1!$H$11),"Games","TBD")))))))))</f>
        <v>Photography</v>
      </c>
      <c r="T946" t="str">
        <f>IF(R946=Sheet1!$H$4,"Animation",IF(R946=Sheet1!$H$5,"Documentary",IF(R946=Sheet1!$H$6,"Drama",IF(R946=Sheet1!$H$7,"Science Fiction",IF(R946=Sheet1!$H$8,"Shorts",IF(R946=Sheet1!$H$9,"Television",IF(R946=Sheet1!$H$10,"Mobile games",IF(R946=Sheet1!$H$11,"Video games",IF(R946=Sheet1!$H$12,"Food trucks",IF(R946=Sheet1!$H$13,"Audio",IF(R946=Sheet1!$H$14,"Electric music",IF(R946=Sheet1!$H$15,"Indie rock",IF(R946=Sheet1!$H$16,"Jazz",IF(R946=Sheet1!$H$17,"Metal",IF(R946=Sheet1!$H$18,"Rock",IF(R946=Sheet1!$H$19,"World Music",IF(R946=Sheet1!$H$20,"Fiction",IF(R946=Sheet1!$H$21,"Nonfiction",IF(R946=Sheet1!$H$22,"Radio &amp; podcasts",IF(R946=Sheet1!$H$23,"Translations",IF(R946=Sheet1!$H$24,"Photography books",IF(R946=Sheet1!$H$25,"Web",IF(R946=Sheet1!$H$26,"Wearables",IF(R946=Sheet1!$H$27,"Plays","Other"))))))))))))))))))))))))</f>
        <v>Photography books</v>
      </c>
    </row>
    <row r="947" spans="1:20" ht="16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s="5">
        <f>(E947/D947)</f>
        <v>0.32444767441860467</v>
      </c>
      <c r="I947" s="8">
        <f>E947/G947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4">
        <f>(((L947/60)/60)/24)+DATE(1970,1,1)</f>
        <v>41004.208333333336</v>
      </c>
      <c r="O947" s="14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>
        <f>IF(R947="food/food trucks","Food",IF(OR(R947=$R$3,R947=$R$15,R947=$R$52,R947=$R$85,R947=$R$75,R947=$R$135),"Music",IF(OR(R947=Sheet1!$H$4,R947=Sheet1!$H$5,R947=Sheet1!$H$6,R947=Sheet1!$H$7,R947=Sheet1!$H$8,R947=Sheet1!$H$9),"Film &amp; Video",IF(OR(R947=Sheet1!$H$26,R947=Sheet1!$H$25),"Technology",IF(R947=Sheet1!$H$13,"Journalism",IF(OR(R947=Sheet1!$H$20,R947=Sheet1!$H$21,R947=Sheet1!$H$22,R947=Sheet1!$H$23),"Publishing",IF(R947=Sheet1!$H$24,"Photography",IF(R947=Sheet1!$H$27,"Theater",IF(OR(R947=Sheet1!$H$10,R947=Sheet1!$H$11),"Games","TBD")))))))))</f>
        <v>Photography</v>
      </c>
      <c r="T947" t="str">
        <f>IF(R947=Sheet1!$H$4,"Animation",IF(R947=Sheet1!$H$5,"Documentary",IF(R947=Sheet1!$H$6,"Drama",IF(R947=Sheet1!$H$7,"Science Fiction",IF(R947=Sheet1!$H$8,"Shorts",IF(R947=Sheet1!$H$9,"Television",IF(R947=Sheet1!$H$10,"Mobile games",IF(R947=Sheet1!$H$11,"Video games",IF(R947=Sheet1!$H$12,"Food trucks",IF(R947=Sheet1!$H$13,"Audio",IF(R947=Sheet1!$H$14,"Electric music",IF(R947=Sheet1!$H$15,"Indie rock",IF(R947=Sheet1!$H$16,"Jazz",IF(R947=Sheet1!$H$17,"Metal",IF(R947=Sheet1!$H$18,"Rock",IF(R947=Sheet1!$H$19,"World Music",IF(R947=Sheet1!$H$20,"Fiction",IF(R947=Sheet1!$H$21,"Nonfiction",IF(R947=Sheet1!$H$22,"Radio &amp; podcasts",IF(R947=Sheet1!$H$23,"Translations",IF(R947=Sheet1!$H$24,"Photography books",IF(R947=Sheet1!$H$25,"Web",IF(R947=Sheet1!$H$26,"Wearables",IF(R947=Sheet1!$H$27,"Plays","Other"))))))))))))))))))))))))</f>
        <v>Photography books</v>
      </c>
    </row>
    <row r="948" spans="1:20" ht="31.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s="5">
        <f>(E948/D948)</f>
        <v>9.9141184124918666E-2</v>
      </c>
      <c r="I948" s="8">
        <f>E948/G948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4">
        <f>(((L948/60)/60)/24)+DATE(1970,1,1)</f>
        <v>40710.208333333336</v>
      </c>
      <c r="O948" s="14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>
        <f>IF(R948="food/food trucks","Food",IF(OR(R948=$R$3,R948=$R$15,R948=$R$52,R948=$R$85,R948=$R$75,R948=$R$135),"Music",IF(OR(R948=Sheet1!$H$4,R948=Sheet1!$H$5,R948=Sheet1!$H$6,R948=Sheet1!$H$7,R948=Sheet1!$H$8,R948=Sheet1!$H$9),"Film &amp; Video",IF(OR(R948=Sheet1!$H$26,R948=Sheet1!$H$25),"Technology",IF(R948=Sheet1!$H$13,"Journalism",IF(OR(R948=Sheet1!$H$20,R948=Sheet1!$H$21,R948=Sheet1!$H$22,R948=Sheet1!$H$23),"Publishing",IF(R948=Sheet1!$H$24,"Photography",IF(R948=Sheet1!$H$27,"Theater",IF(OR(R948=Sheet1!$H$10,R948=Sheet1!$H$11),"Games","TBD")))))))))</f>
        <v>Theater</v>
      </c>
      <c r="T948" t="str">
        <f>IF(R948=Sheet1!$H$4,"Animation",IF(R948=Sheet1!$H$5,"Documentary",IF(R948=Sheet1!$H$6,"Drama",IF(R948=Sheet1!$H$7,"Science Fiction",IF(R948=Sheet1!$H$8,"Shorts",IF(R948=Sheet1!$H$9,"Television",IF(R948=Sheet1!$H$10,"Mobile games",IF(R948=Sheet1!$H$11,"Video games",IF(R948=Sheet1!$H$12,"Food trucks",IF(R948=Sheet1!$H$13,"Audio",IF(R948=Sheet1!$H$14,"Electric music",IF(R948=Sheet1!$H$15,"Indie rock",IF(R948=Sheet1!$H$16,"Jazz",IF(R948=Sheet1!$H$17,"Metal",IF(R948=Sheet1!$H$18,"Rock",IF(R948=Sheet1!$H$19,"World Music",IF(R948=Sheet1!$H$20,"Fiction",IF(R948=Sheet1!$H$21,"Nonfiction",IF(R948=Sheet1!$H$22,"Radio &amp; podcasts",IF(R948=Sheet1!$H$23,"Translations",IF(R948=Sheet1!$H$24,"Photography books",IF(R948=Sheet1!$H$25,"Web",IF(R948=Sheet1!$H$26,"Wearables",IF(R948=Sheet1!$H$27,"Plays","Other"))))))))))))))))))))))))</f>
        <v>Plays</v>
      </c>
    </row>
    <row r="949" spans="1:20" ht="16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s="5">
        <f>(E949/D949)</f>
        <v>0.26694444444444443</v>
      </c>
      <c r="I949" s="8">
        <f>E949/G949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4">
        <f>(((L949/60)/60)/24)+DATE(1970,1,1)</f>
        <v>41908.208333333336</v>
      </c>
      <c r="O949" s="14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>
        <f>IF(R949="food/food trucks","Food",IF(OR(R949=$R$3,R949=$R$15,R949=$R$52,R949=$R$85,R949=$R$75,R949=$R$135),"Music",IF(OR(R949=Sheet1!$H$4,R949=Sheet1!$H$5,R949=Sheet1!$H$6,R949=Sheet1!$H$7,R949=Sheet1!$H$8,R949=Sheet1!$H$9),"Film &amp; Video",IF(OR(R949=Sheet1!$H$26,R949=Sheet1!$H$25),"Technology",IF(R949=Sheet1!$H$13,"Journalism",IF(OR(R949=Sheet1!$H$20,R949=Sheet1!$H$21,R949=Sheet1!$H$22,R949=Sheet1!$H$23),"Publishing",IF(R949=Sheet1!$H$24,"Photography",IF(R949=Sheet1!$H$27,"Theater",IF(OR(R949=Sheet1!$H$10,R949=Sheet1!$H$11),"Games","TBD")))))))))</f>
        <v>Theater</v>
      </c>
      <c r="T949" t="str">
        <f>IF(R949=Sheet1!$H$4,"Animation",IF(R949=Sheet1!$H$5,"Documentary",IF(R949=Sheet1!$H$6,"Drama",IF(R949=Sheet1!$H$7,"Science Fiction",IF(R949=Sheet1!$H$8,"Shorts",IF(R949=Sheet1!$H$9,"Television",IF(R949=Sheet1!$H$10,"Mobile games",IF(R949=Sheet1!$H$11,"Video games",IF(R949=Sheet1!$H$12,"Food trucks",IF(R949=Sheet1!$H$13,"Audio",IF(R949=Sheet1!$H$14,"Electric music",IF(R949=Sheet1!$H$15,"Indie rock",IF(R949=Sheet1!$H$16,"Jazz",IF(R949=Sheet1!$H$17,"Metal",IF(R949=Sheet1!$H$18,"Rock",IF(R949=Sheet1!$H$19,"World Music",IF(R949=Sheet1!$H$20,"Fiction",IF(R949=Sheet1!$H$21,"Nonfiction",IF(R949=Sheet1!$H$22,"Radio &amp; podcasts",IF(R949=Sheet1!$H$23,"Translations",IF(R949=Sheet1!$H$24,"Photography books",IF(R949=Sheet1!$H$25,"Web",IF(R949=Sheet1!$H$26,"Wearables",IF(R949=Sheet1!$H$27,"Plays","Other"))))))))))))))))))))))))</f>
        <v>Plays</v>
      </c>
    </row>
    <row r="950" spans="1:20" ht="16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s="5">
        <f>(E950/D950)</f>
        <v>0.62957446808510642</v>
      </c>
      <c r="I950" s="8">
        <f>E950/G950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4">
        <f>(((L950/60)/60)/24)+DATE(1970,1,1)</f>
        <v>41985.25</v>
      </c>
      <c r="O950" s="14">
        <f>(((M950/60)/60)/24)+DATE(1970,1,1)</f>
        <v>41995.25</v>
      </c>
      <c r="P950" t="b">
        <v>1</v>
      </c>
      <c r="Q950" t="b">
        <v>1</v>
      </c>
      <c r="R950" t="s">
        <v>42</v>
      </c>
      <c r="S950" t="str">
        <f>IF(R950="food/food trucks","Food",IF(OR(R950=$R$3,R950=$R$15,R950=$R$52,R950=$R$85,R950=$R$75,R950=$R$135),"Music",IF(OR(R950=Sheet1!$H$4,R950=Sheet1!$H$5,R950=Sheet1!$H$6,R950=Sheet1!$H$7,R950=Sheet1!$H$8,R950=Sheet1!$H$9),"Film &amp; Video",IF(OR(R950=Sheet1!$H$26,R950=Sheet1!$H$25),"Technology",IF(R950=Sheet1!$H$13,"Journalism",IF(OR(R950=Sheet1!$H$20,R950=Sheet1!$H$21,R950=Sheet1!$H$22,R950=Sheet1!$H$23),"Publishing",IF(R950=Sheet1!$H$24,"Photography",IF(R950=Sheet1!$H$27,"Theater",IF(OR(R950=Sheet1!$H$10,R950=Sheet1!$H$11),"Games","TBD")))))))))</f>
        <v>Film &amp; Video</v>
      </c>
      <c r="T950" t="str">
        <f>IF(R950=Sheet1!$H$4,"Animation",IF(R950=Sheet1!$H$5,"Documentary",IF(R950=Sheet1!$H$6,"Drama",IF(R950=Sheet1!$H$7,"Science Fiction",IF(R950=Sheet1!$H$8,"Shorts",IF(R950=Sheet1!$H$9,"Television",IF(R950=Sheet1!$H$10,"Mobile games",IF(R950=Sheet1!$H$11,"Video games",IF(R950=Sheet1!$H$12,"Food trucks",IF(R950=Sheet1!$H$13,"Audio",IF(R950=Sheet1!$H$14,"Electric music",IF(R950=Sheet1!$H$15,"Indie rock",IF(R950=Sheet1!$H$16,"Jazz",IF(R950=Sheet1!$H$17,"Metal",IF(R950=Sheet1!$H$18,"Rock",IF(R950=Sheet1!$H$19,"World Music",IF(R950=Sheet1!$H$20,"Fiction",IF(R950=Sheet1!$H$21,"Nonfiction",IF(R950=Sheet1!$H$22,"Radio &amp; podcasts",IF(R950=Sheet1!$H$23,"Translations",IF(R950=Sheet1!$H$24,"Photography books",IF(R950=Sheet1!$H$25,"Web",IF(R950=Sheet1!$H$26,"Wearables",IF(R950=Sheet1!$H$27,"Plays","Other"))))))))))))))))))))))))</f>
        <v>Documentary</v>
      </c>
    </row>
    <row r="951" spans="1:20" ht="31.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s="5">
        <f>(E951/D951)</f>
        <v>1.6135593220338984</v>
      </c>
      <c r="I951" s="8">
        <f>E951/G951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4">
        <f>(((L951/60)/60)/24)+DATE(1970,1,1)</f>
        <v>42112.208333333328</v>
      </c>
      <c r="O951" s="14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tr">
        <f>IF(R951="food/food trucks","Food",IF(OR(R951=$R$3,R951=$R$15,R951=$R$52,R951=$R$85,R951=$R$75,R951=$R$135),"Music",IF(OR(R951=Sheet1!$H$4,R951=Sheet1!$H$5,R951=Sheet1!$H$6,R951=Sheet1!$H$7,R951=Sheet1!$H$8,R951=Sheet1!$H$9),"Film &amp; Video",IF(OR(R951=Sheet1!$H$26,R951=Sheet1!$H$25),"Technology",IF(R951=Sheet1!$H$13,"Journalism",IF(OR(R951=Sheet1!$H$20,R951=Sheet1!$H$21,R951=Sheet1!$H$22,R951=Sheet1!$H$23),"Publishing",IF(R951=Sheet1!$H$24,"Photography",IF(R951=Sheet1!$H$27,"Theater",IF(OR(R951=Sheet1!$H$10,R951=Sheet1!$H$11),"Games","TBD")))))))))</f>
        <v>Technology</v>
      </c>
      <c r="T951" t="str">
        <f>IF(R951=Sheet1!$H$4,"Animation",IF(R951=Sheet1!$H$5,"Documentary",IF(R951=Sheet1!$H$6,"Drama",IF(R951=Sheet1!$H$7,"Science Fiction",IF(R951=Sheet1!$H$8,"Shorts",IF(R951=Sheet1!$H$9,"Television",IF(R951=Sheet1!$H$10,"Mobile games",IF(R951=Sheet1!$H$11,"Video games",IF(R951=Sheet1!$H$12,"Food trucks",IF(R951=Sheet1!$H$13,"Audio",IF(R951=Sheet1!$H$14,"Electric music",IF(R951=Sheet1!$H$15,"Indie rock",IF(R951=Sheet1!$H$16,"Jazz",IF(R951=Sheet1!$H$17,"Metal",IF(R951=Sheet1!$H$18,"Rock",IF(R951=Sheet1!$H$19,"World Music",IF(R951=Sheet1!$H$20,"Fiction",IF(R951=Sheet1!$H$21,"Nonfiction",IF(R951=Sheet1!$H$22,"Radio &amp; podcasts",IF(R951=Sheet1!$H$23,"Translations",IF(R951=Sheet1!$H$24,"Photography books",IF(R951=Sheet1!$H$25,"Web",IF(R951=Sheet1!$H$26,"Wearables",IF(R951=Sheet1!$H$27,"Plays","Other"))))))))))))))))))))))))</f>
        <v>Web</v>
      </c>
    </row>
    <row r="952" spans="1:20" ht="16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s="5">
        <f>(E952/D952)</f>
        <v>0.05</v>
      </c>
      <c r="I952" s="8">
        <f>E952/G952</f>
        <v>5</v>
      </c>
      <c r="J952" t="s">
        <v>21</v>
      </c>
      <c r="K952" t="s">
        <v>22</v>
      </c>
      <c r="L952">
        <v>1555390800</v>
      </c>
      <c r="M952">
        <v>1555822800</v>
      </c>
      <c r="N952" s="14">
        <f>(((L952/60)/60)/24)+DATE(1970,1,1)</f>
        <v>43571.208333333328</v>
      </c>
      <c r="O952" s="14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>
        <f>IF(R952="food/food trucks","Food",IF(OR(R952=$R$3,R952=$R$15,R952=$R$52,R952=$R$85,R952=$R$75,R952=$R$135),"Music",IF(OR(R952=Sheet1!$H$4,R952=Sheet1!$H$5,R952=Sheet1!$H$6,R952=Sheet1!$H$7,R952=Sheet1!$H$8,R952=Sheet1!$H$9),"Film &amp; Video",IF(OR(R952=Sheet1!$H$26,R952=Sheet1!$H$25),"Technology",IF(R952=Sheet1!$H$13,"Journalism",IF(OR(R952=Sheet1!$H$20,R952=Sheet1!$H$21,R952=Sheet1!$H$22,R952=Sheet1!$H$23),"Publishing",IF(R952=Sheet1!$H$24,"Photography",IF(R952=Sheet1!$H$27,"Theater",IF(OR(R952=Sheet1!$H$10,R952=Sheet1!$H$11),"Games","TBD")))))))))</f>
        <v>Theater</v>
      </c>
      <c r="T952" t="str">
        <f>IF(R952=Sheet1!$H$4,"Animation",IF(R952=Sheet1!$H$5,"Documentary",IF(R952=Sheet1!$H$6,"Drama",IF(R952=Sheet1!$H$7,"Science Fiction",IF(R952=Sheet1!$H$8,"Shorts",IF(R952=Sheet1!$H$9,"Television",IF(R952=Sheet1!$H$10,"Mobile games",IF(R952=Sheet1!$H$11,"Video games",IF(R952=Sheet1!$H$12,"Food trucks",IF(R952=Sheet1!$H$13,"Audio",IF(R952=Sheet1!$H$14,"Electric music",IF(R952=Sheet1!$H$15,"Indie rock",IF(R952=Sheet1!$H$16,"Jazz",IF(R952=Sheet1!$H$17,"Metal",IF(R952=Sheet1!$H$18,"Rock",IF(R952=Sheet1!$H$19,"World Music",IF(R952=Sheet1!$H$20,"Fiction",IF(R952=Sheet1!$H$21,"Nonfiction",IF(R952=Sheet1!$H$22,"Radio &amp; podcasts",IF(R952=Sheet1!$H$23,"Translations",IF(R952=Sheet1!$H$24,"Photography books",IF(R952=Sheet1!$H$25,"Web",IF(R952=Sheet1!$H$26,"Wearables",IF(R952=Sheet1!$H$27,"Plays","Other"))))))))))))))))))))))))</f>
        <v>Plays</v>
      </c>
    </row>
    <row r="953" spans="1:20" ht="16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s="5">
        <f>(E953/D953)</f>
        <v>10.969379310344827</v>
      </c>
      <c r="I953" s="8">
        <f>E953/G953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4">
        <f>(((L953/60)/60)/24)+DATE(1970,1,1)</f>
        <v>42730.25</v>
      </c>
      <c r="O953" s="14">
        <f>(((M953/60)/60)/24)+DATE(1970,1,1)</f>
        <v>42731.25</v>
      </c>
      <c r="P953" t="b">
        <v>0</v>
      </c>
      <c r="Q953" t="b">
        <v>1</v>
      </c>
      <c r="R953" t="s">
        <v>23</v>
      </c>
      <c r="S953" t="str">
        <f>IF(R953="food/food trucks","Food",IF(OR(R953=$R$3,R953=$R$15,R953=$R$52,R953=$R$85,R953=$R$75,R953=$R$135),"Music",IF(OR(R953=Sheet1!$H$4,R953=Sheet1!$H$5,R953=Sheet1!$H$6,R953=Sheet1!$H$7,R953=Sheet1!$H$8,R953=Sheet1!$H$9),"Film &amp; Video",IF(OR(R953=Sheet1!$H$26,R953=Sheet1!$H$25),"Technology",IF(R953=Sheet1!$H$13,"Journalism",IF(OR(R953=Sheet1!$H$20,R953=Sheet1!$H$21,R953=Sheet1!$H$22,R953=Sheet1!$H$23),"Publishing",IF(R953=Sheet1!$H$24,"Photography",IF(R953=Sheet1!$H$27,"Theater",IF(OR(R953=Sheet1!$H$10,R953=Sheet1!$H$11),"Games","TBD")))))))))</f>
        <v>Music</v>
      </c>
      <c r="T953" t="str">
        <f>IF(R953=Sheet1!$H$4,"Animation",IF(R953=Sheet1!$H$5,"Documentary",IF(R953=Sheet1!$H$6,"Drama",IF(R953=Sheet1!$H$7,"Science Fiction",IF(R953=Sheet1!$H$8,"Shorts",IF(R953=Sheet1!$H$9,"Television",IF(R953=Sheet1!$H$10,"Mobile games",IF(R953=Sheet1!$H$11,"Video games",IF(R953=Sheet1!$H$12,"Food trucks",IF(R953=Sheet1!$H$13,"Audio",IF(R953=Sheet1!$H$14,"Electric music",IF(R953=Sheet1!$H$15,"Indie rock",IF(R953=Sheet1!$H$16,"Jazz",IF(R953=Sheet1!$H$17,"Metal",IF(R953=Sheet1!$H$18,"Rock",IF(R953=Sheet1!$H$19,"World Music",IF(R953=Sheet1!$H$20,"Fiction",IF(R953=Sheet1!$H$21,"Nonfiction",IF(R953=Sheet1!$H$22,"Radio &amp; podcasts",IF(R953=Sheet1!$H$23,"Translations",IF(R953=Sheet1!$H$24,"Photography books",IF(R953=Sheet1!$H$25,"Web",IF(R953=Sheet1!$H$26,"Wearables",IF(R953=Sheet1!$H$27,"Plays","Other"))))))))))))))))))))))))</f>
        <v>Rock</v>
      </c>
    </row>
    <row r="954" spans="1:20" ht="16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s="5">
        <f>(E954/D954)</f>
        <v>0.70094158075601376</v>
      </c>
      <c r="I954" s="8">
        <f>E954/G954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4">
        <f>(((L954/60)/60)/24)+DATE(1970,1,1)</f>
        <v>42591.208333333328</v>
      </c>
      <c r="O954" s="14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>
        <f>IF(R954="food/food trucks","Food",IF(OR(R954=$R$3,R954=$R$15,R954=$R$52,R954=$R$85,R954=$R$75,R954=$R$135),"Music",IF(OR(R954=Sheet1!$H$4,R954=Sheet1!$H$5,R954=Sheet1!$H$6,R954=Sheet1!$H$7,R954=Sheet1!$H$8,R954=Sheet1!$H$9),"Film &amp; Video",IF(OR(R954=Sheet1!$H$26,R954=Sheet1!$H$25),"Technology",IF(R954=Sheet1!$H$13,"Journalism",IF(OR(R954=Sheet1!$H$20,R954=Sheet1!$H$21,R954=Sheet1!$H$22,R954=Sheet1!$H$23),"Publishing",IF(R954=Sheet1!$H$24,"Photography",IF(R954=Sheet1!$H$27,"Theater",IF(OR(R954=Sheet1!$H$10,R954=Sheet1!$H$11),"Games","TBD")))))))))</f>
        <v>Film &amp; Video</v>
      </c>
      <c r="T954" t="str">
        <f>IF(R954=Sheet1!$H$4,"Animation",IF(R954=Sheet1!$H$5,"Documentary",IF(R954=Sheet1!$H$6,"Drama",IF(R954=Sheet1!$H$7,"Science Fiction",IF(R954=Sheet1!$H$8,"Shorts",IF(R954=Sheet1!$H$9,"Television",IF(R954=Sheet1!$H$10,"Mobile games",IF(R954=Sheet1!$H$11,"Video games",IF(R954=Sheet1!$H$12,"Food trucks",IF(R954=Sheet1!$H$13,"Audio",IF(R954=Sheet1!$H$14,"Electric music",IF(R954=Sheet1!$H$15,"Indie rock",IF(R954=Sheet1!$H$16,"Jazz",IF(R954=Sheet1!$H$17,"Metal",IF(R954=Sheet1!$H$18,"Rock",IF(R954=Sheet1!$H$19,"World Music",IF(R954=Sheet1!$H$20,"Fiction",IF(R954=Sheet1!$H$21,"Nonfiction",IF(R954=Sheet1!$H$22,"Radio &amp; podcasts",IF(R954=Sheet1!$H$23,"Translations",IF(R954=Sheet1!$H$24,"Photography books",IF(R954=Sheet1!$H$25,"Web",IF(R954=Sheet1!$H$26,"Wearables",IF(R954=Sheet1!$H$27,"Plays","Other"))))))))))))))))))))))))</f>
        <v>Documentary</v>
      </c>
    </row>
    <row r="955" spans="1:20" ht="31.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s="5">
        <f>(E955/D955)</f>
        <v>0.6</v>
      </c>
      <c r="I955" s="8">
        <f>E955/G955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4">
        <f>(((L955/60)/60)/24)+DATE(1970,1,1)</f>
        <v>42358.25</v>
      </c>
      <c r="O955" s="14">
        <f>(((M955/60)/60)/24)+DATE(1970,1,1)</f>
        <v>42394.25</v>
      </c>
      <c r="P955" t="b">
        <v>0</v>
      </c>
      <c r="Q955" t="b">
        <v>1</v>
      </c>
      <c r="R955" t="s">
        <v>474</v>
      </c>
      <c r="S955" t="str">
        <f>IF(R955="food/food trucks","Food",IF(OR(R955=$R$3,R955=$R$15,R955=$R$52,R955=$R$85,R955=$R$75,R955=$R$135),"Music",IF(OR(R955=Sheet1!$H$4,R955=Sheet1!$H$5,R955=Sheet1!$H$6,R955=Sheet1!$H$7,R955=Sheet1!$H$8,R955=Sheet1!$H$9),"Film &amp; Video",IF(OR(R955=Sheet1!$H$26,R955=Sheet1!$H$25),"Technology",IF(R955=Sheet1!$H$13,"Journalism",IF(OR(R955=Sheet1!$H$20,R955=Sheet1!$H$21,R955=Sheet1!$H$22,R955=Sheet1!$H$23),"Publishing",IF(R955=Sheet1!$H$24,"Photography",IF(R955=Sheet1!$H$27,"Theater",IF(OR(R955=Sheet1!$H$10,R955=Sheet1!$H$11),"Games","TBD")))))))))</f>
        <v>Film &amp; Video</v>
      </c>
      <c r="T955" t="str">
        <f>IF(R955=Sheet1!$H$4,"Animation",IF(R955=Sheet1!$H$5,"Documentary",IF(R955=Sheet1!$H$6,"Drama",IF(R955=Sheet1!$H$7,"Science Fiction",IF(R955=Sheet1!$H$8,"Shorts",IF(R955=Sheet1!$H$9,"Television",IF(R955=Sheet1!$H$10,"Mobile games",IF(R955=Sheet1!$H$11,"Video games",IF(R955=Sheet1!$H$12,"Food trucks",IF(R955=Sheet1!$H$13,"Audio",IF(R955=Sheet1!$H$14,"Electric music",IF(R955=Sheet1!$H$15,"Indie rock",IF(R955=Sheet1!$H$16,"Jazz",IF(R955=Sheet1!$H$17,"Metal",IF(R955=Sheet1!$H$18,"Rock",IF(R955=Sheet1!$H$19,"World Music",IF(R955=Sheet1!$H$20,"Fiction",IF(R955=Sheet1!$H$21,"Nonfiction",IF(R955=Sheet1!$H$22,"Radio &amp; podcasts",IF(R955=Sheet1!$H$23,"Translations",IF(R955=Sheet1!$H$24,"Photography books",IF(R955=Sheet1!$H$25,"Web",IF(R955=Sheet1!$H$26,"Wearables",IF(R955=Sheet1!$H$27,"Plays","Other"))))))))))))))))))))))))</f>
        <v>Science Fiction</v>
      </c>
    </row>
    <row r="956" spans="1:20" ht="16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s="5">
        <f>(E956/D956)</f>
        <v>3.6709859154929578</v>
      </c>
      <c r="I956" s="8">
        <f>E956/G956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4">
        <f>(((L956/60)/60)/24)+DATE(1970,1,1)</f>
        <v>41174.208333333336</v>
      </c>
      <c r="O956" s="14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tr">
        <f>IF(R956="food/food trucks","Food",IF(OR(R956=$R$3,R956=$R$15,R956=$R$52,R956=$R$85,R956=$R$75,R956=$R$135),"Music",IF(OR(R956=Sheet1!$H$4,R956=Sheet1!$H$5,R956=Sheet1!$H$6,R956=Sheet1!$H$7,R956=Sheet1!$H$8,R956=Sheet1!$H$9),"Film &amp; Video",IF(OR(R956=Sheet1!$H$26,R956=Sheet1!$H$25),"Technology",IF(R956=Sheet1!$H$13,"Journalism",IF(OR(R956=Sheet1!$H$20,R956=Sheet1!$H$21,R956=Sheet1!$H$22,R956=Sheet1!$H$23),"Publishing",IF(R956=Sheet1!$H$24,"Photography",IF(R956=Sheet1!$H$27,"Theater",IF(OR(R956=Sheet1!$H$10,R956=Sheet1!$H$11),"Games","TBD")))))))))</f>
        <v>Technology</v>
      </c>
      <c r="T956" t="str">
        <f>IF(R956=Sheet1!$H$4,"Animation",IF(R956=Sheet1!$H$5,"Documentary",IF(R956=Sheet1!$H$6,"Drama",IF(R956=Sheet1!$H$7,"Science Fiction",IF(R956=Sheet1!$H$8,"Shorts",IF(R956=Sheet1!$H$9,"Television",IF(R956=Sheet1!$H$10,"Mobile games",IF(R956=Sheet1!$H$11,"Video games",IF(R956=Sheet1!$H$12,"Food trucks",IF(R956=Sheet1!$H$13,"Audio",IF(R956=Sheet1!$H$14,"Electric music",IF(R956=Sheet1!$H$15,"Indie rock",IF(R956=Sheet1!$H$16,"Jazz",IF(R956=Sheet1!$H$17,"Metal",IF(R956=Sheet1!$H$18,"Rock",IF(R956=Sheet1!$H$19,"World Music",IF(R956=Sheet1!$H$20,"Fiction",IF(R956=Sheet1!$H$21,"Nonfiction",IF(R956=Sheet1!$H$22,"Radio &amp; podcasts",IF(R956=Sheet1!$H$23,"Translations",IF(R956=Sheet1!$H$24,"Photography books",IF(R956=Sheet1!$H$25,"Web",IF(R956=Sheet1!$H$26,"Wearables",IF(R956=Sheet1!$H$27,"Plays","Other"))))))))))))))))))))))))</f>
        <v>Web</v>
      </c>
    </row>
    <row r="957" spans="1:20" ht="31.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s="5">
        <f>(E957/D957)</f>
        <v>11.09</v>
      </c>
      <c r="I957" s="8">
        <f>E957/G957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4">
        <f>(((L957/60)/60)/24)+DATE(1970,1,1)</f>
        <v>41238.25</v>
      </c>
      <c r="O957" s="14">
        <f>(((M957/60)/60)/24)+DATE(1970,1,1)</f>
        <v>41240.25</v>
      </c>
      <c r="P957" t="b">
        <v>0</v>
      </c>
      <c r="Q957" t="b">
        <v>0</v>
      </c>
      <c r="R957" t="s">
        <v>33</v>
      </c>
      <c r="S957" t="str">
        <f>IF(R957="food/food trucks","Food",IF(OR(R957=$R$3,R957=$R$15,R957=$R$52,R957=$R$85,R957=$R$75,R957=$R$135),"Music",IF(OR(R957=Sheet1!$H$4,R957=Sheet1!$H$5,R957=Sheet1!$H$6,R957=Sheet1!$H$7,R957=Sheet1!$H$8,R957=Sheet1!$H$9),"Film &amp; Video",IF(OR(R957=Sheet1!$H$26,R957=Sheet1!$H$25),"Technology",IF(R957=Sheet1!$H$13,"Journalism",IF(OR(R957=Sheet1!$H$20,R957=Sheet1!$H$21,R957=Sheet1!$H$22,R957=Sheet1!$H$23),"Publishing",IF(R957=Sheet1!$H$24,"Photography",IF(R957=Sheet1!$H$27,"Theater",IF(OR(R957=Sheet1!$H$10,R957=Sheet1!$H$11),"Games","TBD")))))))))</f>
        <v>Theater</v>
      </c>
      <c r="T957" t="str">
        <f>IF(R957=Sheet1!$H$4,"Animation",IF(R957=Sheet1!$H$5,"Documentary",IF(R957=Sheet1!$H$6,"Drama",IF(R957=Sheet1!$H$7,"Science Fiction",IF(R957=Sheet1!$H$8,"Shorts",IF(R957=Sheet1!$H$9,"Television",IF(R957=Sheet1!$H$10,"Mobile games",IF(R957=Sheet1!$H$11,"Video games",IF(R957=Sheet1!$H$12,"Food trucks",IF(R957=Sheet1!$H$13,"Audio",IF(R957=Sheet1!$H$14,"Electric music",IF(R957=Sheet1!$H$15,"Indie rock",IF(R957=Sheet1!$H$16,"Jazz",IF(R957=Sheet1!$H$17,"Metal",IF(R957=Sheet1!$H$18,"Rock",IF(R957=Sheet1!$H$19,"World Music",IF(R957=Sheet1!$H$20,"Fiction",IF(R957=Sheet1!$H$21,"Nonfiction",IF(R957=Sheet1!$H$22,"Radio &amp; podcasts",IF(R957=Sheet1!$H$23,"Translations",IF(R957=Sheet1!$H$24,"Photography books",IF(R957=Sheet1!$H$25,"Web",IF(R957=Sheet1!$H$26,"Wearables",IF(R957=Sheet1!$H$27,"Plays","Other"))))))))))))))))))))))))</f>
        <v>Plays</v>
      </c>
    </row>
    <row r="958" spans="1:20" ht="16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s="5">
        <f>(E958/D958)</f>
        <v>0.19028784648187633</v>
      </c>
      <c r="I958" s="8">
        <f>E958/G958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4">
        <f>(((L958/60)/60)/24)+DATE(1970,1,1)</f>
        <v>42360.25</v>
      </c>
      <c r="O958" s="14">
        <f>(((M958/60)/60)/24)+DATE(1970,1,1)</f>
        <v>42364.25</v>
      </c>
      <c r="P958" t="b">
        <v>0</v>
      </c>
      <c r="Q958" t="b">
        <v>0</v>
      </c>
      <c r="R958" t="s">
        <v>474</v>
      </c>
      <c r="S958" t="str">
        <f>IF(R958="food/food trucks","Food",IF(OR(R958=$R$3,R958=$R$15,R958=$R$52,R958=$R$85,R958=$R$75,R958=$R$135),"Music",IF(OR(R958=Sheet1!$H$4,R958=Sheet1!$H$5,R958=Sheet1!$H$6,R958=Sheet1!$H$7,R958=Sheet1!$H$8,R958=Sheet1!$H$9),"Film &amp; Video",IF(OR(R958=Sheet1!$H$26,R958=Sheet1!$H$25),"Technology",IF(R958=Sheet1!$H$13,"Journalism",IF(OR(R958=Sheet1!$H$20,R958=Sheet1!$H$21,R958=Sheet1!$H$22,R958=Sheet1!$H$23),"Publishing",IF(R958=Sheet1!$H$24,"Photography",IF(R958=Sheet1!$H$27,"Theater",IF(OR(R958=Sheet1!$H$10,R958=Sheet1!$H$11),"Games","TBD")))))))))</f>
        <v>Film &amp; Video</v>
      </c>
      <c r="T958" t="str">
        <f>IF(R958=Sheet1!$H$4,"Animation",IF(R958=Sheet1!$H$5,"Documentary",IF(R958=Sheet1!$H$6,"Drama",IF(R958=Sheet1!$H$7,"Science Fiction",IF(R958=Sheet1!$H$8,"Shorts",IF(R958=Sheet1!$H$9,"Television",IF(R958=Sheet1!$H$10,"Mobile games",IF(R958=Sheet1!$H$11,"Video games",IF(R958=Sheet1!$H$12,"Food trucks",IF(R958=Sheet1!$H$13,"Audio",IF(R958=Sheet1!$H$14,"Electric music",IF(R958=Sheet1!$H$15,"Indie rock",IF(R958=Sheet1!$H$16,"Jazz",IF(R958=Sheet1!$H$17,"Metal",IF(R958=Sheet1!$H$18,"Rock",IF(R958=Sheet1!$H$19,"World Music",IF(R958=Sheet1!$H$20,"Fiction",IF(R958=Sheet1!$H$21,"Nonfiction",IF(R958=Sheet1!$H$22,"Radio &amp; podcasts",IF(R958=Sheet1!$H$23,"Translations",IF(R958=Sheet1!$H$24,"Photography books",IF(R958=Sheet1!$H$25,"Web",IF(R958=Sheet1!$H$26,"Wearables",IF(R958=Sheet1!$H$27,"Plays","Other"))))))))))))))))))))))))</f>
        <v>Science Fiction</v>
      </c>
    </row>
    <row r="959" spans="1:20" ht="16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s="5">
        <f>(E959/D959)</f>
        <v>1.2687755102040816</v>
      </c>
      <c r="I959" s="8">
        <f>E959/G959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4">
        <f>(((L959/60)/60)/24)+DATE(1970,1,1)</f>
        <v>40955.25</v>
      </c>
      <c r="O959" s="14">
        <f>(((M959/60)/60)/24)+DATE(1970,1,1)</f>
        <v>40958.25</v>
      </c>
      <c r="P959" t="b">
        <v>0</v>
      </c>
      <c r="Q959" t="b">
        <v>0</v>
      </c>
      <c r="R959" t="s">
        <v>33</v>
      </c>
      <c r="S959" t="str">
        <f>IF(R959="food/food trucks","Food",IF(OR(R959=$R$3,R959=$R$15,R959=$R$52,R959=$R$85,R959=$R$75,R959=$R$135),"Music",IF(OR(R959=Sheet1!$H$4,R959=Sheet1!$H$5,R959=Sheet1!$H$6,R959=Sheet1!$H$7,R959=Sheet1!$H$8,R959=Sheet1!$H$9),"Film &amp; Video",IF(OR(R959=Sheet1!$H$26,R959=Sheet1!$H$25),"Technology",IF(R959=Sheet1!$H$13,"Journalism",IF(OR(R959=Sheet1!$H$20,R959=Sheet1!$H$21,R959=Sheet1!$H$22,R959=Sheet1!$H$23),"Publishing",IF(R959=Sheet1!$H$24,"Photography",IF(R959=Sheet1!$H$27,"Theater",IF(OR(R959=Sheet1!$H$10,R959=Sheet1!$H$11),"Games","TBD")))))))))</f>
        <v>Theater</v>
      </c>
      <c r="T959" t="str">
        <f>IF(R959=Sheet1!$H$4,"Animation",IF(R959=Sheet1!$H$5,"Documentary",IF(R959=Sheet1!$H$6,"Drama",IF(R959=Sheet1!$H$7,"Science Fiction",IF(R959=Sheet1!$H$8,"Shorts",IF(R959=Sheet1!$H$9,"Television",IF(R959=Sheet1!$H$10,"Mobile games",IF(R959=Sheet1!$H$11,"Video games",IF(R959=Sheet1!$H$12,"Food trucks",IF(R959=Sheet1!$H$13,"Audio",IF(R959=Sheet1!$H$14,"Electric music",IF(R959=Sheet1!$H$15,"Indie rock",IF(R959=Sheet1!$H$16,"Jazz",IF(R959=Sheet1!$H$17,"Metal",IF(R959=Sheet1!$H$18,"Rock",IF(R959=Sheet1!$H$19,"World Music",IF(R959=Sheet1!$H$20,"Fiction",IF(R959=Sheet1!$H$21,"Nonfiction",IF(R959=Sheet1!$H$22,"Radio &amp; podcasts",IF(R959=Sheet1!$H$23,"Translations",IF(R959=Sheet1!$H$24,"Photography books",IF(R959=Sheet1!$H$25,"Web",IF(R959=Sheet1!$H$26,"Wearables",IF(R959=Sheet1!$H$27,"Plays","Other"))))))))))))))))))))))))</f>
        <v>Plays</v>
      </c>
    </row>
    <row r="960" spans="1:20" ht="31.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s="5">
        <f>(E960/D960)</f>
        <v>7.3463636363636367</v>
      </c>
      <c r="I960" s="8">
        <f>E960/G960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4">
        <f>(((L960/60)/60)/24)+DATE(1970,1,1)</f>
        <v>40350.208333333336</v>
      </c>
      <c r="O960" s="14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tr">
        <f>IF(R960="food/food trucks","Food",IF(OR(R960=$R$3,R960=$R$15,R960=$R$52,R960=$R$85,R960=$R$75,R960=$R$135),"Music",IF(OR(R960=Sheet1!$H$4,R960=Sheet1!$H$5,R960=Sheet1!$H$6,R960=Sheet1!$H$7,R960=Sheet1!$H$8,R960=Sheet1!$H$9),"Film &amp; Video",IF(OR(R960=Sheet1!$H$26,R960=Sheet1!$H$25),"Technology",IF(R960=Sheet1!$H$13,"Journalism",IF(OR(R960=Sheet1!$H$20,R960=Sheet1!$H$21,R960=Sheet1!$H$22,R960=Sheet1!$H$23),"Publishing",IF(R960=Sheet1!$H$24,"Photography",IF(R960=Sheet1!$H$27,"Theater",IF(OR(R960=Sheet1!$H$10,R960=Sheet1!$H$11),"Games","TBD")))))))))</f>
        <v>Film &amp; Video</v>
      </c>
      <c r="T960" t="str">
        <f>IF(R960=Sheet1!$H$4,"Animation",IF(R960=Sheet1!$H$5,"Documentary",IF(R960=Sheet1!$H$6,"Drama",IF(R960=Sheet1!$H$7,"Science Fiction",IF(R960=Sheet1!$H$8,"Shorts",IF(R960=Sheet1!$H$9,"Television",IF(R960=Sheet1!$H$10,"Mobile games",IF(R960=Sheet1!$H$11,"Video games",IF(R960=Sheet1!$H$12,"Food trucks",IF(R960=Sheet1!$H$13,"Audio",IF(R960=Sheet1!$H$14,"Electric music",IF(R960=Sheet1!$H$15,"Indie rock",IF(R960=Sheet1!$H$16,"Jazz",IF(R960=Sheet1!$H$17,"Metal",IF(R960=Sheet1!$H$18,"Rock",IF(R960=Sheet1!$H$19,"World Music",IF(R960=Sheet1!$H$20,"Fiction",IF(R960=Sheet1!$H$21,"Nonfiction",IF(R960=Sheet1!$H$22,"Radio &amp; podcasts",IF(R960=Sheet1!$H$23,"Translations",IF(R960=Sheet1!$H$24,"Photography books",IF(R960=Sheet1!$H$25,"Web",IF(R960=Sheet1!$H$26,"Wearables",IF(R960=Sheet1!$H$27,"Plays","Other"))))))))))))))))))))))))</f>
        <v>Animation</v>
      </c>
    </row>
    <row r="961" spans="1:20" ht="16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s="5">
        <f>(E961/D961)</f>
        <v>4.5731034482758622E-2</v>
      </c>
      <c r="I961" s="8">
        <f>E961/G961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4">
        <f>(((L961/60)/60)/24)+DATE(1970,1,1)</f>
        <v>40357.208333333336</v>
      </c>
      <c r="O961" s="14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>
        <f>IF(R961="food/food trucks","Food",IF(OR(R961=$R$3,R961=$R$15,R961=$R$52,R961=$R$85,R961=$R$75,R961=$R$135),"Music",IF(OR(R961=Sheet1!$H$4,R961=Sheet1!$H$5,R961=Sheet1!$H$6,R961=Sheet1!$H$7,R961=Sheet1!$H$8,R961=Sheet1!$H$9),"Film &amp; Video",IF(OR(R961=Sheet1!$H$26,R961=Sheet1!$H$25),"Technology",IF(R961=Sheet1!$H$13,"Journalism",IF(OR(R961=Sheet1!$H$20,R961=Sheet1!$H$21,R961=Sheet1!$H$22,R961=Sheet1!$H$23),"Publishing",IF(R961=Sheet1!$H$24,"Photography",IF(R961=Sheet1!$H$27,"Theater",IF(OR(R961=Sheet1!$H$10,R961=Sheet1!$H$11),"Games","TBD")))))))))</f>
        <v>Publishing</v>
      </c>
      <c r="T961" t="str">
        <f>IF(R961=Sheet1!$H$4,"Animation",IF(R961=Sheet1!$H$5,"Documentary",IF(R961=Sheet1!$H$6,"Drama",IF(R961=Sheet1!$H$7,"Science Fiction",IF(R961=Sheet1!$H$8,"Shorts",IF(R961=Sheet1!$H$9,"Television",IF(R961=Sheet1!$H$10,"Mobile games",IF(R961=Sheet1!$H$11,"Video games",IF(R961=Sheet1!$H$12,"Food trucks",IF(R961=Sheet1!$H$13,"Audio",IF(R961=Sheet1!$H$14,"Electric music",IF(R961=Sheet1!$H$15,"Indie rock",IF(R961=Sheet1!$H$16,"Jazz",IF(R961=Sheet1!$H$17,"Metal",IF(R961=Sheet1!$H$18,"Rock",IF(R961=Sheet1!$H$19,"World Music",IF(R961=Sheet1!$H$20,"Fiction",IF(R961=Sheet1!$H$21,"Nonfiction",IF(R961=Sheet1!$H$22,"Radio &amp; podcasts",IF(R961=Sheet1!$H$23,"Translations",IF(R961=Sheet1!$H$24,"Photography books",IF(R961=Sheet1!$H$25,"Web",IF(R961=Sheet1!$H$26,"Wearables",IF(R961=Sheet1!$H$27,"Plays","Other"))))))))))))))))))))))))</f>
        <v>Translations</v>
      </c>
    </row>
    <row r="962" spans="1:20" ht="16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s="5">
        <f>(E962/D962)</f>
        <v>0.85054545454545449</v>
      </c>
      <c r="I962" s="8">
        <f>E962/G962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4">
        <f>(((L962/60)/60)/24)+DATE(1970,1,1)</f>
        <v>42408.25</v>
      </c>
      <c r="O962" s="14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>
        <f>IF(R962="food/food trucks","Food",IF(OR(R962=$R$3,R962=$R$15,R962=$R$52,R962=$R$85,R962=$R$75,R962=$R$135),"Music",IF(OR(R962=Sheet1!$H$4,R962=Sheet1!$H$5,R962=Sheet1!$H$6,R962=Sheet1!$H$7,R962=Sheet1!$H$8,R962=Sheet1!$H$9),"Film &amp; Video",IF(OR(R962=Sheet1!$H$26,R962=Sheet1!$H$25),"Technology",IF(R962=Sheet1!$H$13,"Journalism",IF(OR(R962=Sheet1!$H$20,R962=Sheet1!$H$21,R962=Sheet1!$H$22,R962=Sheet1!$H$23),"Publishing",IF(R962=Sheet1!$H$24,"Photography",IF(R962=Sheet1!$H$27,"Theater",IF(OR(R962=Sheet1!$H$10,R962=Sheet1!$H$11),"Games","TBD")))))))))</f>
        <v>Technology</v>
      </c>
      <c r="T962" t="str">
        <f>IF(R962=Sheet1!$H$4,"Animation",IF(R962=Sheet1!$H$5,"Documentary",IF(R962=Sheet1!$H$6,"Drama",IF(R962=Sheet1!$H$7,"Science Fiction",IF(R962=Sheet1!$H$8,"Shorts",IF(R962=Sheet1!$H$9,"Television",IF(R962=Sheet1!$H$10,"Mobile games",IF(R962=Sheet1!$H$11,"Video games",IF(R962=Sheet1!$H$12,"Food trucks",IF(R962=Sheet1!$H$13,"Audio",IF(R962=Sheet1!$H$14,"Electric music",IF(R962=Sheet1!$H$15,"Indie rock",IF(R962=Sheet1!$H$16,"Jazz",IF(R962=Sheet1!$H$17,"Metal",IF(R962=Sheet1!$H$18,"Rock",IF(R962=Sheet1!$H$19,"World Music",IF(R962=Sheet1!$H$20,"Fiction",IF(R962=Sheet1!$H$21,"Nonfiction",IF(R962=Sheet1!$H$22,"Radio &amp; podcasts",IF(R962=Sheet1!$H$23,"Translations",IF(R962=Sheet1!$H$24,"Photography books",IF(R962=Sheet1!$H$25,"Web",IF(R962=Sheet1!$H$26,"Wearables",IF(R962=Sheet1!$H$27,"Plays","Other"))))))))))))))))))))))))</f>
        <v>Web</v>
      </c>
    </row>
    <row r="963" spans="1:20" ht="31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s="5">
        <f>(E963/D963)</f>
        <v>1.1929824561403508</v>
      </c>
      <c r="I963" s="8">
        <f>E963/G963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4">
        <f>(((L963/60)/60)/24)+DATE(1970,1,1)</f>
        <v>40591.25</v>
      </c>
      <c r="O963" s="14">
        <f>(((M963/60)/60)/24)+DATE(1970,1,1)</f>
        <v>40595.25</v>
      </c>
      <c r="P963" t="b">
        <v>0</v>
      </c>
      <c r="Q963" t="b">
        <v>0</v>
      </c>
      <c r="R963" t="s">
        <v>206</v>
      </c>
      <c r="S963" t="str">
        <f>IF(R963="food/food trucks","Food",IF(OR(R963=$R$3,R963=$R$15,R963=$R$52,R963=$R$85,R963=$R$75,R963=$R$135),"Music",IF(OR(R963=Sheet1!$H$4,R963=Sheet1!$H$5,R963=Sheet1!$H$6,R963=Sheet1!$H$7,R963=Sheet1!$H$8,R963=Sheet1!$H$9),"Film &amp; Video",IF(OR(R963=Sheet1!$H$26,R963=Sheet1!$H$25),"Technology",IF(R963=Sheet1!$H$13,"Journalism",IF(OR(R963=Sheet1!$H$20,R963=Sheet1!$H$21,R963=Sheet1!$H$22,R963=Sheet1!$H$23),"Publishing",IF(R963=Sheet1!$H$24,"Photography",IF(R963=Sheet1!$H$27,"Theater",IF(OR(R963=Sheet1!$H$10,R963=Sheet1!$H$11),"Games","TBD")))))))))</f>
        <v>Publishing</v>
      </c>
      <c r="T963" t="str">
        <f>IF(R963=Sheet1!$H$4,"Animation",IF(R963=Sheet1!$H$5,"Documentary",IF(R963=Sheet1!$H$6,"Drama",IF(R963=Sheet1!$H$7,"Science Fiction",IF(R963=Sheet1!$H$8,"Shorts",IF(R963=Sheet1!$H$9,"Television",IF(R963=Sheet1!$H$10,"Mobile games",IF(R963=Sheet1!$H$11,"Video games",IF(R963=Sheet1!$H$12,"Food trucks",IF(R963=Sheet1!$H$13,"Audio",IF(R963=Sheet1!$H$14,"Electric music",IF(R963=Sheet1!$H$15,"Indie rock",IF(R963=Sheet1!$H$16,"Jazz",IF(R963=Sheet1!$H$17,"Metal",IF(R963=Sheet1!$H$18,"Rock",IF(R963=Sheet1!$H$19,"World Music",IF(R963=Sheet1!$H$20,"Fiction",IF(R963=Sheet1!$H$21,"Nonfiction",IF(R963=Sheet1!$H$22,"Radio &amp; podcasts",IF(R963=Sheet1!$H$23,"Translations",IF(R963=Sheet1!$H$24,"Photography books",IF(R963=Sheet1!$H$25,"Web",IF(R963=Sheet1!$H$26,"Wearables",IF(R963=Sheet1!$H$27,"Plays","Other"))))))))))))))))))))))))</f>
        <v>Translations</v>
      </c>
    </row>
    <row r="964" spans="1:20" ht="16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s="5">
        <f>(E964/D964)</f>
        <v>2.9602777777777778</v>
      </c>
      <c r="I964" s="8">
        <f>E964/G964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4">
        <f>(((L964/60)/60)/24)+DATE(1970,1,1)</f>
        <v>41592.25</v>
      </c>
      <c r="O964" s="14">
        <f>(((M964/60)/60)/24)+DATE(1970,1,1)</f>
        <v>41613.25</v>
      </c>
      <c r="P964" t="b">
        <v>0</v>
      </c>
      <c r="Q964" t="b">
        <v>0</v>
      </c>
      <c r="R964" t="s">
        <v>17</v>
      </c>
      <c r="S964" t="str">
        <f>IF(R964="food/food trucks","Food",IF(OR(R964=$R$3,R964=$R$15,R964=$R$52,R964=$R$85,R964=$R$75,R964=$R$135),"Music",IF(OR(R964=Sheet1!$H$4,R964=Sheet1!$H$5,R964=Sheet1!$H$6,R964=Sheet1!$H$7,R964=Sheet1!$H$8,R964=Sheet1!$H$9),"Film &amp; Video",IF(OR(R964=Sheet1!$H$26,R964=Sheet1!$H$25),"Technology",IF(R964=Sheet1!$H$13,"Journalism",IF(OR(R964=Sheet1!$H$20,R964=Sheet1!$H$21,R964=Sheet1!$H$22,R964=Sheet1!$H$23),"Publishing",IF(R964=Sheet1!$H$24,"Photography",IF(R964=Sheet1!$H$27,"Theater",IF(OR(R964=Sheet1!$H$10,R964=Sheet1!$H$11),"Games","TBD")))))))))</f>
        <v>Food</v>
      </c>
      <c r="T964" t="str">
        <f>IF(R964=Sheet1!$H$4,"Animation",IF(R964=Sheet1!$H$5,"Documentary",IF(R964=Sheet1!$H$6,"Drama",IF(R964=Sheet1!$H$7,"Science Fiction",IF(R964=Sheet1!$H$8,"Shorts",IF(R964=Sheet1!$H$9,"Television",IF(R964=Sheet1!$H$10,"Mobile games",IF(R964=Sheet1!$H$11,"Video games",IF(R964=Sheet1!$H$12,"Food trucks",IF(R964=Sheet1!$H$13,"Audio",IF(R964=Sheet1!$H$14,"Electric music",IF(R964=Sheet1!$H$15,"Indie rock",IF(R964=Sheet1!$H$16,"Jazz",IF(R964=Sheet1!$H$17,"Metal",IF(R964=Sheet1!$H$18,"Rock",IF(R964=Sheet1!$H$19,"World Music",IF(R964=Sheet1!$H$20,"Fiction",IF(R964=Sheet1!$H$21,"Nonfiction",IF(R964=Sheet1!$H$22,"Radio &amp; podcasts",IF(R964=Sheet1!$H$23,"Translations",IF(R964=Sheet1!$H$24,"Photography books",IF(R964=Sheet1!$H$25,"Web",IF(R964=Sheet1!$H$26,"Wearables",IF(R964=Sheet1!$H$27,"Plays","Other"))))))))))))))))))))))))</f>
        <v>Food trucks</v>
      </c>
    </row>
    <row r="965" spans="1:20" ht="16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s="5">
        <f>(E965/D965)</f>
        <v>0.84694915254237291</v>
      </c>
      <c r="I965" s="8">
        <f>E965/G965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4">
        <f>(((L965/60)/60)/24)+DATE(1970,1,1)</f>
        <v>40607.25</v>
      </c>
      <c r="O965" s="14">
        <f>(((M965/60)/60)/24)+DATE(1970,1,1)</f>
        <v>40613.25</v>
      </c>
      <c r="P965" t="b">
        <v>0</v>
      </c>
      <c r="Q965" t="b">
        <v>1</v>
      </c>
      <c r="R965" t="s">
        <v>122</v>
      </c>
      <c r="S965" t="str">
        <f>IF(R965="food/food trucks","Food",IF(OR(R965=$R$3,R965=$R$15,R965=$R$52,R965=$R$85,R965=$R$75,R965=$R$135),"Music",IF(OR(R965=Sheet1!$H$4,R965=Sheet1!$H$5,R965=Sheet1!$H$6,R965=Sheet1!$H$7,R965=Sheet1!$H$8,R965=Sheet1!$H$9),"Film &amp; Video",IF(OR(R965=Sheet1!$H$26,R965=Sheet1!$H$25),"Technology",IF(R965=Sheet1!$H$13,"Journalism",IF(OR(R965=Sheet1!$H$20,R965=Sheet1!$H$21,R965=Sheet1!$H$22,R965=Sheet1!$H$23),"Publishing",IF(R965=Sheet1!$H$24,"Photography",IF(R965=Sheet1!$H$27,"Theater",IF(OR(R965=Sheet1!$H$10,R965=Sheet1!$H$11),"Games","TBD")))))))))</f>
        <v>Photography</v>
      </c>
      <c r="T965" t="str">
        <f>IF(R965=Sheet1!$H$4,"Animation",IF(R965=Sheet1!$H$5,"Documentary",IF(R965=Sheet1!$H$6,"Drama",IF(R965=Sheet1!$H$7,"Science Fiction",IF(R965=Sheet1!$H$8,"Shorts",IF(R965=Sheet1!$H$9,"Television",IF(R965=Sheet1!$H$10,"Mobile games",IF(R965=Sheet1!$H$11,"Video games",IF(R965=Sheet1!$H$12,"Food trucks",IF(R965=Sheet1!$H$13,"Audio",IF(R965=Sheet1!$H$14,"Electric music",IF(R965=Sheet1!$H$15,"Indie rock",IF(R965=Sheet1!$H$16,"Jazz",IF(R965=Sheet1!$H$17,"Metal",IF(R965=Sheet1!$H$18,"Rock",IF(R965=Sheet1!$H$19,"World Music",IF(R965=Sheet1!$H$20,"Fiction",IF(R965=Sheet1!$H$21,"Nonfiction",IF(R965=Sheet1!$H$22,"Radio &amp; podcasts",IF(R965=Sheet1!$H$23,"Translations",IF(R965=Sheet1!$H$24,"Photography books",IF(R965=Sheet1!$H$25,"Web",IF(R965=Sheet1!$H$26,"Wearables",IF(R965=Sheet1!$H$27,"Plays","Other"))))))))))))))))))))))))</f>
        <v>Photography books</v>
      </c>
    </row>
    <row r="966" spans="1:20" ht="16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s="5">
        <f>(E966/D966)</f>
        <v>3.5578378378378379</v>
      </c>
      <c r="I966" s="8">
        <f>E966/G966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4">
        <f>(((L966/60)/60)/24)+DATE(1970,1,1)</f>
        <v>42135.208333333328</v>
      </c>
      <c r="O966" s="14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tr">
        <f>IF(R966="food/food trucks","Food",IF(OR(R966=$R$3,R966=$R$15,R966=$R$52,R966=$R$85,R966=$R$75,R966=$R$135),"Music",IF(OR(R966=Sheet1!$H$4,R966=Sheet1!$H$5,R966=Sheet1!$H$6,R966=Sheet1!$H$7,R966=Sheet1!$H$8,R966=Sheet1!$H$9),"Film &amp; Video",IF(OR(R966=Sheet1!$H$26,R966=Sheet1!$H$25),"Technology",IF(R966=Sheet1!$H$13,"Journalism",IF(OR(R966=Sheet1!$H$20,R966=Sheet1!$H$21,R966=Sheet1!$H$22,R966=Sheet1!$H$23),"Publishing",IF(R966=Sheet1!$H$24,"Photography",IF(R966=Sheet1!$H$27,"Theater",IF(OR(R966=Sheet1!$H$10,R966=Sheet1!$H$11),"Games","TBD")))))))))</f>
        <v>Theater</v>
      </c>
      <c r="T966" t="str">
        <f>IF(R966=Sheet1!$H$4,"Animation",IF(R966=Sheet1!$H$5,"Documentary",IF(R966=Sheet1!$H$6,"Drama",IF(R966=Sheet1!$H$7,"Science Fiction",IF(R966=Sheet1!$H$8,"Shorts",IF(R966=Sheet1!$H$9,"Television",IF(R966=Sheet1!$H$10,"Mobile games",IF(R966=Sheet1!$H$11,"Video games",IF(R966=Sheet1!$H$12,"Food trucks",IF(R966=Sheet1!$H$13,"Audio",IF(R966=Sheet1!$H$14,"Electric music",IF(R966=Sheet1!$H$15,"Indie rock",IF(R966=Sheet1!$H$16,"Jazz",IF(R966=Sheet1!$H$17,"Metal",IF(R966=Sheet1!$H$18,"Rock",IF(R966=Sheet1!$H$19,"World Music",IF(R966=Sheet1!$H$20,"Fiction",IF(R966=Sheet1!$H$21,"Nonfiction",IF(R966=Sheet1!$H$22,"Radio &amp; podcasts",IF(R966=Sheet1!$H$23,"Translations",IF(R966=Sheet1!$H$24,"Photography books",IF(R966=Sheet1!$H$25,"Web",IF(R966=Sheet1!$H$26,"Wearables",IF(R966=Sheet1!$H$27,"Plays","Other"))))))))))))))))))))))))</f>
        <v>Plays</v>
      </c>
    </row>
    <row r="967" spans="1:20" ht="16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s="5">
        <f>(E967/D967)</f>
        <v>3.8640909090909092</v>
      </c>
      <c r="I967" s="8">
        <f>E967/G967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4">
        <f>(((L967/60)/60)/24)+DATE(1970,1,1)</f>
        <v>40203.25</v>
      </c>
      <c r="O967" s="14">
        <f>(((M967/60)/60)/24)+DATE(1970,1,1)</f>
        <v>40243.25</v>
      </c>
      <c r="P967" t="b">
        <v>0</v>
      </c>
      <c r="Q967" t="b">
        <v>0</v>
      </c>
      <c r="R967" t="s">
        <v>23</v>
      </c>
      <c r="S967" t="str">
        <f>IF(R967="food/food trucks","Food",IF(OR(R967=$R$3,R967=$R$15,R967=$R$52,R967=$R$85,R967=$R$75,R967=$R$135),"Music",IF(OR(R967=Sheet1!$H$4,R967=Sheet1!$H$5,R967=Sheet1!$H$6,R967=Sheet1!$H$7,R967=Sheet1!$H$8,R967=Sheet1!$H$9),"Film &amp; Video",IF(OR(R967=Sheet1!$H$26,R967=Sheet1!$H$25),"Technology",IF(R967=Sheet1!$H$13,"Journalism",IF(OR(R967=Sheet1!$H$20,R967=Sheet1!$H$21,R967=Sheet1!$H$22,R967=Sheet1!$H$23),"Publishing",IF(R967=Sheet1!$H$24,"Photography",IF(R967=Sheet1!$H$27,"Theater",IF(OR(R967=Sheet1!$H$10,R967=Sheet1!$H$11),"Games","TBD")))))))))</f>
        <v>Music</v>
      </c>
      <c r="T967" t="str">
        <f>IF(R967=Sheet1!$H$4,"Animation",IF(R967=Sheet1!$H$5,"Documentary",IF(R967=Sheet1!$H$6,"Drama",IF(R967=Sheet1!$H$7,"Science Fiction",IF(R967=Sheet1!$H$8,"Shorts",IF(R967=Sheet1!$H$9,"Television",IF(R967=Sheet1!$H$10,"Mobile games",IF(R967=Sheet1!$H$11,"Video games",IF(R967=Sheet1!$H$12,"Food trucks",IF(R967=Sheet1!$H$13,"Audio",IF(R967=Sheet1!$H$14,"Electric music",IF(R967=Sheet1!$H$15,"Indie rock",IF(R967=Sheet1!$H$16,"Jazz",IF(R967=Sheet1!$H$17,"Metal",IF(R967=Sheet1!$H$18,"Rock",IF(R967=Sheet1!$H$19,"World Music",IF(R967=Sheet1!$H$20,"Fiction",IF(R967=Sheet1!$H$21,"Nonfiction",IF(R967=Sheet1!$H$22,"Radio &amp; podcasts",IF(R967=Sheet1!$H$23,"Translations",IF(R967=Sheet1!$H$24,"Photography books",IF(R967=Sheet1!$H$25,"Web",IF(R967=Sheet1!$H$26,"Wearables",IF(R967=Sheet1!$H$27,"Plays","Other"))))))))))))))))))))))))</f>
        <v>Rock</v>
      </c>
    </row>
    <row r="968" spans="1:20" ht="16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s="5">
        <f>(E968/D968)</f>
        <v>7.9223529411764702</v>
      </c>
      <c r="I968" s="8">
        <f>E968/G968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4">
        <f>(((L968/60)/60)/24)+DATE(1970,1,1)</f>
        <v>42901.208333333328</v>
      </c>
      <c r="O968" s="14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tr">
        <f>IF(R968="food/food trucks","Food",IF(OR(R968=$R$3,R968=$R$15,R968=$R$52,R968=$R$85,R968=$R$75,R968=$R$135),"Music",IF(OR(R968=Sheet1!$H$4,R968=Sheet1!$H$5,R968=Sheet1!$H$6,R968=Sheet1!$H$7,R968=Sheet1!$H$8,R968=Sheet1!$H$9),"Film &amp; Video",IF(OR(R968=Sheet1!$H$26,R968=Sheet1!$H$25),"Technology",IF(R968=Sheet1!$H$13,"Journalism",IF(OR(R968=Sheet1!$H$20,R968=Sheet1!$H$21,R968=Sheet1!$H$22,R968=Sheet1!$H$23),"Publishing",IF(R968=Sheet1!$H$24,"Photography",IF(R968=Sheet1!$H$27,"Theater",IF(OR(R968=Sheet1!$H$10,R968=Sheet1!$H$11),"Games","TBD")))))))))</f>
        <v>Theater</v>
      </c>
      <c r="T968" t="str">
        <f>IF(R968=Sheet1!$H$4,"Animation",IF(R968=Sheet1!$H$5,"Documentary",IF(R968=Sheet1!$H$6,"Drama",IF(R968=Sheet1!$H$7,"Science Fiction",IF(R968=Sheet1!$H$8,"Shorts",IF(R968=Sheet1!$H$9,"Television",IF(R968=Sheet1!$H$10,"Mobile games",IF(R968=Sheet1!$H$11,"Video games",IF(R968=Sheet1!$H$12,"Food trucks",IF(R968=Sheet1!$H$13,"Audio",IF(R968=Sheet1!$H$14,"Electric music",IF(R968=Sheet1!$H$15,"Indie rock",IF(R968=Sheet1!$H$16,"Jazz",IF(R968=Sheet1!$H$17,"Metal",IF(R968=Sheet1!$H$18,"Rock",IF(R968=Sheet1!$H$19,"World Music",IF(R968=Sheet1!$H$20,"Fiction",IF(R968=Sheet1!$H$21,"Nonfiction",IF(R968=Sheet1!$H$22,"Radio &amp; podcasts",IF(R968=Sheet1!$H$23,"Translations",IF(R968=Sheet1!$H$24,"Photography books",IF(R968=Sheet1!$H$25,"Web",IF(R968=Sheet1!$H$26,"Wearables",IF(R968=Sheet1!$H$27,"Plays","Other"))))))))))))))))))))))))</f>
        <v>Plays</v>
      </c>
    </row>
    <row r="969" spans="1:20" ht="16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s="5">
        <f>(E969/D969)</f>
        <v>1.3703393665158372</v>
      </c>
      <c r="I969" s="8">
        <f>E969/G969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4">
        <f>(((L969/60)/60)/24)+DATE(1970,1,1)</f>
        <v>41005.208333333336</v>
      </c>
      <c r="O969" s="14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tr">
        <f>IF(R969="food/food trucks","Food",IF(OR(R969=$R$3,R969=$R$15,R969=$R$52,R969=$R$85,R969=$R$75,R969=$R$135),"Music",IF(OR(R969=Sheet1!$H$4,R969=Sheet1!$H$5,R969=Sheet1!$H$6,R969=Sheet1!$H$7,R969=Sheet1!$H$8,R969=Sheet1!$H$9),"Film &amp; Video",IF(OR(R969=Sheet1!$H$26,R969=Sheet1!$H$25),"Technology",IF(R969=Sheet1!$H$13,"Journalism",IF(OR(R969=Sheet1!$H$20,R969=Sheet1!$H$21,R969=Sheet1!$H$22,R969=Sheet1!$H$23),"Publishing",IF(R969=Sheet1!$H$24,"Photography",IF(R969=Sheet1!$H$27,"Theater",IF(OR(R969=Sheet1!$H$10,R969=Sheet1!$H$11),"Games","TBD")))))))))</f>
        <v>Music</v>
      </c>
      <c r="T969" t="str">
        <f>IF(R969=Sheet1!$H$4,"Animation",IF(R969=Sheet1!$H$5,"Documentary",IF(R969=Sheet1!$H$6,"Drama",IF(R969=Sheet1!$H$7,"Science Fiction",IF(R969=Sheet1!$H$8,"Shorts",IF(R969=Sheet1!$H$9,"Television",IF(R969=Sheet1!$H$10,"Mobile games",IF(R969=Sheet1!$H$11,"Video games",IF(R969=Sheet1!$H$12,"Food trucks",IF(R969=Sheet1!$H$13,"Audio",IF(R969=Sheet1!$H$14,"Electric music",IF(R969=Sheet1!$H$15,"Indie rock",IF(R969=Sheet1!$H$16,"Jazz",IF(R969=Sheet1!$H$17,"Metal",IF(R969=Sheet1!$H$18,"Rock",IF(R969=Sheet1!$H$19,"World Music",IF(R969=Sheet1!$H$20,"Fiction",IF(R969=Sheet1!$H$21,"Nonfiction",IF(R969=Sheet1!$H$22,"Radio &amp; podcasts",IF(R969=Sheet1!$H$23,"Translations",IF(R969=Sheet1!$H$24,"Photography books",IF(R969=Sheet1!$H$25,"Web",IF(R969=Sheet1!$H$26,"Wearables",IF(R969=Sheet1!$H$27,"Plays","Other"))))))))))))))))))))))))</f>
        <v>World Music</v>
      </c>
    </row>
    <row r="970" spans="1:20" ht="31.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s="5">
        <f>(E970/D970)</f>
        <v>3.3820833333333336</v>
      </c>
      <c r="I970" s="8">
        <f>E970/G970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4">
        <f>(((L970/60)/60)/24)+DATE(1970,1,1)</f>
        <v>40544.25</v>
      </c>
      <c r="O970" s="14">
        <f>(((M970/60)/60)/24)+DATE(1970,1,1)</f>
        <v>40559.25</v>
      </c>
      <c r="P970" t="b">
        <v>0</v>
      </c>
      <c r="Q970" t="b">
        <v>0</v>
      </c>
      <c r="R970" t="s">
        <v>17</v>
      </c>
      <c r="S970" t="str">
        <f>IF(R970="food/food trucks","Food",IF(OR(R970=$R$3,R970=$R$15,R970=$R$52,R970=$R$85,R970=$R$75,R970=$R$135),"Music",IF(OR(R970=Sheet1!$H$4,R970=Sheet1!$H$5,R970=Sheet1!$H$6,R970=Sheet1!$H$7,R970=Sheet1!$H$8,R970=Sheet1!$H$9),"Film &amp; Video",IF(OR(R970=Sheet1!$H$26,R970=Sheet1!$H$25),"Technology",IF(R970=Sheet1!$H$13,"Journalism",IF(OR(R970=Sheet1!$H$20,R970=Sheet1!$H$21,R970=Sheet1!$H$22,R970=Sheet1!$H$23),"Publishing",IF(R970=Sheet1!$H$24,"Photography",IF(R970=Sheet1!$H$27,"Theater",IF(OR(R970=Sheet1!$H$10,R970=Sheet1!$H$11),"Games","TBD")))))))))</f>
        <v>Food</v>
      </c>
      <c r="T970" t="str">
        <f>IF(R970=Sheet1!$H$4,"Animation",IF(R970=Sheet1!$H$5,"Documentary",IF(R970=Sheet1!$H$6,"Drama",IF(R970=Sheet1!$H$7,"Science Fiction",IF(R970=Sheet1!$H$8,"Shorts",IF(R970=Sheet1!$H$9,"Television",IF(R970=Sheet1!$H$10,"Mobile games",IF(R970=Sheet1!$H$11,"Video games",IF(R970=Sheet1!$H$12,"Food trucks",IF(R970=Sheet1!$H$13,"Audio",IF(R970=Sheet1!$H$14,"Electric music",IF(R970=Sheet1!$H$15,"Indie rock",IF(R970=Sheet1!$H$16,"Jazz",IF(R970=Sheet1!$H$17,"Metal",IF(R970=Sheet1!$H$18,"Rock",IF(R970=Sheet1!$H$19,"World Music",IF(R970=Sheet1!$H$20,"Fiction",IF(R970=Sheet1!$H$21,"Nonfiction",IF(R970=Sheet1!$H$22,"Radio &amp; podcasts",IF(R970=Sheet1!$H$23,"Translations",IF(R970=Sheet1!$H$24,"Photography books",IF(R970=Sheet1!$H$25,"Web",IF(R970=Sheet1!$H$26,"Wearables",IF(R970=Sheet1!$H$27,"Plays","Other"))))))))))))))))))))))))</f>
        <v>Food trucks</v>
      </c>
    </row>
    <row r="971" spans="1:20" ht="16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s="5">
        <f>(E971/D971)</f>
        <v>1.0822784810126582</v>
      </c>
      <c r="I971" s="8">
        <f>E971/G971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4">
        <f>(((L971/60)/60)/24)+DATE(1970,1,1)</f>
        <v>43821.25</v>
      </c>
      <c r="O971" s="14">
        <f>(((M971/60)/60)/24)+DATE(1970,1,1)</f>
        <v>43828.25</v>
      </c>
      <c r="P971" t="b">
        <v>0</v>
      </c>
      <c r="Q971" t="b">
        <v>0</v>
      </c>
      <c r="R971" t="s">
        <v>33</v>
      </c>
      <c r="S971" t="str">
        <f>IF(R971="food/food trucks","Food",IF(OR(R971=$R$3,R971=$R$15,R971=$R$52,R971=$R$85,R971=$R$75,R971=$R$135),"Music",IF(OR(R971=Sheet1!$H$4,R971=Sheet1!$H$5,R971=Sheet1!$H$6,R971=Sheet1!$H$7,R971=Sheet1!$H$8,R971=Sheet1!$H$9),"Film &amp; Video",IF(OR(R971=Sheet1!$H$26,R971=Sheet1!$H$25),"Technology",IF(R971=Sheet1!$H$13,"Journalism",IF(OR(R971=Sheet1!$H$20,R971=Sheet1!$H$21,R971=Sheet1!$H$22,R971=Sheet1!$H$23),"Publishing",IF(R971=Sheet1!$H$24,"Photography",IF(R971=Sheet1!$H$27,"Theater",IF(OR(R971=Sheet1!$H$10,R971=Sheet1!$H$11),"Games","TBD")))))))))</f>
        <v>Theater</v>
      </c>
      <c r="T971" t="str">
        <f>IF(R971=Sheet1!$H$4,"Animation",IF(R971=Sheet1!$H$5,"Documentary",IF(R971=Sheet1!$H$6,"Drama",IF(R971=Sheet1!$H$7,"Science Fiction",IF(R971=Sheet1!$H$8,"Shorts",IF(R971=Sheet1!$H$9,"Television",IF(R971=Sheet1!$H$10,"Mobile games",IF(R971=Sheet1!$H$11,"Video games",IF(R971=Sheet1!$H$12,"Food trucks",IF(R971=Sheet1!$H$13,"Audio",IF(R971=Sheet1!$H$14,"Electric music",IF(R971=Sheet1!$H$15,"Indie rock",IF(R971=Sheet1!$H$16,"Jazz",IF(R971=Sheet1!$H$17,"Metal",IF(R971=Sheet1!$H$18,"Rock",IF(R971=Sheet1!$H$19,"World Music",IF(R971=Sheet1!$H$20,"Fiction",IF(R971=Sheet1!$H$21,"Nonfiction",IF(R971=Sheet1!$H$22,"Radio &amp; podcasts",IF(R971=Sheet1!$H$23,"Translations",IF(R971=Sheet1!$H$24,"Photography books",IF(R971=Sheet1!$H$25,"Web",IF(R971=Sheet1!$H$26,"Wearables",IF(R971=Sheet1!$H$27,"Plays","Other"))))))))))))))))))))))))</f>
        <v>Plays</v>
      </c>
    </row>
    <row r="972" spans="1:20" ht="31.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s="5">
        <f>(E972/D972)</f>
        <v>0.60757639620653314</v>
      </c>
      <c r="I972" s="8">
        <f>E972/G972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4">
        <f>(((L972/60)/60)/24)+DATE(1970,1,1)</f>
        <v>40672.208333333336</v>
      </c>
      <c r="O972" s="14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>
        <f>IF(R972="food/food trucks","Food",IF(OR(R972=$R$3,R972=$R$15,R972=$R$52,R972=$R$85,R972=$R$75,R972=$R$135),"Music",IF(OR(R972=Sheet1!$H$4,R972=Sheet1!$H$5,R972=Sheet1!$H$6,R972=Sheet1!$H$7,R972=Sheet1!$H$8,R972=Sheet1!$H$9),"Film &amp; Video",IF(OR(R972=Sheet1!$H$26,R972=Sheet1!$H$25),"Technology",IF(R972=Sheet1!$H$13,"Journalism",IF(OR(R972=Sheet1!$H$20,R972=Sheet1!$H$21,R972=Sheet1!$H$22,R972=Sheet1!$H$23),"Publishing",IF(R972=Sheet1!$H$24,"Photography",IF(R972=Sheet1!$H$27,"Theater",IF(OR(R972=Sheet1!$H$10,R972=Sheet1!$H$11),"Games","TBD")))))))))</f>
        <v>Theater</v>
      </c>
      <c r="T972" t="str">
        <f>IF(R972=Sheet1!$H$4,"Animation",IF(R972=Sheet1!$H$5,"Documentary",IF(R972=Sheet1!$H$6,"Drama",IF(R972=Sheet1!$H$7,"Science Fiction",IF(R972=Sheet1!$H$8,"Shorts",IF(R972=Sheet1!$H$9,"Television",IF(R972=Sheet1!$H$10,"Mobile games",IF(R972=Sheet1!$H$11,"Video games",IF(R972=Sheet1!$H$12,"Food trucks",IF(R972=Sheet1!$H$13,"Audio",IF(R972=Sheet1!$H$14,"Electric music",IF(R972=Sheet1!$H$15,"Indie rock",IF(R972=Sheet1!$H$16,"Jazz",IF(R972=Sheet1!$H$17,"Metal",IF(R972=Sheet1!$H$18,"Rock",IF(R972=Sheet1!$H$19,"World Music",IF(R972=Sheet1!$H$20,"Fiction",IF(R972=Sheet1!$H$21,"Nonfiction",IF(R972=Sheet1!$H$22,"Radio &amp; podcasts",IF(R972=Sheet1!$H$23,"Translations",IF(R972=Sheet1!$H$24,"Photography books",IF(R972=Sheet1!$H$25,"Web",IF(R972=Sheet1!$H$26,"Wearables",IF(R972=Sheet1!$H$27,"Plays","Other"))))))))))))))))))))))))</f>
        <v>Plays</v>
      </c>
    </row>
    <row r="973" spans="1:20" ht="16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s="5">
        <f>(E973/D973)</f>
        <v>0.27725490196078434</v>
      </c>
      <c r="I973" s="8">
        <f>E973/G973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4">
        <f>(((L973/60)/60)/24)+DATE(1970,1,1)</f>
        <v>41555.208333333336</v>
      </c>
      <c r="O973" s="14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>
        <f>IF(R973="food/food trucks","Food",IF(OR(R973=$R$3,R973=$R$15,R973=$R$52,R973=$R$85,R973=$R$75,R973=$R$135),"Music",IF(OR(R973=Sheet1!$H$4,R973=Sheet1!$H$5,R973=Sheet1!$H$6,R973=Sheet1!$H$7,R973=Sheet1!$H$8,R973=Sheet1!$H$9),"Film &amp; Video",IF(OR(R973=Sheet1!$H$26,R973=Sheet1!$H$25),"Technology",IF(R973=Sheet1!$H$13,"Journalism",IF(OR(R973=Sheet1!$H$20,R973=Sheet1!$H$21,R973=Sheet1!$H$22,R973=Sheet1!$H$23),"Publishing",IF(R973=Sheet1!$H$24,"Photography",IF(R973=Sheet1!$H$27,"Theater",IF(OR(R973=Sheet1!$H$10,R973=Sheet1!$H$11),"Games","TBD")))))))))</f>
        <v>Film &amp; Video</v>
      </c>
      <c r="T973" t="str">
        <f>IF(R973=Sheet1!$H$4,"Animation",IF(R973=Sheet1!$H$5,"Documentary",IF(R973=Sheet1!$H$6,"Drama",IF(R973=Sheet1!$H$7,"Science Fiction",IF(R973=Sheet1!$H$8,"Shorts",IF(R973=Sheet1!$H$9,"Television",IF(R973=Sheet1!$H$10,"Mobile games",IF(R973=Sheet1!$H$11,"Video games",IF(R973=Sheet1!$H$12,"Food trucks",IF(R973=Sheet1!$H$13,"Audio",IF(R973=Sheet1!$H$14,"Electric music",IF(R973=Sheet1!$H$15,"Indie rock",IF(R973=Sheet1!$H$16,"Jazz",IF(R973=Sheet1!$H$17,"Metal",IF(R973=Sheet1!$H$18,"Rock",IF(R973=Sheet1!$H$19,"World Music",IF(R973=Sheet1!$H$20,"Fiction",IF(R973=Sheet1!$H$21,"Nonfiction",IF(R973=Sheet1!$H$22,"Radio &amp; podcasts",IF(R973=Sheet1!$H$23,"Translations",IF(R973=Sheet1!$H$24,"Photography books",IF(R973=Sheet1!$H$25,"Web",IF(R973=Sheet1!$H$26,"Wearables",IF(R973=Sheet1!$H$27,"Plays","Other"))))))))))))))))))))))))</f>
        <v>Television</v>
      </c>
    </row>
    <row r="974" spans="1:20" ht="31.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s="5">
        <f>(E974/D974)</f>
        <v>2.283934426229508</v>
      </c>
      <c r="I974" s="8">
        <f>E974/G974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4">
        <f>(((L974/60)/60)/24)+DATE(1970,1,1)</f>
        <v>41792.208333333336</v>
      </c>
      <c r="O974" s="14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tr">
        <f>IF(R974="food/food trucks","Food",IF(OR(R974=$R$3,R974=$R$15,R974=$R$52,R974=$R$85,R974=$R$75,R974=$R$135),"Music",IF(OR(R974=Sheet1!$H$4,R974=Sheet1!$H$5,R974=Sheet1!$H$6,R974=Sheet1!$H$7,R974=Sheet1!$H$8,R974=Sheet1!$H$9),"Film &amp; Video",IF(OR(R974=Sheet1!$H$26,R974=Sheet1!$H$25),"Technology",IF(R974=Sheet1!$H$13,"Journalism",IF(OR(R974=Sheet1!$H$20,R974=Sheet1!$H$21,R974=Sheet1!$H$22,R974=Sheet1!$H$23),"Publishing",IF(R974=Sheet1!$H$24,"Photography",IF(R974=Sheet1!$H$27,"Theater",IF(OR(R974=Sheet1!$H$10,R974=Sheet1!$H$11),"Games","TBD")))))))))</f>
        <v>Technology</v>
      </c>
      <c r="T974" t="str">
        <f>IF(R974=Sheet1!$H$4,"Animation",IF(R974=Sheet1!$H$5,"Documentary",IF(R974=Sheet1!$H$6,"Drama",IF(R974=Sheet1!$H$7,"Science Fiction",IF(R974=Sheet1!$H$8,"Shorts",IF(R974=Sheet1!$H$9,"Television",IF(R974=Sheet1!$H$10,"Mobile games",IF(R974=Sheet1!$H$11,"Video games",IF(R974=Sheet1!$H$12,"Food trucks",IF(R974=Sheet1!$H$13,"Audio",IF(R974=Sheet1!$H$14,"Electric music",IF(R974=Sheet1!$H$15,"Indie rock",IF(R974=Sheet1!$H$16,"Jazz",IF(R974=Sheet1!$H$17,"Metal",IF(R974=Sheet1!$H$18,"Rock",IF(R974=Sheet1!$H$19,"World Music",IF(R974=Sheet1!$H$20,"Fiction",IF(R974=Sheet1!$H$21,"Nonfiction",IF(R974=Sheet1!$H$22,"Radio &amp; podcasts",IF(R974=Sheet1!$H$23,"Translations",IF(R974=Sheet1!$H$24,"Photography books",IF(R974=Sheet1!$H$25,"Web",IF(R974=Sheet1!$H$26,"Wearables",IF(R974=Sheet1!$H$27,"Plays","Other"))))))))))))))))))))))))</f>
        <v>Web</v>
      </c>
    </row>
    <row r="975" spans="1:20" ht="16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s="5">
        <f>(E975/D975)</f>
        <v>0.21615194054500414</v>
      </c>
      <c r="I975" s="8">
        <f>E975/G975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4">
        <f>(((L975/60)/60)/24)+DATE(1970,1,1)</f>
        <v>40522.25</v>
      </c>
      <c r="O975" s="14">
        <f>(((M975/60)/60)/24)+DATE(1970,1,1)</f>
        <v>40524.25</v>
      </c>
      <c r="P975" t="b">
        <v>0</v>
      </c>
      <c r="Q975" t="b">
        <v>1</v>
      </c>
      <c r="R975" t="s">
        <v>33</v>
      </c>
      <c r="S975" t="str">
        <f>IF(R975="food/food trucks","Food",IF(OR(R975=$R$3,R975=$R$15,R975=$R$52,R975=$R$85,R975=$R$75,R975=$R$135),"Music",IF(OR(R975=Sheet1!$H$4,R975=Sheet1!$H$5,R975=Sheet1!$H$6,R975=Sheet1!$H$7,R975=Sheet1!$H$8,R975=Sheet1!$H$9),"Film &amp; Video",IF(OR(R975=Sheet1!$H$26,R975=Sheet1!$H$25),"Technology",IF(R975=Sheet1!$H$13,"Journalism",IF(OR(R975=Sheet1!$H$20,R975=Sheet1!$H$21,R975=Sheet1!$H$22,R975=Sheet1!$H$23),"Publishing",IF(R975=Sheet1!$H$24,"Photography",IF(R975=Sheet1!$H$27,"Theater",IF(OR(R975=Sheet1!$H$10,R975=Sheet1!$H$11),"Games","TBD")))))))))</f>
        <v>Theater</v>
      </c>
      <c r="T975" t="str">
        <f>IF(R975=Sheet1!$H$4,"Animation",IF(R975=Sheet1!$H$5,"Documentary",IF(R975=Sheet1!$H$6,"Drama",IF(R975=Sheet1!$H$7,"Science Fiction",IF(R975=Sheet1!$H$8,"Shorts",IF(R975=Sheet1!$H$9,"Television",IF(R975=Sheet1!$H$10,"Mobile games",IF(R975=Sheet1!$H$11,"Video games",IF(R975=Sheet1!$H$12,"Food trucks",IF(R975=Sheet1!$H$13,"Audio",IF(R975=Sheet1!$H$14,"Electric music",IF(R975=Sheet1!$H$15,"Indie rock",IF(R975=Sheet1!$H$16,"Jazz",IF(R975=Sheet1!$H$17,"Metal",IF(R975=Sheet1!$H$18,"Rock",IF(R975=Sheet1!$H$19,"World Music",IF(R975=Sheet1!$H$20,"Fiction",IF(R975=Sheet1!$H$21,"Nonfiction",IF(R975=Sheet1!$H$22,"Radio &amp; podcasts",IF(R975=Sheet1!$H$23,"Translations",IF(R975=Sheet1!$H$24,"Photography books",IF(R975=Sheet1!$H$25,"Web",IF(R975=Sheet1!$H$26,"Wearables",IF(R975=Sheet1!$H$27,"Plays","Other"))))))))))))))))))))))))</f>
        <v>Plays</v>
      </c>
    </row>
    <row r="976" spans="1:20" ht="16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s="5">
        <f>(E976/D976)</f>
        <v>3.73875</v>
      </c>
      <c r="I976" s="8">
        <f>E976/G976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14">
        <f>(((L976/60)/60)/24)+DATE(1970,1,1)</f>
        <v>41412.208333333336</v>
      </c>
      <c r="O976" s="14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tr">
        <f>IF(R976="food/food trucks","Food",IF(OR(R976=$R$3,R976=$R$15,R976=$R$52,R976=$R$85,R976=$R$75,R976=$R$135),"Music",IF(OR(R976=Sheet1!$H$4,R976=Sheet1!$H$5,R976=Sheet1!$H$6,R976=Sheet1!$H$7,R976=Sheet1!$H$8,R976=Sheet1!$H$9),"Film &amp; Video",IF(OR(R976=Sheet1!$H$26,R976=Sheet1!$H$25),"Technology",IF(R976=Sheet1!$H$13,"Journalism",IF(OR(R976=Sheet1!$H$20,R976=Sheet1!$H$21,R976=Sheet1!$H$22,R976=Sheet1!$H$23),"Publishing",IF(R976=Sheet1!$H$24,"Photography",IF(R976=Sheet1!$H$27,"Theater",IF(OR(R976=Sheet1!$H$10,R976=Sheet1!$H$11),"Games","TBD")))))))))</f>
        <v>Music</v>
      </c>
      <c r="T976" t="str">
        <f>IF(R976=Sheet1!$H$4,"Animation",IF(R976=Sheet1!$H$5,"Documentary",IF(R976=Sheet1!$H$6,"Drama",IF(R976=Sheet1!$H$7,"Science Fiction",IF(R976=Sheet1!$H$8,"Shorts",IF(R976=Sheet1!$H$9,"Television",IF(R976=Sheet1!$H$10,"Mobile games",IF(R976=Sheet1!$H$11,"Video games",IF(R976=Sheet1!$H$12,"Food trucks",IF(R976=Sheet1!$H$13,"Audio",IF(R976=Sheet1!$H$14,"Electric music",IF(R976=Sheet1!$H$15,"Indie rock",IF(R976=Sheet1!$H$16,"Jazz",IF(R976=Sheet1!$H$17,"Metal",IF(R976=Sheet1!$H$18,"Rock",IF(R976=Sheet1!$H$19,"World Music",IF(R976=Sheet1!$H$20,"Fiction",IF(R976=Sheet1!$H$21,"Nonfiction",IF(R976=Sheet1!$H$22,"Radio &amp; podcasts",IF(R976=Sheet1!$H$23,"Translations",IF(R976=Sheet1!$H$24,"Photography books",IF(R976=Sheet1!$H$25,"Web",IF(R976=Sheet1!$H$26,"Wearables",IF(R976=Sheet1!$H$27,"Plays","Other"))))))))))))))))))))))))</f>
        <v>Indie rock</v>
      </c>
    </row>
    <row r="977" spans="1:20" ht="16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s="5">
        <f>(E977/D977)</f>
        <v>1.5492592592592593</v>
      </c>
      <c r="I977" s="8">
        <f>E977/G977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4">
        <f>(((L977/60)/60)/24)+DATE(1970,1,1)</f>
        <v>42337.25</v>
      </c>
      <c r="O977" s="14">
        <f>(((M977/60)/60)/24)+DATE(1970,1,1)</f>
        <v>42376.25</v>
      </c>
      <c r="P977" t="b">
        <v>0</v>
      </c>
      <c r="Q977" t="b">
        <v>1</v>
      </c>
      <c r="R977" t="s">
        <v>33</v>
      </c>
      <c r="S977" t="str">
        <f>IF(R977="food/food trucks","Food",IF(OR(R977=$R$3,R977=$R$15,R977=$R$52,R977=$R$85,R977=$R$75,R977=$R$135),"Music",IF(OR(R977=Sheet1!$H$4,R977=Sheet1!$H$5,R977=Sheet1!$H$6,R977=Sheet1!$H$7,R977=Sheet1!$H$8,R977=Sheet1!$H$9),"Film &amp; Video",IF(OR(R977=Sheet1!$H$26,R977=Sheet1!$H$25),"Technology",IF(R977=Sheet1!$H$13,"Journalism",IF(OR(R977=Sheet1!$H$20,R977=Sheet1!$H$21,R977=Sheet1!$H$22,R977=Sheet1!$H$23),"Publishing",IF(R977=Sheet1!$H$24,"Photography",IF(R977=Sheet1!$H$27,"Theater",IF(OR(R977=Sheet1!$H$10,R977=Sheet1!$H$11),"Games","TBD")))))))))</f>
        <v>Theater</v>
      </c>
      <c r="T977" t="str">
        <f>IF(R977=Sheet1!$H$4,"Animation",IF(R977=Sheet1!$H$5,"Documentary",IF(R977=Sheet1!$H$6,"Drama",IF(R977=Sheet1!$H$7,"Science Fiction",IF(R977=Sheet1!$H$8,"Shorts",IF(R977=Sheet1!$H$9,"Television",IF(R977=Sheet1!$H$10,"Mobile games",IF(R977=Sheet1!$H$11,"Video games",IF(R977=Sheet1!$H$12,"Food trucks",IF(R977=Sheet1!$H$13,"Audio",IF(R977=Sheet1!$H$14,"Electric music",IF(R977=Sheet1!$H$15,"Indie rock",IF(R977=Sheet1!$H$16,"Jazz",IF(R977=Sheet1!$H$17,"Metal",IF(R977=Sheet1!$H$18,"Rock",IF(R977=Sheet1!$H$19,"World Music",IF(R977=Sheet1!$H$20,"Fiction",IF(R977=Sheet1!$H$21,"Nonfiction",IF(R977=Sheet1!$H$22,"Radio &amp; podcasts",IF(R977=Sheet1!$H$23,"Translations",IF(R977=Sheet1!$H$24,"Photography books",IF(R977=Sheet1!$H$25,"Web",IF(R977=Sheet1!$H$26,"Wearables",IF(R977=Sheet1!$H$27,"Plays","Other"))))))))))))))))))))))))</f>
        <v>Plays</v>
      </c>
    </row>
    <row r="978" spans="1:20" ht="31.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s="5">
        <f>(E978/D978)</f>
        <v>3.2214999999999998</v>
      </c>
      <c r="I978" s="8">
        <f>E978/G978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4">
        <f>(((L978/60)/60)/24)+DATE(1970,1,1)</f>
        <v>40571.25</v>
      </c>
      <c r="O978" s="14">
        <f>(((M978/60)/60)/24)+DATE(1970,1,1)</f>
        <v>40577.25</v>
      </c>
      <c r="P978" t="b">
        <v>0</v>
      </c>
      <c r="Q978" t="b">
        <v>1</v>
      </c>
      <c r="R978" t="s">
        <v>33</v>
      </c>
      <c r="S978" t="str">
        <f>IF(R978="food/food trucks","Food",IF(OR(R978=$R$3,R978=$R$15,R978=$R$52,R978=$R$85,R978=$R$75,R978=$R$135),"Music",IF(OR(R978=Sheet1!$H$4,R978=Sheet1!$H$5,R978=Sheet1!$H$6,R978=Sheet1!$H$7,R978=Sheet1!$H$8,R978=Sheet1!$H$9),"Film &amp; Video",IF(OR(R978=Sheet1!$H$26,R978=Sheet1!$H$25),"Technology",IF(R978=Sheet1!$H$13,"Journalism",IF(OR(R978=Sheet1!$H$20,R978=Sheet1!$H$21,R978=Sheet1!$H$22,R978=Sheet1!$H$23),"Publishing",IF(R978=Sheet1!$H$24,"Photography",IF(R978=Sheet1!$H$27,"Theater",IF(OR(R978=Sheet1!$H$10,R978=Sheet1!$H$11),"Games","TBD")))))))))</f>
        <v>Theater</v>
      </c>
      <c r="T978" t="str">
        <f>IF(R978=Sheet1!$H$4,"Animation",IF(R978=Sheet1!$H$5,"Documentary",IF(R978=Sheet1!$H$6,"Drama",IF(R978=Sheet1!$H$7,"Science Fiction",IF(R978=Sheet1!$H$8,"Shorts",IF(R978=Sheet1!$H$9,"Television",IF(R978=Sheet1!$H$10,"Mobile games",IF(R978=Sheet1!$H$11,"Video games",IF(R978=Sheet1!$H$12,"Food trucks",IF(R978=Sheet1!$H$13,"Audio",IF(R978=Sheet1!$H$14,"Electric music",IF(R978=Sheet1!$H$15,"Indie rock",IF(R978=Sheet1!$H$16,"Jazz",IF(R978=Sheet1!$H$17,"Metal",IF(R978=Sheet1!$H$18,"Rock",IF(R978=Sheet1!$H$19,"World Music",IF(R978=Sheet1!$H$20,"Fiction",IF(R978=Sheet1!$H$21,"Nonfiction",IF(R978=Sheet1!$H$22,"Radio &amp; podcasts",IF(R978=Sheet1!$H$23,"Translations",IF(R978=Sheet1!$H$24,"Photography books",IF(R978=Sheet1!$H$25,"Web",IF(R978=Sheet1!$H$26,"Wearables",IF(R978=Sheet1!$H$27,"Plays","Other"))))))))))))))))))))))))</f>
        <v>Plays</v>
      </c>
    </row>
    <row r="979" spans="1:20" ht="16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s="5">
        <f>(E979/D979)</f>
        <v>0.73957142857142855</v>
      </c>
      <c r="I979" s="8">
        <f>E979/G979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4">
        <f>(((L979/60)/60)/24)+DATE(1970,1,1)</f>
        <v>43138.25</v>
      </c>
      <c r="O979" s="14">
        <f>(((M979/60)/60)/24)+DATE(1970,1,1)</f>
        <v>43170.25</v>
      </c>
      <c r="P979" t="b">
        <v>0</v>
      </c>
      <c r="Q979" t="b">
        <v>0</v>
      </c>
      <c r="R979" t="s">
        <v>17</v>
      </c>
      <c r="S979" t="str">
        <f>IF(R979="food/food trucks","Food",IF(OR(R979=$R$3,R979=$R$15,R979=$R$52,R979=$R$85,R979=$R$75,R979=$R$135),"Music",IF(OR(R979=Sheet1!$H$4,R979=Sheet1!$H$5,R979=Sheet1!$H$6,R979=Sheet1!$H$7,R979=Sheet1!$H$8,R979=Sheet1!$H$9),"Film &amp; Video",IF(OR(R979=Sheet1!$H$26,R979=Sheet1!$H$25),"Technology",IF(R979=Sheet1!$H$13,"Journalism",IF(OR(R979=Sheet1!$H$20,R979=Sheet1!$H$21,R979=Sheet1!$H$22,R979=Sheet1!$H$23),"Publishing",IF(R979=Sheet1!$H$24,"Photography",IF(R979=Sheet1!$H$27,"Theater",IF(OR(R979=Sheet1!$H$10,R979=Sheet1!$H$11),"Games","TBD")))))))))</f>
        <v>Food</v>
      </c>
      <c r="T979" t="str">
        <f>IF(R979=Sheet1!$H$4,"Animation",IF(R979=Sheet1!$H$5,"Documentary",IF(R979=Sheet1!$H$6,"Drama",IF(R979=Sheet1!$H$7,"Science Fiction",IF(R979=Sheet1!$H$8,"Shorts",IF(R979=Sheet1!$H$9,"Television",IF(R979=Sheet1!$H$10,"Mobile games",IF(R979=Sheet1!$H$11,"Video games",IF(R979=Sheet1!$H$12,"Food trucks",IF(R979=Sheet1!$H$13,"Audio",IF(R979=Sheet1!$H$14,"Electric music",IF(R979=Sheet1!$H$15,"Indie rock",IF(R979=Sheet1!$H$16,"Jazz",IF(R979=Sheet1!$H$17,"Metal",IF(R979=Sheet1!$H$18,"Rock",IF(R979=Sheet1!$H$19,"World Music",IF(R979=Sheet1!$H$20,"Fiction",IF(R979=Sheet1!$H$21,"Nonfiction",IF(R979=Sheet1!$H$22,"Radio &amp; podcasts",IF(R979=Sheet1!$H$23,"Translations",IF(R979=Sheet1!$H$24,"Photography books",IF(R979=Sheet1!$H$25,"Web",IF(R979=Sheet1!$H$26,"Wearables",IF(R979=Sheet1!$H$27,"Plays","Other"))))))))))))))))))))))))</f>
        <v>Food trucks</v>
      </c>
    </row>
    <row r="980" spans="1:20" ht="16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s="5">
        <f>(E980/D980)</f>
        <v>8.641</v>
      </c>
      <c r="I980" s="8">
        <f>E980/G980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4">
        <f>(((L980/60)/60)/24)+DATE(1970,1,1)</f>
        <v>42686.25</v>
      </c>
      <c r="O980" s="14">
        <f>(((M980/60)/60)/24)+DATE(1970,1,1)</f>
        <v>42708.25</v>
      </c>
      <c r="P980" t="b">
        <v>0</v>
      </c>
      <c r="Q980" t="b">
        <v>0</v>
      </c>
      <c r="R980" t="s">
        <v>89</v>
      </c>
      <c r="S980" t="str">
        <f>IF(R980="food/food trucks","Food",IF(OR(R980=$R$3,R980=$R$15,R980=$R$52,R980=$R$85,R980=$R$75,R980=$R$135),"Music",IF(OR(R980=Sheet1!$H$4,R980=Sheet1!$H$5,R980=Sheet1!$H$6,R980=Sheet1!$H$7,R980=Sheet1!$H$8,R980=Sheet1!$H$9),"Film &amp; Video",IF(OR(R980=Sheet1!$H$26,R980=Sheet1!$H$25),"Technology",IF(R980=Sheet1!$H$13,"Journalism",IF(OR(R980=Sheet1!$H$20,R980=Sheet1!$H$21,R980=Sheet1!$H$22,R980=Sheet1!$H$23),"Publishing",IF(R980=Sheet1!$H$24,"Photography",IF(R980=Sheet1!$H$27,"Theater",IF(OR(R980=Sheet1!$H$10,R980=Sheet1!$H$11),"Games","TBD")))))))))</f>
        <v>Games</v>
      </c>
      <c r="T980" t="str">
        <f>IF(R980=Sheet1!$H$4,"Animation",IF(R980=Sheet1!$H$5,"Documentary",IF(R980=Sheet1!$H$6,"Drama",IF(R980=Sheet1!$H$7,"Science Fiction",IF(R980=Sheet1!$H$8,"Shorts",IF(R980=Sheet1!$H$9,"Television",IF(R980=Sheet1!$H$10,"Mobile games",IF(R980=Sheet1!$H$11,"Video games",IF(R980=Sheet1!$H$12,"Food trucks",IF(R980=Sheet1!$H$13,"Audio",IF(R980=Sheet1!$H$14,"Electric music",IF(R980=Sheet1!$H$15,"Indie rock",IF(R980=Sheet1!$H$16,"Jazz",IF(R980=Sheet1!$H$17,"Metal",IF(R980=Sheet1!$H$18,"Rock",IF(R980=Sheet1!$H$19,"World Music",IF(R980=Sheet1!$H$20,"Fiction",IF(R980=Sheet1!$H$21,"Nonfiction",IF(R980=Sheet1!$H$22,"Radio &amp; podcasts",IF(R980=Sheet1!$H$23,"Translations",IF(R980=Sheet1!$H$24,"Photography books",IF(R980=Sheet1!$H$25,"Web",IF(R980=Sheet1!$H$26,"Wearables",IF(R980=Sheet1!$H$27,"Plays","Other"))))))))))))))))))))))))</f>
        <v>Video games</v>
      </c>
    </row>
    <row r="981" spans="1:20" ht="16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s="5">
        <f>(E981/D981)</f>
        <v>1.432624584717608</v>
      </c>
      <c r="I981" s="8">
        <f>E981/G981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4">
        <f>(((L981/60)/60)/24)+DATE(1970,1,1)</f>
        <v>42078.208333333328</v>
      </c>
      <c r="O981" s="14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tr">
        <f>IF(R981="food/food trucks","Food",IF(OR(R981=$R$3,R981=$R$15,R981=$R$52,R981=$R$85,R981=$R$75,R981=$R$135),"Music",IF(OR(R981=Sheet1!$H$4,R981=Sheet1!$H$5,R981=Sheet1!$H$6,R981=Sheet1!$H$7,R981=Sheet1!$H$8,R981=Sheet1!$H$9),"Film &amp; Video",IF(OR(R981=Sheet1!$H$26,R981=Sheet1!$H$25),"Technology",IF(R981=Sheet1!$H$13,"Journalism",IF(OR(R981=Sheet1!$H$20,R981=Sheet1!$H$21,R981=Sheet1!$H$22,R981=Sheet1!$H$23),"Publishing",IF(R981=Sheet1!$H$24,"Photography",IF(R981=Sheet1!$H$27,"Theater",IF(OR(R981=Sheet1!$H$10,R981=Sheet1!$H$11),"Games","TBD")))))))))</f>
        <v>Theater</v>
      </c>
      <c r="T981" t="str">
        <f>IF(R981=Sheet1!$H$4,"Animation",IF(R981=Sheet1!$H$5,"Documentary",IF(R981=Sheet1!$H$6,"Drama",IF(R981=Sheet1!$H$7,"Science Fiction",IF(R981=Sheet1!$H$8,"Shorts",IF(R981=Sheet1!$H$9,"Television",IF(R981=Sheet1!$H$10,"Mobile games",IF(R981=Sheet1!$H$11,"Video games",IF(R981=Sheet1!$H$12,"Food trucks",IF(R981=Sheet1!$H$13,"Audio",IF(R981=Sheet1!$H$14,"Electric music",IF(R981=Sheet1!$H$15,"Indie rock",IF(R981=Sheet1!$H$16,"Jazz",IF(R981=Sheet1!$H$17,"Metal",IF(R981=Sheet1!$H$18,"Rock",IF(R981=Sheet1!$H$19,"World Music",IF(R981=Sheet1!$H$20,"Fiction",IF(R981=Sheet1!$H$21,"Nonfiction",IF(R981=Sheet1!$H$22,"Radio &amp; podcasts",IF(R981=Sheet1!$H$23,"Translations",IF(R981=Sheet1!$H$24,"Photography books",IF(R981=Sheet1!$H$25,"Web",IF(R981=Sheet1!$H$26,"Wearables",IF(R981=Sheet1!$H$27,"Plays","Other"))))))))))))))))))))))))</f>
        <v>Plays</v>
      </c>
    </row>
    <row r="982" spans="1:20" ht="16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s="5">
        <f>(E982/D982)</f>
        <v>0.40281762295081969</v>
      </c>
      <c r="I982" s="8">
        <f>E982/G982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4">
        <f>(((L982/60)/60)/24)+DATE(1970,1,1)</f>
        <v>42307.208333333328</v>
      </c>
      <c r="O982" s="14">
        <f>(((M982/60)/60)/24)+DATE(1970,1,1)</f>
        <v>42312.25</v>
      </c>
      <c r="P982" t="b">
        <v>1</v>
      </c>
      <c r="Q982" t="b">
        <v>0</v>
      </c>
      <c r="R982" t="s">
        <v>68</v>
      </c>
      <c r="S982" t="str">
        <f>IF(R982="food/food trucks","Food",IF(OR(R982=$R$3,R982=$R$15,R982=$R$52,R982=$R$85,R982=$R$75,R982=$R$135),"Music",IF(OR(R982=Sheet1!$H$4,R982=Sheet1!$H$5,R982=Sheet1!$H$6,R982=Sheet1!$H$7,R982=Sheet1!$H$8,R982=Sheet1!$H$9),"Film &amp; Video",IF(OR(R982=Sheet1!$H$26,R982=Sheet1!$H$25),"Technology",IF(R982=Sheet1!$H$13,"Journalism",IF(OR(R982=Sheet1!$H$20,R982=Sheet1!$H$21,R982=Sheet1!$H$22,R982=Sheet1!$H$23),"Publishing",IF(R982=Sheet1!$H$24,"Photography",IF(R982=Sheet1!$H$27,"Theater",IF(OR(R982=Sheet1!$H$10,R982=Sheet1!$H$11),"Games","TBD")))))))))</f>
        <v>Publishing</v>
      </c>
      <c r="T982" t="str">
        <f>IF(R982=Sheet1!$H$4,"Animation",IF(R982=Sheet1!$H$5,"Documentary",IF(R982=Sheet1!$H$6,"Drama",IF(R982=Sheet1!$H$7,"Science Fiction",IF(R982=Sheet1!$H$8,"Shorts",IF(R982=Sheet1!$H$9,"Television",IF(R982=Sheet1!$H$10,"Mobile games",IF(R982=Sheet1!$H$11,"Video games",IF(R982=Sheet1!$H$12,"Food trucks",IF(R982=Sheet1!$H$13,"Audio",IF(R982=Sheet1!$H$14,"Electric music",IF(R982=Sheet1!$H$15,"Indie rock",IF(R982=Sheet1!$H$16,"Jazz",IF(R982=Sheet1!$H$17,"Metal",IF(R982=Sheet1!$H$18,"Rock",IF(R982=Sheet1!$H$19,"World Music",IF(R982=Sheet1!$H$20,"Fiction",IF(R982=Sheet1!$H$21,"Nonfiction",IF(R982=Sheet1!$H$22,"Radio &amp; podcasts",IF(R982=Sheet1!$H$23,"Translations",IF(R982=Sheet1!$H$24,"Photography books",IF(R982=Sheet1!$H$25,"Web",IF(R982=Sheet1!$H$26,"Wearables",IF(R982=Sheet1!$H$27,"Plays","Other"))))))))))))))))))))))))</f>
        <v>Nonfiction</v>
      </c>
    </row>
    <row r="983" spans="1:20" ht="16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s="5">
        <f>(E983/D983)</f>
        <v>1.7822388059701493</v>
      </c>
      <c r="I983" s="8">
        <f>E983/G983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4">
        <f>(((L983/60)/60)/24)+DATE(1970,1,1)</f>
        <v>43094.25</v>
      </c>
      <c r="O983" s="14">
        <f>(((M983/60)/60)/24)+DATE(1970,1,1)</f>
        <v>43127.25</v>
      </c>
      <c r="P983" t="b">
        <v>0</v>
      </c>
      <c r="Q983" t="b">
        <v>0</v>
      </c>
      <c r="R983" t="s">
        <v>28</v>
      </c>
      <c r="S983" t="str">
        <f>IF(R983="food/food trucks","Food",IF(OR(R983=$R$3,R983=$R$15,R983=$R$52,R983=$R$85,R983=$R$75,R983=$R$135),"Music",IF(OR(R983=Sheet1!$H$4,R983=Sheet1!$H$5,R983=Sheet1!$H$6,R983=Sheet1!$H$7,R983=Sheet1!$H$8,R983=Sheet1!$H$9),"Film &amp; Video",IF(OR(R983=Sheet1!$H$26,R983=Sheet1!$H$25),"Technology",IF(R983=Sheet1!$H$13,"Journalism",IF(OR(R983=Sheet1!$H$20,R983=Sheet1!$H$21,R983=Sheet1!$H$22,R983=Sheet1!$H$23),"Publishing",IF(R983=Sheet1!$H$24,"Photography",IF(R983=Sheet1!$H$27,"Theater",IF(OR(R983=Sheet1!$H$10,R983=Sheet1!$H$11),"Games","TBD")))))))))</f>
        <v>Technology</v>
      </c>
      <c r="T983" t="str">
        <f>IF(R983=Sheet1!$H$4,"Animation",IF(R983=Sheet1!$H$5,"Documentary",IF(R983=Sheet1!$H$6,"Drama",IF(R983=Sheet1!$H$7,"Science Fiction",IF(R983=Sheet1!$H$8,"Shorts",IF(R983=Sheet1!$H$9,"Television",IF(R983=Sheet1!$H$10,"Mobile games",IF(R983=Sheet1!$H$11,"Video games",IF(R983=Sheet1!$H$12,"Food trucks",IF(R983=Sheet1!$H$13,"Audio",IF(R983=Sheet1!$H$14,"Electric music",IF(R983=Sheet1!$H$15,"Indie rock",IF(R983=Sheet1!$H$16,"Jazz",IF(R983=Sheet1!$H$17,"Metal",IF(R983=Sheet1!$H$18,"Rock",IF(R983=Sheet1!$H$19,"World Music",IF(R983=Sheet1!$H$20,"Fiction",IF(R983=Sheet1!$H$21,"Nonfiction",IF(R983=Sheet1!$H$22,"Radio &amp; podcasts",IF(R983=Sheet1!$H$23,"Translations",IF(R983=Sheet1!$H$24,"Photography books",IF(R983=Sheet1!$H$25,"Web",IF(R983=Sheet1!$H$26,"Wearables",IF(R983=Sheet1!$H$27,"Plays","Other"))))))))))))))))))))))))</f>
        <v>Web</v>
      </c>
    </row>
    <row r="984" spans="1:20" ht="16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s="5">
        <f>(E984/D984)</f>
        <v>0.84930555555555554</v>
      </c>
      <c r="I984" s="8">
        <f>E984/G984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4">
        <f>(((L984/60)/60)/24)+DATE(1970,1,1)</f>
        <v>40743.208333333336</v>
      </c>
      <c r="O984" s="14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>
        <f>IF(R984="food/food trucks","Food",IF(OR(R984=$R$3,R984=$R$15,R984=$R$52,R984=$R$85,R984=$R$75,R984=$R$135),"Music",IF(OR(R984=Sheet1!$H$4,R984=Sheet1!$H$5,R984=Sheet1!$H$6,R984=Sheet1!$H$7,R984=Sheet1!$H$8,R984=Sheet1!$H$9),"Film &amp; Video",IF(OR(R984=Sheet1!$H$26,R984=Sheet1!$H$25),"Technology",IF(R984=Sheet1!$H$13,"Journalism",IF(OR(R984=Sheet1!$H$20,R984=Sheet1!$H$21,R984=Sheet1!$H$22,R984=Sheet1!$H$23),"Publishing",IF(R984=Sheet1!$H$24,"Photography",IF(R984=Sheet1!$H$27,"Theater",IF(OR(R984=Sheet1!$H$10,R984=Sheet1!$H$11),"Games","TBD")))))))))</f>
        <v>Film &amp; Video</v>
      </c>
      <c r="T984" t="str">
        <f>IF(R984=Sheet1!$H$4,"Animation",IF(R984=Sheet1!$H$5,"Documentary",IF(R984=Sheet1!$H$6,"Drama",IF(R984=Sheet1!$H$7,"Science Fiction",IF(R984=Sheet1!$H$8,"Shorts",IF(R984=Sheet1!$H$9,"Television",IF(R984=Sheet1!$H$10,"Mobile games",IF(R984=Sheet1!$H$11,"Video games",IF(R984=Sheet1!$H$12,"Food trucks",IF(R984=Sheet1!$H$13,"Audio",IF(R984=Sheet1!$H$14,"Electric music",IF(R984=Sheet1!$H$15,"Indie rock",IF(R984=Sheet1!$H$16,"Jazz",IF(R984=Sheet1!$H$17,"Metal",IF(R984=Sheet1!$H$18,"Rock",IF(R984=Sheet1!$H$19,"World Music",IF(R984=Sheet1!$H$20,"Fiction",IF(R984=Sheet1!$H$21,"Nonfiction",IF(R984=Sheet1!$H$22,"Radio &amp; podcasts",IF(R984=Sheet1!$H$23,"Translations",IF(R984=Sheet1!$H$24,"Photography books",IF(R984=Sheet1!$H$25,"Web",IF(R984=Sheet1!$H$26,"Wearables",IF(R984=Sheet1!$H$27,"Plays","Other"))))))))))))))))))))))))</f>
        <v>Documentary</v>
      </c>
    </row>
    <row r="985" spans="1:20" ht="16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s="5">
        <f>(E985/D985)</f>
        <v>1.4593648334624323</v>
      </c>
      <c r="I985" s="8">
        <f>E985/G985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4">
        <f>(((L985/60)/60)/24)+DATE(1970,1,1)</f>
        <v>43681.208333333328</v>
      </c>
      <c r="O985" s="14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tr">
        <f>IF(R985="food/food trucks","Food",IF(OR(R985=$R$3,R985=$R$15,R985=$R$52,R985=$R$85,R985=$R$75,R985=$R$135),"Music",IF(OR(R985=Sheet1!$H$4,R985=Sheet1!$H$5,R985=Sheet1!$H$6,R985=Sheet1!$H$7,R985=Sheet1!$H$8,R985=Sheet1!$H$9),"Film &amp; Video",IF(OR(R985=Sheet1!$H$26,R985=Sheet1!$H$25),"Technology",IF(R985=Sheet1!$H$13,"Journalism",IF(OR(R985=Sheet1!$H$20,R985=Sheet1!$H$21,R985=Sheet1!$H$22,R985=Sheet1!$H$23),"Publishing",IF(R985=Sheet1!$H$24,"Photography",IF(R985=Sheet1!$H$27,"Theater",IF(OR(R985=Sheet1!$H$10,R985=Sheet1!$H$11),"Games","TBD")))))))))</f>
        <v>Film &amp; Video</v>
      </c>
      <c r="T985" t="str">
        <f>IF(R985=Sheet1!$H$4,"Animation",IF(R985=Sheet1!$H$5,"Documentary",IF(R985=Sheet1!$H$6,"Drama",IF(R985=Sheet1!$H$7,"Science Fiction",IF(R985=Sheet1!$H$8,"Shorts",IF(R985=Sheet1!$H$9,"Television",IF(R985=Sheet1!$H$10,"Mobile games",IF(R985=Sheet1!$H$11,"Video games",IF(R985=Sheet1!$H$12,"Food trucks",IF(R985=Sheet1!$H$13,"Audio",IF(R985=Sheet1!$H$14,"Electric music",IF(R985=Sheet1!$H$15,"Indie rock",IF(R985=Sheet1!$H$16,"Jazz",IF(R985=Sheet1!$H$17,"Metal",IF(R985=Sheet1!$H$18,"Rock",IF(R985=Sheet1!$H$19,"World Music",IF(R985=Sheet1!$H$20,"Fiction",IF(R985=Sheet1!$H$21,"Nonfiction",IF(R985=Sheet1!$H$22,"Radio &amp; podcasts",IF(R985=Sheet1!$H$23,"Translations",IF(R985=Sheet1!$H$24,"Photography books",IF(R985=Sheet1!$H$25,"Web",IF(R985=Sheet1!$H$26,"Wearables",IF(R985=Sheet1!$H$27,"Plays","Other"))))))))))))))))))))))))</f>
        <v>Documentary</v>
      </c>
    </row>
    <row r="986" spans="1:20" ht="31.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s="5">
        <f>(E986/D986)</f>
        <v>1.5246153846153847</v>
      </c>
      <c r="I986" s="8">
        <f>E986/G986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4">
        <f>(((L986/60)/60)/24)+DATE(1970,1,1)</f>
        <v>43716.208333333328</v>
      </c>
      <c r="O986" s="14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tr">
        <f>IF(R986="food/food trucks","Food",IF(OR(R986=$R$3,R986=$R$15,R986=$R$52,R986=$R$85,R986=$R$75,R986=$R$135),"Music",IF(OR(R986=Sheet1!$H$4,R986=Sheet1!$H$5,R986=Sheet1!$H$6,R986=Sheet1!$H$7,R986=Sheet1!$H$8,R986=Sheet1!$H$9),"Film &amp; Video",IF(OR(R986=Sheet1!$H$26,R986=Sheet1!$H$25),"Technology",IF(R986=Sheet1!$H$13,"Journalism",IF(OR(R986=Sheet1!$H$20,R986=Sheet1!$H$21,R986=Sheet1!$H$22,R986=Sheet1!$H$23),"Publishing",IF(R986=Sheet1!$H$24,"Photography",IF(R986=Sheet1!$H$27,"Theater",IF(OR(R986=Sheet1!$H$10,R986=Sheet1!$H$11),"Games","TBD")))))))))</f>
        <v>Theater</v>
      </c>
      <c r="T986" t="str">
        <f>IF(R986=Sheet1!$H$4,"Animation",IF(R986=Sheet1!$H$5,"Documentary",IF(R986=Sheet1!$H$6,"Drama",IF(R986=Sheet1!$H$7,"Science Fiction",IF(R986=Sheet1!$H$8,"Shorts",IF(R986=Sheet1!$H$9,"Television",IF(R986=Sheet1!$H$10,"Mobile games",IF(R986=Sheet1!$H$11,"Video games",IF(R986=Sheet1!$H$12,"Food trucks",IF(R986=Sheet1!$H$13,"Audio",IF(R986=Sheet1!$H$14,"Electric music",IF(R986=Sheet1!$H$15,"Indie rock",IF(R986=Sheet1!$H$16,"Jazz",IF(R986=Sheet1!$H$17,"Metal",IF(R986=Sheet1!$H$18,"Rock",IF(R986=Sheet1!$H$19,"World Music",IF(R986=Sheet1!$H$20,"Fiction",IF(R986=Sheet1!$H$21,"Nonfiction",IF(R986=Sheet1!$H$22,"Radio &amp; podcasts",IF(R986=Sheet1!$H$23,"Translations",IF(R986=Sheet1!$H$24,"Photography books",IF(R986=Sheet1!$H$25,"Web",IF(R986=Sheet1!$H$26,"Wearables",IF(R986=Sheet1!$H$27,"Plays","Other"))))))))))))))))))))))))</f>
        <v>Plays</v>
      </c>
    </row>
    <row r="987" spans="1:20" ht="16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s="5">
        <f>(E987/D987)</f>
        <v>0.67129542790152408</v>
      </c>
      <c r="I987" s="8">
        <f>E987/G987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4">
        <f>(((L987/60)/60)/24)+DATE(1970,1,1)</f>
        <v>41614.25</v>
      </c>
      <c r="O987" s="14">
        <f>(((M987/60)/60)/24)+DATE(1970,1,1)</f>
        <v>41640.25</v>
      </c>
      <c r="P987" t="b">
        <v>0</v>
      </c>
      <c r="Q987" t="b">
        <v>1</v>
      </c>
      <c r="R987" t="s">
        <v>23</v>
      </c>
      <c r="S987" t="str">
        <f>IF(R987="food/food trucks","Food",IF(OR(R987=$R$3,R987=$R$15,R987=$R$52,R987=$R$85,R987=$R$75,R987=$R$135),"Music",IF(OR(R987=Sheet1!$H$4,R987=Sheet1!$H$5,R987=Sheet1!$H$6,R987=Sheet1!$H$7,R987=Sheet1!$H$8,R987=Sheet1!$H$9),"Film &amp; Video",IF(OR(R987=Sheet1!$H$26,R987=Sheet1!$H$25),"Technology",IF(R987=Sheet1!$H$13,"Journalism",IF(OR(R987=Sheet1!$H$20,R987=Sheet1!$H$21,R987=Sheet1!$H$22,R987=Sheet1!$H$23),"Publishing",IF(R987=Sheet1!$H$24,"Photography",IF(R987=Sheet1!$H$27,"Theater",IF(OR(R987=Sheet1!$H$10,R987=Sheet1!$H$11),"Games","TBD")))))))))</f>
        <v>Music</v>
      </c>
      <c r="T987" t="str">
        <f>IF(R987=Sheet1!$H$4,"Animation",IF(R987=Sheet1!$H$5,"Documentary",IF(R987=Sheet1!$H$6,"Drama",IF(R987=Sheet1!$H$7,"Science Fiction",IF(R987=Sheet1!$H$8,"Shorts",IF(R987=Sheet1!$H$9,"Television",IF(R987=Sheet1!$H$10,"Mobile games",IF(R987=Sheet1!$H$11,"Video games",IF(R987=Sheet1!$H$12,"Food trucks",IF(R987=Sheet1!$H$13,"Audio",IF(R987=Sheet1!$H$14,"Electric music",IF(R987=Sheet1!$H$15,"Indie rock",IF(R987=Sheet1!$H$16,"Jazz",IF(R987=Sheet1!$H$17,"Metal",IF(R987=Sheet1!$H$18,"Rock",IF(R987=Sheet1!$H$19,"World Music",IF(R987=Sheet1!$H$20,"Fiction",IF(R987=Sheet1!$H$21,"Nonfiction",IF(R987=Sheet1!$H$22,"Radio &amp; podcasts",IF(R987=Sheet1!$H$23,"Translations",IF(R987=Sheet1!$H$24,"Photography books",IF(R987=Sheet1!$H$25,"Web",IF(R987=Sheet1!$H$26,"Wearables",IF(R987=Sheet1!$H$27,"Plays","Other"))))))))))))))))))))))))</f>
        <v>Rock</v>
      </c>
    </row>
    <row r="988" spans="1:20" ht="31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s="5">
        <f>(E988/D988)</f>
        <v>0.40307692307692305</v>
      </c>
      <c r="I988" s="8">
        <f>E988/G988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4">
        <f>(((L988/60)/60)/24)+DATE(1970,1,1)</f>
        <v>40638.208333333336</v>
      </c>
      <c r="O988" s="14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>
        <f>IF(R988="food/food trucks","Food",IF(OR(R988=$R$3,R988=$R$15,R988=$R$52,R988=$R$85,R988=$R$75,R988=$R$135),"Music",IF(OR(R988=Sheet1!$H$4,R988=Sheet1!$H$5,R988=Sheet1!$H$6,R988=Sheet1!$H$7,R988=Sheet1!$H$8,R988=Sheet1!$H$9),"Film &amp; Video",IF(OR(R988=Sheet1!$H$26,R988=Sheet1!$H$25),"Technology",IF(R988=Sheet1!$H$13,"Journalism",IF(OR(R988=Sheet1!$H$20,R988=Sheet1!$H$21,R988=Sheet1!$H$22,R988=Sheet1!$H$23),"Publishing",IF(R988=Sheet1!$H$24,"Photography",IF(R988=Sheet1!$H$27,"Theater",IF(OR(R988=Sheet1!$H$10,R988=Sheet1!$H$11),"Games","TBD")))))))))</f>
        <v>Music</v>
      </c>
      <c r="T988" t="str">
        <f>IF(R988=Sheet1!$H$4,"Animation",IF(R988=Sheet1!$H$5,"Documentary",IF(R988=Sheet1!$H$6,"Drama",IF(R988=Sheet1!$H$7,"Science Fiction",IF(R988=Sheet1!$H$8,"Shorts",IF(R988=Sheet1!$H$9,"Television",IF(R988=Sheet1!$H$10,"Mobile games",IF(R988=Sheet1!$H$11,"Video games",IF(R988=Sheet1!$H$12,"Food trucks",IF(R988=Sheet1!$H$13,"Audio",IF(R988=Sheet1!$H$14,"Electric music",IF(R988=Sheet1!$H$15,"Indie rock",IF(R988=Sheet1!$H$16,"Jazz",IF(R988=Sheet1!$H$17,"Metal",IF(R988=Sheet1!$H$18,"Rock",IF(R988=Sheet1!$H$19,"World Music",IF(R988=Sheet1!$H$20,"Fiction",IF(R988=Sheet1!$H$21,"Nonfiction",IF(R988=Sheet1!$H$22,"Radio &amp; podcasts",IF(R988=Sheet1!$H$23,"Translations",IF(R988=Sheet1!$H$24,"Photography books",IF(R988=Sheet1!$H$25,"Web",IF(R988=Sheet1!$H$26,"Wearables",IF(R988=Sheet1!$H$27,"Plays","Other"))))))))))))))))))))))))</f>
        <v>Rock</v>
      </c>
    </row>
    <row r="989" spans="1:20" ht="16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s="5">
        <f>(E989/D989)</f>
        <v>2.1679032258064517</v>
      </c>
      <c r="I989" s="8">
        <f>E989/G989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4">
        <f>(((L989/60)/60)/24)+DATE(1970,1,1)</f>
        <v>42852.208333333328</v>
      </c>
      <c r="O989" s="14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tr">
        <f>IF(R989="food/food trucks","Food",IF(OR(R989=$R$3,R989=$R$15,R989=$R$52,R989=$R$85,R989=$R$75,R989=$R$135),"Music",IF(OR(R989=Sheet1!$H$4,R989=Sheet1!$H$5,R989=Sheet1!$H$6,R989=Sheet1!$H$7,R989=Sheet1!$H$8,R989=Sheet1!$H$9),"Film &amp; Video",IF(OR(R989=Sheet1!$H$26,R989=Sheet1!$H$25),"Technology",IF(R989=Sheet1!$H$13,"Journalism",IF(OR(R989=Sheet1!$H$20,R989=Sheet1!$H$21,R989=Sheet1!$H$22,R989=Sheet1!$H$23),"Publishing",IF(R989=Sheet1!$H$24,"Photography",IF(R989=Sheet1!$H$27,"Theater",IF(OR(R989=Sheet1!$H$10,R989=Sheet1!$H$11),"Games","TBD")))))))))</f>
        <v>Film &amp; Video</v>
      </c>
      <c r="T989" t="str">
        <f>IF(R989=Sheet1!$H$4,"Animation",IF(R989=Sheet1!$H$5,"Documentary",IF(R989=Sheet1!$H$6,"Drama",IF(R989=Sheet1!$H$7,"Science Fiction",IF(R989=Sheet1!$H$8,"Shorts",IF(R989=Sheet1!$H$9,"Television",IF(R989=Sheet1!$H$10,"Mobile games",IF(R989=Sheet1!$H$11,"Video games",IF(R989=Sheet1!$H$12,"Food trucks",IF(R989=Sheet1!$H$13,"Audio",IF(R989=Sheet1!$H$14,"Electric music",IF(R989=Sheet1!$H$15,"Indie rock",IF(R989=Sheet1!$H$16,"Jazz",IF(R989=Sheet1!$H$17,"Metal",IF(R989=Sheet1!$H$18,"Rock",IF(R989=Sheet1!$H$19,"World Music",IF(R989=Sheet1!$H$20,"Fiction",IF(R989=Sheet1!$H$21,"Nonfiction",IF(R989=Sheet1!$H$22,"Radio &amp; podcasts",IF(R989=Sheet1!$H$23,"Translations",IF(R989=Sheet1!$H$24,"Photography books",IF(R989=Sheet1!$H$25,"Web",IF(R989=Sheet1!$H$26,"Wearables",IF(R989=Sheet1!$H$27,"Plays","Other"))))))))))))))))))))))))</f>
        <v>Documentary</v>
      </c>
    </row>
    <row r="990" spans="1:20" ht="16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s="5">
        <f>(E990/D990)</f>
        <v>0.52117021276595743</v>
      </c>
      <c r="I990" s="8">
        <f>E990/G990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4">
        <f>(((L990/60)/60)/24)+DATE(1970,1,1)</f>
        <v>42686.25</v>
      </c>
      <c r="O990" s="14">
        <f>(((M990/60)/60)/24)+DATE(1970,1,1)</f>
        <v>42707.25</v>
      </c>
      <c r="P990" t="b">
        <v>0</v>
      </c>
      <c r="Q990" t="b">
        <v>0</v>
      </c>
      <c r="R990" t="s">
        <v>133</v>
      </c>
      <c r="S990" t="str">
        <f>IF(R990="food/food trucks","Food",IF(OR(R990=$R$3,R990=$R$15,R990=$R$52,R990=$R$85,R990=$R$75,R990=$R$135),"Music",IF(OR(R990=Sheet1!$H$4,R990=Sheet1!$H$5,R990=Sheet1!$H$6,R990=Sheet1!$H$7,R990=Sheet1!$H$8,R990=Sheet1!$H$9),"Film &amp; Video",IF(OR(R990=Sheet1!$H$26,R990=Sheet1!$H$25),"Technology",IF(R990=Sheet1!$H$13,"Journalism",IF(OR(R990=Sheet1!$H$20,R990=Sheet1!$H$21,R990=Sheet1!$H$22,R990=Sheet1!$H$23),"Publishing",IF(R990=Sheet1!$H$24,"Photography",IF(R990=Sheet1!$H$27,"Theater",IF(OR(R990=Sheet1!$H$10,R990=Sheet1!$H$11),"Games","TBD")))))))))</f>
        <v>Publishing</v>
      </c>
      <c r="T990" t="str">
        <f>IF(R990=Sheet1!$H$4,"Animation",IF(R990=Sheet1!$H$5,"Documentary",IF(R990=Sheet1!$H$6,"Drama",IF(R990=Sheet1!$H$7,"Science Fiction",IF(R990=Sheet1!$H$8,"Shorts",IF(R990=Sheet1!$H$9,"Television",IF(R990=Sheet1!$H$10,"Mobile games",IF(R990=Sheet1!$H$11,"Video games",IF(R990=Sheet1!$H$12,"Food trucks",IF(R990=Sheet1!$H$13,"Audio",IF(R990=Sheet1!$H$14,"Electric music",IF(R990=Sheet1!$H$15,"Indie rock",IF(R990=Sheet1!$H$16,"Jazz",IF(R990=Sheet1!$H$17,"Metal",IF(R990=Sheet1!$H$18,"Rock",IF(R990=Sheet1!$H$19,"World Music",IF(R990=Sheet1!$H$20,"Fiction",IF(R990=Sheet1!$H$21,"Nonfiction",IF(R990=Sheet1!$H$22,"Radio &amp; podcasts",IF(R990=Sheet1!$H$23,"Translations",IF(R990=Sheet1!$H$24,"Photography books",IF(R990=Sheet1!$H$25,"Web",IF(R990=Sheet1!$H$26,"Wearables",IF(R990=Sheet1!$H$27,"Plays","Other"))))))))))))))))))))))))</f>
        <v>Radio &amp; podcasts</v>
      </c>
    </row>
    <row r="991" spans="1:20" ht="16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s="5">
        <f>(E991/D991)</f>
        <v>4.9958333333333336</v>
      </c>
      <c r="I991" s="8">
        <f>E991/G991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4">
        <f>(((L991/60)/60)/24)+DATE(1970,1,1)</f>
        <v>43571.208333333328</v>
      </c>
      <c r="O991" s="14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tr">
        <f>IF(R991="food/food trucks","Food",IF(OR(R991=$R$3,R991=$R$15,R991=$R$52,R991=$R$85,R991=$R$75,R991=$R$135),"Music",IF(OR(R991=Sheet1!$H$4,R991=Sheet1!$H$5,R991=Sheet1!$H$6,R991=Sheet1!$H$7,R991=Sheet1!$H$8,R991=Sheet1!$H$9),"Film &amp; Video",IF(OR(R991=Sheet1!$H$26,R991=Sheet1!$H$25),"Technology",IF(R991=Sheet1!$H$13,"Journalism",IF(OR(R991=Sheet1!$H$20,R991=Sheet1!$H$21,R991=Sheet1!$H$22,R991=Sheet1!$H$23),"Publishing",IF(R991=Sheet1!$H$24,"Photography",IF(R991=Sheet1!$H$27,"Theater",IF(OR(R991=Sheet1!$H$10,R991=Sheet1!$H$11),"Games","TBD")))))))))</f>
        <v>Publishing</v>
      </c>
      <c r="T991" t="str">
        <f>IF(R991=Sheet1!$H$4,"Animation",IF(R991=Sheet1!$H$5,"Documentary",IF(R991=Sheet1!$H$6,"Drama",IF(R991=Sheet1!$H$7,"Science Fiction",IF(R991=Sheet1!$H$8,"Shorts",IF(R991=Sheet1!$H$9,"Television",IF(R991=Sheet1!$H$10,"Mobile games",IF(R991=Sheet1!$H$11,"Video games",IF(R991=Sheet1!$H$12,"Food trucks",IF(R991=Sheet1!$H$13,"Audio",IF(R991=Sheet1!$H$14,"Electric music",IF(R991=Sheet1!$H$15,"Indie rock",IF(R991=Sheet1!$H$16,"Jazz",IF(R991=Sheet1!$H$17,"Metal",IF(R991=Sheet1!$H$18,"Rock",IF(R991=Sheet1!$H$19,"World Music",IF(R991=Sheet1!$H$20,"Fiction",IF(R991=Sheet1!$H$21,"Nonfiction",IF(R991=Sheet1!$H$22,"Radio &amp; podcasts",IF(R991=Sheet1!$H$23,"Translations",IF(R991=Sheet1!$H$24,"Photography books",IF(R991=Sheet1!$H$25,"Web",IF(R991=Sheet1!$H$26,"Wearables",IF(R991=Sheet1!$H$27,"Plays","Other"))))))))))))))))))))))))</f>
        <v>Translations</v>
      </c>
    </row>
    <row r="992" spans="1:20" ht="16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s="5">
        <f>(E992/D992)</f>
        <v>0.87679487179487181</v>
      </c>
      <c r="I992" s="8">
        <f>E992/G992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4">
        <f>(((L992/60)/60)/24)+DATE(1970,1,1)</f>
        <v>42432.25</v>
      </c>
      <c r="O992" s="14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>
        <f>IF(R992="food/food trucks","Food",IF(OR(R992=$R$3,R992=$R$15,R992=$R$52,R992=$R$85,R992=$R$75,R992=$R$135),"Music",IF(OR(R992=Sheet1!$H$4,R992=Sheet1!$H$5,R992=Sheet1!$H$6,R992=Sheet1!$H$7,R992=Sheet1!$H$8,R992=Sheet1!$H$9),"Film &amp; Video",IF(OR(R992=Sheet1!$H$26,R992=Sheet1!$H$25),"Technology",IF(R992=Sheet1!$H$13,"Journalism",IF(OR(R992=Sheet1!$H$20,R992=Sheet1!$H$21,R992=Sheet1!$H$22,R992=Sheet1!$H$23),"Publishing",IF(R992=Sheet1!$H$24,"Photography",IF(R992=Sheet1!$H$27,"Theater",IF(OR(R992=Sheet1!$H$10,R992=Sheet1!$H$11),"Games","TBD")))))))))</f>
        <v>Film &amp; Video</v>
      </c>
      <c r="T992" t="str">
        <f>IF(R992=Sheet1!$H$4,"Animation",IF(R992=Sheet1!$H$5,"Documentary",IF(R992=Sheet1!$H$6,"Drama",IF(R992=Sheet1!$H$7,"Science Fiction",IF(R992=Sheet1!$H$8,"Shorts",IF(R992=Sheet1!$H$9,"Television",IF(R992=Sheet1!$H$10,"Mobile games",IF(R992=Sheet1!$H$11,"Video games",IF(R992=Sheet1!$H$12,"Food trucks",IF(R992=Sheet1!$H$13,"Audio",IF(R992=Sheet1!$H$14,"Electric music",IF(R992=Sheet1!$H$15,"Indie rock",IF(R992=Sheet1!$H$16,"Jazz",IF(R992=Sheet1!$H$17,"Metal",IF(R992=Sheet1!$H$18,"Rock",IF(R992=Sheet1!$H$19,"World Music",IF(R992=Sheet1!$H$20,"Fiction",IF(R992=Sheet1!$H$21,"Nonfiction",IF(R992=Sheet1!$H$22,"Radio &amp; podcasts",IF(R992=Sheet1!$H$23,"Translations",IF(R992=Sheet1!$H$24,"Photography books",IF(R992=Sheet1!$H$25,"Web",IF(R992=Sheet1!$H$26,"Wearables",IF(R992=Sheet1!$H$27,"Plays","Other"))))))))))))))))))))))))</f>
        <v>Drama</v>
      </c>
    </row>
    <row r="993" spans="1:20" ht="16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s="5">
        <f>(E993/D993)</f>
        <v>1.131734693877551</v>
      </c>
      <c r="I993" s="8">
        <f>E993/G993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4">
        <f>(((L993/60)/60)/24)+DATE(1970,1,1)</f>
        <v>41907.208333333336</v>
      </c>
      <c r="O993" s="14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tr">
        <f>IF(R993="food/food trucks","Food",IF(OR(R993=$R$3,R993=$R$15,R993=$R$52,R993=$R$85,R993=$R$75,R993=$R$135),"Music",IF(OR(R993=Sheet1!$H$4,R993=Sheet1!$H$5,R993=Sheet1!$H$6,R993=Sheet1!$H$7,R993=Sheet1!$H$8,R993=Sheet1!$H$9),"Film &amp; Video",IF(OR(R993=Sheet1!$H$26,R993=Sheet1!$H$25),"Technology",IF(R993=Sheet1!$H$13,"Journalism",IF(OR(R993=Sheet1!$H$20,R993=Sheet1!$H$21,R993=Sheet1!$H$22,R993=Sheet1!$H$23),"Publishing",IF(R993=Sheet1!$H$24,"Photography",IF(R993=Sheet1!$H$27,"Theater",IF(OR(R993=Sheet1!$H$10,R993=Sheet1!$H$11),"Games","TBD")))))))))</f>
        <v>Music</v>
      </c>
      <c r="T993" t="str">
        <f>IF(R993=Sheet1!$H$4,"Animation",IF(R993=Sheet1!$H$5,"Documentary",IF(R993=Sheet1!$H$6,"Drama",IF(R993=Sheet1!$H$7,"Science Fiction",IF(R993=Sheet1!$H$8,"Shorts",IF(R993=Sheet1!$H$9,"Television",IF(R993=Sheet1!$H$10,"Mobile games",IF(R993=Sheet1!$H$11,"Video games",IF(R993=Sheet1!$H$12,"Food trucks",IF(R993=Sheet1!$H$13,"Audio",IF(R993=Sheet1!$H$14,"Electric music",IF(R993=Sheet1!$H$15,"Indie rock",IF(R993=Sheet1!$H$16,"Jazz",IF(R993=Sheet1!$H$17,"Metal",IF(R993=Sheet1!$H$18,"Rock",IF(R993=Sheet1!$H$19,"World Music",IF(R993=Sheet1!$H$20,"Fiction",IF(R993=Sheet1!$H$21,"Nonfiction",IF(R993=Sheet1!$H$22,"Radio &amp; podcasts",IF(R993=Sheet1!$H$23,"Translations",IF(R993=Sheet1!$H$24,"Photography books",IF(R993=Sheet1!$H$25,"Web",IF(R993=Sheet1!$H$26,"Wearables",IF(R993=Sheet1!$H$27,"Plays","Other"))))))))))))))))))))))))</f>
        <v>Rock</v>
      </c>
    </row>
    <row r="994" spans="1:20" ht="16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s="5">
        <f>(E994/D994)</f>
        <v>4.2654838709677421</v>
      </c>
      <c r="I994" s="8">
        <f>E994/G994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4">
        <f>(((L994/60)/60)/24)+DATE(1970,1,1)</f>
        <v>43227.208333333328</v>
      </c>
      <c r="O994" s="14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tr">
        <f>IF(R994="food/food trucks","Food",IF(OR(R994=$R$3,R994=$R$15,R994=$R$52,R994=$R$85,R994=$R$75,R994=$R$135),"Music",IF(OR(R994=Sheet1!$H$4,R994=Sheet1!$H$5,R994=Sheet1!$H$6,R994=Sheet1!$H$7,R994=Sheet1!$H$8,R994=Sheet1!$H$9),"Film &amp; Video",IF(OR(R994=Sheet1!$H$26,R994=Sheet1!$H$25),"Technology",IF(R994=Sheet1!$H$13,"Journalism",IF(OR(R994=Sheet1!$H$20,R994=Sheet1!$H$21,R994=Sheet1!$H$22,R994=Sheet1!$H$23),"Publishing",IF(R994=Sheet1!$H$24,"Photography",IF(R994=Sheet1!$H$27,"Theater",IF(OR(R994=Sheet1!$H$10,R994=Sheet1!$H$11),"Games","TBD")))))))))</f>
        <v>Film &amp; Video</v>
      </c>
      <c r="T994" t="str">
        <f>IF(R994=Sheet1!$H$4,"Animation",IF(R994=Sheet1!$H$5,"Documentary",IF(R994=Sheet1!$H$6,"Drama",IF(R994=Sheet1!$H$7,"Science Fiction",IF(R994=Sheet1!$H$8,"Shorts",IF(R994=Sheet1!$H$9,"Television",IF(R994=Sheet1!$H$10,"Mobile games",IF(R994=Sheet1!$H$11,"Video games",IF(R994=Sheet1!$H$12,"Food trucks",IF(R994=Sheet1!$H$13,"Audio",IF(R994=Sheet1!$H$14,"Electric music",IF(R994=Sheet1!$H$15,"Indie rock",IF(R994=Sheet1!$H$16,"Jazz",IF(R994=Sheet1!$H$17,"Metal",IF(R994=Sheet1!$H$18,"Rock",IF(R994=Sheet1!$H$19,"World Music",IF(R994=Sheet1!$H$20,"Fiction",IF(R994=Sheet1!$H$21,"Nonfiction",IF(R994=Sheet1!$H$22,"Radio &amp; podcasts",IF(R994=Sheet1!$H$23,"Translations",IF(R994=Sheet1!$H$24,"Photography books",IF(R994=Sheet1!$H$25,"Web",IF(R994=Sheet1!$H$26,"Wearables",IF(R994=Sheet1!$H$27,"Plays","Other"))))))))))))))))))))))))</f>
        <v>Drama</v>
      </c>
    </row>
    <row r="995" spans="1:20" ht="16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s="5">
        <f>(E995/D995)</f>
        <v>0.77632653061224488</v>
      </c>
      <c r="I995" s="8">
        <f>E995/G995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14">
        <f>(((L995/60)/60)/24)+DATE(1970,1,1)</f>
        <v>42362.25</v>
      </c>
      <c r="O995" s="14">
        <f>(((M995/60)/60)/24)+DATE(1970,1,1)</f>
        <v>42379.25</v>
      </c>
      <c r="P995" t="b">
        <v>0</v>
      </c>
      <c r="Q995" t="b">
        <v>1</v>
      </c>
      <c r="R995" t="s">
        <v>122</v>
      </c>
      <c r="S995" t="str">
        <f>IF(R995="food/food trucks","Food",IF(OR(R995=$R$3,R995=$R$15,R995=$R$52,R995=$R$85,R995=$R$75,R995=$R$135),"Music",IF(OR(R995=Sheet1!$H$4,R995=Sheet1!$H$5,R995=Sheet1!$H$6,R995=Sheet1!$H$7,R995=Sheet1!$H$8,R995=Sheet1!$H$9),"Film &amp; Video",IF(OR(R995=Sheet1!$H$26,R995=Sheet1!$H$25),"Technology",IF(R995=Sheet1!$H$13,"Journalism",IF(OR(R995=Sheet1!$H$20,R995=Sheet1!$H$21,R995=Sheet1!$H$22,R995=Sheet1!$H$23),"Publishing",IF(R995=Sheet1!$H$24,"Photography",IF(R995=Sheet1!$H$27,"Theater",IF(OR(R995=Sheet1!$H$10,R995=Sheet1!$H$11),"Games","TBD")))))))))</f>
        <v>Photography</v>
      </c>
      <c r="T995" t="str">
        <f>IF(R995=Sheet1!$H$4,"Animation",IF(R995=Sheet1!$H$5,"Documentary",IF(R995=Sheet1!$H$6,"Drama",IF(R995=Sheet1!$H$7,"Science Fiction",IF(R995=Sheet1!$H$8,"Shorts",IF(R995=Sheet1!$H$9,"Television",IF(R995=Sheet1!$H$10,"Mobile games",IF(R995=Sheet1!$H$11,"Video games",IF(R995=Sheet1!$H$12,"Food trucks",IF(R995=Sheet1!$H$13,"Audio",IF(R995=Sheet1!$H$14,"Electric music",IF(R995=Sheet1!$H$15,"Indie rock",IF(R995=Sheet1!$H$16,"Jazz",IF(R995=Sheet1!$H$17,"Metal",IF(R995=Sheet1!$H$18,"Rock",IF(R995=Sheet1!$H$19,"World Music",IF(R995=Sheet1!$H$20,"Fiction",IF(R995=Sheet1!$H$21,"Nonfiction",IF(R995=Sheet1!$H$22,"Radio &amp; podcasts",IF(R995=Sheet1!$H$23,"Translations",IF(R995=Sheet1!$H$24,"Photography books",IF(R995=Sheet1!$H$25,"Web",IF(R995=Sheet1!$H$26,"Wearables",IF(R995=Sheet1!$H$27,"Plays","Other"))))))))))))))))))))))))</f>
        <v>Photography books</v>
      </c>
    </row>
    <row r="996" spans="1:20" ht="16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s="5">
        <f>(E996/D996)</f>
        <v>0.52496810772501767</v>
      </c>
      <c r="I996" s="8">
        <f>E996/G996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4">
        <f>(((L996/60)/60)/24)+DATE(1970,1,1)</f>
        <v>41929.208333333336</v>
      </c>
      <c r="O996" s="14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>
        <f>IF(R996="food/food trucks","Food",IF(OR(R996=$R$3,R996=$R$15,R996=$R$52,R996=$R$85,R996=$R$75,R996=$R$135),"Music",IF(OR(R996=Sheet1!$H$4,R996=Sheet1!$H$5,R996=Sheet1!$H$6,R996=Sheet1!$H$7,R996=Sheet1!$H$8,R996=Sheet1!$H$9),"Film &amp; Video",IF(OR(R996=Sheet1!$H$26,R996=Sheet1!$H$25),"Technology",IF(R996=Sheet1!$H$13,"Journalism",IF(OR(R996=Sheet1!$H$20,R996=Sheet1!$H$21,R996=Sheet1!$H$22,R996=Sheet1!$H$23),"Publishing",IF(R996=Sheet1!$H$24,"Photography",IF(R996=Sheet1!$H$27,"Theater",IF(OR(R996=Sheet1!$H$10,R996=Sheet1!$H$11),"Games","TBD")))))))))</f>
        <v>Publishing</v>
      </c>
      <c r="T996" t="str">
        <f>IF(R996=Sheet1!$H$4,"Animation",IF(R996=Sheet1!$H$5,"Documentary",IF(R996=Sheet1!$H$6,"Drama",IF(R996=Sheet1!$H$7,"Science Fiction",IF(R996=Sheet1!$H$8,"Shorts",IF(R996=Sheet1!$H$9,"Television",IF(R996=Sheet1!$H$10,"Mobile games",IF(R996=Sheet1!$H$11,"Video games",IF(R996=Sheet1!$H$12,"Food trucks",IF(R996=Sheet1!$H$13,"Audio",IF(R996=Sheet1!$H$14,"Electric music",IF(R996=Sheet1!$H$15,"Indie rock",IF(R996=Sheet1!$H$16,"Jazz",IF(R996=Sheet1!$H$17,"Metal",IF(R996=Sheet1!$H$18,"Rock",IF(R996=Sheet1!$H$19,"World Music",IF(R996=Sheet1!$H$20,"Fiction",IF(R996=Sheet1!$H$21,"Nonfiction",IF(R996=Sheet1!$H$22,"Radio &amp; podcasts",IF(R996=Sheet1!$H$23,"Translations",IF(R996=Sheet1!$H$24,"Photography books",IF(R996=Sheet1!$H$25,"Web",IF(R996=Sheet1!$H$26,"Wearables",IF(R996=Sheet1!$H$27,"Plays","Other"))))))))))))))))))))))))</f>
        <v>Translations</v>
      </c>
    </row>
    <row r="997" spans="1:20" ht="16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s="5">
        <f>(E997/D997)</f>
        <v>1.5746762589928058</v>
      </c>
      <c r="I997" s="8">
        <f>E997/G997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4">
        <f>(((L997/60)/60)/24)+DATE(1970,1,1)</f>
        <v>43408.208333333328</v>
      </c>
      <c r="O997" s="14">
        <f>(((M997/60)/60)/24)+DATE(1970,1,1)</f>
        <v>43437.25</v>
      </c>
      <c r="P997" t="b">
        <v>0</v>
      </c>
      <c r="Q997" t="b">
        <v>1</v>
      </c>
      <c r="R997" t="s">
        <v>17</v>
      </c>
      <c r="S997" t="str">
        <f>IF(R997="food/food trucks","Food",IF(OR(R997=$R$3,R997=$R$15,R997=$R$52,R997=$R$85,R997=$R$75,R997=$R$135),"Music",IF(OR(R997=Sheet1!$H$4,R997=Sheet1!$H$5,R997=Sheet1!$H$6,R997=Sheet1!$H$7,R997=Sheet1!$H$8,R997=Sheet1!$H$9),"Film &amp; Video",IF(OR(R997=Sheet1!$H$26,R997=Sheet1!$H$25),"Technology",IF(R997=Sheet1!$H$13,"Journalism",IF(OR(R997=Sheet1!$H$20,R997=Sheet1!$H$21,R997=Sheet1!$H$22,R997=Sheet1!$H$23),"Publishing",IF(R997=Sheet1!$H$24,"Photography",IF(R997=Sheet1!$H$27,"Theater",IF(OR(R997=Sheet1!$H$10,R997=Sheet1!$H$11),"Games","TBD")))))))))</f>
        <v>Food</v>
      </c>
      <c r="T997" t="str">
        <f>IF(R997=Sheet1!$H$4,"Animation",IF(R997=Sheet1!$H$5,"Documentary",IF(R997=Sheet1!$H$6,"Drama",IF(R997=Sheet1!$H$7,"Science Fiction",IF(R997=Sheet1!$H$8,"Shorts",IF(R997=Sheet1!$H$9,"Television",IF(R997=Sheet1!$H$10,"Mobile games",IF(R997=Sheet1!$H$11,"Video games",IF(R997=Sheet1!$H$12,"Food trucks",IF(R997=Sheet1!$H$13,"Audio",IF(R997=Sheet1!$H$14,"Electric music",IF(R997=Sheet1!$H$15,"Indie rock",IF(R997=Sheet1!$H$16,"Jazz",IF(R997=Sheet1!$H$17,"Metal",IF(R997=Sheet1!$H$18,"Rock",IF(R997=Sheet1!$H$19,"World Music",IF(R997=Sheet1!$H$20,"Fiction",IF(R997=Sheet1!$H$21,"Nonfiction",IF(R997=Sheet1!$H$22,"Radio &amp; podcasts",IF(R997=Sheet1!$H$23,"Translations",IF(R997=Sheet1!$H$24,"Photography books",IF(R997=Sheet1!$H$25,"Web",IF(R997=Sheet1!$H$26,"Wearables",IF(R997=Sheet1!$H$27,"Plays","Other"))))))))))))))))))))))))</f>
        <v>Food trucks</v>
      </c>
    </row>
    <row r="998" spans="1:20" ht="31.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s="5">
        <f>(E998/D998)</f>
        <v>0.72939393939393937</v>
      </c>
      <c r="I998" s="8">
        <f>E998/G998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4">
        <f>(((L998/60)/60)/24)+DATE(1970,1,1)</f>
        <v>41276.25</v>
      </c>
      <c r="O998" s="14">
        <f>(((M998/60)/60)/24)+DATE(1970,1,1)</f>
        <v>41306.25</v>
      </c>
      <c r="P998" t="b">
        <v>0</v>
      </c>
      <c r="Q998" t="b">
        <v>0</v>
      </c>
      <c r="R998" t="s">
        <v>33</v>
      </c>
      <c r="S998" t="str">
        <f>IF(R998="food/food trucks","Food",IF(OR(R998=$R$3,R998=$R$15,R998=$R$52,R998=$R$85,R998=$R$75,R998=$R$135),"Music",IF(OR(R998=Sheet1!$H$4,R998=Sheet1!$H$5,R998=Sheet1!$H$6,R998=Sheet1!$H$7,R998=Sheet1!$H$8,R998=Sheet1!$H$9),"Film &amp; Video",IF(OR(R998=Sheet1!$H$26,R998=Sheet1!$H$25),"Technology",IF(R998=Sheet1!$H$13,"Journalism",IF(OR(R998=Sheet1!$H$20,R998=Sheet1!$H$21,R998=Sheet1!$H$22,R998=Sheet1!$H$23),"Publishing",IF(R998=Sheet1!$H$24,"Photography",IF(R998=Sheet1!$H$27,"Theater",IF(OR(R998=Sheet1!$H$10,R998=Sheet1!$H$11),"Games","TBD")))))))))</f>
        <v>Theater</v>
      </c>
      <c r="T998" t="str">
        <f>IF(R998=Sheet1!$H$4,"Animation",IF(R998=Sheet1!$H$5,"Documentary",IF(R998=Sheet1!$H$6,"Drama",IF(R998=Sheet1!$H$7,"Science Fiction",IF(R998=Sheet1!$H$8,"Shorts",IF(R998=Sheet1!$H$9,"Television",IF(R998=Sheet1!$H$10,"Mobile games",IF(R998=Sheet1!$H$11,"Video games",IF(R998=Sheet1!$H$12,"Food trucks",IF(R998=Sheet1!$H$13,"Audio",IF(R998=Sheet1!$H$14,"Electric music",IF(R998=Sheet1!$H$15,"Indie rock",IF(R998=Sheet1!$H$16,"Jazz",IF(R998=Sheet1!$H$17,"Metal",IF(R998=Sheet1!$H$18,"Rock",IF(R998=Sheet1!$H$19,"World Music",IF(R998=Sheet1!$H$20,"Fiction",IF(R998=Sheet1!$H$21,"Nonfiction",IF(R998=Sheet1!$H$22,"Radio &amp; podcasts",IF(R998=Sheet1!$H$23,"Translations",IF(R998=Sheet1!$H$24,"Photography books",IF(R998=Sheet1!$H$25,"Web",IF(R998=Sheet1!$H$26,"Wearables",IF(R998=Sheet1!$H$27,"Plays","Other"))))))))))))))))))))))))</f>
        <v>Plays</v>
      </c>
    </row>
    <row r="999" spans="1:20" ht="16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s="5">
        <f>(E999/D999)</f>
        <v>0.60565789473684206</v>
      </c>
      <c r="I999" s="8">
        <f>E999/G999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4">
        <f>(((L999/60)/60)/24)+DATE(1970,1,1)</f>
        <v>41659.25</v>
      </c>
      <c r="O999" s="14">
        <f>(((M999/60)/60)/24)+DATE(1970,1,1)</f>
        <v>41664.25</v>
      </c>
      <c r="P999" t="b">
        <v>0</v>
      </c>
      <c r="Q999" t="b">
        <v>0</v>
      </c>
      <c r="R999" t="s">
        <v>33</v>
      </c>
      <c r="S999" t="str">
        <f>IF(R999="food/food trucks","Food",IF(OR(R999=$R$3,R999=$R$15,R999=$R$52,R999=$R$85,R999=$R$75,R999=$R$135),"Music",IF(OR(R999=Sheet1!$H$4,R999=Sheet1!$H$5,R999=Sheet1!$H$6,R999=Sheet1!$H$7,R999=Sheet1!$H$8,R999=Sheet1!$H$9),"Film &amp; Video",IF(OR(R999=Sheet1!$H$26,R999=Sheet1!$H$25),"Technology",IF(R999=Sheet1!$H$13,"Journalism",IF(OR(R999=Sheet1!$H$20,R999=Sheet1!$H$21,R999=Sheet1!$H$22,R999=Sheet1!$H$23),"Publishing",IF(R999=Sheet1!$H$24,"Photography",IF(R999=Sheet1!$H$27,"Theater",IF(OR(R999=Sheet1!$H$10,R999=Sheet1!$H$11),"Games","TBD")))))))))</f>
        <v>Theater</v>
      </c>
      <c r="T999" t="str">
        <f>IF(R999=Sheet1!$H$4,"Animation",IF(R999=Sheet1!$H$5,"Documentary",IF(R999=Sheet1!$H$6,"Drama",IF(R999=Sheet1!$H$7,"Science Fiction",IF(R999=Sheet1!$H$8,"Shorts",IF(R999=Sheet1!$H$9,"Television",IF(R999=Sheet1!$H$10,"Mobile games",IF(R999=Sheet1!$H$11,"Video games",IF(R999=Sheet1!$H$12,"Food trucks",IF(R999=Sheet1!$H$13,"Audio",IF(R999=Sheet1!$H$14,"Electric music",IF(R999=Sheet1!$H$15,"Indie rock",IF(R999=Sheet1!$H$16,"Jazz",IF(R999=Sheet1!$H$17,"Metal",IF(R999=Sheet1!$H$18,"Rock",IF(R999=Sheet1!$H$19,"World Music",IF(R999=Sheet1!$H$20,"Fiction",IF(R999=Sheet1!$H$21,"Nonfiction",IF(R999=Sheet1!$H$22,"Radio &amp; podcasts",IF(R999=Sheet1!$H$23,"Translations",IF(R999=Sheet1!$H$24,"Photography books",IF(R999=Sheet1!$H$25,"Web",IF(R999=Sheet1!$H$26,"Wearables",IF(R999=Sheet1!$H$27,"Plays","Other"))))))))))))))))))))))))</f>
        <v>Plays</v>
      </c>
    </row>
    <row r="1000" spans="1:20" ht="16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s="5">
        <f>(E1000/D1000)</f>
        <v>0.5679129129129129</v>
      </c>
      <c r="I1000" s="8">
        <f>E1000/G1000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4">
        <f>(((L1000/60)/60)/24)+DATE(1970,1,1)</f>
        <v>40220.25</v>
      </c>
      <c r="O1000" s="14">
        <f>(((M1000/60)/60)/24)+DATE(1970,1,1)</f>
        <v>40234.25</v>
      </c>
      <c r="P1000" t="b">
        <v>0</v>
      </c>
      <c r="Q1000" t="b">
        <v>1</v>
      </c>
      <c r="R1000" t="s">
        <v>60</v>
      </c>
      <c r="S1000" t="str">
        <f>IF(R1000="food/food trucks","Food",IF(OR(R1000=$R$3,R1000=$R$15,R1000=$R$52,R1000=$R$85,R1000=$R$75,R1000=$R$135),"Music",IF(OR(R1000=Sheet1!$H$4,R1000=Sheet1!$H$5,R1000=Sheet1!$H$6,R1000=Sheet1!$H$7,R1000=Sheet1!$H$8,R1000=Sheet1!$H$9),"Film &amp; Video",IF(OR(R1000=Sheet1!$H$26,R1000=Sheet1!$H$25),"Technology",IF(R1000=Sheet1!$H$13,"Journalism",IF(OR(R1000=Sheet1!$H$20,R1000=Sheet1!$H$21,R1000=Sheet1!$H$22,R1000=Sheet1!$H$23),"Publishing",IF(R1000=Sheet1!$H$24,"Photography",IF(R1000=Sheet1!$H$27,"Theater",IF(OR(R1000=Sheet1!$H$10,R1000=Sheet1!$H$11),"Games","TBD")))))))))</f>
        <v>Music</v>
      </c>
      <c r="T1000" t="str">
        <f>IF(R1000=Sheet1!$H$4,"Animation",IF(R1000=Sheet1!$H$5,"Documentary",IF(R1000=Sheet1!$H$6,"Drama",IF(R1000=Sheet1!$H$7,"Science Fiction",IF(R1000=Sheet1!$H$8,"Shorts",IF(R1000=Sheet1!$H$9,"Television",IF(R1000=Sheet1!$H$10,"Mobile games",IF(R1000=Sheet1!$H$11,"Video games",IF(R1000=Sheet1!$H$12,"Food trucks",IF(R1000=Sheet1!$H$13,"Audio",IF(R1000=Sheet1!$H$14,"Electric music",IF(R1000=Sheet1!$H$15,"Indie rock",IF(R1000=Sheet1!$H$16,"Jazz",IF(R1000=Sheet1!$H$17,"Metal",IF(R1000=Sheet1!$H$18,"Rock",IF(R1000=Sheet1!$H$19,"World Music",IF(R1000=Sheet1!$H$20,"Fiction",IF(R1000=Sheet1!$H$21,"Nonfiction",IF(R1000=Sheet1!$H$22,"Radio &amp; podcasts",IF(R1000=Sheet1!$H$23,"Translations",IF(R1000=Sheet1!$H$24,"Photography books",IF(R1000=Sheet1!$H$25,"Web",IF(R1000=Sheet1!$H$26,"Wearables",IF(R1000=Sheet1!$H$27,"Plays","Other"))))))))))))))))))))))))</f>
        <v>Indie rock</v>
      </c>
    </row>
    <row r="1001" spans="1:20" ht="16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s="5">
        <f>(E1001/D1001)</f>
        <v>0.56542754275427543</v>
      </c>
      <c r="I1001" s="8">
        <f>E1001/G1001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4">
        <f>(((L1001/60)/60)/24)+DATE(1970,1,1)</f>
        <v>42550.208333333328</v>
      </c>
      <c r="O1001" s="14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tr">
        <f>IF(R1001="food/food trucks","Food",IF(OR(R1001=$R$3,R1001=$R$15,R1001=$R$52,R1001=$R$85,R1001=$R$75,R1001=$R$135),"Music",IF(OR(R1001=Sheet1!$H$4,R1001=Sheet1!$H$5,R1001=Sheet1!$H$6,R1001=Sheet1!$H$7,R1001=Sheet1!$H$8,R1001=Sheet1!$H$9),"Film &amp; Video",IF(OR(R1001=Sheet1!$H$26,R1001=Sheet1!$H$25),"Technology",IF(R1001=Sheet1!$H$13,"Journalism",IF(OR(R1001=Sheet1!$H$20,R1001=Sheet1!$H$21,R1001=Sheet1!$H$22,R1001=Sheet1!$H$23),"Publishing",IF(R1001=Sheet1!$H$24,"Photography",IF(R1001=Sheet1!$H$27,"Theater",IF(OR(R1001=Sheet1!$H$10,R1001=Sheet1!$H$11),"Games","TBD")))))))))</f>
        <v>Food</v>
      </c>
      <c r="T1001" t="str">
        <f>IF(R1001=Sheet1!$H$4,"Animation",IF(R1001=Sheet1!$H$5,"Documentary",IF(R1001=Sheet1!$H$6,"Drama",IF(R1001=Sheet1!$H$7,"Science Fiction",IF(R1001=Sheet1!$H$8,"Shorts",IF(R1001=Sheet1!$H$9,"Television",IF(R1001=Sheet1!$H$10,"Mobile games",IF(R1001=Sheet1!$H$11,"Video games",IF(R1001=Sheet1!$H$12,"Food trucks",IF(R1001=Sheet1!$H$13,"Audio",IF(R1001=Sheet1!$H$14,"Electric music",IF(R1001=Sheet1!$H$15,"Indie rock",IF(R1001=Sheet1!$H$16,"Jazz",IF(R1001=Sheet1!$H$17,"Metal",IF(R1001=Sheet1!$H$18,"Rock",IF(R1001=Sheet1!$H$19,"World Music",IF(R1001=Sheet1!$H$20,"Fiction",IF(R1001=Sheet1!$H$21,"Nonfiction",IF(R1001=Sheet1!$H$22,"Radio &amp; podcasts",IF(R1001=Sheet1!$H$23,"Translations",IF(R1001=Sheet1!$H$24,"Photography books",IF(R1001=Sheet1!$H$25,"Web",IF(R1001=Sheet1!$H$26,"Wearables",IF(R1001=Sheet1!$H$27,"Plays","Other"))))))))))))))))))))))))</f>
        <v>Food trucks</v>
      </c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sortState xmlns:xlrd2="http://schemas.microsoft.com/office/spreadsheetml/2017/richdata2" ref="A2:T1001">
    <sortCondition ref="F1:F1001"/>
  </sortState>
  <conditionalFormatting sqref="F1:G1048576">
    <cfRule type="cellIs" dxfId="19" priority="23" operator="equal">
      <formula>"live"</formula>
    </cfRule>
    <cfRule type="cellIs" dxfId="18" priority="24" operator="equal">
      <formula>"canceled"</formula>
    </cfRule>
    <cfRule type="cellIs" dxfId="17" priority="25" operator="equal">
      <formula>"successful"</formula>
    </cfRule>
    <cfRule type="cellIs" dxfId="16" priority="26" operator="equal">
      <formula>"failed"</formula>
    </cfRule>
  </conditionalFormatting>
  <conditionalFormatting sqref="F2:G1001">
    <cfRule type="cellIs" dxfId="15" priority="27" operator="equal">
      <formula>"""successful"""</formula>
    </cfRule>
  </conditionalFormatting>
  <conditionalFormatting sqref="H1:H1048576">
    <cfRule type="colorScale" priority="1">
      <colorScale>
        <cfvo type="min"/>
        <cfvo type="percentile" val="50"/>
        <cfvo type="percentile" val="70"/>
        <color rgb="FFC00000"/>
        <color rgb="FF92D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03D1-591D-40F5-8EFA-A823263349BB}">
  <dimension ref="A1:K68"/>
  <sheetViews>
    <sheetView topLeftCell="A12" workbookViewId="0">
      <selection activeCell="H36" sqref="H36"/>
    </sheetView>
  </sheetViews>
  <sheetFormatPr defaultRowHeight="15.5" x14ac:dyDescent="0.35"/>
  <cols>
    <col min="1" max="1" width="18.9140625" customWidth="1"/>
    <col min="2" max="2" width="17.1640625" customWidth="1"/>
    <col min="3" max="3" width="15.83203125" customWidth="1"/>
    <col min="4" max="4" width="18.08203125" customWidth="1"/>
    <col min="5" max="5" width="13.6640625" customWidth="1"/>
    <col min="6" max="6" width="19.75" style="18" customWidth="1"/>
    <col min="7" max="7" width="20.1640625" style="18" customWidth="1"/>
    <col min="8" max="8" width="20.08203125" style="18" bestFit="1" customWidth="1"/>
    <col min="9" max="9" width="25.6640625" bestFit="1" customWidth="1"/>
    <col min="10" max="10" width="22" bestFit="1" customWidth="1"/>
    <col min="11" max="11" width="22.08203125" bestFit="1" customWidth="1"/>
    <col min="12" max="14" width="5.83203125" bestFit="1" customWidth="1"/>
    <col min="15" max="15" width="11" bestFit="1" customWidth="1"/>
    <col min="16" max="16" width="11.75" bestFit="1" customWidth="1"/>
    <col min="17" max="17" width="6.83203125" bestFit="1" customWidth="1"/>
    <col min="18" max="18" width="11.75" bestFit="1" customWidth="1"/>
    <col min="19" max="19" width="6.83203125" bestFit="1" customWidth="1"/>
    <col min="20" max="20" width="11.75" bestFit="1" customWidth="1"/>
    <col min="21" max="21" width="6.83203125" bestFit="1" customWidth="1"/>
    <col min="22" max="22" width="11.75" bestFit="1" customWidth="1"/>
    <col min="23" max="23" width="6.83203125" bestFit="1" customWidth="1"/>
    <col min="24" max="24" width="11.75" bestFit="1" customWidth="1"/>
    <col min="25" max="25" width="6.83203125" bestFit="1" customWidth="1"/>
    <col min="26" max="26" width="11.75" bestFit="1" customWidth="1"/>
    <col min="27" max="27" width="6.83203125" bestFit="1" customWidth="1"/>
    <col min="28" max="28" width="11.75" bestFit="1" customWidth="1"/>
    <col min="29" max="29" width="11" bestFit="1" customWidth="1"/>
    <col min="30" max="30" width="6.83203125" bestFit="1" customWidth="1"/>
    <col min="31" max="32" width="11.75" bestFit="1" customWidth="1"/>
    <col min="33" max="33" width="6.83203125" bestFit="1" customWidth="1"/>
    <col min="34" max="35" width="11.75" bestFit="1" customWidth="1"/>
    <col min="36" max="36" width="7.83203125" bestFit="1" customWidth="1"/>
    <col min="37" max="37" width="10.75" bestFit="1" customWidth="1"/>
    <col min="38" max="38" width="12.75" bestFit="1" customWidth="1"/>
    <col min="39" max="39" width="11" bestFit="1" customWidth="1"/>
  </cols>
  <sheetData>
    <row r="1" spans="1:8" s="16" customFormat="1" x14ac:dyDescent="0.35">
      <c r="A1" s="16" t="s">
        <v>2099</v>
      </c>
      <c r="B1" s="16" t="s">
        <v>2100</v>
      </c>
      <c r="C1" s="16" t="s">
        <v>2101</v>
      </c>
      <c r="D1" s="16" t="s">
        <v>2102</v>
      </c>
      <c r="E1" s="16" t="s">
        <v>2103</v>
      </c>
      <c r="F1" s="17" t="s">
        <v>2104</v>
      </c>
      <c r="G1" s="17" t="s">
        <v>2105</v>
      </c>
      <c r="H1" s="17" t="s">
        <v>2106</v>
      </c>
    </row>
    <row r="2" spans="1:8" x14ac:dyDescent="0.35">
      <c r="A2" t="s">
        <v>2107</v>
      </c>
      <c r="B2">
        <f>COUNTIFS(Crowdfunding!D:D,"&lt; 1000",Crowdfunding!F:F,"successful")</f>
        <v>30</v>
      </c>
      <c r="C2">
        <f>COUNTIFS(Crowdfunding!D:D,"&lt; 1000",Crowdfunding!F:F,"failed")</f>
        <v>20</v>
      </c>
      <c r="D2">
        <f>COUNTIFS(Crowdfunding!D:D,"&lt; 1000",Crowdfunding!F:F,"canceled")</f>
        <v>1</v>
      </c>
      <c r="E2">
        <f>SUM(B2,C2,D2)</f>
        <v>51</v>
      </c>
      <c r="F2" s="18">
        <f>B2/E2</f>
        <v>0.58823529411764708</v>
      </c>
      <c r="G2" s="18">
        <f>C2/E2</f>
        <v>0.39215686274509803</v>
      </c>
      <c r="H2" s="18">
        <f>D2/E2</f>
        <v>1.9607843137254902E-2</v>
      </c>
    </row>
    <row r="3" spans="1:8" x14ac:dyDescent="0.35">
      <c r="A3" t="s">
        <v>2108</v>
      </c>
      <c r="B3">
        <f>COUNTIFS(Crowdfunding!D:D,"&gt; 1000",Crowdfunding!D:D,"&lt;=4999",Crowdfunding!F:F,"successful")</f>
        <v>185</v>
      </c>
      <c r="C3">
        <f>COUNTIFS(Crowdfunding!D:D,"&gt; 1000",Crowdfunding!D:D,"&lt;=4999",Crowdfunding!F:F,"failed")</f>
        <v>37</v>
      </c>
      <c r="D3">
        <f>COUNTIFS(Crowdfunding!D:D,"&gt; 1000",Crowdfunding!D:D,"&lt;=4999",Crowdfunding!F:F,"canceled")</f>
        <v>2</v>
      </c>
      <c r="E3">
        <f t="shared" ref="E3:E13" si="0">SUM(B3,C3,D3)</f>
        <v>224</v>
      </c>
      <c r="F3" s="18">
        <f t="shared" ref="F3:F13" si="1">B3/E3</f>
        <v>0.8258928571428571</v>
      </c>
      <c r="G3" s="18">
        <f t="shared" ref="G3:G12" si="2">C3/E3</f>
        <v>0.16517857142857142</v>
      </c>
      <c r="H3" s="18">
        <f t="shared" ref="H3:H13" si="3">D3/E3</f>
        <v>8.9285714285714281E-3</v>
      </c>
    </row>
    <row r="4" spans="1:8" x14ac:dyDescent="0.35">
      <c r="A4" t="s">
        <v>2109</v>
      </c>
      <c r="B4">
        <f>COUNTIFS(Crowdfunding!D:D,"&gt; 4999",Crowdfunding!D:D,"&lt;=9999",Crowdfunding!F:F,"successful")</f>
        <v>164</v>
      </c>
      <c r="C4">
        <f>COUNTIFS(Crowdfunding!D:D,"&gt;4999",Crowdfunding!D:D,"&lt;=9999",Crowdfunding!F:F,"failed")</f>
        <v>126</v>
      </c>
      <c r="D4">
        <f>COUNTIFS(Crowdfunding!D:D,"&gt;4999",Crowdfunding!D:D,"&lt;=9999",Crowdfunding!F:F,"canceled")</f>
        <v>25</v>
      </c>
      <c r="E4">
        <f t="shared" si="0"/>
        <v>315</v>
      </c>
      <c r="F4" s="18">
        <f t="shared" si="1"/>
        <v>0.52063492063492067</v>
      </c>
      <c r="G4" s="18">
        <f t="shared" si="2"/>
        <v>0.4</v>
      </c>
      <c r="H4" s="18">
        <f t="shared" si="3"/>
        <v>7.9365079365079361E-2</v>
      </c>
    </row>
    <row r="5" spans="1:8" x14ac:dyDescent="0.35">
      <c r="A5" t="s">
        <v>2110</v>
      </c>
      <c r="B5">
        <f>COUNTIFS(Crowdfunding!D:D,"&gt; 9999",Crowdfunding!D:D,"&lt;=14999",Crowdfunding!F:F,"successful")</f>
        <v>4</v>
      </c>
      <c r="C5">
        <f>COUNTIFS(Crowdfunding!D:D,"&gt;9999",Crowdfunding!D:D,"&lt;=14999",Crowdfunding!F:F,"failed")</f>
        <v>5</v>
      </c>
      <c r="D5">
        <f>COUNTIFS(Crowdfunding!D:D,"&gt;9999",Crowdfunding!D:D,"&lt;=14999",Crowdfunding!F:F,"canceled")</f>
        <v>0</v>
      </c>
      <c r="E5">
        <f t="shared" si="0"/>
        <v>9</v>
      </c>
      <c r="F5" s="18">
        <f t="shared" si="1"/>
        <v>0.44444444444444442</v>
      </c>
      <c r="G5" s="18">
        <f t="shared" si="2"/>
        <v>0.55555555555555558</v>
      </c>
      <c r="H5" s="18">
        <f t="shared" si="3"/>
        <v>0</v>
      </c>
    </row>
    <row r="6" spans="1:8" x14ac:dyDescent="0.35">
      <c r="A6" t="s">
        <v>2111</v>
      </c>
      <c r="B6">
        <f>COUNTIFS(Crowdfunding!D:D,"&gt; 14999",Crowdfunding!D:D,"&lt;=19999",Crowdfunding!F:F,"successful")</f>
        <v>10</v>
      </c>
      <c r="C6">
        <f>COUNTIFS(Crowdfunding!D:D,"&gt;14999",Crowdfunding!D:D,"&lt;=19999",Crowdfunding!F:F,"failed")</f>
        <v>0</v>
      </c>
      <c r="D6">
        <f>COUNTIFS(Crowdfunding!D:D,"&gt;14999",Crowdfunding!D:D,"&lt;=19999",Crowdfunding!F:F,"canceled")</f>
        <v>0</v>
      </c>
      <c r="E6">
        <f t="shared" si="0"/>
        <v>10</v>
      </c>
      <c r="F6" s="18">
        <f t="shared" si="1"/>
        <v>1</v>
      </c>
      <c r="G6" s="18">
        <f t="shared" si="2"/>
        <v>0</v>
      </c>
      <c r="H6" s="18">
        <f t="shared" si="3"/>
        <v>0</v>
      </c>
    </row>
    <row r="7" spans="1:8" x14ac:dyDescent="0.35">
      <c r="A7" t="s">
        <v>2112</v>
      </c>
      <c r="B7">
        <f>COUNTIFS(Crowdfunding!D:D,"&gt; 19999",Crowdfunding!D:D,"&lt;=24999",Crowdfunding!F:F,"successful")</f>
        <v>7</v>
      </c>
      <c r="C7">
        <f>COUNTIFS(Crowdfunding!D:D,"&gt;19999",Crowdfunding!D:D,"&lt;=24999",Crowdfunding!F:F,"failed")</f>
        <v>0</v>
      </c>
      <c r="D7">
        <f>COUNTIFS(Crowdfunding!D:D,"&gt;19999",Crowdfunding!D:D,"&lt;=24999",Crowdfunding!F:F,"canceled")</f>
        <v>0</v>
      </c>
      <c r="E7">
        <f t="shared" si="0"/>
        <v>7</v>
      </c>
      <c r="F7" s="18">
        <f t="shared" si="1"/>
        <v>1</v>
      </c>
      <c r="G7" s="18">
        <f t="shared" si="2"/>
        <v>0</v>
      </c>
      <c r="H7" s="18">
        <f t="shared" si="3"/>
        <v>0</v>
      </c>
    </row>
    <row r="8" spans="1:8" x14ac:dyDescent="0.35">
      <c r="A8" t="s">
        <v>2113</v>
      </c>
      <c r="B8">
        <f>COUNTIFS(Crowdfunding!D:D,"&gt; 24999",Crowdfunding!D:D,"&lt;=29999",Crowdfunding!F:F,"successful")</f>
        <v>11</v>
      </c>
      <c r="C8">
        <f>COUNTIFS(Crowdfunding!D:D,"&gt;24999",Crowdfunding!D:D,"&lt;=29999",Crowdfunding!F:F,"failed")</f>
        <v>3</v>
      </c>
      <c r="D8">
        <f>COUNTIFS(Crowdfunding!D:D,"&gt;24999",Crowdfunding!D:D,"&lt;=29999",Crowdfunding!F:F,"canceled")</f>
        <v>0</v>
      </c>
      <c r="E8">
        <f t="shared" si="0"/>
        <v>14</v>
      </c>
      <c r="F8" s="18">
        <f t="shared" si="1"/>
        <v>0.7857142857142857</v>
      </c>
      <c r="G8" s="18">
        <f t="shared" si="2"/>
        <v>0.21428571428571427</v>
      </c>
      <c r="H8" s="18">
        <f t="shared" si="3"/>
        <v>0</v>
      </c>
    </row>
    <row r="9" spans="1:8" x14ac:dyDescent="0.35">
      <c r="A9" t="s">
        <v>2114</v>
      </c>
      <c r="B9">
        <f>COUNTIFS(Crowdfunding!D:D,"&gt; 29999",Crowdfunding!D:D,"&lt;=34999",Crowdfunding!F:F,"successful")</f>
        <v>7</v>
      </c>
      <c r="C9">
        <f>COUNTIFS(Crowdfunding!D:D,"&gt;29999",Crowdfunding!D:D,"&lt;=34999",Crowdfunding!F:F,"failed")</f>
        <v>0</v>
      </c>
      <c r="D9">
        <f>COUNTIFS(Crowdfunding!D:D,"&gt;29999",Crowdfunding!D:D,"&lt;=34999",Crowdfunding!F:F,"canceled")</f>
        <v>0</v>
      </c>
      <c r="E9">
        <f t="shared" si="0"/>
        <v>7</v>
      </c>
      <c r="F9" s="18">
        <f t="shared" si="1"/>
        <v>1</v>
      </c>
      <c r="G9" s="18">
        <f t="shared" si="2"/>
        <v>0</v>
      </c>
      <c r="H9" s="18">
        <f t="shared" si="3"/>
        <v>0</v>
      </c>
    </row>
    <row r="10" spans="1:8" x14ac:dyDescent="0.35">
      <c r="A10" t="s">
        <v>2115</v>
      </c>
      <c r="B10">
        <f>COUNTIFS(Crowdfunding!D:D,"&gt; 34999",Crowdfunding!D:D,"&lt;=39999",Crowdfunding!F:F,"successful")</f>
        <v>8</v>
      </c>
      <c r="C10">
        <f>COUNTIFS(Crowdfunding!D:D,"&gt;34999",Crowdfunding!D:D,"&lt;=39999",Crowdfunding!F:F,"failed")</f>
        <v>3</v>
      </c>
      <c r="D10">
        <f>COUNTIFS(Crowdfunding!D:D,"&gt;34999",Crowdfunding!D:D,"&lt;=39999",Crowdfunding!F:F,"canceled")</f>
        <v>1</v>
      </c>
      <c r="E10">
        <f t="shared" si="0"/>
        <v>12</v>
      </c>
      <c r="F10" s="18">
        <f t="shared" si="1"/>
        <v>0.66666666666666663</v>
      </c>
      <c r="G10" s="18">
        <f t="shared" si="2"/>
        <v>0.25</v>
      </c>
      <c r="H10" s="18">
        <f t="shared" si="3"/>
        <v>8.3333333333333329E-2</v>
      </c>
    </row>
    <row r="11" spans="1:8" x14ac:dyDescent="0.35">
      <c r="A11" t="s">
        <v>2116</v>
      </c>
      <c r="B11">
        <f>COUNTIFS(Crowdfunding!D:D,"&gt; 39999",Crowdfunding!D:D,"&lt;=44999",Crowdfunding!F:F,"successful")</f>
        <v>11</v>
      </c>
      <c r="C11">
        <f>COUNTIFS(Crowdfunding!D:D,"&gt;39999",Crowdfunding!D:D,"&lt;=49999",Crowdfunding!F:F,"failed")</f>
        <v>6</v>
      </c>
      <c r="D11">
        <f>COUNTIFS(Crowdfunding!D:D,"&gt;39999",Crowdfunding!D:D,"&lt;=49999",Crowdfunding!F:F,"canceled")</f>
        <v>0</v>
      </c>
      <c r="E11">
        <f t="shared" si="0"/>
        <v>17</v>
      </c>
      <c r="F11" s="18">
        <f t="shared" si="1"/>
        <v>0.6470588235294118</v>
      </c>
      <c r="G11" s="18">
        <f t="shared" si="2"/>
        <v>0.35294117647058826</v>
      </c>
      <c r="H11" s="18">
        <f t="shared" si="3"/>
        <v>0</v>
      </c>
    </row>
    <row r="12" spans="1:8" x14ac:dyDescent="0.35">
      <c r="A12" t="s">
        <v>2117</v>
      </c>
      <c r="B12">
        <f>COUNTIFS(Crowdfunding!D:D,"&gt; 44999",Crowdfunding!D:D,"&lt;=49999",Crowdfunding!F:F,"successful")</f>
        <v>8</v>
      </c>
      <c r="C12">
        <f>COUNTIFS(Crowdfunding!D:D,"&gt;44999",Crowdfunding!D:D,"&lt;=49999",Crowdfunding!F:F,"failed")</f>
        <v>3</v>
      </c>
      <c r="D12">
        <f>COUNTIFS(Crowdfunding!D:D,"&gt;44999",Crowdfunding!D:D,"&lt;=49999",Crowdfunding!F:F,"canceled")</f>
        <v>0</v>
      </c>
      <c r="E12">
        <f t="shared" si="0"/>
        <v>11</v>
      </c>
      <c r="F12" s="18">
        <f t="shared" si="1"/>
        <v>0.72727272727272729</v>
      </c>
      <c r="G12" s="18">
        <f t="shared" si="2"/>
        <v>0.27272727272727271</v>
      </c>
      <c r="H12" s="18">
        <f t="shared" si="3"/>
        <v>0</v>
      </c>
    </row>
    <row r="13" spans="1:8" x14ac:dyDescent="0.35">
      <c r="A13" t="s">
        <v>2118</v>
      </c>
      <c r="B13">
        <f>COUNTIFS(Crowdfunding!D:D,"&gt;49999",Crowdfunding!F:F,"successful")</f>
        <v>114</v>
      </c>
      <c r="C13">
        <f>COUNTIFS(Crowdfunding!D:D,"&gt;49999",Crowdfunding!F:F,"failed")</f>
        <v>163</v>
      </c>
      <c r="D13">
        <f>COUNTIFS(Crowdfunding!D:D,"&gt;49999",Crowdfunding!F:F,"canceled")</f>
        <v>28</v>
      </c>
      <c r="E13">
        <f t="shared" si="0"/>
        <v>305</v>
      </c>
      <c r="F13" s="18">
        <f t="shared" si="1"/>
        <v>0.3737704918032787</v>
      </c>
      <c r="G13" s="18">
        <f>C13/E13</f>
        <v>0.53442622950819674</v>
      </c>
      <c r="H13" s="18">
        <f t="shared" si="3"/>
        <v>9.1803278688524587E-2</v>
      </c>
    </row>
    <row r="19" spans="8:11" x14ac:dyDescent="0.35">
      <c r="H19" s="10" t="s">
        <v>2031</v>
      </c>
      <c r="I19" t="s">
        <v>2119</v>
      </c>
      <c r="J19" t="s">
        <v>2120</v>
      </c>
      <c r="K19" t="s">
        <v>2121</v>
      </c>
    </row>
    <row r="20" spans="8:11" x14ac:dyDescent="0.35">
      <c r="H20" s="11" t="s">
        <v>2107</v>
      </c>
      <c r="I20" s="18">
        <v>0.58823529411764708</v>
      </c>
      <c r="J20" s="25">
        <v>0.39215686274509803</v>
      </c>
      <c r="K20" s="25">
        <v>1.9607843137254902E-2</v>
      </c>
    </row>
    <row r="21" spans="8:11" x14ac:dyDescent="0.35">
      <c r="H21" s="11" t="s">
        <v>2108</v>
      </c>
      <c r="I21" s="18">
        <v>0.8258928571428571</v>
      </c>
      <c r="J21" s="25">
        <v>0.16517857142857142</v>
      </c>
      <c r="K21" s="25">
        <v>8.9285714285714281E-3</v>
      </c>
    </row>
    <row r="22" spans="8:11" x14ac:dyDescent="0.35">
      <c r="H22" s="11" t="s">
        <v>2109</v>
      </c>
      <c r="I22" s="18">
        <v>0.52063492063492067</v>
      </c>
      <c r="J22" s="25">
        <v>0.4</v>
      </c>
      <c r="K22" s="25">
        <v>7.9365079365079361E-2</v>
      </c>
    </row>
    <row r="23" spans="8:11" x14ac:dyDescent="0.35">
      <c r="H23" s="11" t="s">
        <v>2110</v>
      </c>
      <c r="I23" s="18">
        <v>0.44444444444444442</v>
      </c>
      <c r="J23" s="25">
        <v>0.55555555555555558</v>
      </c>
      <c r="K23" s="25">
        <v>0</v>
      </c>
    </row>
    <row r="24" spans="8:11" x14ac:dyDescent="0.35">
      <c r="H24" s="11" t="s">
        <v>2111</v>
      </c>
      <c r="I24" s="18">
        <v>1</v>
      </c>
      <c r="J24" s="25">
        <v>0</v>
      </c>
      <c r="K24" s="25">
        <v>0</v>
      </c>
    </row>
    <row r="25" spans="8:11" x14ac:dyDescent="0.35">
      <c r="H25" s="11" t="s">
        <v>2112</v>
      </c>
      <c r="I25" s="18">
        <v>1</v>
      </c>
      <c r="J25" s="25">
        <v>0</v>
      </c>
      <c r="K25" s="25">
        <v>0</v>
      </c>
    </row>
    <row r="26" spans="8:11" x14ac:dyDescent="0.35">
      <c r="H26" s="11" t="s">
        <v>2113</v>
      </c>
      <c r="I26" s="18">
        <v>0.7857142857142857</v>
      </c>
      <c r="J26" s="25">
        <v>0.21428571428571427</v>
      </c>
      <c r="K26" s="25">
        <v>0</v>
      </c>
    </row>
    <row r="27" spans="8:11" x14ac:dyDescent="0.35">
      <c r="H27" s="11" t="s">
        <v>2114</v>
      </c>
      <c r="I27" s="18">
        <v>1</v>
      </c>
      <c r="J27" s="25">
        <v>0</v>
      </c>
      <c r="K27" s="25">
        <v>0</v>
      </c>
    </row>
    <row r="28" spans="8:11" x14ac:dyDescent="0.35">
      <c r="H28" s="11" t="s">
        <v>2115</v>
      </c>
      <c r="I28" s="18">
        <v>0.66666666666666663</v>
      </c>
      <c r="J28" s="25">
        <v>0.25</v>
      </c>
      <c r="K28" s="25">
        <v>8.3333333333333329E-2</v>
      </c>
    </row>
    <row r="29" spans="8:11" x14ac:dyDescent="0.35">
      <c r="H29" s="11" t="s">
        <v>2116</v>
      </c>
      <c r="I29" s="18">
        <v>0.6470588235294118</v>
      </c>
      <c r="J29" s="25">
        <v>0.35294117647058826</v>
      </c>
      <c r="K29" s="25">
        <v>0</v>
      </c>
    </row>
    <row r="30" spans="8:11" x14ac:dyDescent="0.35">
      <c r="H30" s="11" t="s">
        <v>2117</v>
      </c>
      <c r="I30" s="18">
        <v>0.72727272727272729</v>
      </c>
      <c r="J30" s="25">
        <v>0.27272727272727271</v>
      </c>
      <c r="K30" s="25">
        <v>0</v>
      </c>
    </row>
    <row r="31" spans="8:11" x14ac:dyDescent="0.35">
      <c r="H31" s="11" t="s">
        <v>2118</v>
      </c>
      <c r="I31" s="18">
        <v>0.3737704918032787</v>
      </c>
      <c r="J31" s="25">
        <v>0.53442622950819674</v>
      </c>
      <c r="K31" s="25">
        <v>9.1803278688524587E-2</v>
      </c>
    </row>
    <row r="32" spans="8:11" x14ac:dyDescent="0.35">
      <c r="H32" s="11" t="s">
        <v>2033</v>
      </c>
      <c r="I32" s="18">
        <v>8.5796905113262412</v>
      </c>
      <c r="J32" s="25">
        <v>3.1372713827209968</v>
      </c>
      <c r="K32" s="25">
        <v>0.28303810595276357</v>
      </c>
    </row>
    <row r="33" spans="8:8" x14ac:dyDescent="0.35">
      <c r="H33"/>
    </row>
    <row r="34" spans="8:8" x14ac:dyDescent="0.35">
      <c r="H34"/>
    </row>
    <row r="35" spans="8:8" x14ac:dyDescent="0.35">
      <c r="H35"/>
    </row>
    <row r="36" spans="8:8" x14ac:dyDescent="0.35">
      <c r="H36"/>
    </row>
    <row r="37" spans="8:8" x14ac:dyDescent="0.35">
      <c r="H37"/>
    </row>
    <row r="38" spans="8:8" x14ac:dyDescent="0.35">
      <c r="H38"/>
    </row>
    <row r="39" spans="8:8" x14ac:dyDescent="0.35">
      <c r="H39"/>
    </row>
    <row r="40" spans="8:8" x14ac:dyDescent="0.35">
      <c r="H40"/>
    </row>
    <row r="41" spans="8:8" x14ac:dyDescent="0.35">
      <c r="H41"/>
    </row>
    <row r="42" spans="8:8" x14ac:dyDescent="0.35">
      <c r="H42"/>
    </row>
    <row r="43" spans="8:8" x14ac:dyDescent="0.35">
      <c r="H43"/>
    </row>
    <row r="44" spans="8:8" x14ac:dyDescent="0.35">
      <c r="H44"/>
    </row>
    <row r="45" spans="8:8" x14ac:dyDescent="0.35">
      <c r="H45"/>
    </row>
    <row r="46" spans="8:8" x14ac:dyDescent="0.35">
      <c r="H46"/>
    </row>
    <row r="47" spans="8:8" x14ac:dyDescent="0.35">
      <c r="H47"/>
    </row>
    <row r="48" spans="8:8" x14ac:dyDescent="0.35">
      <c r="H48"/>
    </row>
    <row r="49" spans="8:8" x14ac:dyDescent="0.35">
      <c r="H49"/>
    </row>
    <row r="50" spans="8:8" x14ac:dyDescent="0.35">
      <c r="H50"/>
    </row>
    <row r="51" spans="8:8" x14ac:dyDescent="0.35">
      <c r="H51"/>
    </row>
    <row r="52" spans="8:8" x14ac:dyDescent="0.35">
      <c r="H52"/>
    </row>
    <row r="53" spans="8:8" x14ac:dyDescent="0.35">
      <c r="H53"/>
    </row>
    <row r="54" spans="8:8" x14ac:dyDescent="0.35">
      <c r="H54"/>
    </row>
    <row r="55" spans="8:8" x14ac:dyDescent="0.35">
      <c r="H55"/>
    </row>
    <row r="56" spans="8:8" x14ac:dyDescent="0.35">
      <c r="H56"/>
    </row>
    <row r="57" spans="8:8" x14ac:dyDescent="0.35">
      <c r="H57"/>
    </row>
    <row r="58" spans="8:8" x14ac:dyDescent="0.35">
      <c r="H58"/>
    </row>
    <row r="59" spans="8:8" x14ac:dyDescent="0.35">
      <c r="H59"/>
    </row>
    <row r="60" spans="8:8" x14ac:dyDescent="0.35">
      <c r="H60"/>
    </row>
    <row r="61" spans="8:8" x14ac:dyDescent="0.35">
      <c r="H61"/>
    </row>
    <row r="62" spans="8:8" x14ac:dyDescent="0.35">
      <c r="H62"/>
    </row>
    <row r="63" spans="8:8" x14ac:dyDescent="0.35">
      <c r="H63"/>
    </row>
    <row r="64" spans="8:8" x14ac:dyDescent="0.35">
      <c r="H64"/>
    </row>
    <row r="65" spans="8:8" x14ac:dyDescent="0.35">
      <c r="H65"/>
    </row>
    <row r="66" spans="8:8" x14ac:dyDescent="0.35">
      <c r="H66"/>
    </row>
    <row r="67" spans="8:8" x14ac:dyDescent="0.35">
      <c r="H67"/>
    </row>
    <row r="68" spans="8:8" x14ac:dyDescent="0.35">
      <c r="H68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FD52-B26F-48C7-8377-359B466FC8FF}">
  <dimension ref="A1:H566"/>
  <sheetViews>
    <sheetView topLeftCell="A4" workbookViewId="0">
      <selection activeCell="K1" sqref="K1"/>
    </sheetView>
  </sheetViews>
  <sheetFormatPr defaultRowHeight="15.5" x14ac:dyDescent="0.35"/>
  <cols>
    <col min="2" max="2" width="11.9140625" customWidth="1"/>
    <col min="3" max="3" width="10.33203125" customWidth="1"/>
    <col min="7" max="7" width="11" customWidth="1"/>
    <col min="8" max="8" width="13.1640625" customWidth="1"/>
  </cols>
  <sheetData>
    <row r="1" spans="1:8" x14ac:dyDescent="0.35">
      <c r="A1" t="s">
        <v>2122</v>
      </c>
      <c r="B1" t="s">
        <v>2123</v>
      </c>
      <c r="C1" s="19" t="s">
        <v>2126</v>
      </c>
      <c r="D1" s="20"/>
      <c r="E1" t="s">
        <v>2125</v>
      </c>
      <c r="F1" t="s">
        <v>2124</v>
      </c>
      <c r="G1" s="19" t="s">
        <v>2126</v>
      </c>
      <c r="H1" s="20"/>
    </row>
    <row r="2" spans="1:8" x14ac:dyDescent="0.35">
      <c r="A2" t="s">
        <v>20</v>
      </c>
      <c r="B2">
        <v>158</v>
      </c>
      <c r="C2" s="21" t="s">
        <v>2127</v>
      </c>
      <c r="D2" s="22">
        <f>AVERAGE(B2:B566)</f>
        <v>851.14690265486729</v>
      </c>
      <c r="E2" t="s">
        <v>14</v>
      </c>
      <c r="F2">
        <v>0</v>
      </c>
      <c r="G2" s="21" t="s">
        <v>2127</v>
      </c>
      <c r="H2" s="22">
        <f>AVERAGE(F2:F365)</f>
        <v>585.61538461538464</v>
      </c>
    </row>
    <row r="3" spans="1:8" x14ac:dyDescent="0.35">
      <c r="A3" t="s">
        <v>20</v>
      </c>
      <c r="B3">
        <v>1425</v>
      </c>
      <c r="C3" s="21" t="s">
        <v>2128</v>
      </c>
      <c r="D3" s="22">
        <f>MEDIAN(B2:B566)</f>
        <v>201</v>
      </c>
      <c r="E3" t="s">
        <v>14</v>
      </c>
      <c r="F3">
        <v>24</v>
      </c>
      <c r="G3" s="21" t="s">
        <v>2128</v>
      </c>
      <c r="H3" s="22">
        <f>MEDIAN(F2:F365)</f>
        <v>114.5</v>
      </c>
    </row>
    <row r="4" spans="1:8" x14ac:dyDescent="0.35">
      <c r="A4" t="s">
        <v>20</v>
      </c>
      <c r="B4">
        <v>174</v>
      </c>
      <c r="C4" s="21" t="s">
        <v>2129</v>
      </c>
      <c r="D4" s="22">
        <f>MIN(B2:B566)</f>
        <v>16</v>
      </c>
      <c r="E4" t="s">
        <v>14</v>
      </c>
      <c r="F4">
        <v>53</v>
      </c>
      <c r="G4" s="21" t="s">
        <v>2129</v>
      </c>
      <c r="H4" s="22">
        <f>MIN(F2:F365)</f>
        <v>0</v>
      </c>
    </row>
    <row r="5" spans="1:8" x14ac:dyDescent="0.35">
      <c r="A5" t="s">
        <v>20</v>
      </c>
      <c r="B5">
        <v>227</v>
      </c>
      <c r="C5" s="21" t="s">
        <v>2130</v>
      </c>
      <c r="D5" s="22">
        <f>MAX(B:B)</f>
        <v>7295</v>
      </c>
      <c r="E5" t="s">
        <v>14</v>
      </c>
      <c r="F5">
        <v>18</v>
      </c>
      <c r="G5" s="21" t="s">
        <v>2130</v>
      </c>
      <c r="H5" s="22">
        <f>MAX(F:F)</f>
        <v>6080</v>
      </c>
    </row>
    <row r="6" spans="1:8" x14ac:dyDescent="0.35">
      <c r="A6" t="s">
        <v>20</v>
      </c>
      <c r="B6">
        <v>220</v>
      </c>
      <c r="C6" s="21" t="s">
        <v>2131</v>
      </c>
      <c r="D6" s="22">
        <f>_xlfn.VAR.P(B:B)</f>
        <v>1603373.7324019109</v>
      </c>
      <c r="E6" t="s">
        <v>14</v>
      </c>
      <c r="F6">
        <v>44</v>
      </c>
      <c r="G6" s="21" t="s">
        <v>2131</v>
      </c>
      <c r="H6" s="22">
        <f>_xlfn.VAR.P(F:F)</f>
        <v>921574.68174133555</v>
      </c>
    </row>
    <row r="7" spans="1:8" ht="16" thickBot="1" x14ac:dyDescent="0.4">
      <c r="A7" t="s">
        <v>20</v>
      </c>
      <c r="B7">
        <v>98</v>
      </c>
      <c r="C7" s="23" t="s">
        <v>2132</v>
      </c>
      <c r="D7" s="24">
        <f>_xlfn.STDEV.P(B:B)</f>
        <v>1266.2439466397898</v>
      </c>
      <c r="E7" t="s">
        <v>14</v>
      </c>
      <c r="F7">
        <v>27</v>
      </c>
      <c r="G7" s="23" t="s">
        <v>2132</v>
      </c>
      <c r="H7" s="24">
        <f>_xlfn.STDEV.P(F:F)</f>
        <v>959.98681331637863</v>
      </c>
    </row>
    <row r="8" spans="1:8" x14ac:dyDescent="0.35">
      <c r="A8" t="s">
        <v>20</v>
      </c>
      <c r="B8">
        <v>100</v>
      </c>
      <c r="E8" t="s">
        <v>14</v>
      </c>
      <c r="F8">
        <v>55</v>
      </c>
    </row>
    <row r="9" spans="1:8" x14ac:dyDescent="0.35">
      <c r="A9" t="s">
        <v>20</v>
      </c>
      <c r="B9">
        <v>1249</v>
      </c>
      <c r="E9" t="s">
        <v>14</v>
      </c>
      <c r="F9">
        <v>200</v>
      </c>
    </row>
    <row r="10" spans="1:8" x14ac:dyDescent="0.35">
      <c r="A10" t="s">
        <v>20</v>
      </c>
      <c r="B10">
        <v>1396</v>
      </c>
      <c r="E10" t="s">
        <v>14</v>
      </c>
      <c r="F10">
        <v>452</v>
      </c>
    </row>
    <row r="11" spans="1:8" x14ac:dyDescent="0.35">
      <c r="A11" t="s">
        <v>20</v>
      </c>
      <c r="B11">
        <v>890</v>
      </c>
      <c r="E11" t="s">
        <v>14</v>
      </c>
      <c r="F11">
        <v>674</v>
      </c>
    </row>
    <row r="12" spans="1:8" x14ac:dyDescent="0.35">
      <c r="A12" t="s">
        <v>20</v>
      </c>
      <c r="B12">
        <v>142</v>
      </c>
      <c r="E12" t="s">
        <v>14</v>
      </c>
      <c r="F12">
        <v>558</v>
      </c>
    </row>
    <row r="13" spans="1:8" x14ac:dyDescent="0.35">
      <c r="A13" t="s">
        <v>20</v>
      </c>
      <c r="B13">
        <v>2673</v>
      </c>
      <c r="E13" t="s">
        <v>14</v>
      </c>
      <c r="F13">
        <v>15</v>
      </c>
    </row>
    <row r="14" spans="1:8" x14ac:dyDescent="0.35">
      <c r="A14" t="s">
        <v>20</v>
      </c>
      <c r="B14">
        <v>163</v>
      </c>
      <c r="E14" t="s">
        <v>14</v>
      </c>
      <c r="F14">
        <v>2307</v>
      </c>
    </row>
    <row r="15" spans="1:8" x14ac:dyDescent="0.35">
      <c r="A15" t="s">
        <v>20</v>
      </c>
      <c r="B15">
        <v>2220</v>
      </c>
      <c r="E15" t="s">
        <v>14</v>
      </c>
      <c r="F15">
        <v>88</v>
      </c>
    </row>
    <row r="16" spans="1:8" x14ac:dyDescent="0.35">
      <c r="A16" t="s">
        <v>20</v>
      </c>
      <c r="B16">
        <v>1606</v>
      </c>
      <c r="E16" t="s">
        <v>14</v>
      </c>
      <c r="F16">
        <v>48</v>
      </c>
    </row>
    <row r="17" spans="1:6" x14ac:dyDescent="0.35">
      <c r="A17" t="s">
        <v>20</v>
      </c>
      <c r="B17">
        <v>129</v>
      </c>
      <c r="E17" t="s">
        <v>14</v>
      </c>
      <c r="F17">
        <v>1</v>
      </c>
    </row>
    <row r="18" spans="1:6" x14ac:dyDescent="0.35">
      <c r="A18" t="s">
        <v>20</v>
      </c>
      <c r="B18">
        <v>226</v>
      </c>
      <c r="E18" t="s">
        <v>14</v>
      </c>
      <c r="F18">
        <v>1467</v>
      </c>
    </row>
    <row r="19" spans="1:6" x14ac:dyDescent="0.35">
      <c r="A19" t="s">
        <v>20</v>
      </c>
      <c r="B19">
        <v>5419</v>
      </c>
      <c r="E19" t="s">
        <v>14</v>
      </c>
      <c r="F19">
        <v>75</v>
      </c>
    </row>
    <row r="20" spans="1:6" x14ac:dyDescent="0.35">
      <c r="A20" t="s">
        <v>20</v>
      </c>
      <c r="B20">
        <v>165</v>
      </c>
      <c r="E20" t="s">
        <v>14</v>
      </c>
      <c r="F20">
        <v>120</v>
      </c>
    </row>
    <row r="21" spans="1:6" x14ac:dyDescent="0.35">
      <c r="A21" t="s">
        <v>20</v>
      </c>
      <c r="B21">
        <v>1965</v>
      </c>
      <c r="E21" t="s">
        <v>14</v>
      </c>
      <c r="F21">
        <v>2253</v>
      </c>
    </row>
    <row r="22" spans="1:6" x14ac:dyDescent="0.35">
      <c r="A22" t="s">
        <v>20</v>
      </c>
      <c r="B22">
        <v>16</v>
      </c>
      <c r="E22" t="s">
        <v>14</v>
      </c>
      <c r="F22">
        <v>5</v>
      </c>
    </row>
    <row r="23" spans="1:6" x14ac:dyDescent="0.35">
      <c r="A23" t="s">
        <v>20</v>
      </c>
      <c r="B23">
        <v>107</v>
      </c>
      <c r="E23" t="s">
        <v>14</v>
      </c>
      <c r="F23">
        <v>38</v>
      </c>
    </row>
    <row r="24" spans="1:6" x14ac:dyDescent="0.35">
      <c r="A24" t="s">
        <v>20</v>
      </c>
      <c r="B24">
        <v>134</v>
      </c>
      <c r="E24" t="s">
        <v>14</v>
      </c>
      <c r="F24">
        <v>12</v>
      </c>
    </row>
    <row r="25" spans="1:6" x14ac:dyDescent="0.35">
      <c r="A25" t="s">
        <v>20</v>
      </c>
      <c r="B25">
        <v>198</v>
      </c>
      <c r="E25" t="s">
        <v>14</v>
      </c>
      <c r="F25">
        <v>1684</v>
      </c>
    </row>
    <row r="26" spans="1:6" x14ac:dyDescent="0.35">
      <c r="A26" t="s">
        <v>20</v>
      </c>
      <c r="B26">
        <v>111</v>
      </c>
      <c r="E26" t="s">
        <v>14</v>
      </c>
      <c r="F26">
        <v>56</v>
      </c>
    </row>
    <row r="27" spans="1:6" x14ac:dyDescent="0.35">
      <c r="A27" t="s">
        <v>20</v>
      </c>
      <c r="B27">
        <v>222</v>
      </c>
      <c r="E27" t="s">
        <v>14</v>
      </c>
      <c r="F27">
        <v>838</v>
      </c>
    </row>
    <row r="28" spans="1:6" x14ac:dyDescent="0.35">
      <c r="A28" t="s">
        <v>20</v>
      </c>
      <c r="B28">
        <v>6212</v>
      </c>
      <c r="E28" t="s">
        <v>14</v>
      </c>
      <c r="F28">
        <v>1000</v>
      </c>
    </row>
    <row r="29" spans="1:6" x14ac:dyDescent="0.35">
      <c r="A29" t="s">
        <v>20</v>
      </c>
      <c r="B29">
        <v>98</v>
      </c>
      <c r="E29" t="s">
        <v>14</v>
      </c>
      <c r="F29">
        <v>1482</v>
      </c>
    </row>
    <row r="30" spans="1:6" x14ac:dyDescent="0.35">
      <c r="A30" t="s">
        <v>20</v>
      </c>
      <c r="B30">
        <v>92</v>
      </c>
      <c r="E30" t="s">
        <v>14</v>
      </c>
      <c r="F30">
        <v>106</v>
      </c>
    </row>
    <row r="31" spans="1:6" x14ac:dyDescent="0.35">
      <c r="A31" t="s">
        <v>20</v>
      </c>
      <c r="B31">
        <v>149</v>
      </c>
      <c r="E31" t="s">
        <v>14</v>
      </c>
      <c r="F31">
        <v>679</v>
      </c>
    </row>
    <row r="32" spans="1:6" x14ac:dyDescent="0.35">
      <c r="A32" t="s">
        <v>20</v>
      </c>
      <c r="B32">
        <v>2431</v>
      </c>
      <c r="E32" t="s">
        <v>14</v>
      </c>
      <c r="F32">
        <v>1220</v>
      </c>
    </row>
    <row r="33" spans="1:6" x14ac:dyDescent="0.35">
      <c r="A33" t="s">
        <v>20</v>
      </c>
      <c r="B33">
        <v>303</v>
      </c>
      <c r="E33" t="s">
        <v>14</v>
      </c>
      <c r="F33">
        <v>1</v>
      </c>
    </row>
    <row r="34" spans="1:6" x14ac:dyDescent="0.35">
      <c r="A34" t="s">
        <v>20</v>
      </c>
      <c r="B34">
        <v>209</v>
      </c>
      <c r="E34" t="s">
        <v>14</v>
      </c>
      <c r="F34">
        <v>37</v>
      </c>
    </row>
    <row r="35" spans="1:6" x14ac:dyDescent="0.35">
      <c r="A35" t="s">
        <v>20</v>
      </c>
      <c r="B35">
        <v>131</v>
      </c>
      <c r="E35" t="s">
        <v>14</v>
      </c>
      <c r="F35">
        <v>60</v>
      </c>
    </row>
    <row r="36" spans="1:6" x14ac:dyDescent="0.35">
      <c r="A36" t="s">
        <v>20</v>
      </c>
      <c r="B36">
        <v>164</v>
      </c>
      <c r="E36" t="s">
        <v>14</v>
      </c>
      <c r="F36">
        <v>296</v>
      </c>
    </row>
    <row r="37" spans="1:6" x14ac:dyDescent="0.35">
      <c r="A37" t="s">
        <v>20</v>
      </c>
      <c r="B37">
        <v>201</v>
      </c>
      <c r="E37" t="s">
        <v>14</v>
      </c>
      <c r="F37">
        <v>3304</v>
      </c>
    </row>
    <row r="38" spans="1:6" x14ac:dyDescent="0.35">
      <c r="A38" t="s">
        <v>20</v>
      </c>
      <c r="B38">
        <v>211</v>
      </c>
      <c r="E38" t="s">
        <v>14</v>
      </c>
      <c r="F38">
        <v>73</v>
      </c>
    </row>
    <row r="39" spans="1:6" x14ac:dyDescent="0.35">
      <c r="A39" t="s">
        <v>20</v>
      </c>
      <c r="B39">
        <v>128</v>
      </c>
      <c r="E39" t="s">
        <v>14</v>
      </c>
      <c r="F39">
        <v>3387</v>
      </c>
    </row>
    <row r="40" spans="1:6" x14ac:dyDescent="0.35">
      <c r="A40" t="s">
        <v>20</v>
      </c>
      <c r="B40">
        <v>1600</v>
      </c>
      <c r="E40" t="s">
        <v>14</v>
      </c>
      <c r="F40">
        <v>662</v>
      </c>
    </row>
    <row r="41" spans="1:6" x14ac:dyDescent="0.35">
      <c r="A41" t="s">
        <v>20</v>
      </c>
      <c r="B41">
        <v>249</v>
      </c>
      <c r="E41" t="s">
        <v>14</v>
      </c>
      <c r="F41">
        <v>774</v>
      </c>
    </row>
    <row r="42" spans="1:6" x14ac:dyDescent="0.35">
      <c r="A42" t="s">
        <v>20</v>
      </c>
      <c r="B42">
        <v>236</v>
      </c>
      <c r="E42" t="s">
        <v>14</v>
      </c>
      <c r="F42">
        <v>672</v>
      </c>
    </row>
    <row r="43" spans="1:6" x14ac:dyDescent="0.35">
      <c r="A43" t="s">
        <v>20</v>
      </c>
      <c r="B43">
        <v>4065</v>
      </c>
      <c r="E43" t="s">
        <v>14</v>
      </c>
      <c r="F43">
        <v>940</v>
      </c>
    </row>
    <row r="44" spans="1:6" x14ac:dyDescent="0.35">
      <c r="A44" t="s">
        <v>20</v>
      </c>
      <c r="B44">
        <v>246</v>
      </c>
      <c r="E44" t="s">
        <v>14</v>
      </c>
      <c r="F44">
        <v>117</v>
      </c>
    </row>
    <row r="45" spans="1:6" x14ac:dyDescent="0.35">
      <c r="A45" t="s">
        <v>20</v>
      </c>
      <c r="B45">
        <v>2475</v>
      </c>
      <c r="E45" t="s">
        <v>14</v>
      </c>
      <c r="F45">
        <v>115</v>
      </c>
    </row>
    <row r="46" spans="1:6" x14ac:dyDescent="0.35">
      <c r="A46" t="s">
        <v>20</v>
      </c>
      <c r="B46">
        <v>76</v>
      </c>
      <c r="E46" t="s">
        <v>14</v>
      </c>
      <c r="F46">
        <v>326</v>
      </c>
    </row>
    <row r="47" spans="1:6" x14ac:dyDescent="0.35">
      <c r="A47" t="s">
        <v>20</v>
      </c>
      <c r="B47">
        <v>54</v>
      </c>
      <c r="E47" t="s">
        <v>14</v>
      </c>
      <c r="F47">
        <v>1</v>
      </c>
    </row>
    <row r="48" spans="1:6" x14ac:dyDescent="0.35">
      <c r="A48" t="s">
        <v>20</v>
      </c>
      <c r="B48">
        <v>88</v>
      </c>
      <c r="E48" t="s">
        <v>14</v>
      </c>
      <c r="F48">
        <v>1467</v>
      </c>
    </row>
    <row r="49" spans="1:6" x14ac:dyDescent="0.35">
      <c r="A49" t="s">
        <v>20</v>
      </c>
      <c r="B49">
        <v>85</v>
      </c>
      <c r="E49" t="s">
        <v>14</v>
      </c>
      <c r="F49">
        <v>5681</v>
      </c>
    </row>
    <row r="50" spans="1:6" x14ac:dyDescent="0.35">
      <c r="A50" t="s">
        <v>20</v>
      </c>
      <c r="B50">
        <v>170</v>
      </c>
      <c r="E50" t="s">
        <v>14</v>
      </c>
      <c r="F50">
        <v>1059</v>
      </c>
    </row>
    <row r="51" spans="1:6" x14ac:dyDescent="0.35">
      <c r="A51" t="s">
        <v>20</v>
      </c>
      <c r="B51">
        <v>330</v>
      </c>
      <c r="E51" t="s">
        <v>14</v>
      </c>
      <c r="F51">
        <v>1194</v>
      </c>
    </row>
    <row r="52" spans="1:6" x14ac:dyDescent="0.35">
      <c r="A52" t="s">
        <v>20</v>
      </c>
      <c r="B52">
        <v>127</v>
      </c>
      <c r="E52" t="s">
        <v>14</v>
      </c>
      <c r="F52">
        <v>30</v>
      </c>
    </row>
    <row r="53" spans="1:6" x14ac:dyDescent="0.35">
      <c r="A53" t="s">
        <v>20</v>
      </c>
      <c r="B53">
        <v>411</v>
      </c>
      <c r="E53" t="s">
        <v>14</v>
      </c>
      <c r="F53">
        <v>75</v>
      </c>
    </row>
    <row r="54" spans="1:6" x14ac:dyDescent="0.35">
      <c r="A54" t="s">
        <v>20</v>
      </c>
      <c r="B54">
        <v>180</v>
      </c>
      <c r="E54" t="s">
        <v>14</v>
      </c>
      <c r="F54">
        <v>955</v>
      </c>
    </row>
    <row r="55" spans="1:6" x14ac:dyDescent="0.35">
      <c r="A55" t="s">
        <v>20</v>
      </c>
      <c r="B55">
        <v>374</v>
      </c>
      <c r="E55" t="s">
        <v>14</v>
      </c>
      <c r="F55">
        <v>67</v>
      </c>
    </row>
    <row r="56" spans="1:6" x14ac:dyDescent="0.35">
      <c r="A56" t="s">
        <v>20</v>
      </c>
      <c r="B56">
        <v>71</v>
      </c>
      <c r="E56" t="s">
        <v>14</v>
      </c>
      <c r="F56">
        <v>5</v>
      </c>
    </row>
    <row r="57" spans="1:6" x14ac:dyDescent="0.35">
      <c r="A57" t="s">
        <v>20</v>
      </c>
      <c r="B57">
        <v>203</v>
      </c>
      <c r="E57" t="s">
        <v>14</v>
      </c>
      <c r="F57">
        <v>26</v>
      </c>
    </row>
    <row r="58" spans="1:6" x14ac:dyDescent="0.35">
      <c r="A58" t="s">
        <v>20</v>
      </c>
      <c r="B58">
        <v>113</v>
      </c>
      <c r="E58" t="s">
        <v>14</v>
      </c>
      <c r="F58">
        <v>1130</v>
      </c>
    </row>
    <row r="59" spans="1:6" x14ac:dyDescent="0.35">
      <c r="A59" t="s">
        <v>20</v>
      </c>
      <c r="B59">
        <v>96</v>
      </c>
      <c r="E59" t="s">
        <v>14</v>
      </c>
      <c r="F59">
        <v>782</v>
      </c>
    </row>
    <row r="60" spans="1:6" x14ac:dyDescent="0.35">
      <c r="A60" t="s">
        <v>20</v>
      </c>
      <c r="B60">
        <v>498</v>
      </c>
      <c r="E60" t="s">
        <v>14</v>
      </c>
      <c r="F60">
        <v>210</v>
      </c>
    </row>
    <row r="61" spans="1:6" x14ac:dyDescent="0.35">
      <c r="A61" t="s">
        <v>20</v>
      </c>
      <c r="B61">
        <v>180</v>
      </c>
      <c r="E61" t="s">
        <v>14</v>
      </c>
      <c r="F61">
        <v>136</v>
      </c>
    </row>
    <row r="62" spans="1:6" x14ac:dyDescent="0.35">
      <c r="A62" t="s">
        <v>20</v>
      </c>
      <c r="B62">
        <v>27</v>
      </c>
      <c r="E62" t="s">
        <v>14</v>
      </c>
      <c r="F62">
        <v>86</v>
      </c>
    </row>
    <row r="63" spans="1:6" x14ac:dyDescent="0.35">
      <c r="A63" t="s">
        <v>20</v>
      </c>
      <c r="B63">
        <v>2331</v>
      </c>
      <c r="E63" t="s">
        <v>14</v>
      </c>
      <c r="F63">
        <v>19</v>
      </c>
    </row>
    <row r="64" spans="1:6" x14ac:dyDescent="0.35">
      <c r="A64" t="s">
        <v>20</v>
      </c>
      <c r="B64">
        <v>113</v>
      </c>
      <c r="E64" t="s">
        <v>14</v>
      </c>
      <c r="F64">
        <v>886</v>
      </c>
    </row>
    <row r="65" spans="1:6" x14ac:dyDescent="0.35">
      <c r="A65" t="s">
        <v>20</v>
      </c>
      <c r="B65">
        <v>164</v>
      </c>
      <c r="E65" t="s">
        <v>14</v>
      </c>
      <c r="F65">
        <v>35</v>
      </c>
    </row>
    <row r="66" spans="1:6" x14ac:dyDescent="0.35">
      <c r="A66" t="s">
        <v>20</v>
      </c>
      <c r="B66">
        <v>164</v>
      </c>
      <c r="E66" t="s">
        <v>14</v>
      </c>
      <c r="F66">
        <v>24</v>
      </c>
    </row>
    <row r="67" spans="1:6" x14ac:dyDescent="0.35">
      <c r="A67" t="s">
        <v>20</v>
      </c>
      <c r="B67">
        <v>336</v>
      </c>
      <c r="E67" t="s">
        <v>14</v>
      </c>
      <c r="F67">
        <v>86</v>
      </c>
    </row>
    <row r="68" spans="1:6" x14ac:dyDescent="0.35">
      <c r="A68" t="s">
        <v>20</v>
      </c>
      <c r="B68">
        <v>1917</v>
      </c>
      <c r="E68" t="s">
        <v>14</v>
      </c>
      <c r="F68">
        <v>243</v>
      </c>
    </row>
    <row r="69" spans="1:6" x14ac:dyDescent="0.35">
      <c r="A69" t="s">
        <v>20</v>
      </c>
      <c r="B69">
        <v>95</v>
      </c>
      <c r="E69" t="s">
        <v>14</v>
      </c>
      <c r="F69">
        <v>65</v>
      </c>
    </row>
    <row r="70" spans="1:6" x14ac:dyDescent="0.35">
      <c r="A70" t="s">
        <v>20</v>
      </c>
      <c r="B70">
        <v>147</v>
      </c>
      <c r="E70" t="s">
        <v>14</v>
      </c>
      <c r="F70">
        <v>100</v>
      </c>
    </row>
    <row r="71" spans="1:6" x14ac:dyDescent="0.35">
      <c r="A71" t="s">
        <v>20</v>
      </c>
      <c r="B71">
        <v>86</v>
      </c>
      <c r="E71" t="s">
        <v>14</v>
      </c>
      <c r="F71">
        <v>168</v>
      </c>
    </row>
    <row r="72" spans="1:6" x14ac:dyDescent="0.35">
      <c r="A72" t="s">
        <v>20</v>
      </c>
      <c r="B72">
        <v>83</v>
      </c>
      <c r="E72" t="s">
        <v>14</v>
      </c>
      <c r="F72">
        <v>13</v>
      </c>
    </row>
    <row r="73" spans="1:6" x14ac:dyDescent="0.35">
      <c r="A73" t="s">
        <v>20</v>
      </c>
      <c r="B73">
        <v>676</v>
      </c>
      <c r="E73" t="s">
        <v>14</v>
      </c>
      <c r="F73">
        <v>1</v>
      </c>
    </row>
    <row r="74" spans="1:6" x14ac:dyDescent="0.35">
      <c r="A74" t="s">
        <v>20</v>
      </c>
      <c r="B74">
        <v>361</v>
      </c>
      <c r="E74" t="s">
        <v>14</v>
      </c>
      <c r="F74">
        <v>40</v>
      </c>
    </row>
    <row r="75" spans="1:6" x14ac:dyDescent="0.35">
      <c r="A75" t="s">
        <v>20</v>
      </c>
      <c r="B75">
        <v>131</v>
      </c>
      <c r="E75" t="s">
        <v>14</v>
      </c>
      <c r="F75">
        <v>226</v>
      </c>
    </row>
    <row r="76" spans="1:6" x14ac:dyDescent="0.35">
      <c r="A76" t="s">
        <v>20</v>
      </c>
      <c r="B76">
        <v>126</v>
      </c>
      <c r="E76" t="s">
        <v>14</v>
      </c>
      <c r="F76">
        <v>1625</v>
      </c>
    </row>
    <row r="77" spans="1:6" x14ac:dyDescent="0.35">
      <c r="A77" t="s">
        <v>20</v>
      </c>
      <c r="B77">
        <v>275</v>
      </c>
      <c r="E77" t="s">
        <v>14</v>
      </c>
      <c r="F77">
        <v>143</v>
      </c>
    </row>
    <row r="78" spans="1:6" x14ac:dyDescent="0.35">
      <c r="A78" t="s">
        <v>20</v>
      </c>
      <c r="B78">
        <v>67</v>
      </c>
      <c r="E78" t="s">
        <v>14</v>
      </c>
      <c r="F78">
        <v>934</v>
      </c>
    </row>
    <row r="79" spans="1:6" x14ac:dyDescent="0.35">
      <c r="A79" t="s">
        <v>20</v>
      </c>
      <c r="B79">
        <v>154</v>
      </c>
      <c r="E79" t="s">
        <v>14</v>
      </c>
      <c r="F79">
        <v>17</v>
      </c>
    </row>
    <row r="80" spans="1:6" x14ac:dyDescent="0.35">
      <c r="A80" t="s">
        <v>20</v>
      </c>
      <c r="B80">
        <v>1782</v>
      </c>
      <c r="E80" t="s">
        <v>14</v>
      </c>
      <c r="F80">
        <v>2179</v>
      </c>
    </row>
    <row r="81" spans="1:6" x14ac:dyDescent="0.35">
      <c r="A81" t="s">
        <v>20</v>
      </c>
      <c r="B81">
        <v>903</v>
      </c>
      <c r="E81" t="s">
        <v>14</v>
      </c>
      <c r="F81">
        <v>931</v>
      </c>
    </row>
    <row r="82" spans="1:6" x14ac:dyDescent="0.35">
      <c r="A82" t="s">
        <v>20</v>
      </c>
      <c r="B82">
        <v>94</v>
      </c>
      <c r="E82" t="s">
        <v>14</v>
      </c>
      <c r="F82">
        <v>92</v>
      </c>
    </row>
    <row r="83" spans="1:6" x14ac:dyDescent="0.35">
      <c r="A83" t="s">
        <v>20</v>
      </c>
      <c r="B83">
        <v>180</v>
      </c>
      <c r="E83" t="s">
        <v>14</v>
      </c>
      <c r="F83">
        <v>57</v>
      </c>
    </row>
    <row r="84" spans="1:6" x14ac:dyDescent="0.35">
      <c r="A84" t="s">
        <v>20</v>
      </c>
      <c r="B84">
        <v>533</v>
      </c>
      <c r="E84" t="s">
        <v>14</v>
      </c>
      <c r="F84">
        <v>41</v>
      </c>
    </row>
    <row r="85" spans="1:6" x14ac:dyDescent="0.35">
      <c r="A85" t="s">
        <v>20</v>
      </c>
      <c r="B85">
        <v>2443</v>
      </c>
      <c r="E85" t="s">
        <v>14</v>
      </c>
      <c r="F85">
        <v>1</v>
      </c>
    </row>
    <row r="86" spans="1:6" x14ac:dyDescent="0.35">
      <c r="A86" t="s">
        <v>20</v>
      </c>
      <c r="B86">
        <v>89</v>
      </c>
      <c r="E86" t="s">
        <v>14</v>
      </c>
      <c r="F86">
        <v>101</v>
      </c>
    </row>
    <row r="87" spans="1:6" x14ac:dyDescent="0.35">
      <c r="A87" t="s">
        <v>20</v>
      </c>
      <c r="B87">
        <v>159</v>
      </c>
      <c r="E87" t="s">
        <v>14</v>
      </c>
      <c r="F87">
        <v>1335</v>
      </c>
    </row>
    <row r="88" spans="1:6" x14ac:dyDescent="0.35">
      <c r="A88" t="s">
        <v>20</v>
      </c>
      <c r="B88">
        <v>50</v>
      </c>
      <c r="E88" t="s">
        <v>14</v>
      </c>
      <c r="F88">
        <v>15</v>
      </c>
    </row>
    <row r="89" spans="1:6" x14ac:dyDescent="0.35">
      <c r="A89" t="s">
        <v>20</v>
      </c>
      <c r="B89">
        <v>186</v>
      </c>
      <c r="E89" t="s">
        <v>14</v>
      </c>
      <c r="F89">
        <v>454</v>
      </c>
    </row>
    <row r="90" spans="1:6" x14ac:dyDescent="0.35">
      <c r="A90" t="s">
        <v>20</v>
      </c>
      <c r="B90">
        <v>1071</v>
      </c>
      <c r="E90" t="s">
        <v>14</v>
      </c>
      <c r="F90">
        <v>3182</v>
      </c>
    </row>
    <row r="91" spans="1:6" x14ac:dyDescent="0.35">
      <c r="A91" t="s">
        <v>20</v>
      </c>
      <c r="B91">
        <v>117</v>
      </c>
      <c r="E91" t="s">
        <v>14</v>
      </c>
      <c r="F91">
        <v>15</v>
      </c>
    </row>
    <row r="92" spans="1:6" x14ac:dyDescent="0.35">
      <c r="A92" t="s">
        <v>20</v>
      </c>
      <c r="B92">
        <v>70</v>
      </c>
      <c r="E92" t="s">
        <v>14</v>
      </c>
      <c r="F92">
        <v>133</v>
      </c>
    </row>
    <row r="93" spans="1:6" x14ac:dyDescent="0.35">
      <c r="A93" t="s">
        <v>20</v>
      </c>
      <c r="B93">
        <v>135</v>
      </c>
      <c r="E93" t="s">
        <v>14</v>
      </c>
      <c r="F93">
        <v>2062</v>
      </c>
    </row>
    <row r="94" spans="1:6" x14ac:dyDescent="0.35">
      <c r="A94" t="s">
        <v>20</v>
      </c>
      <c r="B94">
        <v>768</v>
      </c>
      <c r="E94" t="s">
        <v>14</v>
      </c>
      <c r="F94">
        <v>29</v>
      </c>
    </row>
    <row r="95" spans="1:6" x14ac:dyDescent="0.35">
      <c r="A95" t="s">
        <v>20</v>
      </c>
      <c r="B95">
        <v>199</v>
      </c>
      <c r="E95" t="s">
        <v>14</v>
      </c>
      <c r="F95">
        <v>132</v>
      </c>
    </row>
    <row r="96" spans="1:6" x14ac:dyDescent="0.35">
      <c r="A96" t="s">
        <v>20</v>
      </c>
      <c r="B96">
        <v>107</v>
      </c>
      <c r="E96" t="s">
        <v>14</v>
      </c>
      <c r="F96">
        <v>137</v>
      </c>
    </row>
    <row r="97" spans="1:6" x14ac:dyDescent="0.35">
      <c r="A97" t="s">
        <v>20</v>
      </c>
      <c r="B97">
        <v>195</v>
      </c>
      <c r="E97" t="s">
        <v>14</v>
      </c>
      <c r="F97">
        <v>908</v>
      </c>
    </row>
    <row r="98" spans="1:6" x14ac:dyDescent="0.35">
      <c r="A98" t="s">
        <v>20</v>
      </c>
      <c r="B98">
        <v>3376</v>
      </c>
      <c r="E98" t="s">
        <v>14</v>
      </c>
      <c r="F98">
        <v>10</v>
      </c>
    </row>
    <row r="99" spans="1:6" x14ac:dyDescent="0.35">
      <c r="A99" t="s">
        <v>20</v>
      </c>
      <c r="B99">
        <v>41</v>
      </c>
      <c r="E99" t="s">
        <v>14</v>
      </c>
      <c r="F99">
        <v>1910</v>
      </c>
    </row>
    <row r="100" spans="1:6" x14ac:dyDescent="0.35">
      <c r="A100" t="s">
        <v>20</v>
      </c>
      <c r="B100">
        <v>1821</v>
      </c>
      <c r="E100" t="s">
        <v>14</v>
      </c>
      <c r="F100">
        <v>38</v>
      </c>
    </row>
    <row r="101" spans="1:6" x14ac:dyDescent="0.35">
      <c r="A101" t="s">
        <v>20</v>
      </c>
      <c r="B101">
        <v>164</v>
      </c>
      <c r="E101" t="s">
        <v>14</v>
      </c>
      <c r="F101">
        <v>104</v>
      </c>
    </row>
    <row r="102" spans="1:6" x14ac:dyDescent="0.35">
      <c r="A102" t="s">
        <v>20</v>
      </c>
      <c r="B102">
        <v>157</v>
      </c>
      <c r="E102" t="s">
        <v>14</v>
      </c>
      <c r="F102">
        <v>49</v>
      </c>
    </row>
    <row r="103" spans="1:6" x14ac:dyDescent="0.35">
      <c r="A103" t="s">
        <v>20</v>
      </c>
      <c r="B103">
        <v>246</v>
      </c>
      <c r="E103" t="s">
        <v>14</v>
      </c>
      <c r="F103">
        <v>1</v>
      </c>
    </row>
    <row r="104" spans="1:6" x14ac:dyDescent="0.35">
      <c r="A104" t="s">
        <v>20</v>
      </c>
      <c r="B104">
        <v>1396</v>
      </c>
      <c r="E104" t="s">
        <v>14</v>
      </c>
      <c r="F104">
        <v>245</v>
      </c>
    </row>
    <row r="105" spans="1:6" x14ac:dyDescent="0.35">
      <c r="A105" t="s">
        <v>20</v>
      </c>
      <c r="B105">
        <v>2506</v>
      </c>
      <c r="E105" t="s">
        <v>14</v>
      </c>
      <c r="F105">
        <v>32</v>
      </c>
    </row>
    <row r="106" spans="1:6" x14ac:dyDescent="0.35">
      <c r="A106" t="s">
        <v>20</v>
      </c>
      <c r="B106">
        <v>244</v>
      </c>
      <c r="E106" t="s">
        <v>14</v>
      </c>
      <c r="F106">
        <v>7</v>
      </c>
    </row>
    <row r="107" spans="1:6" x14ac:dyDescent="0.35">
      <c r="A107" t="s">
        <v>20</v>
      </c>
      <c r="B107">
        <v>146</v>
      </c>
      <c r="E107" t="s">
        <v>14</v>
      </c>
      <c r="F107">
        <v>803</v>
      </c>
    </row>
    <row r="108" spans="1:6" x14ac:dyDescent="0.35">
      <c r="A108" t="s">
        <v>20</v>
      </c>
      <c r="B108">
        <v>1267</v>
      </c>
      <c r="E108" t="s">
        <v>14</v>
      </c>
      <c r="F108">
        <v>16</v>
      </c>
    </row>
    <row r="109" spans="1:6" x14ac:dyDescent="0.35">
      <c r="A109" t="s">
        <v>20</v>
      </c>
      <c r="B109">
        <v>1561</v>
      </c>
      <c r="E109" t="s">
        <v>14</v>
      </c>
      <c r="F109">
        <v>31</v>
      </c>
    </row>
    <row r="110" spans="1:6" x14ac:dyDescent="0.35">
      <c r="A110" t="s">
        <v>20</v>
      </c>
      <c r="B110">
        <v>48</v>
      </c>
      <c r="E110" t="s">
        <v>14</v>
      </c>
      <c r="F110">
        <v>108</v>
      </c>
    </row>
    <row r="111" spans="1:6" x14ac:dyDescent="0.35">
      <c r="A111" t="s">
        <v>20</v>
      </c>
      <c r="B111">
        <v>2739</v>
      </c>
      <c r="E111" t="s">
        <v>14</v>
      </c>
      <c r="F111">
        <v>30</v>
      </c>
    </row>
    <row r="112" spans="1:6" x14ac:dyDescent="0.35">
      <c r="A112" t="s">
        <v>20</v>
      </c>
      <c r="B112">
        <v>3537</v>
      </c>
      <c r="E112" t="s">
        <v>14</v>
      </c>
      <c r="F112">
        <v>17</v>
      </c>
    </row>
    <row r="113" spans="1:6" x14ac:dyDescent="0.35">
      <c r="A113" t="s">
        <v>20</v>
      </c>
      <c r="B113">
        <v>2107</v>
      </c>
      <c r="E113" t="s">
        <v>14</v>
      </c>
      <c r="F113">
        <v>80</v>
      </c>
    </row>
    <row r="114" spans="1:6" x14ac:dyDescent="0.35">
      <c r="A114" t="s">
        <v>20</v>
      </c>
      <c r="B114">
        <v>3318</v>
      </c>
      <c r="E114" t="s">
        <v>14</v>
      </c>
      <c r="F114">
        <v>2468</v>
      </c>
    </row>
    <row r="115" spans="1:6" x14ac:dyDescent="0.35">
      <c r="A115" t="s">
        <v>20</v>
      </c>
      <c r="B115">
        <v>340</v>
      </c>
      <c r="E115" t="s">
        <v>14</v>
      </c>
      <c r="F115">
        <v>26</v>
      </c>
    </row>
    <row r="116" spans="1:6" x14ac:dyDescent="0.35">
      <c r="A116" t="s">
        <v>20</v>
      </c>
      <c r="B116">
        <v>1442</v>
      </c>
      <c r="E116" t="s">
        <v>14</v>
      </c>
      <c r="F116">
        <v>73</v>
      </c>
    </row>
    <row r="117" spans="1:6" x14ac:dyDescent="0.35">
      <c r="A117" t="s">
        <v>20</v>
      </c>
      <c r="B117">
        <v>126</v>
      </c>
      <c r="E117" t="s">
        <v>14</v>
      </c>
      <c r="F117">
        <v>128</v>
      </c>
    </row>
    <row r="118" spans="1:6" x14ac:dyDescent="0.35">
      <c r="A118" t="s">
        <v>20</v>
      </c>
      <c r="B118">
        <v>524</v>
      </c>
      <c r="E118" t="s">
        <v>14</v>
      </c>
      <c r="F118">
        <v>33</v>
      </c>
    </row>
    <row r="119" spans="1:6" x14ac:dyDescent="0.35">
      <c r="A119" t="s">
        <v>20</v>
      </c>
      <c r="B119">
        <v>1989</v>
      </c>
      <c r="E119" t="s">
        <v>14</v>
      </c>
      <c r="F119">
        <v>1072</v>
      </c>
    </row>
    <row r="120" spans="1:6" x14ac:dyDescent="0.35">
      <c r="A120" t="s">
        <v>20</v>
      </c>
      <c r="B120">
        <v>157</v>
      </c>
      <c r="E120" t="s">
        <v>14</v>
      </c>
      <c r="F120">
        <v>393</v>
      </c>
    </row>
    <row r="121" spans="1:6" x14ac:dyDescent="0.35">
      <c r="A121" t="s">
        <v>20</v>
      </c>
      <c r="B121">
        <v>4498</v>
      </c>
      <c r="E121" t="s">
        <v>14</v>
      </c>
      <c r="F121">
        <v>1257</v>
      </c>
    </row>
    <row r="122" spans="1:6" x14ac:dyDescent="0.35">
      <c r="A122" t="s">
        <v>20</v>
      </c>
      <c r="B122">
        <v>80</v>
      </c>
      <c r="E122" t="s">
        <v>14</v>
      </c>
      <c r="F122">
        <v>328</v>
      </c>
    </row>
    <row r="123" spans="1:6" x14ac:dyDescent="0.35">
      <c r="A123" t="s">
        <v>20</v>
      </c>
      <c r="B123">
        <v>43</v>
      </c>
      <c r="E123" t="s">
        <v>14</v>
      </c>
      <c r="F123">
        <v>147</v>
      </c>
    </row>
    <row r="124" spans="1:6" x14ac:dyDescent="0.35">
      <c r="A124" t="s">
        <v>20</v>
      </c>
      <c r="B124">
        <v>2053</v>
      </c>
      <c r="E124" t="s">
        <v>14</v>
      </c>
      <c r="F124">
        <v>830</v>
      </c>
    </row>
    <row r="125" spans="1:6" x14ac:dyDescent="0.35">
      <c r="A125" t="s">
        <v>20</v>
      </c>
      <c r="B125">
        <v>168</v>
      </c>
      <c r="E125" t="s">
        <v>14</v>
      </c>
      <c r="F125">
        <v>331</v>
      </c>
    </row>
    <row r="126" spans="1:6" x14ac:dyDescent="0.35">
      <c r="A126" t="s">
        <v>20</v>
      </c>
      <c r="B126">
        <v>4289</v>
      </c>
      <c r="E126" t="s">
        <v>14</v>
      </c>
      <c r="F126">
        <v>25</v>
      </c>
    </row>
    <row r="127" spans="1:6" x14ac:dyDescent="0.35">
      <c r="A127" t="s">
        <v>20</v>
      </c>
      <c r="B127">
        <v>165</v>
      </c>
      <c r="E127" t="s">
        <v>14</v>
      </c>
      <c r="F127">
        <v>3483</v>
      </c>
    </row>
    <row r="128" spans="1:6" x14ac:dyDescent="0.35">
      <c r="A128" t="s">
        <v>20</v>
      </c>
      <c r="B128">
        <v>1815</v>
      </c>
      <c r="E128" t="s">
        <v>14</v>
      </c>
      <c r="F128">
        <v>923</v>
      </c>
    </row>
    <row r="129" spans="1:6" x14ac:dyDescent="0.35">
      <c r="A129" t="s">
        <v>20</v>
      </c>
      <c r="B129">
        <v>397</v>
      </c>
      <c r="E129" t="s">
        <v>14</v>
      </c>
      <c r="F129">
        <v>1</v>
      </c>
    </row>
    <row r="130" spans="1:6" x14ac:dyDescent="0.35">
      <c r="A130" t="s">
        <v>20</v>
      </c>
      <c r="B130">
        <v>1539</v>
      </c>
      <c r="E130" t="s">
        <v>14</v>
      </c>
      <c r="F130">
        <v>33</v>
      </c>
    </row>
    <row r="131" spans="1:6" x14ac:dyDescent="0.35">
      <c r="A131" t="s">
        <v>20</v>
      </c>
      <c r="B131">
        <v>138</v>
      </c>
      <c r="E131" t="s">
        <v>14</v>
      </c>
      <c r="F131">
        <v>40</v>
      </c>
    </row>
    <row r="132" spans="1:6" x14ac:dyDescent="0.35">
      <c r="A132" t="s">
        <v>20</v>
      </c>
      <c r="B132">
        <v>3594</v>
      </c>
      <c r="E132" t="s">
        <v>14</v>
      </c>
      <c r="F132">
        <v>23</v>
      </c>
    </row>
    <row r="133" spans="1:6" x14ac:dyDescent="0.35">
      <c r="A133" t="s">
        <v>20</v>
      </c>
      <c r="B133">
        <v>5880</v>
      </c>
      <c r="E133" t="s">
        <v>14</v>
      </c>
      <c r="F133">
        <v>75</v>
      </c>
    </row>
    <row r="134" spans="1:6" x14ac:dyDescent="0.35">
      <c r="A134" t="s">
        <v>20</v>
      </c>
      <c r="B134">
        <v>112</v>
      </c>
      <c r="E134" t="s">
        <v>14</v>
      </c>
      <c r="F134">
        <v>2176</v>
      </c>
    </row>
    <row r="135" spans="1:6" x14ac:dyDescent="0.35">
      <c r="A135" t="s">
        <v>20</v>
      </c>
      <c r="B135">
        <v>943</v>
      </c>
      <c r="E135" t="s">
        <v>14</v>
      </c>
      <c r="F135">
        <v>441</v>
      </c>
    </row>
    <row r="136" spans="1:6" x14ac:dyDescent="0.35">
      <c r="A136" t="s">
        <v>20</v>
      </c>
      <c r="B136">
        <v>2468</v>
      </c>
      <c r="E136" t="s">
        <v>14</v>
      </c>
      <c r="F136">
        <v>25</v>
      </c>
    </row>
    <row r="137" spans="1:6" x14ac:dyDescent="0.35">
      <c r="A137" t="s">
        <v>20</v>
      </c>
      <c r="B137">
        <v>2551</v>
      </c>
      <c r="E137" t="s">
        <v>14</v>
      </c>
      <c r="F137">
        <v>127</v>
      </c>
    </row>
    <row r="138" spans="1:6" x14ac:dyDescent="0.35">
      <c r="A138" t="s">
        <v>20</v>
      </c>
      <c r="B138">
        <v>101</v>
      </c>
      <c r="E138" t="s">
        <v>14</v>
      </c>
      <c r="F138">
        <v>355</v>
      </c>
    </row>
    <row r="139" spans="1:6" x14ac:dyDescent="0.35">
      <c r="A139" t="s">
        <v>20</v>
      </c>
      <c r="B139">
        <v>92</v>
      </c>
      <c r="E139" t="s">
        <v>14</v>
      </c>
      <c r="F139">
        <v>44</v>
      </c>
    </row>
    <row r="140" spans="1:6" x14ac:dyDescent="0.35">
      <c r="A140" t="s">
        <v>20</v>
      </c>
      <c r="B140">
        <v>62</v>
      </c>
      <c r="E140" t="s">
        <v>14</v>
      </c>
      <c r="F140">
        <v>67</v>
      </c>
    </row>
    <row r="141" spans="1:6" x14ac:dyDescent="0.35">
      <c r="A141" t="s">
        <v>20</v>
      </c>
      <c r="B141">
        <v>149</v>
      </c>
      <c r="E141" t="s">
        <v>14</v>
      </c>
      <c r="F141">
        <v>1068</v>
      </c>
    </row>
    <row r="142" spans="1:6" x14ac:dyDescent="0.35">
      <c r="A142" t="s">
        <v>20</v>
      </c>
      <c r="B142">
        <v>329</v>
      </c>
      <c r="E142" t="s">
        <v>14</v>
      </c>
      <c r="F142">
        <v>424</v>
      </c>
    </row>
    <row r="143" spans="1:6" x14ac:dyDescent="0.35">
      <c r="A143" t="s">
        <v>20</v>
      </c>
      <c r="B143">
        <v>97</v>
      </c>
      <c r="E143" t="s">
        <v>14</v>
      </c>
      <c r="F143">
        <v>151</v>
      </c>
    </row>
    <row r="144" spans="1:6" x14ac:dyDescent="0.35">
      <c r="A144" t="s">
        <v>20</v>
      </c>
      <c r="B144">
        <v>1784</v>
      </c>
      <c r="E144" t="s">
        <v>14</v>
      </c>
      <c r="F144">
        <v>1608</v>
      </c>
    </row>
    <row r="145" spans="1:6" x14ac:dyDescent="0.35">
      <c r="A145" t="s">
        <v>20</v>
      </c>
      <c r="B145">
        <v>1684</v>
      </c>
      <c r="E145" t="s">
        <v>14</v>
      </c>
      <c r="F145">
        <v>941</v>
      </c>
    </row>
    <row r="146" spans="1:6" x14ac:dyDescent="0.35">
      <c r="A146" t="s">
        <v>20</v>
      </c>
      <c r="B146">
        <v>250</v>
      </c>
      <c r="E146" t="s">
        <v>14</v>
      </c>
      <c r="F146">
        <v>1</v>
      </c>
    </row>
    <row r="147" spans="1:6" x14ac:dyDescent="0.35">
      <c r="A147" t="s">
        <v>20</v>
      </c>
      <c r="B147">
        <v>238</v>
      </c>
      <c r="E147" t="s">
        <v>14</v>
      </c>
      <c r="F147">
        <v>40</v>
      </c>
    </row>
    <row r="148" spans="1:6" x14ac:dyDescent="0.35">
      <c r="A148" t="s">
        <v>20</v>
      </c>
      <c r="B148">
        <v>53</v>
      </c>
      <c r="E148" t="s">
        <v>14</v>
      </c>
      <c r="F148">
        <v>3015</v>
      </c>
    </row>
    <row r="149" spans="1:6" x14ac:dyDescent="0.35">
      <c r="A149" t="s">
        <v>20</v>
      </c>
      <c r="B149">
        <v>214</v>
      </c>
      <c r="E149" t="s">
        <v>14</v>
      </c>
      <c r="F149">
        <v>435</v>
      </c>
    </row>
    <row r="150" spans="1:6" x14ac:dyDescent="0.35">
      <c r="A150" t="s">
        <v>20</v>
      </c>
      <c r="B150">
        <v>222</v>
      </c>
      <c r="E150" t="s">
        <v>14</v>
      </c>
      <c r="F150">
        <v>714</v>
      </c>
    </row>
    <row r="151" spans="1:6" x14ac:dyDescent="0.35">
      <c r="A151" t="s">
        <v>20</v>
      </c>
      <c r="B151">
        <v>1884</v>
      </c>
      <c r="E151" t="s">
        <v>14</v>
      </c>
      <c r="F151">
        <v>5497</v>
      </c>
    </row>
    <row r="152" spans="1:6" x14ac:dyDescent="0.35">
      <c r="A152" t="s">
        <v>20</v>
      </c>
      <c r="B152">
        <v>218</v>
      </c>
      <c r="E152" t="s">
        <v>14</v>
      </c>
      <c r="F152">
        <v>418</v>
      </c>
    </row>
    <row r="153" spans="1:6" x14ac:dyDescent="0.35">
      <c r="A153" t="s">
        <v>20</v>
      </c>
      <c r="B153">
        <v>6465</v>
      </c>
      <c r="E153" t="s">
        <v>14</v>
      </c>
      <c r="F153">
        <v>1439</v>
      </c>
    </row>
    <row r="154" spans="1:6" x14ac:dyDescent="0.35">
      <c r="A154" t="s">
        <v>20</v>
      </c>
      <c r="B154">
        <v>59</v>
      </c>
      <c r="E154" t="s">
        <v>14</v>
      </c>
      <c r="F154">
        <v>15</v>
      </c>
    </row>
    <row r="155" spans="1:6" x14ac:dyDescent="0.35">
      <c r="A155" t="s">
        <v>20</v>
      </c>
      <c r="B155">
        <v>88</v>
      </c>
      <c r="E155" t="s">
        <v>14</v>
      </c>
      <c r="F155">
        <v>1999</v>
      </c>
    </row>
    <row r="156" spans="1:6" x14ac:dyDescent="0.35">
      <c r="A156" t="s">
        <v>20</v>
      </c>
      <c r="B156">
        <v>1697</v>
      </c>
      <c r="E156" t="s">
        <v>14</v>
      </c>
      <c r="F156">
        <v>118</v>
      </c>
    </row>
    <row r="157" spans="1:6" x14ac:dyDescent="0.35">
      <c r="A157" t="s">
        <v>20</v>
      </c>
      <c r="B157">
        <v>92</v>
      </c>
      <c r="E157" t="s">
        <v>14</v>
      </c>
      <c r="F157">
        <v>162</v>
      </c>
    </row>
    <row r="158" spans="1:6" x14ac:dyDescent="0.35">
      <c r="A158" t="s">
        <v>20</v>
      </c>
      <c r="B158">
        <v>186</v>
      </c>
      <c r="E158" t="s">
        <v>14</v>
      </c>
      <c r="F158">
        <v>83</v>
      </c>
    </row>
    <row r="159" spans="1:6" x14ac:dyDescent="0.35">
      <c r="A159" t="s">
        <v>20</v>
      </c>
      <c r="B159">
        <v>138</v>
      </c>
      <c r="E159" t="s">
        <v>14</v>
      </c>
      <c r="F159">
        <v>747</v>
      </c>
    </row>
    <row r="160" spans="1:6" x14ac:dyDescent="0.35">
      <c r="A160" t="s">
        <v>20</v>
      </c>
      <c r="B160">
        <v>261</v>
      </c>
      <c r="E160" t="s">
        <v>14</v>
      </c>
      <c r="F160">
        <v>84</v>
      </c>
    </row>
    <row r="161" spans="1:6" x14ac:dyDescent="0.35">
      <c r="A161" t="s">
        <v>20</v>
      </c>
      <c r="B161">
        <v>107</v>
      </c>
      <c r="E161" t="s">
        <v>14</v>
      </c>
      <c r="F161">
        <v>91</v>
      </c>
    </row>
    <row r="162" spans="1:6" x14ac:dyDescent="0.35">
      <c r="A162" t="s">
        <v>20</v>
      </c>
      <c r="B162">
        <v>199</v>
      </c>
      <c r="E162" t="s">
        <v>14</v>
      </c>
      <c r="F162">
        <v>792</v>
      </c>
    </row>
    <row r="163" spans="1:6" x14ac:dyDescent="0.35">
      <c r="A163" t="s">
        <v>20</v>
      </c>
      <c r="B163">
        <v>5512</v>
      </c>
      <c r="E163" t="s">
        <v>14</v>
      </c>
      <c r="F163">
        <v>32</v>
      </c>
    </row>
    <row r="164" spans="1:6" x14ac:dyDescent="0.35">
      <c r="A164" t="s">
        <v>20</v>
      </c>
      <c r="B164">
        <v>86</v>
      </c>
      <c r="E164" t="s">
        <v>14</v>
      </c>
      <c r="F164">
        <v>186</v>
      </c>
    </row>
    <row r="165" spans="1:6" x14ac:dyDescent="0.35">
      <c r="A165" t="s">
        <v>20</v>
      </c>
      <c r="B165">
        <v>2768</v>
      </c>
      <c r="E165" t="s">
        <v>14</v>
      </c>
      <c r="F165">
        <v>605</v>
      </c>
    </row>
    <row r="166" spans="1:6" x14ac:dyDescent="0.35">
      <c r="A166" t="s">
        <v>20</v>
      </c>
      <c r="B166">
        <v>48</v>
      </c>
      <c r="E166" t="s">
        <v>14</v>
      </c>
      <c r="F166">
        <v>1</v>
      </c>
    </row>
    <row r="167" spans="1:6" x14ac:dyDescent="0.35">
      <c r="A167" t="s">
        <v>20</v>
      </c>
      <c r="B167">
        <v>87</v>
      </c>
      <c r="E167" t="s">
        <v>14</v>
      </c>
      <c r="F167">
        <v>31</v>
      </c>
    </row>
    <row r="168" spans="1:6" x14ac:dyDescent="0.35">
      <c r="A168" t="s">
        <v>20</v>
      </c>
      <c r="B168">
        <v>1894</v>
      </c>
      <c r="E168" t="s">
        <v>14</v>
      </c>
      <c r="F168">
        <v>1181</v>
      </c>
    </row>
    <row r="169" spans="1:6" x14ac:dyDescent="0.35">
      <c r="A169" t="s">
        <v>20</v>
      </c>
      <c r="B169">
        <v>282</v>
      </c>
      <c r="E169" t="s">
        <v>14</v>
      </c>
      <c r="F169">
        <v>39</v>
      </c>
    </row>
    <row r="170" spans="1:6" x14ac:dyDescent="0.35">
      <c r="A170" t="s">
        <v>20</v>
      </c>
      <c r="B170">
        <v>116</v>
      </c>
      <c r="E170" t="s">
        <v>14</v>
      </c>
      <c r="F170">
        <v>46</v>
      </c>
    </row>
    <row r="171" spans="1:6" x14ac:dyDescent="0.35">
      <c r="A171" t="s">
        <v>20</v>
      </c>
      <c r="B171">
        <v>83</v>
      </c>
      <c r="E171" t="s">
        <v>14</v>
      </c>
      <c r="F171">
        <v>105</v>
      </c>
    </row>
    <row r="172" spans="1:6" x14ac:dyDescent="0.35">
      <c r="A172" t="s">
        <v>20</v>
      </c>
      <c r="B172">
        <v>91</v>
      </c>
      <c r="E172" t="s">
        <v>14</v>
      </c>
      <c r="F172">
        <v>535</v>
      </c>
    </row>
    <row r="173" spans="1:6" x14ac:dyDescent="0.35">
      <c r="A173" t="s">
        <v>20</v>
      </c>
      <c r="B173">
        <v>546</v>
      </c>
      <c r="E173" t="s">
        <v>14</v>
      </c>
      <c r="F173">
        <v>16</v>
      </c>
    </row>
    <row r="174" spans="1:6" x14ac:dyDescent="0.35">
      <c r="A174" t="s">
        <v>20</v>
      </c>
      <c r="B174">
        <v>393</v>
      </c>
      <c r="E174" t="s">
        <v>14</v>
      </c>
      <c r="F174">
        <v>575</v>
      </c>
    </row>
    <row r="175" spans="1:6" x14ac:dyDescent="0.35">
      <c r="A175" t="s">
        <v>20</v>
      </c>
      <c r="B175">
        <v>133</v>
      </c>
      <c r="E175" t="s">
        <v>14</v>
      </c>
      <c r="F175">
        <v>1120</v>
      </c>
    </row>
    <row r="176" spans="1:6" x14ac:dyDescent="0.35">
      <c r="A176" t="s">
        <v>20</v>
      </c>
      <c r="B176">
        <v>254</v>
      </c>
      <c r="E176" t="s">
        <v>14</v>
      </c>
      <c r="F176">
        <v>113</v>
      </c>
    </row>
    <row r="177" spans="1:6" x14ac:dyDescent="0.35">
      <c r="A177" t="s">
        <v>20</v>
      </c>
      <c r="B177">
        <v>176</v>
      </c>
      <c r="E177" t="s">
        <v>14</v>
      </c>
      <c r="F177">
        <v>1538</v>
      </c>
    </row>
    <row r="178" spans="1:6" x14ac:dyDescent="0.35">
      <c r="A178" t="s">
        <v>20</v>
      </c>
      <c r="B178">
        <v>337</v>
      </c>
      <c r="E178" t="s">
        <v>14</v>
      </c>
      <c r="F178">
        <v>9</v>
      </c>
    </row>
    <row r="179" spans="1:6" x14ac:dyDescent="0.35">
      <c r="A179" t="s">
        <v>20</v>
      </c>
      <c r="B179">
        <v>107</v>
      </c>
      <c r="E179" t="s">
        <v>14</v>
      </c>
      <c r="F179">
        <v>554</v>
      </c>
    </row>
    <row r="180" spans="1:6" x14ac:dyDescent="0.35">
      <c r="A180" t="s">
        <v>20</v>
      </c>
      <c r="B180">
        <v>183</v>
      </c>
      <c r="E180" t="s">
        <v>14</v>
      </c>
      <c r="F180">
        <v>648</v>
      </c>
    </row>
    <row r="181" spans="1:6" x14ac:dyDescent="0.35">
      <c r="A181" t="s">
        <v>20</v>
      </c>
      <c r="B181">
        <v>72</v>
      </c>
      <c r="E181" t="s">
        <v>14</v>
      </c>
      <c r="F181">
        <v>21</v>
      </c>
    </row>
    <row r="182" spans="1:6" x14ac:dyDescent="0.35">
      <c r="A182" t="s">
        <v>20</v>
      </c>
      <c r="B182">
        <v>295</v>
      </c>
      <c r="E182" t="s">
        <v>14</v>
      </c>
      <c r="F182">
        <v>54</v>
      </c>
    </row>
    <row r="183" spans="1:6" x14ac:dyDescent="0.35">
      <c r="A183" t="s">
        <v>20</v>
      </c>
      <c r="B183">
        <v>142</v>
      </c>
      <c r="E183" t="s">
        <v>14</v>
      </c>
      <c r="F183">
        <v>120</v>
      </c>
    </row>
    <row r="184" spans="1:6" x14ac:dyDescent="0.35">
      <c r="A184" t="s">
        <v>20</v>
      </c>
      <c r="B184">
        <v>85</v>
      </c>
      <c r="E184" t="s">
        <v>14</v>
      </c>
      <c r="F184">
        <v>579</v>
      </c>
    </row>
    <row r="185" spans="1:6" x14ac:dyDescent="0.35">
      <c r="A185" t="s">
        <v>20</v>
      </c>
      <c r="B185">
        <v>659</v>
      </c>
      <c r="E185" t="s">
        <v>14</v>
      </c>
      <c r="F185">
        <v>2072</v>
      </c>
    </row>
    <row r="186" spans="1:6" x14ac:dyDescent="0.35">
      <c r="A186" t="s">
        <v>20</v>
      </c>
      <c r="B186">
        <v>121</v>
      </c>
      <c r="E186" t="s">
        <v>14</v>
      </c>
      <c r="F186">
        <v>0</v>
      </c>
    </row>
    <row r="187" spans="1:6" x14ac:dyDescent="0.35">
      <c r="A187" t="s">
        <v>20</v>
      </c>
      <c r="B187">
        <v>3742</v>
      </c>
      <c r="E187" t="s">
        <v>14</v>
      </c>
      <c r="F187">
        <v>1796</v>
      </c>
    </row>
    <row r="188" spans="1:6" x14ac:dyDescent="0.35">
      <c r="A188" t="s">
        <v>20</v>
      </c>
      <c r="B188">
        <v>223</v>
      </c>
      <c r="E188" t="s">
        <v>14</v>
      </c>
      <c r="F188">
        <v>62</v>
      </c>
    </row>
    <row r="189" spans="1:6" x14ac:dyDescent="0.35">
      <c r="A189" t="s">
        <v>20</v>
      </c>
      <c r="B189">
        <v>133</v>
      </c>
      <c r="E189" t="s">
        <v>14</v>
      </c>
      <c r="F189">
        <v>347</v>
      </c>
    </row>
    <row r="190" spans="1:6" x14ac:dyDescent="0.35">
      <c r="A190" t="s">
        <v>20</v>
      </c>
      <c r="B190">
        <v>5168</v>
      </c>
      <c r="E190" t="s">
        <v>14</v>
      </c>
      <c r="F190">
        <v>19</v>
      </c>
    </row>
    <row r="191" spans="1:6" x14ac:dyDescent="0.35">
      <c r="A191" t="s">
        <v>20</v>
      </c>
      <c r="B191">
        <v>307</v>
      </c>
      <c r="E191" t="s">
        <v>14</v>
      </c>
      <c r="F191">
        <v>1258</v>
      </c>
    </row>
    <row r="192" spans="1:6" x14ac:dyDescent="0.35">
      <c r="A192" t="s">
        <v>20</v>
      </c>
      <c r="B192">
        <v>2441</v>
      </c>
      <c r="E192" t="s">
        <v>14</v>
      </c>
      <c r="F192">
        <v>362</v>
      </c>
    </row>
    <row r="193" spans="1:6" x14ac:dyDescent="0.35">
      <c r="A193" t="s">
        <v>20</v>
      </c>
      <c r="B193">
        <v>1385</v>
      </c>
      <c r="E193" t="s">
        <v>14</v>
      </c>
      <c r="F193">
        <v>133</v>
      </c>
    </row>
    <row r="194" spans="1:6" x14ac:dyDescent="0.35">
      <c r="A194" t="s">
        <v>20</v>
      </c>
      <c r="B194">
        <v>190</v>
      </c>
      <c r="E194" t="s">
        <v>14</v>
      </c>
      <c r="F194">
        <v>846</v>
      </c>
    </row>
    <row r="195" spans="1:6" x14ac:dyDescent="0.35">
      <c r="A195" t="s">
        <v>20</v>
      </c>
      <c r="B195">
        <v>470</v>
      </c>
      <c r="E195" t="s">
        <v>14</v>
      </c>
      <c r="F195">
        <v>10</v>
      </c>
    </row>
    <row r="196" spans="1:6" x14ac:dyDescent="0.35">
      <c r="A196" t="s">
        <v>20</v>
      </c>
      <c r="B196">
        <v>253</v>
      </c>
      <c r="E196" t="s">
        <v>14</v>
      </c>
      <c r="F196">
        <v>191</v>
      </c>
    </row>
    <row r="197" spans="1:6" x14ac:dyDescent="0.35">
      <c r="A197" t="s">
        <v>20</v>
      </c>
      <c r="B197">
        <v>1113</v>
      </c>
      <c r="E197" t="s">
        <v>14</v>
      </c>
      <c r="F197">
        <v>1979</v>
      </c>
    </row>
    <row r="198" spans="1:6" x14ac:dyDescent="0.35">
      <c r="A198" t="s">
        <v>20</v>
      </c>
      <c r="B198">
        <v>2283</v>
      </c>
      <c r="E198" t="s">
        <v>14</v>
      </c>
      <c r="F198">
        <v>63</v>
      </c>
    </row>
    <row r="199" spans="1:6" x14ac:dyDescent="0.35">
      <c r="A199" t="s">
        <v>20</v>
      </c>
      <c r="B199">
        <v>1095</v>
      </c>
      <c r="E199" t="s">
        <v>14</v>
      </c>
      <c r="F199">
        <v>6080</v>
      </c>
    </row>
    <row r="200" spans="1:6" x14ac:dyDescent="0.35">
      <c r="A200" t="s">
        <v>20</v>
      </c>
      <c r="B200">
        <v>1690</v>
      </c>
      <c r="E200" t="s">
        <v>14</v>
      </c>
      <c r="F200">
        <v>80</v>
      </c>
    </row>
    <row r="201" spans="1:6" x14ac:dyDescent="0.35">
      <c r="A201" t="s">
        <v>20</v>
      </c>
      <c r="B201">
        <v>191</v>
      </c>
      <c r="E201" t="s">
        <v>14</v>
      </c>
      <c r="F201">
        <v>9</v>
      </c>
    </row>
    <row r="202" spans="1:6" x14ac:dyDescent="0.35">
      <c r="A202" t="s">
        <v>20</v>
      </c>
      <c r="B202">
        <v>2013</v>
      </c>
      <c r="E202" t="s">
        <v>14</v>
      </c>
      <c r="F202">
        <v>1784</v>
      </c>
    </row>
    <row r="203" spans="1:6" x14ac:dyDescent="0.35">
      <c r="A203" t="s">
        <v>20</v>
      </c>
      <c r="B203">
        <v>1703</v>
      </c>
      <c r="E203" t="s">
        <v>14</v>
      </c>
      <c r="F203">
        <v>243</v>
      </c>
    </row>
    <row r="204" spans="1:6" x14ac:dyDescent="0.35">
      <c r="A204" t="s">
        <v>20</v>
      </c>
      <c r="B204">
        <v>80</v>
      </c>
      <c r="E204" t="s">
        <v>14</v>
      </c>
      <c r="F204">
        <v>1296</v>
      </c>
    </row>
    <row r="205" spans="1:6" x14ac:dyDescent="0.35">
      <c r="A205" t="s">
        <v>20</v>
      </c>
      <c r="B205">
        <v>41</v>
      </c>
      <c r="E205" t="s">
        <v>14</v>
      </c>
      <c r="F205">
        <v>77</v>
      </c>
    </row>
    <row r="206" spans="1:6" x14ac:dyDescent="0.35">
      <c r="A206" t="s">
        <v>20</v>
      </c>
      <c r="B206">
        <v>187</v>
      </c>
      <c r="E206" t="s">
        <v>14</v>
      </c>
      <c r="F206">
        <v>395</v>
      </c>
    </row>
    <row r="207" spans="1:6" x14ac:dyDescent="0.35">
      <c r="A207" t="s">
        <v>20</v>
      </c>
      <c r="B207">
        <v>2875</v>
      </c>
      <c r="E207" t="s">
        <v>14</v>
      </c>
      <c r="F207">
        <v>49</v>
      </c>
    </row>
    <row r="208" spans="1:6" x14ac:dyDescent="0.35">
      <c r="A208" t="s">
        <v>20</v>
      </c>
      <c r="B208">
        <v>88</v>
      </c>
      <c r="E208" t="s">
        <v>14</v>
      </c>
      <c r="F208">
        <v>180</v>
      </c>
    </row>
    <row r="209" spans="1:6" x14ac:dyDescent="0.35">
      <c r="A209" t="s">
        <v>20</v>
      </c>
      <c r="B209">
        <v>191</v>
      </c>
      <c r="E209" t="s">
        <v>14</v>
      </c>
      <c r="F209">
        <v>2690</v>
      </c>
    </row>
    <row r="210" spans="1:6" x14ac:dyDescent="0.35">
      <c r="A210" t="s">
        <v>20</v>
      </c>
      <c r="B210">
        <v>139</v>
      </c>
      <c r="E210" t="s">
        <v>14</v>
      </c>
      <c r="F210">
        <v>2779</v>
      </c>
    </row>
    <row r="211" spans="1:6" x14ac:dyDescent="0.35">
      <c r="A211" t="s">
        <v>20</v>
      </c>
      <c r="B211">
        <v>186</v>
      </c>
      <c r="E211" t="s">
        <v>14</v>
      </c>
      <c r="F211">
        <v>92</v>
      </c>
    </row>
    <row r="212" spans="1:6" x14ac:dyDescent="0.35">
      <c r="A212" t="s">
        <v>20</v>
      </c>
      <c r="B212">
        <v>112</v>
      </c>
      <c r="E212" t="s">
        <v>14</v>
      </c>
      <c r="F212">
        <v>1028</v>
      </c>
    </row>
    <row r="213" spans="1:6" x14ac:dyDescent="0.35">
      <c r="A213" t="s">
        <v>20</v>
      </c>
      <c r="B213">
        <v>101</v>
      </c>
      <c r="E213" t="s">
        <v>14</v>
      </c>
      <c r="F213">
        <v>26</v>
      </c>
    </row>
    <row r="214" spans="1:6" x14ac:dyDescent="0.35">
      <c r="A214" t="s">
        <v>20</v>
      </c>
      <c r="B214">
        <v>206</v>
      </c>
      <c r="E214" t="s">
        <v>14</v>
      </c>
      <c r="F214">
        <v>1790</v>
      </c>
    </row>
    <row r="215" spans="1:6" x14ac:dyDescent="0.35">
      <c r="A215" t="s">
        <v>20</v>
      </c>
      <c r="B215">
        <v>154</v>
      </c>
      <c r="E215" t="s">
        <v>14</v>
      </c>
      <c r="F215">
        <v>37</v>
      </c>
    </row>
    <row r="216" spans="1:6" x14ac:dyDescent="0.35">
      <c r="A216" t="s">
        <v>20</v>
      </c>
      <c r="B216">
        <v>5966</v>
      </c>
      <c r="E216" t="s">
        <v>14</v>
      </c>
      <c r="F216">
        <v>35</v>
      </c>
    </row>
    <row r="217" spans="1:6" x14ac:dyDescent="0.35">
      <c r="A217" t="s">
        <v>20</v>
      </c>
      <c r="B217">
        <v>169</v>
      </c>
      <c r="E217" t="s">
        <v>14</v>
      </c>
      <c r="F217">
        <v>558</v>
      </c>
    </row>
    <row r="218" spans="1:6" x14ac:dyDescent="0.35">
      <c r="A218" t="s">
        <v>20</v>
      </c>
      <c r="B218">
        <v>2106</v>
      </c>
      <c r="E218" t="s">
        <v>14</v>
      </c>
      <c r="F218">
        <v>64</v>
      </c>
    </row>
    <row r="219" spans="1:6" x14ac:dyDescent="0.35">
      <c r="A219" t="s">
        <v>20</v>
      </c>
      <c r="B219">
        <v>131</v>
      </c>
      <c r="E219" t="s">
        <v>14</v>
      </c>
      <c r="F219">
        <v>245</v>
      </c>
    </row>
    <row r="220" spans="1:6" x14ac:dyDescent="0.35">
      <c r="A220" t="s">
        <v>20</v>
      </c>
      <c r="B220">
        <v>84</v>
      </c>
      <c r="E220" t="s">
        <v>14</v>
      </c>
      <c r="F220">
        <v>71</v>
      </c>
    </row>
    <row r="221" spans="1:6" x14ac:dyDescent="0.35">
      <c r="A221" t="s">
        <v>20</v>
      </c>
      <c r="B221">
        <v>155</v>
      </c>
      <c r="E221" t="s">
        <v>14</v>
      </c>
      <c r="F221">
        <v>42</v>
      </c>
    </row>
    <row r="222" spans="1:6" x14ac:dyDescent="0.35">
      <c r="A222" t="s">
        <v>20</v>
      </c>
      <c r="B222">
        <v>189</v>
      </c>
      <c r="E222" t="s">
        <v>14</v>
      </c>
      <c r="F222">
        <v>156</v>
      </c>
    </row>
    <row r="223" spans="1:6" x14ac:dyDescent="0.35">
      <c r="A223" t="s">
        <v>20</v>
      </c>
      <c r="B223">
        <v>4799</v>
      </c>
      <c r="E223" t="s">
        <v>14</v>
      </c>
      <c r="F223">
        <v>1368</v>
      </c>
    </row>
    <row r="224" spans="1:6" x14ac:dyDescent="0.35">
      <c r="A224" t="s">
        <v>20</v>
      </c>
      <c r="B224">
        <v>1137</v>
      </c>
      <c r="E224" t="s">
        <v>14</v>
      </c>
      <c r="F224">
        <v>102</v>
      </c>
    </row>
    <row r="225" spans="1:6" x14ac:dyDescent="0.35">
      <c r="A225" t="s">
        <v>20</v>
      </c>
      <c r="B225">
        <v>1152</v>
      </c>
      <c r="E225" t="s">
        <v>14</v>
      </c>
      <c r="F225">
        <v>86</v>
      </c>
    </row>
    <row r="226" spans="1:6" x14ac:dyDescent="0.35">
      <c r="A226" t="s">
        <v>20</v>
      </c>
      <c r="B226">
        <v>50</v>
      </c>
      <c r="E226" t="s">
        <v>14</v>
      </c>
      <c r="F226">
        <v>253</v>
      </c>
    </row>
    <row r="227" spans="1:6" x14ac:dyDescent="0.35">
      <c r="A227" t="s">
        <v>20</v>
      </c>
      <c r="B227">
        <v>3059</v>
      </c>
      <c r="E227" t="s">
        <v>14</v>
      </c>
      <c r="F227">
        <v>157</v>
      </c>
    </row>
    <row r="228" spans="1:6" x14ac:dyDescent="0.35">
      <c r="A228" t="s">
        <v>20</v>
      </c>
      <c r="B228">
        <v>34</v>
      </c>
      <c r="E228" t="s">
        <v>14</v>
      </c>
      <c r="F228">
        <v>183</v>
      </c>
    </row>
    <row r="229" spans="1:6" x14ac:dyDescent="0.35">
      <c r="A229" t="s">
        <v>20</v>
      </c>
      <c r="B229">
        <v>220</v>
      </c>
      <c r="E229" t="s">
        <v>14</v>
      </c>
      <c r="F229">
        <v>82</v>
      </c>
    </row>
    <row r="230" spans="1:6" x14ac:dyDescent="0.35">
      <c r="A230" t="s">
        <v>20</v>
      </c>
      <c r="B230">
        <v>1604</v>
      </c>
      <c r="E230" t="s">
        <v>14</v>
      </c>
      <c r="F230">
        <v>1</v>
      </c>
    </row>
    <row r="231" spans="1:6" x14ac:dyDescent="0.35">
      <c r="A231" t="s">
        <v>20</v>
      </c>
      <c r="B231">
        <v>454</v>
      </c>
      <c r="E231" t="s">
        <v>14</v>
      </c>
      <c r="F231">
        <v>1198</v>
      </c>
    </row>
    <row r="232" spans="1:6" x14ac:dyDescent="0.35">
      <c r="A232" t="s">
        <v>20</v>
      </c>
      <c r="B232">
        <v>123</v>
      </c>
      <c r="E232" t="s">
        <v>14</v>
      </c>
      <c r="F232">
        <v>648</v>
      </c>
    </row>
    <row r="233" spans="1:6" x14ac:dyDescent="0.35">
      <c r="A233" t="s">
        <v>20</v>
      </c>
      <c r="B233">
        <v>299</v>
      </c>
      <c r="E233" t="s">
        <v>14</v>
      </c>
      <c r="F233">
        <v>64</v>
      </c>
    </row>
    <row r="234" spans="1:6" x14ac:dyDescent="0.35">
      <c r="A234" t="s">
        <v>20</v>
      </c>
      <c r="B234">
        <v>2237</v>
      </c>
      <c r="E234" t="s">
        <v>14</v>
      </c>
      <c r="F234">
        <v>62</v>
      </c>
    </row>
    <row r="235" spans="1:6" x14ac:dyDescent="0.35">
      <c r="A235" t="s">
        <v>20</v>
      </c>
      <c r="B235">
        <v>645</v>
      </c>
      <c r="E235" t="s">
        <v>14</v>
      </c>
      <c r="F235">
        <v>750</v>
      </c>
    </row>
    <row r="236" spans="1:6" x14ac:dyDescent="0.35">
      <c r="A236" t="s">
        <v>20</v>
      </c>
      <c r="B236">
        <v>484</v>
      </c>
      <c r="E236" t="s">
        <v>14</v>
      </c>
      <c r="F236">
        <v>105</v>
      </c>
    </row>
    <row r="237" spans="1:6" x14ac:dyDescent="0.35">
      <c r="A237" t="s">
        <v>20</v>
      </c>
      <c r="B237">
        <v>154</v>
      </c>
      <c r="E237" t="s">
        <v>14</v>
      </c>
      <c r="F237">
        <v>2604</v>
      </c>
    </row>
    <row r="238" spans="1:6" x14ac:dyDescent="0.35">
      <c r="A238" t="s">
        <v>20</v>
      </c>
      <c r="B238">
        <v>82</v>
      </c>
      <c r="E238" t="s">
        <v>14</v>
      </c>
      <c r="F238">
        <v>65</v>
      </c>
    </row>
    <row r="239" spans="1:6" x14ac:dyDescent="0.35">
      <c r="A239" t="s">
        <v>20</v>
      </c>
      <c r="B239">
        <v>134</v>
      </c>
      <c r="E239" t="s">
        <v>14</v>
      </c>
      <c r="F239">
        <v>94</v>
      </c>
    </row>
    <row r="240" spans="1:6" x14ac:dyDescent="0.35">
      <c r="A240" t="s">
        <v>20</v>
      </c>
      <c r="B240">
        <v>5203</v>
      </c>
      <c r="E240" t="s">
        <v>14</v>
      </c>
      <c r="F240">
        <v>257</v>
      </c>
    </row>
    <row r="241" spans="1:6" x14ac:dyDescent="0.35">
      <c r="A241" t="s">
        <v>20</v>
      </c>
      <c r="B241">
        <v>94</v>
      </c>
      <c r="E241" t="s">
        <v>14</v>
      </c>
      <c r="F241">
        <v>2928</v>
      </c>
    </row>
    <row r="242" spans="1:6" x14ac:dyDescent="0.35">
      <c r="A242" t="s">
        <v>20</v>
      </c>
      <c r="B242">
        <v>205</v>
      </c>
      <c r="E242" t="s">
        <v>14</v>
      </c>
      <c r="F242">
        <v>4697</v>
      </c>
    </row>
    <row r="243" spans="1:6" x14ac:dyDescent="0.35">
      <c r="A243" t="s">
        <v>20</v>
      </c>
      <c r="B243">
        <v>92</v>
      </c>
      <c r="E243" t="s">
        <v>14</v>
      </c>
      <c r="F243">
        <v>2915</v>
      </c>
    </row>
    <row r="244" spans="1:6" x14ac:dyDescent="0.35">
      <c r="A244" t="s">
        <v>20</v>
      </c>
      <c r="B244">
        <v>219</v>
      </c>
      <c r="E244" t="s">
        <v>14</v>
      </c>
      <c r="F244">
        <v>18</v>
      </c>
    </row>
    <row r="245" spans="1:6" x14ac:dyDescent="0.35">
      <c r="A245" t="s">
        <v>20</v>
      </c>
      <c r="B245">
        <v>2526</v>
      </c>
      <c r="E245" t="s">
        <v>14</v>
      </c>
      <c r="F245">
        <v>602</v>
      </c>
    </row>
    <row r="246" spans="1:6" x14ac:dyDescent="0.35">
      <c r="A246" t="s">
        <v>20</v>
      </c>
      <c r="B246">
        <v>94</v>
      </c>
      <c r="E246" t="s">
        <v>14</v>
      </c>
      <c r="F246">
        <v>1</v>
      </c>
    </row>
    <row r="247" spans="1:6" x14ac:dyDescent="0.35">
      <c r="A247" t="s">
        <v>20</v>
      </c>
      <c r="B247">
        <v>1713</v>
      </c>
      <c r="E247" t="s">
        <v>14</v>
      </c>
      <c r="F247">
        <v>3868</v>
      </c>
    </row>
    <row r="248" spans="1:6" x14ac:dyDescent="0.35">
      <c r="A248" t="s">
        <v>20</v>
      </c>
      <c r="B248">
        <v>249</v>
      </c>
      <c r="E248" t="s">
        <v>14</v>
      </c>
      <c r="F248">
        <v>504</v>
      </c>
    </row>
    <row r="249" spans="1:6" x14ac:dyDescent="0.35">
      <c r="A249" t="s">
        <v>20</v>
      </c>
      <c r="B249">
        <v>192</v>
      </c>
      <c r="E249" t="s">
        <v>14</v>
      </c>
      <c r="F249">
        <v>14</v>
      </c>
    </row>
    <row r="250" spans="1:6" x14ac:dyDescent="0.35">
      <c r="A250" t="s">
        <v>20</v>
      </c>
      <c r="B250">
        <v>247</v>
      </c>
      <c r="E250" t="s">
        <v>14</v>
      </c>
      <c r="F250">
        <v>750</v>
      </c>
    </row>
    <row r="251" spans="1:6" x14ac:dyDescent="0.35">
      <c r="A251" t="s">
        <v>20</v>
      </c>
      <c r="B251">
        <v>2293</v>
      </c>
      <c r="E251" t="s">
        <v>14</v>
      </c>
      <c r="F251">
        <v>77</v>
      </c>
    </row>
    <row r="252" spans="1:6" x14ac:dyDescent="0.35">
      <c r="A252" t="s">
        <v>20</v>
      </c>
      <c r="B252">
        <v>3131</v>
      </c>
      <c r="E252" t="s">
        <v>14</v>
      </c>
      <c r="F252">
        <v>752</v>
      </c>
    </row>
    <row r="253" spans="1:6" x14ac:dyDescent="0.35">
      <c r="A253" t="s">
        <v>20</v>
      </c>
      <c r="B253">
        <v>143</v>
      </c>
      <c r="E253" t="s">
        <v>14</v>
      </c>
      <c r="F253">
        <v>131</v>
      </c>
    </row>
    <row r="254" spans="1:6" x14ac:dyDescent="0.35">
      <c r="A254" t="s">
        <v>20</v>
      </c>
      <c r="B254">
        <v>296</v>
      </c>
      <c r="E254" t="s">
        <v>14</v>
      </c>
      <c r="F254">
        <v>87</v>
      </c>
    </row>
    <row r="255" spans="1:6" x14ac:dyDescent="0.35">
      <c r="A255" t="s">
        <v>20</v>
      </c>
      <c r="B255">
        <v>170</v>
      </c>
      <c r="E255" t="s">
        <v>14</v>
      </c>
      <c r="F255">
        <v>1063</v>
      </c>
    </row>
    <row r="256" spans="1:6" x14ac:dyDescent="0.35">
      <c r="A256" t="s">
        <v>20</v>
      </c>
      <c r="B256">
        <v>86</v>
      </c>
      <c r="E256" t="s">
        <v>14</v>
      </c>
      <c r="F256">
        <v>76</v>
      </c>
    </row>
    <row r="257" spans="1:6" x14ac:dyDescent="0.35">
      <c r="A257" t="s">
        <v>20</v>
      </c>
      <c r="B257">
        <v>6286</v>
      </c>
      <c r="E257" t="s">
        <v>14</v>
      </c>
      <c r="F257">
        <v>4428</v>
      </c>
    </row>
    <row r="258" spans="1:6" x14ac:dyDescent="0.35">
      <c r="A258" t="s">
        <v>20</v>
      </c>
      <c r="B258">
        <v>3727</v>
      </c>
      <c r="E258" t="s">
        <v>14</v>
      </c>
      <c r="F258">
        <v>58</v>
      </c>
    </row>
    <row r="259" spans="1:6" x14ac:dyDescent="0.35">
      <c r="A259" t="s">
        <v>20</v>
      </c>
      <c r="B259">
        <v>1605</v>
      </c>
      <c r="E259" t="s">
        <v>14</v>
      </c>
      <c r="F259">
        <v>111</v>
      </c>
    </row>
    <row r="260" spans="1:6" x14ac:dyDescent="0.35">
      <c r="A260" t="s">
        <v>20</v>
      </c>
      <c r="B260">
        <v>2120</v>
      </c>
      <c r="E260" t="s">
        <v>14</v>
      </c>
      <c r="F260">
        <v>2955</v>
      </c>
    </row>
    <row r="261" spans="1:6" x14ac:dyDescent="0.35">
      <c r="A261" t="s">
        <v>20</v>
      </c>
      <c r="B261">
        <v>50</v>
      </c>
      <c r="E261" t="s">
        <v>14</v>
      </c>
      <c r="F261">
        <v>1657</v>
      </c>
    </row>
    <row r="262" spans="1:6" x14ac:dyDescent="0.35">
      <c r="A262" t="s">
        <v>20</v>
      </c>
      <c r="B262">
        <v>2080</v>
      </c>
      <c r="E262" t="s">
        <v>14</v>
      </c>
      <c r="F262">
        <v>926</v>
      </c>
    </row>
    <row r="263" spans="1:6" x14ac:dyDescent="0.35">
      <c r="A263" t="s">
        <v>20</v>
      </c>
      <c r="B263">
        <v>2105</v>
      </c>
      <c r="E263" t="s">
        <v>14</v>
      </c>
      <c r="F263">
        <v>77</v>
      </c>
    </row>
    <row r="264" spans="1:6" x14ac:dyDescent="0.35">
      <c r="A264" t="s">
        <v>20</v>
      </c>
      <c r="B264">
        <v>2436</v>
      </c>
      <c r="E264" t="s">
        <v>14</v>
      </c>
      <c r="F264">
        <v>1748</v>
      </c>
    </row>
    <row r="265" spans="1:6" x14ac:dyDescent="0.35">
      <c r="A265" t="s">
        <v>20</v>
      </c>
      <c r="B265">
        <v>80</v>
      </c>
      <c r="E265" t="s">
        <v>14</v>
      </c>
      <c r="F265">
        <v>79</v>
      </c>
    </row>
    <row r="266" spans="1:6" x14ac:dyDescent="0.35">
      <c r="A266" t="s">
        <v>20</v>
      </c>
      <c r="B266">
        <v>42</v>
      </c>
      <c r="E266" t="s">
        <v>14</v>
      </c>
      <c r="F266">
        <v>889</v>
      </c>
    </row>
    <row r="267" spans="1:6" x14ac:dyDescent="0.35">
      <c r="A267" t="s">
        <v>20</v>
      </c>
      <c r="B267">
        <v>139</v>
      </c>
      <c r="E267" t="s">
        <v>14</v>
      </c>
      <c r="F267">
        <v>56</v>
      </c>
    </row>
    <row r="268" spans="1:6" x14ac:dyDescent="0.35">
      <c r="A268" t="s">
        <v>20</v>
      </c>
      <c r="B268">
        <v>159</v>
      </c>
      <c r="E268" t="s">
        <v>14</v>
      </c>
      <c r="F268">
        <v>1</v>
      </c>
    </row>
    <row r="269" spans="1:6" x14ac:dyDescent="0.35">
      <c r="A269" t="s">
        <v>20</v>
      </c>
      <c r="B269">
        <v>381</v>
      </c>
      <c r="E269" t="s">
        <v>14</v>
      </c>
      <c r="F269">
        <v>83</v>
      </c>
    </row>
    <row r="270" spans="1:6" x14ac:dyDescent="0.35">
      <c r="A270" t="s">
        <v>20</v>
      </c>
      <c r="B270">
        <v>194</v>
      </c>
      <c r="E270" t="s">
        <v>14</v>
      </c>
      <c r="F270">
        <v>2025</v>
      </c>
    </row>
    <row r="271" spans="1:6" x14ac:dyDescent="0.35">
      <c r="A271" t="s">
        <v>20</v>
      </c>
      <c r="B271">
        <v>106</v>
      </c>
      <c r="E271" t="s">
        <v>14</v>
      </c>
      <c r="F271">
        <v>14</v>
      </c>
    </row>
    <row r="272" spans="1:6" x14ac:dyDescent="0.35">
      <c r="A272" t="s">
        <v>20</v>
      </c>
      <c r="B272">
        <v>142</v>
      </c>
      <c r="E272" t="s">
        <v>14</v>
      </c>
      <c r="F272">
        <v>656</v>
      </c>
    </row>
    <row r="273" spans="1:6" x14ac:dyDescent="0.35">
      <c r="A273" t="s">
        <v>20</v>
      </c>
      <c r="B273">
        <v>211</v>
      </c>
      <c r="E273" t="s">
        <v>14</v>
      </c>
      <c r="F273">
        <v>1596</v>
      </c>
    </row>
    <row r="274" spans="1:6" x14ac:dyDescent="0.35">
      <c r="A274" t="s">
        <v>20</v>
      </c>
      <c r="B274">
        <v>2756</v>
      </c>
      <c r="E274" t="s">
        <v>14</v>
      </c>
      <c r="F274">
        <v>10</v>
      </c>
    </row>
    <row r="275" spans="1:6" x14ac:dyDescent="0.35">
      <c r="A275" t="s">
        <v>20</v>
      </c>
      <c r="B275">
        <v>173</v>
      </c>
      <c r="E275" t="s">
        <v>14</v>
      </c>
      <c r="F275">
        <v>1121</v>
      </c>
    </row>
    <row r="276" spans="1:6" x14ac:dyDescent="0.35">
      <c r="A276" t="s">
        <v>20</v>
      </c>
      <c r="B276">
        <v>87</v>
      </c>
      <c r="E276" t="s">
        <v>14</v>
      </c>
      <c r="F276">
        <v>15</v>
      </c>
    </row>
    <row r="277" spans="1:6" x14ac:dyDescent="0.35">
      <c r="A277" t="s">
        <v>20</v>
      </c>
      <c r="B277">
        <v>1572</v>
      </c>
      <c r="E277" t="s">
        <v>14</v>
      </c>
      <c r="F277">
        <v>191</v>
      </c>
    </row>
    <row r="278" spans="1:6" x14ac:dyDescent="0.35">
      <c r="A278" t="s">
        <v>20</v>
      </c>
      <c r="B278">
        <v>2346</v>
      </c>
      <c r="E278" t="s">
        <v>14</v>
      </c>
      <c r="F278">
        <v>16</v>
      </c>
    </row>
    <row r="279" spans="1:6" x14ac:dyDescent="0.35">
      <c r="A279" t="s">
        <v>20</v>
      </c>
      <c r="B279">
        <v>115</v>
      </c>
      <c r="E279" t="s">
        <v>14</v>
      </c>
      <c r="F279">
        <v>17</v>
      </c>
    </row>
    <row r="280" spans="1:6" x14ac:dyDescent="0.35">
      <c r="A280" t="s">
        <v>20</v>
      </c>
      <c r="B280">
        <v>85</v>
      </c>
      <c r="E280" t="s">
        <v>14</v>
      </c>
      <c r="F280">
        <v>34</v>
      </c>
    </row>
    <row r="281" spans="1:6" x14ac:dyDescent="0.35">
      <c r="A281" t="s">
        <v>20</v>
      </c>
      <c r="B281">
        <v>144</v>
      </c>
      <c r="E281" t="s">
        <v>14</v>
      </c>
      <c r="F281">
        <v>1</v>
      </c>
    </row>
    <row r="282" spans="1:6" x14ac:dyDescent="0.35">
      <c r="A282" t="s">
        <v>20</v>
      </c>
      <c r="B282">
        <v>2443</v>
      </c>
      <c r="E282" t="s">
        <v>14</v>
      </c>
      <c r="F282">
        <v>1274</v>
      </c>
    </row>
    <row r="283" spans="1:6" x14ac:dyDescent="0.35">
      <c r="A283" t="s">
        <v>20</v>
      </c>
      <c r="B283">
        <v>64</v>
      </c>
      <c r="E283" t="s">
        <v>14</v>
      </c>
      <c r="F283">
        <v>210</v>
      </c>
    </row>
    <row r="284" spans="1:6" x14ac:dyDescent="0.35">
      <c r="A284" t="s">
        <v>20</v>
      </c>
      <c r="B284">
        <v>268</v>
      </c>
      <c r="E284" t="s">
        <v>14</v>
      </c>
      <c r="F284">
        <v>248</v>
      </c>
    </row>
    <row r="285" spans="1:6" x14ac:dyDescent="0.35">
      <c r="A285" t="s">
        <v>20</v>
      </c>
      <c r="B285">
        <v>195</v>
      </c>
      <c r="E285" t="s">
        <v>14</v>
      </c>
      <c r="F285">
        <v>513</v>
      </c>
    </row>
    <row r="286" spans="1:6" x14ac:dyDescent="0.35">
      <c r="A286" t="s">
        <v>20</v>
      </c>
      <c r="B286">
        <v>186</v>
      </c>
      <c r="E286" t="s">
        <v>14</v>
      </c>
      <c r="F286">
        <v>3410</v>
      </c>
    </row>
    <row r="287" spans="1:6" x14ac:dyDescent="0.35">
      <c r="A287" t="s">
        <v>20</v>
      </c>
      <c r="B287">
        <v>460</v>
      </c>
      <c r="E287" t="s">
        <v>14</v>
      </c>
      <c r="F287">
        <v>10</v>
      </c>
    </row>
    <row r="288" spans="1:6" x14ac:dyDescent="0.35">
      <c r="A288" t="s">
        <v>20</v>
      </c>
      <c r="B288">
        <v>2528</v>
      </c>
      <c r="E288" t="s">
        <v>14</v>
      </c>
      <c r="F288">
        <v>2201</v>
      </c>
    </row>
    <row r="289" spans="1:6" x14ac:dyDescent="0.35">
      <c r="A289" t="s">
        <v>20</v>
      </c>
      <c r="B289">
        <v>3657</v>
      </c>
      <c r="E289" t="s">
        <v>14</v>
      </c>
      <c r="F289">
        <v>676</v>
      </c>
    </row>
    <row r="290" spans="1:6" x14ac:dyDescent="0.35">
      <c r="A290" t="s">
        <v>20</v>
      </c>
      <c r="B290">
        <v>131</v>
      </c>
      <c r="E290" t="s">
        <v>14</v>
      </c>
      <c r="F290">
        <v>831</v>
      </c>
    </row>
    <row r="291" spans="1:6" x14ac:dyDescent="0.35">
      <c r="A291" t="s">
        <v>20</v>
      </c>
      <c r="B291">
        <v>239</v>
      </c>
      <c r="E291" t="s">
        <v>14</v>
      </c>
      <c r="F291">
        <v>859</v>
      </c>
    </row>
    <row r="292" spans="1:6" x14ac:dyDescent="0.35">
      <c r="A292" t="s">
        <v>20</v>
      </c>
      <c r="B292">
        <v>78</v>
      </c>
      <c r="E292" t="s">
        <v>14</v>
      </c>
      <c r="F292">
        <v>45</v>
      </c>
    </row>
    <row r="293" spans="1:6" x14ac:dyDescent="0.35">
      <c r="A293" t="s">
        <v>20</v>
      </c>
      <c r="B293">
        <v>1773</v>
      </c>
      <c r="E293" t="s">
        <v>14</v>
      </c>
      <c r="F293">
        <v>6</v>
      </c>
    </row>
    <row r="294" spans="1:6" x14ac:dyDescent="0.35">
      <c r="A294" t="s">
        <v>20</v>
      </c>
      <c r="B294">
        <v>32</v>
      </c>
      <c r="E294" t="s">
        <v>14</v>
      </c>
      <c r="F294">
        <v>7</v>
      </c>
    </row>
    <row r="295" spans="1:6" x14ac:dyDescent="0.35">
      <c r="A295" t="s">
        <v>20</v>
      </c>
      <c r="B295">
        <v>369</v>
      </c>
      <c r="E295" t="s">
        <v>14</v>
      </c>
      <c r="F295">
        <v>31</v>
      </c>
    </row>
    <row r="296" spans="1:6" x14ac:dyDescent="0.35">
      <c r="A296" t="s">
        <v>20</v>
      </c>
      <c r="B296">
        <v>89</v>
      </c>
      <c r="E296" t="s">
        <v>14</v>
      </c>
      <c r="F296">
        <v>78</v>
      </c>
    </row>
    <row r="297" spans="1:6" x14ac:dyDescent="0.35">
      <c r="A297" t="s">
        <v>20</v>
      </c>
      <c r="B297">
        <v>147</v>
      </c>
      <c r="E297" t="s">
        <v>14</v>
      </c>
      <c r="F297">
        <v>1225</v>
      </c>
    </row>
    <row r="298" spans="1:6" x14ac:dyDescent="0.35">
      <c r="A298" t="s">
        <v>20</v>
      </c>
      <c r="B298">
        <v>126</v>
      </c>
      <c r="E298" t="s">
        <v>14</v>
      </c>
      <c r="F298">
        <v>1</v>
      </c>
    </row>
    <row r="299" spans="1:6" x14ac:dyDescent="0.35">
      <c r="A299" t="s">
        <v>20</v>
      </c>
      <c r="B299">
        <v>2218</v>
      </c>
      <c r="E299" t="s">
        <v>14</v>
      </c>
      <c r="F299">
        <v>67</v>
      </c>
    </row>
    <row r="300" spans="1:6" x14ac:dyDescent="0.35">
      <c r="A300" t="s">
        <v>20</v>
      </c>
      <c r="B300">
        <v>202</v>
      </c>
      <c r="E300" t="s">
        <v>14</v>
      </c>
      <c r="F300">
        <v>19</v>
      </c>
    </row>
    <row r="301" spans="1:6" x14ac:dyDescent="0.35">
      <c r="A301" t="s">
        <v>20</v>
      </c>
      <c r="B301">
        <v>140</v>
      </c>
      <c r="E301" t="s">
        <v>14</v>
      </c>
      <c r="F301">
        <v>2108</v>
      </c>
    </row>
    <row r="302" spans="1:6" x14ac:dyDescent="0.35">
      <c r="A302" t="s">
        <v>20</v>
      </c>
      <c r="B302">
        <v>1052</v>
      </c>
      <c r="E302" t="s">
        <v>14</v>
      </c>
      <c r="F302">
        <v>679</v>
      </c>
    </row>
    <row r="303" spans="1:6" x14ac:dyDescent="0.35">
      <c r="A303" t="s">
        <v>20</v>
      </c>
      <c r="B303">
        <v>247</v>
      </c>
      <c r="E303" t="s">
        <v>14</v>
      </c>
      <c r="F303">
        <v>36</v>
      </c>
    </row>
    <row r="304" spans="1:6" x14ac:dyDescent="0.35">
      <c r="A304" t="s">
        <v>20</v>
      </c>
      <c r="B304">
        <v>84</v>
      </c>
      <c r="E304" t="s">
        <v>14</v>
      </c>
      <c r="F304">
        <v>47</v>
      </c>
    </row>
    <row r="305" spans="1:6" x14ac:dyDescent="0.35">
      <c r="A305" t="s">
        <v>20</v>
      </c>
      <c r="B305">
        <v>88</v>
      </c>
      <c r="E305" t="s">
        <v>14</v>
      </c>
      <c r="F305">
        <v>70</v>
      </c>
    </row>
    <row r="306" spans="1:6" x14ac:dyDescent="0.35">
      <c r="A306" t="s">
        <v>20</v>
      </c>
      <c r="B306">
        <v>156</v>
      </c>
      <c r="E306" t="s">
        <v>14</v>
      </c>
      <c r="F306">
        <v>154</v>
      </c>
    </row>
    <row r="307" spans="1:6" x14ac:dyDescent="0.35">
      <c r="A307" t="s">
        <v>20</v>
      </c>
      <c r="B307">
        <v>2985</v>
      </c>
      <c r="E307" t="s">
        <v>14</v>
      </c>
      <c r="F307">
        <v>22</v>
      </c>
    </row>
    <row r="308" spans="1:6" x14ac:dyDescent="0.35">
      <c r="A308" t="s">
        <v>20</v>
      </c>
      <c r="B308">
        <v>762</v>
      </c>
      <c r="E308" t="s">
        <v>14</v>
      </c>
      <c r="F308">
        <v>1758</v>
      </c>
    </row>
    <row r="309" spans="1:6" x14ac:dyDescent="0.35">
      <c r="A309" t="s">
        <v>20</v>
      </c>
      <c r="B309">
        <v>554</v>
      </c>
      <c r="E309" t="s">
        <v>14</v>
      </c>
      <c r="F309">
        <v>94</v>
      </c>
    </row>
    <row r="310" spans="1:6" x14ac:dyDescent="0.35">
      <c r="A310" t="s">
        <v>20</v>
      </c>
      <c r="B310">
        <v>135</v>
      </c>
      <c r="E310" t="s">
        <v>14</v>
      </c>
      <c r="F310">
        <v>33</v>
      </c>
    </row>
    <row r="311" spans="1:6" x14ac:dyDescent="0.35">
      <c r="A311" t="s">
        <v>20</v>
      </c>
      <c r="B311">
        <v>122</v>
      </c>
      <c r="E311" t="s">
        <v>14</v>
      </c>
      <c r="F311">
        <v>1</v>
      </c>
    </row>
    <row r="312" spans="1:6" x14ac:dyDescent="0.35">
      <c r="A312" t="s">
        <v>20</v>
      </c>
      <c r="B312">
        <v>221</v>
      </c>
      <c r="E312" t="s">
        <v>14</v>
      </c>
      <c r="F312">
        <v>31</v>
      </c>
    </row>
    <row r="313" spans="1:6" x14ac:dyDescent="0.35">
      <c r="A313" t="s">
        <v>20</v>
      </c>
      <c r="B313">
        <v>126</v>
      </c>
      <c r="E313" t="s">
        <v>14</v>
      </c>
      <c r="F313">
        <v>35</v>
      </c>
    </row>
    <row r="314" spans="1:6" x14ac:dyDescent="0.35">
      <c r="A314" t="s">
        <v>20</v>
      </c>
      <c r="B314">
        <v>1022</v>
      </c>
      <c r="E314" t="s">
        <v>14</v>
      </c>
      <c r="F314">
        <v>63</v>
      </c>
    </row>
    <row r="315" spans="1:6" x14ac:dyDescent="0.35">
      <c r="A315" t="s">
        <v>20</v>
      </c>
      <c r="B315">
        <v>3177</v>
      </c>
      <c r="E315" t="s">
        <v>14</v>
      </c>
      <c r="F315">
        <v>526</v>
      </c>
    </row>
    <row r="316" spans="1:6" x14ac:dyDescent="0.35">
      <c r="A316" t="s">
        <v>20</v>
      </c>
      <c r="B316">
        <v>198</v>
      </c>
      <c r="E316" t="s">
        <v>14</v>
      </c>
      <c r="F316">
        <v>121</v>
      </c>
    </row>
    <row r="317" spans="1:6" x14ac:dyDescent="0.35">
      <c r="A317" t="s">
        <v>20</v>
      </c>
      <c r="B317">
        <v>85</v>
      </c>
      <c r="E317" t="s">
        <v>14</v>
      </c>
      <c r="F317">
        <v>67</v>
      </c>
    </row>
    <row r="318" spans="1:6" x14ac:dyDescent="0.35">
      <c r="A318" t="s">
        <v>20</v>
      </c>
      <c r="B318">
        <v>3596</v>
      </c>
      <c r="E318" t="s">
        <v>14</v>
      </c>
      <c r="F318">
        <v>57</v>
      </c>
    </row>
    <row r="319" spans="1:6" x14ac:dyDescent="0.35">
      <c r="A319" t="s">
        <v>20</v>
      </c>
      <c r="B319">
        <v>244</v>
      </c>
      <c r="E319" t="s">
        <v>14</v>
      </c>
      <c r="F319">
        <v>1229</v>
      </c>
    </row>
    <row r="320" spans="1:6" x14ac:dyDescent="0.35">
      <c r="A320" t="s">
        <v>20</v>
      </c>
      <c r="B320">
        <v>5180</v>
      </c>
      <c r="E320" t="s">
        <v>14</v>
      </c>
      <c r="F320">
        <v>12</v>
      </c>
    </row>
    <row r="321" spans="1:6" x14ac:dyDescent="0.35">
      <c r="A321" t="s">
        <v>20</v>
      </c>
      <c r="B321">
        <v>589</v>
      </c>
      <c r="E321" t="s">
        <v>14</v>
      </c>
      <c r="F321">
        <v>452</v>
      </c>
    </row>
    <row r="322" spans="1:6" x14ac:dyDescent="0.35">
      <c r="A322" t="s">
        <v>20</v>
      </c>
      <c r="B322">
        <v>2725</v>
      </c>
      <c r="E322" t="s">
        <v>14</v>
      </c>
      <c r="F322">
        <v>1886</v>
      </c>
    </row>
    <row r="323" spans="1:6" x14ac:dyDescent="0.35">
      <c r="A323" t="s">
        <v>20</v>
      </c>
      <c r="B323">
        <v>300</v>
      </c>
      <c r="E323" t="s">
        <v>14</v>
      </c>
      <c r="F323">
        <v>1825</v>
      </c>
    </row>
    <row r="324" spans="1:6" x14ac:dyDescent="0.35">
      <c r="A324" t="s">
        <v>20</v>
      </c>
      <c r="B324">
        <v>144</v>
      </c>
      <c r="E324" t="s">
        <v>14</v>
      </c>
      <c r="F324">
        <v>31</v>
      </c>
    </row>
    <row r="325" spans="1:6" x14ac:dyDescent="0.35">
      <c r="A325" t="s">
        <v>20</v>
      </c>
      <c r="B325">
        <v>87</v>
      </c>
      <c r="E325" t="s">
        <v>14</v>
      </c>
      <c r="F325">
        <v>107</v>
      </c>
    </row>
    <row r="326" spans="1:6" x14ac:dyDescent="0.35">
      <c r="A326" t="s">
        <v>20</v>
      </c>
      <c r="B326">
        <v>3116</v>
      </c>
      <c r="E326" t="s">
        <v>14</v>
      </c>
      <c r="F326">
        <v>27</v>
      </c>
    </row>
    <row r="327" spans="1:6" x14ac:dyDescent="0.35">
      <c r="A327" t="s">
        <v>20</v>
      </c>
      <c r="B327">
        <v>909</v>
      </c>
      <c r="E327" t="s">
        <v>14</v>
      </c>
      <c r="F327">
        <v>1221</v>
      </c>
    </row>
    <row r="328" spans="1:6" x14ac:dyDescent="0.35">
      <c r="A328" t="s">
        <v>20</v>
      </c>
      <c r="B328">
        <v>1613</v>
      </c>
      <c r="E328" t="s">
        <v>14</v>
      </c>
      <c r="F328">
        <v>1</v>
      </c>
    </row>
    <row r="329" spans="1:6" x14ac:dyDescent="0.35">
      <c r="A329" t="s">
        <v>20</v>
      </c>
      <c r="B329">
        <v>136</v>
      </c>
      <c r="E329" t="s">
        <v>14</v>
      </c>
      <c r="F329">
        <v>16</v>
      </c>
    </row>
    <row r="330" spans="1:6" x14ac:dyDescent="0.35">
      <c r="A330" t="s">
        <v>20</v>
      </c>
      <c r="B330">
        <v>130</v>
      </c>
      <c r="E330" t="s">
        <v>14</v>
      </c>
      <c r="F330">
        <v>41</v>
      </c>
    </row>
    <row r="331" spans="1:6" x14ac:dyDescent="0.35">
      <c r="A331" t="s">
        <v>20</v>
      </c>
      <c r="B331">
        <v>102</v>
      </c>
      <c r="E331" t="s">
        <v>14</v>
      </c>
      <c r="F331">
        <v>523</v>
      </c>
    </row>
    <row r="332" spans="1:6" x14ac:dyDescent="0.35">
      <c r="A332" t="s">
        <v>20</v>
      </c>
      <c r="B332">
        <v>4006</v>
      </c>
      <c r="E332" t="s">
        <v>14</v>
      </c>
      <c r="F332">
        <v>141</v>
      </c>
    </row>
    <row r="333" spans="1:6" x14ac:dyDescent="0.35">
      <c r="A333" t="s">
        <v>20</v>
      </c>
      <c r="B333">
        <v>1629</v>
      </c>
      <c r="E333" t="s">
        <v>14</v>
      </c>
      <c r="F333">
        <v>52</v>
      </c>
    </row>
    <row r="334" spans="1:6" x14ac:dyDescent="0.35">
      <c r="A334" t="s">
        <v>20</v>
      </c>
      <c r="B334">
        <v>2188</v>
      </c>
      <c r="E334" t="s">
        <v>14</v>
      </c>
      <c r="F334">
        <v>225</v>
      </c>
    </row>
    <row r="335" spans="1:6" x14ac:dyDescent="0.35">
      <c r="A335" t="s">
        <v>20</v>
      </c>
      <c r="B335">
        <v>2409</v>
      </c>
      <c r="E335" t="s">
        <v>14</v>
      </c>
      <c r="F335">
        <v>38</v>
      </c>
    </row>
    <row r="336" spans="1:6" x14ac:dyDescent="0.35">
      <c r="A336" t="s">
        <v>20</v>
      </c>
      <c r="B336">
        <v>194</v>
      </c>
      <c r="E336" t="s">
        <v>14</v>
      </c>
      <c r="F336">
        <v>15</v>
      </c>
    </row>
    <row r="337" spans="1:6" x14ac:dyDescent="0.35">
      <c r="A337" t="s">
        <v>20</v>
      </c>
      <c r="B337">
        <v>1140</v>
      </c>
      <c r="E337" t="s">
        <v>14</v>
      </c>
      <c r="F337">
        <v>37</v>
      </c>
    </row>
    <row r="338" spans="1:6" x14ac:dyDescent="0.35">
      <c r="A338" t="s">
        <v>20</v>
      </c>
      <c r="B338">
        <v>102</v>
      </c>
      <c r="E338" t="s">
        <v>14</v>
      </c>
      <c r="F338">
        <v>112</v>
      </c>
    </row>
    <row r="339" spans="1:6" x14ac:dyDescent="0.35">
      <c r="A339" t="s">
        <v>20</v>
      </c>
      <c r="B339">
        <v>2857</v>
      </c>
      <c r="E339" t="s">
        <v>14</v>
      </c>
      <c r="F339">
        <v>21</v>
      </c>
    </row>
    <row r="340" spans="1:6" x14ac:dyDescent="0.35">
      <c r="A340" t="s">
        <v>20</v>
      </c>
      <c r="B340">
        <v>107</v>
      </c>
      <c r="E340" t="s">
        <v>14</v>
      </c>
      <c r="F340">
        <v>67</v>
      </c>
    </row>
    <row r="341" spans="1:6" x14ac:dyDescent="0.35">
      <c r="A341" t="s">
        <v>20</v>
      </c>
      <c r="B341">
        <v>160</v>
      </c>
      <c r="E341" t="s">
        <v>14</v>
      </c>
      <c r="F341">
        <v>78</v>
      </c>
    </row>
    <row r="342" spans="1:6" x14ac:dyDescent="0.35">
      <c r="A342" t="s">
        <v>20</v>
      </c>
      <c r="B342">
        <v>2230</v>
      </c>
      <c r="E342" t="s">
        <v>14</v>
      </c>
      <c r="F342">
        <v>67</v>
      </c>
    </row>
    <row r="343" spans="1:6" x14ac:dyDescent="0.35">
      <c r="A343" t="s">
        <v>20</v>
      </c>
      <c r="B343">
        <v>316</v>
      </c>
      <c r="E343" t="s">
        <v>14</v>
      </c>
      <c r="F343">
        <v>263</v>
      </c>
    </row>
    <row r="344" spans="1:6" x14ac:dyDescent="0.35">
      <c r="A344" t="s">
        <v>20</v>
      </c>
      <c r="B344">
        <v>117</v>
      </c>
      <c r="E344" t="s">
        <v>14</v>
      </c>
      <c r="F344">
        <v>1691</v>
      </c>
    </row>
    <row r="345" spans="1:6" x14ac:dyDescent="0.35">
      <c r="A345" t="s">
        <v>20</v>
      </c>
      <c r="B345">
        <v>6406</v>
      </c>
      <c r="E345" t="s">
        <v>14</v>
      </c>
      <c r="F345">
        <v>181</v>
      </c>
    </row>
    <row r="346" spans="1:6" x14ac:dyDescent="0.35">
      <c r="A346" t="s">
        <v>20</v>
      </c>
      <c r="B346">
        <v>192</v>
      </c>
      <c r="E346" t="s">
        <v>14</v>
      </c>
      <c r="F346">
        <v>13</v>
      </c>
    </row>
    <row r="347" spans="1:6" x14ac:dyDescent="0.35">
      <c r="A347" t="s">
        <v>20</v>
      </c>
      <c r="B347">
        <v>26</v>
      </c>
      <c r="E347" t="s">
        <v>14</v>
      </c>
      <c r="F347">
        <v>1</v>
      </c>
    </row>
    <row r="348" spans="1:6" x14ac:dyDescent="0.35">
      <c r="A348" t="s">
        <v>20</v>
      </c>
      <c r="B348">
        <v>723</v>
      </c>
      <c r="E348" t="s">
        <v>14</v>
      </c>
      <c r="F348">
        <v>21</v>
      </c>
    </row>
    <row r="349" spans="1:6" x14ac:dyDescent="0.35">
      <c r="A349" t="s">
        <v>20</v>
      </c>
      <c r="B349">
        <v>170</v>
      </c>
      <c r="E349" t="s">
        <v>14</v>
      </c>
      <c r="F349">
        <v>830</v>
      </c>
    </row>
    <row r="350" spans="1:6" x14ac:dyDescent="0.35">
      <c r="A350" t="s">
        <v>20</v>
      </c>
      <c r="B350">
        <v>238</v>
      </c>
      <c r="E350" t="s">
        <v>14</v>
      </c>
      <c r="F350">
        <v>130</v>
      </c>
    </row>
    <row r="351" spans="1:6" x14ac:dyDescent="0.35">
      <c r="A351" t="s">
        <v>20</v>
      </c>
      <c r="B351">
        <v>55</v>
      </c>
      <c r="E351" t="s">
        <v>14</v>
      </c>
      <c r="F351">
        <v>55</v>
      </c>
    </row>
    <row r="352" spans="1:6" x14ac:dyDescent="0.35">
      <c r="A352" t="s">
        <v>20</v>
      </c>
      <c r="B352">
        <v>128</v>
      </c>
      <c r="E352" t="s">
        <v>14</v>
      </c>
      <c r="F352">
        <v>114</v>
      </c>
    </row>
    <row r="353" spans="1:6" x14ac:dyDescent="0.35">
      <c r="A353" t="s">
        <v>20</v>
      </c>
      <c r="B353">
        <v>2144</v>
      </c>
      <c r="E353" t="s">
        <v>14</v>
      </c>
      <c r="F353">
        <v>594</v>
      </c>
    </row>
    <row r="354" spans="1:6" x14ac:dyDescent="0.35">
      <c r="A354" t="s">
        <v>20</v>
      </c>
      <c r="B354">
        <v>2693</v>
      </c>
      <c r="E354" t="s">
        <v>14</v>
      </c>
      <c r="F354">
        <v>24</v>
      </c>
    </row>
    <row r="355" spans="1:6" x14ac:dyDescent="0.35">
      <c r="A355" t="s">
        <v>20</v>
      </c>
      <c r="B355">
        <v>432</v>
      </c>
      <c r="E355" t="s">
        <v>14</v>
      </c>
      <c r="F355">
        <v>252</v>
      </c>
    </row>
    <row r="356" spans="1:6" x14ac:dyDescent="0.35">
      <c r="A356" t="s">
        <v>20</v>
      </c>
      <c r="B356">
        <v>189</v>
      </c>
      <c r="E356" t="s">
        <v>14</v>
      </c>
      <c r="F356">
        <v>67</v>
      </c>
    </row>
    <row r="357" spans="1:6" x14ac:dyDescent="0.35">
      <c r="A357" t="s">
        <v>20</v>
      </c>
      <c r="B357">
        <v>154</v>
      </c>
      <c r="E357" t="s">
        <v>14</v>
      </c>
      <c r="F357">
        <v>742</v>
      </c>
    </row>
    <row r="358" spans="1:6" x14ac:dyDescent="0.35">
      <c r="A358" t="s">
        <v>20</v>
      </c>
      <c r="B358">
        <v>96</v>
      </c>
      <c r="E358" t="s">
        <v>14</v>
      </c>
      <c r="F358">
        <v>75</v>
      </c>
    </row>
    <row r="359" spans="1:6" x14ac:dyDescent="0.35">
      <c r="A359" t="s">
        <v>20</v>
      </c>
      <c r="B359">
        <v>3063</v>
      </c>
      <c r="E359" t="s">
        <v>14</v>
      </c>
      <c r="F359">
        <v>4405</v>
      </c>
    </row>
    <row r="360" spans="1:6" x14ac:dyDescent="0.35">
      <c r="A360" t="s">
        <v>20</v>
      </c>
      <c r="B360">
        <v>2266</v>
      </c>
      <c r="E360" t="s">
        <v>14</v>
      </c>
      <c r="F360">
        <v>92</v>
      </c>
    </row>
    <row r="361" spans="1:6" x14ac:dyDescent="0.35">
      <c r="A361" t="s">
        <v>20</v>
      </c>
      <c r="B361">
        <v>194</v>
      </c>
      <c r="E361" t="s">
        <v>14</v>
      </c>
      <c r="F361">
        <v>64</v>
      </c>
    </row>
    <row r="362" spans="1:6" x14ac:dyDescent="0.35">
      <c r="A362" t="s">
        <v>20</v>
      </c>
      <c r="B362">
        <v>129</v>
      </c>
      <c r="E362" t="s">
        <v>14</v>
      </c>
      <c r="F362">
        <v>64</v>
      </c>
    </row>
    <row r="363" spans="1:6" x14ac:dyDescent="0.35">
      <c r="A363" t="s">
        <v>20</v>
      </c>
      <c r="B363">
        <v>375</v>
      </c>
      <c r="E363" t="s">
        <v>14</v>
      </c>
      <c r="F363">
        <v>842</v>
      </c>
    </row>
    <row r="364" spans="1:6" x14ac:dyDescent="0.35">
      <c r="A364" t="s">
        <v>20</v>
      </c>
      <c r="B364">
        <v>409</v>
      </c>
      <c r="E364" t="s">
        <v>14</v>
      </c>
      <c r="F364">
        <v>112</v>
      </c>
    </row>
    <row r="365" spans="1:6" x14ac:dyDescent="0.35">
      <c r="A365" t="s">
        <v>20</v>
      </c>
      <c r="B365">
        <v>234</v>
      </c>
      <c r="E365" t="s">
        <v>14</v>
      </c>
      <c r="F365">
        <v>374</v>
      </c>
    </row>
    <row r="366" spans="1:6" x14ac:dyDescent="0.35">
      <c r="A366" t="s">
        <v>20</v>
      </c>
      <c r="B366">
        <v>3016</v>
      </c>
    </row>
    <row r="367" spans="1:6" x14ac:dyDescent="0.35">
      <c r="A367" t="s">
        <v>20</v>
      </c>
      <c r="B367">
        <v>264</v>
      </c>
    </row>
    <row r="368" spans="1:6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mergeCells count="2">
    <mergeCell ref="C1:D1"/>
    <mergeCell ref="G1:H1"/>
  </mergeCells>
  <conditionalFormatting sqref="E2:F365">
    <cfRule type="cellIs" dxfId="14" priority="11" operator="equal">
      <formula>"live"</formula>
    </cfRule>
    <cfRule type="cellIs" dxfId="13" priority="12" operator="equal">
      <formula>"canceled"</formula>
    </cfRule>
    <cfRule type="cellIs" dxfId="12" priority="13" operator="equal">
      <formula>"successful"</formula>
    </cfRule>
    <cfRule type="cellIs" dxfId="11" priority="14" operator="equal">
      <formula>"failed"</formula>
    </cfRule>
  </conditionalFormatting>
  <conditionalFormatting sqref="E2:F365">
    <cfRule type="cellIs" dxfId="10" priority="15" operator="equal">
      <formula>"""successful"""</formula>
    </cfRule>
  </conditionalFormatting>
  <conditionalFormatting sqref="A2:C567">
    <cfRule type="cellIs" dxfId="9" priority="6" operator="equal">
      <formula>"live"</formula>
    </cfRule>
    <cfRule type="cellIs" dxfId="8" priority="7" operator="equal">
      <formula>"canceled"</formula>
    </cfRule>
    <cfRule type="cellIs" dxfId="7" priority="8" operator="equal">
      <formula>"successful"</formula>
    </cfRule>
    <cfRule type="cellIs" dxfId="6" priority="9" operator="equal">
      <formula>"failed"</formula>
    </cfRule>
  </conditionalFormatting>
  <conditionalFormatting sqref="A2:C566">
    <cfRule type="cellIs" dxfId="5" priority="10" operator="equal">
      <formula>"""successful"""</formula>
    </cfRule>
  </conditionalFormatting>
  <conditionalFormatting sqref="G2:G7">
    <cfRule type="cellIs" dxfId="4" priority="1" operator="equal">
      <formula>"live"</formula>
    </cfRule>
    <cfRule type="cellIs" dxfId="3" priority="2" operator="equal">
      <formula>"canceled"</formula>
    </cfRule>
    <cfRule type="cellIs" dxfId="2" priority="3" operator="equal">
      <formula>"successful"</formula>
    </cfRule>
    <cfRule type="cellIs" dxfId="1" priority="4" operator="equal">
      <formula>"failed"</formula>
    </cfRule>
  </conditionalFormatting>
  <conditionalFormatting sqref="G2:G7">
    <cfRule type="cellIs" dxfId="0" priority="5" operator="equal">
      <formula>"""successful"""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B157-CE93-49EA-B5FB-796C53A1B8A6}">
  <dimension ref="A2:F19"/>
  <sheetViews>
    <sheetView workbookViewId="0">
      <selection activeCell="B7" sqref="B7"/>
    </sheetView>
  </sheetViews>
  <sheetFormatPr defaultRowHeight="15.5" x14ac:dyDescent="0.35"/>
  <cols>
    <col min="1" max="1" width="27.332031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2" spans="1:6" x14ac:dyDescent="0.35">
      <c r="A2" s="10" t="s">
        <v>2034</v>
      </c>
      <c r="B2" t="s">
        <v>2057</v>
      </c>
    </row>
    <row r="3" spans="1:6" x14ac:dyDescent="0.35">
      <c r="A3" s="10" t="s">
        <v>2098</v>
      </c>
      <c r="B3" t="s">
        <v>2057</v>
      </c>
    </row>
    <row r="5" spans="1:6" x14ac:dyDescent="0.35">
      <c r="A5" s="10" t="s">
        <v>2056</v>
      </c>
      <c r="B5" s="10" t="s">
        <v>2059</v>
      </c>
    </row>
    <row r="6" spans="1:6" x14ac:dyDescent="0.35">
      <c r="A6" s="10" t="s">
        <v>2031</v>
      </c>
      <c r="B6" t="s">
        <v>74</v>
      </c>
      <c r="C6" t="s">
        <v>14</v>
      </c>
      <c r="D6" t="s">
        <v>47</v>
      </c>
      <c r="E6" t="s">
        <v>20</v>
      </c>
      <c r="F6" t="s">
        <v>2033</v>
      </c>
    </row>
    <row r="7" spans="1:6" x14ac:dyDescent="0.35">
      <c r="A7" s="11" t="s">
        <v>2086</v>
      </c>
      <c r="B7">
        <v>6</v>
      </c>
      <c r="C7">
        <v>36</v>
      </c>
      <c r="D7">
        <v>1</v>
      </c>
      <c r="E7">
        <v>49</v>
      </c>
      <c r="F7">
        <v>92</v>
      </c>
    </row>
    <row r="8" spans="1:6" x14ac:dyDescent="0.35">
      <c r="A8" s="11" t="s">
        <v>2087</v>
      </c>
      <c r="B8">
        <v>7</v>
      </c>
      <c r="C8">
        <v>28</v>
      </c>
      <c r="E8">
        <v>44</v>
      </c>
      <c r="F8">
        <v>79</v>
      </c>
    </row>
    <row r="9" spans="1:6" x14ac:dyDescent="0.35">
      <c r="A9" s="11" t="s">
        <v>2088</v>
      </c>
      <c r="B9">
        <v>4</v>
      </c>
      <c r="C9">
        <v>33</v>
      </c>
      <c r="E9">
        <v>49</v>
      </c>
      <c r="F9">
        <v>86</v>
      </c>
    </row>
    <row r="10" spans="1:6" x14ac:dyDescent="0.35">
      <c r="A10" s="11" t="s">
        <v>2089</v>
      </c>
      <c r="B10">
        <v>1</v>
      </c>
      <c r="C10">
        <v>30</v>
      </c>
      <c r="D10">
        <v>1</v>
      </c>
      <c r="E10">
        <v>46</v>
      </c>
      <c r="F10">
        <v>78</v>
      </c>
    </row>
    <row r="11" spans="1:6" x14ac:dyDescent="0.35">
      <c r="A11" s="11" t="s">
        <v>2090</v>
      </c>
      <c r="B11">
        <v>3</v>
      </c>
      <c r="C11">
        <v>35</v>
      </c>
      <c r="D11">
        <v>2</v>
      </c>
      <c r="E11">
        <v>46</v>
      </c>
      <c r="F11">
        <v>86</v>
      </c>
    </row>
    <row r="12" spans="1:6" x14ac:dyDescent="0.35">
      <c r="A12" s="11" t="s">
        <v>2091</v>
      </c>
      <c r="B12">
        <v>3</v>
      </c>
      <c r="C12">
        <v>28</v>
      </c>
      <c r="D12">
        <v>1</v>
      </c>
      <c r="E12">
        <v>55</v>
      </c>
      <c r="F12">
        <v>87</v>
      </c>
    </row>
    <row r="13" spans="1:6" x14ac:dyDescent="0.35">
      <c r="A13" s="11" t="s">
        <v>2092</v>
      </c>
      <c r="B13">
        <v>4</v>
      </c>
      <c r="C13">
        <v>31</v>
      </c>
      <c r="D13">
        <v>1</v>
      </c>
      <c r="E13">
        <v>58</v>
      </c>
      <c r="F13">
        <v>94</v>
      </c>
    </row>
    <row r="14" spans="1:6" x14ac:dyDescent="0.35">
      <c r="A14" s="11" t="s">
        <v>2093</v>
      </c>
      <c r="B14">
        <v>8</v>
      </c>
      <c r="C14">
        <v>35</v>
      </c>
      <c r="D14">
        <v>1</v>
      </c>
      <c r="E14">
        <v>41</v>
      </c>
      <c r="F14">
        <v>85</v>
      </c>
    </row>
    <row r="15" spans="1:6" x14ac:dyDescent="0.35">
      <c r="A15" s="11" t="s">
        <v>2094</v>
      </c>
      <c r="B15">
        <v>5</v>
      </c>
      <c r="C15">
        <v>23</v>
      </c>
      <c r="E15">
        <v>45</v>
      </c>
      <c r="F15">
        <v>73</v>
      </c>
    </row>
    <row r="16" spans="1:6" x14ac:dyDescent="0.35">
      <c r="A16" s="11" t="s">
        <v>2095</v>
      </c>
      <c r="B16">
        <v>6</v>
      </c>
      <c r="C16">
        <v>26</v>
      </c>
      <c r="D16">
        <v>1</v>
      </c>
      <c r="E16">
        <v>45</v>
      </c>
      <c r="F16">
        <v>78</v>
      </c>
    </row>
    <row r="17" spans="1:6" x14ac:dyDescent="0.35">
      <c r="A17" s="11" t="s">
        <v>2096</v>
      </c>
      <c r="B17">
        <v>3</v>
      </c>
      <c r="C17">
        <v>27</v>
      </c>
      <c r="D17">
        <v>3</v>
      </c>
      <c r="E17">
        <v>45</v>
      </c>
      <c r="F17">
        <v>78</v>
      </c>
    </row>
    <row r="18" spans="1:6" x14ac:dyDescent="0.35">
      <c r="A18" s="11" t="s">
        <v>2097</v>
      </c>
      <c r="B18">
        <v>7</v>
      </c>
      <c r="C18">
        <v>32</v>
      </c>
      <c r="D18">
        <v>3</v>
      </c>
      <c r="E18">
        <v>42</v>
      </c>
      <c r="F18">
        <v>84</v>
      </c>
    </row>
    <row r="19" spans="1:6" x14ac:dyDescent="0.35">
      <c r="A19" s="11" t="s">
        <v>2033</v>
      </c>
      <c r="B19">
        <v>57</v>
      </c>
      <c r="C19">
        <v>364</v>
      </c>
      <c r="D19">
        <v>14</v>
      </c>
      <c r="E19">
        <v>565</v>
      </c>
      <c r="F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E1D3-8C8C-44A1-8E5D-982030F3EA54}">
  <dimension ref="A1:G31"/>
  <sheetViews>
    <sheetView topLeftCell="A6" workbookViewId="0">
      <selection activeCell="E1" sqref="E1"/>
    </sheetView>
  </sheetViews>
  <sheetFormatPr defaultRowHeight="15.5" x14ac:dyDescent="0.35"/>
  <cols>
    <col min="1" max="1" width="25.082031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6.83203125" bestFit="1" customWidth="1"/>
    <col min="7" max="7" width="11" bestFit="1" customWidth="1"/>
  </cols>
  <sheetData>
    <row r="1" spans="1:7" x14ac:dyDescent="0.35">
      <c r="A1" s="10" t="s">
        <v>2034</v>
      </c>
      <c r="B1" t="s">
        <v>2057</v>
      </c>
    </row>
    <row r="2" spans="1:7" x14ac:dyDescent="0.35">
      <c r="A2" s="10" t="s">
        <v>6</v>
      </c>
      <c r="B2" t="s">
        <v>2057</v>
      </c>
    </row>
    <row r="4" spans="1:7" x14ac:dyDescent="0.35">
      <c r="A4" s="10" t="s">
        <v>2056</v>
      </c>
      <c r="B4" s="10" t="s">
        <v>2059</v>
      </c>
    </row>
    <row r="5" spans="1:7" x14ac:dyDescent="0.35">
      <c r="A5" s="10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2032</v>
      </c>
      <c r="G5" t="s">
        <v>2033</v>
      </c>
    </row>
    <row r="6" spans="1:7" x14ac:dyDescent="0.35">
      <c r="A6" s="11" t="s">
        <v>2060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35">
      <c r="A7" s="11" t="s">
        <v>2069</v>
      </c>
      <c r="E7">
        <v>4</v>
      </c>
      <c r="G7">
        <v>4</v>
      </c>
    </row>
    <row r="8" spans="1:7" x14ac:dyDescent="0.35">
      <c r="A8" s="11" t="s">
        <v>2061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35">
      <c r="A9" s="11" t="s">
        <v>2062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35">
      <c r="A10" s="11" t="s">
        <v>2070</v>
      </c>
      <c r="C10">
        <v>8</v>
      </c>
      <c r="E10">
        <v>10</v>
      </c>
      <c r="G10">
        <v>18</v>
      </c>
    </row>
    <row r="11" spans="1:7" x14ac:dyDescent="0.35">
      <c r="A11" s="11" t="s">
        <v>2077</v>
      </c>
      <c r="B11">
        <v>1</v>
      </c>
      <c r="C11">
        <v>7</v>
      </c>
      <c r="E11">
        <v>9</v>
      </c>
      <c r="G11">
        <v>17</v>
      </c>
    </row>
    <row r="12" spans="1:7" x14ac:dyDescent="0.35">
      <c r="A12" s="11" t="s">
        <v>2066</v>
      </c>
      <c r="B12">
        <v>4</v>
      </c>
      <c r="C12">
        <v>20</v>
      </c>
      <c r="E12">
        <v>22</v>
      </c>
      <c r="G12">
        <v>46</v>
      </c>
    </row>
    <row r="13" spans="1:7" x14ac:dyDescent="0.35">
      <c r="A13" s="11" t="s">
        <v>2071</v>
      </c>
      <c r="B13">
        <v>3</v>
      </c>
      <c r="C13">
        <v>19</v>
      </c>
      <c r="E13">
        <v>23</v>
      </c>
      <c r="G13">
        <v>45</v>
      </c>
    </row>
    <row r="14" spans="1:7" x14ac:dyDescent="0.35">
      <c r="A14" s="11" t="s">
        <v>2072</v>
      </c>
      <c r="B14">
        <v>1</v>
      </c>
      <c r="C14">
        <v>6</v>
      </c>
      <c r="E14">
        <v>10</v>
      </c>
      <c r="G14">
        <v>17</v>
      </c>
    </row>
    <row r="15" spans="1:7" x14ac:dyDescent="0.35">
      <c r="A15" s="11" t="s">
        <v>2073</v>
      </c>
      <c r="C15">
        <v>3</v>
      </c>
      <c r="E15">
        <v>4</v>
      </c>
      <c r="G15">
        <v>7</v>
      </c>
    </row>
    <row r="16" spans="1:7" x14ac:dyDescent="0.35">
      <c r="A16" s="11" t="s">
        <v>2067</v>
      </c>
      <c r="C16">
        <v>8</v>
      </c>
      <c r="D16">
        <v>1</v>
      </c>
      <c r="E16">
        <v>4</v>
      </c>
      <c r="G16">
        <v>13</v>
      </c>
    </row>
    <row r="17" spans="1:7" x14ac:dyDescent="0.35">
      <c r="A17" s="11" t="s">
        <v>2078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35">
      <c r="A18" s="11" t="s">
        <v>2076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35">
      <c r="A19" s="11" t="s">
        <v>2083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35">
      <c r="A20" s="11" t="s">
        <v>2079</v>
      </c>
      <c r="C20">
        <v>4</v>
      </c>
      <c r="E20">
        <v>4</v>
      </c>
      <c r="G20">
        <v>8</v>
      </c>
    </row>
    <row r="21" spans="1:7" x14ac:dyDescent="0.35">
      <c r="A21" s="11" t="s">
        <v>2074</v>
      </c>
      <c r="B21">
        <v>6</v>
      </c>
      <c r="C21">
        <v>30</v>
      </c>
      <c r="E21">
        <v>49</v>
      </c>
      <c r="G21">
        <v>85</v>
      </c>
    </row>
    <row r="22" spans="1:7" x14ac:dyDescent="0.35">
      <c r="A22" s="11" t="s">
        <v>2063</v>
      </c>
      <c r="C22">
        <v>9</v>
      </c>
      <c r="E22">
        <v>5</v>
      </c>
      <c r="G22">
        <v>14</v>
      </c>
    </row>
    <row r="23" spans="1:7" x14ac:dyDescent="0.35">
      <c r="A23" s="11" t="s">
        <v>2064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35">
      <c r="A24" s="11" t="s">
        <v>2065</v>
      </c>
      <c r="B24">
        <v>3</v>
      </c>
      <c r="C24">
        <v>3</v>
      </c>
      <c r="E24">
        <v>11</v>
      </c>
      <c r="G24">
        <v>17</v>
      </c>
    </row>
    <row r="25" spans="1:7" x14ac:dyDescent="0.35">
      <c r="A25" s="11" t="s">
        <v>2080</v>
      </c>
      <c r="C25">
        <v>7</v>
      </c>
      <c r="E25">
        <v>14</v>
      </c>
      <c r="G25">
        <v>21</v>
      </c>
    </row>
    <row r="26" spans="1:7" x14ac:dyDescent="0.35">
      <c r="A26" s="11" t="s">
        <v>2068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35">
      <c r="A27" s="11" t="s">
        <v>2081</v>
      </c>
      <c r="C27">
        <v>16</v>
      </c>
      <c r="D27">
        <v>1</v>
      </c>
      <c r="E27">
        <v>28</v>
      </c>
      <c r="G27">
        <v>45</v>
      </c>
    </row>
    <row r="28" spans="1:7" x14ac:dyDescent="0.35">
      <c r="A28" s="11" t="s">
        <v>2082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35">
      <c r="A29" s="11" t="s">
        <v>2075</v>
      </c>
      <c r="E29">
        <v>3</v>
      </c>
      <c r="G29">
        <v>3</v>
      </c>
    </row>
    <row r="30" spans="1:7" x14ac:dyDescent="0.35">
      <c r="A30" s="11" t="s">
        <v>2032</v>
      </c>
    </row>
    <row r="31" spans="1:7" x14ac:dyDescent="0.35">
      <c r="A31" s="11" t="s">
        <v>2033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E71A-8AE6-48C0-89D3-82A21A5EF6E8}">
  <dimension ref="A1:G15"/>
  <sheetViews>
    <sheetView workbookViewId="0">
      <selection activeCell="D32" sqref="D32"/>
    </sheetView>
  </sheetViews>
  <sheetFormatPr defaultRowHeight="15.5" x14ac:dyDescent="0.35"/>
  <cols>
    <col min="1" max="1" width="17.582031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6.83203125" bestFit="1" customWidth="1"/>
    <col min="7" max="7" width="11" bestFit="1" customWidth="1"/>
    <col min="8" max="8" width="9.75" bestFit="1" customWidth="1"/>
    <col min="9" max="9" width="10.75" bestFit="1" customWidth="1"/>
    <col min="10" max="10" width="7.5" bestFit="1" customWidth="1"/>
    <col min="11" max="11" width="6.83203125" bestFit="1" customWidth="1"/>
    <col min="12" max="12" width="11" bestFit="1" customWidth="1"/>
  </cols>
  <sheetData>
    <row r="1" spans="1:7" x14ac:dyDescent="0.35">
      <c r="A1" s="10" t="s">
        <v>6</v>
      </c>
      <c r="B1" t="s">
        <v>2057</v>
      </c>
    </row>
    <row r="3" spans="1:7" x14ac:dyDescent="0.35">
      <c r="A3" s="10" t="s">
        <v>2058</v>
      </c>
      <c r="B3" s="10" t="s">
        <v>2059</v>
      </c>
    </row>
    <row r="4" spans="1:7" x14ac:dyDescent="0.35">
      <c r="A4" s="10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2032</v>
      </c>
      <c r="G4" t="s">
        <v>2033</v>
      </c>
    </row>
    <row r="5" spans="1:7" x14ac:dyDescent="0.35">
      <c r="A5" s="11" t="s">
        <v>2048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35">
      <c r="A6" s="11" t="s">
        <v>2049</v>
      </c>
      <c r="B6">
        <v>4</v>
      </c>
      <c r="C6">
        <v>20</v>
      </c>
      <c r="E6">
        <v>22</v>
      </c>
      <c r="G6">
        <v>46</v>
      </c>
    </row>
    <row r="7" spans="1:7" x14ac:dyDescent="0.35">
      <c r="A7" s="11" t="s">
        <v>2050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35">
      <c r="A8" s="11" t="s">
        <v>2051</v>
      </c>
      <c r="E8">
        <v>4</v>
      </c>
      <c r="G8">
        <v>4</v>
      </c>
    </row>
    <row r="9" spans="1:7" x14ac:dyDescent="0.35">
      <c r="A9" s="11" t="s">
        <v>2042</v>
      </c>
      <c r="B9">
        <v>10</v>
      </c>
      <c r="C9">
        <v>66</v>
      </c>
      <c r="E9">
        <v>99</v>
      </c>
      <c r="G9">
        <v>175</v>
      </c>
    </row>
    <row r="10" spans="1:7" x14ac:dyDescent="0.35">
      <c r="A10" s="11" t="s">
        <v>2052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35">
      <c r="A11" s="11" t="s">
        <v>2053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35">
      <c r="A12" s="11" t="s">
        <v>2054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35">
      <c r="A13" s="11" t="s">
        <v>2055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35">
      <c r="A14" s="11" t="s">
        <v>2032</v>
      </c>
    </row>
    <row r="15" spans="1:7" x14ac:dyDescent="0.35">
      <c r="A15" s="11" t="s">
        <v>2033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8F42-965E-4AF0-AD8D-8E4BB86EEC55}">
  <dimension ref="A3:H30"/>
  <sheetViews>
    <sheetView workbookViewId="0">
      <selection activeCell="A3" sqref="A3:A30"/>
    </sheetView>
  </sheetViews>
  <sheetFormatPr defaultRowHeight="15.5" x14ac:dyDescent="0.35"/>
  <cols>
    <col min="1" max="1" width="32.08203125" bestFit="1" customWidth="1"/>
    <col min="7" max="7" width="17" customWidth="1"/>
  </cols>
  <sheetData>
    <row r="3" spans="1:8" x14ac:dyDescent="0.35">
      <c r="A3" s="10" t="s">
        <v>2031</v>
      </c>
      <c r="G3" t="s">
        <v>2036</v>
      </c>
      <c r="H3" t="s">
        <v>2037</v>
      </c>
    </row>
    <row r="4" spans="1:8" x14ac:dyDescent="0.35">
      <c r="A4" s="11" t="s">
        <v>71</v>
      </c>
      <c r="G4" t="s">
        <v>2038</v>
      </c>
      <c r="H4" t="s">
        <v>71</v>
      </c>
    </row>
    <row r="5" spans="1:8" x14ac:dyDescent="0.35">
      <c r="A5" s="11" t="s">
        <v>42</v>
      </c>
      <c r="H5" t="s">
        <v>42</v>
      </c>
    </row>
    <row r="6" spans="1:8" x14ac:dyDescent="0.35">
      <c r="A6" s="11" t="s">
        <v>53</v>
      </c>
      <c r="H6" t="s">
        <v>53</v>
      </c>
    </row>
    <row r="7" spans="1:8" x14ac:dyDescent="0.35">
      <c r="A7" s="11" t="s">
        <v>474</v>
      </c>
      <c r="H7" t="s">
        <v>474</v>
      </c>
    </row>
    <row r="8" spans="1:8" x14ac:dyDescent="0.35">
      <c r="A8" s="11" t="s">
        <v>100</v>
      </c>
      <c r="H8" t="s">
        <v>100</v>
      </c>
    </row>
    <row r="9" spans="1:8" x14ac:dyDescent="0.35">
      <c r="A9" s="11" t="s">
        <v>269</v>
      </c>
      <c r="H9" t="s">
        <v>269</v>
      </c>
    </row>
    <row r="10" spans="1:8" x14ac:dyDescent="0.35">
      <c r="A10" s="11" t="s">
        <v>17</v>
      </c>
      <c r="G10" t="s">
        <v>2039</v>
      </c>
      <c r="H10" t="s">
        <v>292</v>
      </c>
    </row>
    <row r="11" spans="1:8" x14ac:dyDescent="0.35">
      <c r="A11" s="11" t="s">
        <v>292</v>
      </c>
      <c r="H11" t="s">
        <v>89</v>
      </c>
    </row>
    <row r="12" spans="1:8" x14ac:dyDescent="0.35">
      <c r="A12" s="11" t="s">
        <v>89</v>
      </c>
      <c r="G12" t="s">
        <v>2040</v>
      </c>
      <c r="H12" t="s">
        <v>17</v>
      </c>
    </row>
    <row r="13" spans="1:8" x14ac:dyDescent="0.35">
      <c r="A13" s="11" t="s">
        <v>1029</v>
      </c>
      <c r="G13" t="s">
        <v>2041</v>
      </c>
      <c r="H13" t="s">
        <v>1029</v>
      </c>
    </row>
    <row r="14" spans="1:8" x14ac:dyDescent="0.35">
      <c r="A14" s="11" t="s">
        <v>50</v>
      </c>
      <c r="G14" t="s">
        <v>2043</v>
      </c>
      <c r="H14" t="s">
        <v>50</v>
      </c>
    </row>
    <row r="15" spans="1:8" x14ac:dyDescent="0.35">
      <c r="A15" s="11" t="s">
        <v>60</v>
      </c>
      <c r="H15" t="s">
        <v>60</v>
      </c>
    </row>
    <row r="16" spans="1:8" x14ac:dyDescent="0.35">
      <c r="A16" s="11" t="s">
        <v>159</v>
      </c>
      <c r="H16" t="s">
        <v>159</v>
      </c>
    </row>
    <row r="17" spans="1:8" x14ac:dyDescent="0.35">
      <c r="A17" s="11" t="s">
        <v>148</v>
      </c>
      <c r="H17" t="s">
        <v>148</v>
      </c>
    </row>
    <row r="18" spans="1:8" x14ac:dyDescent="0.35">
      <c r="A18" s="11" t="s">
        <v>23</v>
      </c>
      <c r="H18" t="s">
        <v>23</v>
      </c>
    </row>
    <row r="19" spans="1:8" x14ac:dyDescent="0.35">
      <c r="A19" s="11" t="s">
        <v>319</v>
      </c>
      <c r="H19" t="s">
        <v>319</v>
      </c>
    </row>
    <row r="20" spans="1:8" x14ac:dyDescent="0.35">
      <c r="A20" s="11" t="s">
        <v>122</v>
      </c>
      <c r="G20" t="s">
        <v>2044</v>
      </c>
      <c r="H20" t="s">
        <v>119</v>
      </c>
    </row>
    <row r="21" spans="1:8" x14ac:dyDescent="0.35">
      <c r="A21" s="11" t="s">
        <v>119</v>
      </c>
      <c r="H21" t="s">
        <v>68</v>
      </c>
    </row>
    <row r="22" spans="1:8" x14ac:dyDescent="0.35">
      <c r="A22" s="11" t="s">
        <v>68</v>
      </c>
      <c r="H22" t="s">
        <v>133</v>
      </c>
    </row>
    <row r="23" spans="1:8" x14ac:dyDescent="0.35">
      <c r="A23" s="11" t="s">
        <v>133</v>
      </c>
      <c r="H23" t="s">
        <v>206</v>
      </c>
    </row>
    <row r="24" spans="1:8" x14ac:dyDescent="0.35">
      <c r="A24" s="11" t="s">
        <v>206</v>
      </c>
      <c r="G24" t="s">
        <v>2045</v>
      </c>
      <c r="H24" t="s">
        <v>122</v>
      </c>
    </row>
    <row r="25" spans="1:8" x14ac:dyDescent="0.35">
      <c r="A25" s="11" t="s">
        <v>65</v>
      </c>
      <c r="G25" t="s">
        <v>2046</v>
      </c>
      <c r="H25" t="s">
        <v>28</v>
      </c>
    </row>
    <row r="26" spans="1:8" x14ac:dyDescent="0.35">
      <c r="A26" s="11" t="s">
        <v>28</v>
      </c>
      <c r="H26" t="s">
        <v>65</v>
      </c>
    </row>
    <row r="27" spans="1:8" x14ac:dyDescent="0.35">
      <c r="A27" s="11" t="s">
        <v>33</v>
      </c>
      <c r="G27" t="s">
        <v>2047</v>
      </c>
      <c r="H27" t="s">
        <v>33</v>
      </c>
    </row>
    <row r="28" spans="1:8" x14ac:dyDescent="0.35">
      <c r="A28" s="11" t="s">
        <v>2032</v>
      </c>
    </row>
    <row r="29" spans="1:8" x14ac:dyDescent="0.35">
      <c r="A29" s="12" t="s">
        <v>2032</v>
      </c>
    </row>
    <row r="30" spans="1:8" x14ac:dyDescent="0.35">
      <c r="A30" s="11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Crowdfunding</vt:lpstr>
      <vt:lpstr>goal analysis</vt:lpstr>
      <vt:lpstr>statistical anslysis</vt:lpstr>
      <vt:lpstr>outcomes over time</vt:lpstr>
      <vt:lpstr>Outcomes per subcat and country</vt:lpstr>
      <vt:lpstr>Outcomes per category</vt:lpstr>
      <vt:lpstr>Sheet1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Rachel Teran</cp:lastModifiedBy>
  <dcterms:created xsi:type="dcterms:W3CDTF">2021-09-29T18:52:28Z</dcterms:created>
  <dcterms:modified xsi:type="dcterms:W3CDTF">2023-12-14T22:55:23Z</dcterms:modified>
</cp:coreProperties>
</file>