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ipartisan-my.sharepoint.com/personal/rorey_bipartisanpolicy_org/Documents/Congress/Modernization/Scheduling Conflicts/NEW/Results/114/"/>
    </mc:Choice>
  </mc:AlternateContent>
  <xr:revisionPtr revIDLastSave="1067" documentId="8_{6CFC22C5-E11B-4D65-B979-B9A0B9A4EC2C}" xr6:coauthVersionLast="47" xr6:coauthVersionMax="47" xr10:uidLastSave="{116D7A30-6297-405E-A3CE-57462B2A851E}"/>
  <bookViews>
    <workbookView xWindow="-110" yWindow="-110" windowWidth="19420" windowHeight="10420" xr2:uid="{00000000-000D-0000-FFFF-FFFF00000000}"/>
  </bookViews>
  <sheets>
    <sheet name="Scheduling Slates" sheetId="1" r:id="rId1"/>
    <sheet name="total" sheetId="3" r:id="rId2"/>
    <sheet name="hearingfrequency" sheetId="6" r:id="rId3"/>
    <sheet name="comcodes" sheetId="4" r:id="rId4"/>
    <sheet name="Membership Two-Way" sheetId="2" r:id="rId5"/>
  </sheets>
  <definedNames>
    <definedName name="_xlnm._FilterDatabase" localSheetId="3" hidden="1">comcodes!#REF!</definedName>
    <definedName name="solver_adj" localSheetId="0" hidden="1">'Scheduling Slates'!$E$4:$G$26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'Scheduling Slates'!$E$4:$G$26</definedName>
    <definedName name="solver_lhs2" localSheetId="0" hidden="1">'Scheduling Slates'!$H$4:$H$26</definedName>
    <definedName name="solver_lhs3" localSheetId="0" hidden="1">'Scheduling Slates'!#REF!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'Scheduling Slates'!$S$5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2</definedName>
    <definedName name="solver_rel3" localSheetId="0" hidden="1">3</definedName>
    <definedName name="solver_rhs1" localSheetId="0" hidden="1">"binary"</definedName>
    <definedName name="solver_rhs2" localSheetId="0" hidden="1">1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240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4" i="1" l="1" a="1"/>
  <c r="AE4" i="1" s="1"/>
  <c r="U5" i="1"/>
  <c r="V5" i="1"/>
  <c r="W5" i="1"/>
  <c r="U6" i="1"/>
  <c r="V6" i="1"/>
  <c r="W6" i="1"/>
  <c r="U7" i="1"/>
  <c r="V7" i="1"/>
  <c r="W7" i="1"/>
  <c r="U8" i="1"/>
  <c r="V8" i="1"/>
  <c r="W8" i="1"/>
  <c r="U9" i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U14" i="1"/>
  <c r="V14" i="1"/>
  <c r="W14" i="1"/>
  <c r="U15" i="1"/>
  <c r="V15" i="1"/>
  <c r="W15" i="1"/>
  <c r="U16" i="1"/>
  <c r="V16" i="1"/>
  <c r="W16" i="1"/>
  <c r="U17" i="1"/>
  <c r="V17" i="1"/>
  <c r="W17" i="1"/>
  <c r="U18" i="1"/>
  <c r="V18" i="1"/>
  <c r="W18" i="1"/>
  <c r="U19" i="1"/>
  <c r="V19" i="1"/>
  <c r="W19" i="1"/>
  <c r="U20" i="1"/>
  <c r="V20" i="1"/>
  <c r="W20" i="1"/>
  <c r="U21" i="1"/>
  <c r="V21" i="1"/>
  <c r="W21" i="1"/>
  <c r="U22" i="1"/>
  <c r="V22" i="1"/>
  <c r="W22" i="1"/>
  <c r="U23" i="1"/>
  <c r="V23" i="1"/>
  <c r="W23" i="1"/>
  <c r="U24" i="1"/>
  <c r="V24" i="1"/>
  <c r="W24" i="1"/>
  <c r="V4" i="1"/>
  <c r="W4" i="1"/>
  <c r="U4" i="1"/>
  <c r="S5" i="3" l="1"/>
  <c r="T7" i="1"/>
  <c r="G28" i="3"/>
  <c r="F28" i="3"/>
  <c r="E28" i="3"/>
  <c r="N26" i="3"/>
  <c r="J26" i="3"/>
  <c r="H26" i="3"/>
  <c r="C26" i="3"/>
  <c r="L26" i="3" s="1"/>
  <c r="N25" i="3"/>
  <c r="J25" i="3"/>
  <c r="H25" i="3"/>
  <c r="C25" i="3"/>
  <c r="L25" i="3" s="1"/>
  <c r="N24" i="3"/>
  <c r="J24" i="3"/>
  <c r="H24" i="3"/>
  <c r="C24" i="3"/>
  <c r="L24" i="3" s="1"/>
  <c r="N23" i="3"/>
  <c r="J23" i="3"/>
  <c r="H23" i="3"/>
  <c r="C23" i="3"/>
  <c r="L23" i="3" s="1"/>
  <c r="N22" i="3"/>
  <c r="J22" i="3"/>
  <c r="H22" i="3"/>
  <c r="C22" i="3"/>
  <c r="L22" i="3" s="1"/>
  <c r="N21" i="3"/>
  <c r="J21" i="3"/>
  <c r="H21" i="3"/>
  <c r="C21" i="3"/>
  <c r="L21" i="3" s="1"/>
  <c r="N20" i="3"/>
  <c r="J20" i="3"/>
  <c r="H20" i="3"/>
  <c r="C20" i="3"/>
  <c r="L20" i="3" s="1"/>
  <c r="N19" i="3"/>
  <c r="J19" i="3"/>
  <c r="H19" i="3"/>
  <c r="C19" i="3"/>
  <c r="L19" i="3" s="1"/>
  <c r="N18" i="3"/>
  <c r="H18" i="3"/>
  <c r="C18" i="3"/>
  <c r="L18" i="3" s="1"/>
  <c r="N17" i="3"/>
  <c r="J17" i="3"/>
  <c r="H17" i="3"/>
  <c r="C17" i="3"/>
  <c r="L17" i="3" s="1"/>
  <c r="N16" i="3"/>
  <c r="H16" i="3"/>
  <c r="C16" i="3"/>
  <c r="L16" i="3" s="1"/>
  <c r="N15" i="3"/>
  <c r="H15" i="3"/>
  <c r="C15" i="3"/>
  <c r="L15" i="3" s="1"/>
  <c r="N14" i="3"/>
  <c r="H14" i="3"/>
  <c r="C14" i="3"/>
  <c r="L14" i="3" s="1"/>
  <c r="N13" i="3"/>
  <c r="H13" i="3"/>
  <c r="C13" i="3"/>
  <c r="L13" i="3" s="1"/>
  <c r="N12" i="3"/>
  <c r="H12" i="3"/>
  <c r="C12" i="3"/>
  <c r="L12" i="3" s="1"/>
  <c r="N11" i="3"/>
  <c r="H11" i="3"/>
  <c r="C11" i="3"/>
  <c r="L11" i="3" s="1"/>
  <c r="N10" i="3"/>
  <c r="H10" i="3"/>
  <c r="C10" i="3"/>
  <c r="L10" i="3" s="1"/>
  <c r="N9" i="3"/>
  <c r="H9" i="3"/>
  <c r="C9" i="3"/>
  <c r="L9" i="3" s="1"/>
  <c r="N8" i="3"/>
  <c r="H8" i="3"/>
  <c r="C8" i="3"/>
  <c r="L8" i="3" s="1"/>
  <c r="O7" i="3"/>
  <c r="H7" i="3"/>
  <c r="C7" i="3"/>
  <c r="N7" i="3" s="1"/>
  <c r="O6" i="3"/>
  <c r="H6" i="3"/>
  <c r="C6" i="3"/>
  <c r="N6" i="3" s="1"/>
  <c r="P5" i="3"/>
  <c r="O5" i="3"/>
  <c r="L5" i="3"/>
  <c r="J5" i="3"/>
  <c r="H5" i="3"/>
  <c r="C5" i="3"/>
  <c r="N5" i="3" s="1"/>
  <c r="P4" i="3"/>
  <c r="O4" i="3"/>
  <c r="L4" i="3"/>
  <c r="J4" i="3"/>
  <c r="H4" i="3"/>
  <c r="C4" i="3"/>
  <c r="N4" i="3" s="1"/>
  <c r="O16" i="1"/>
  <c r="N5" i="1"/>
  <c r="O5" i="1"/>
  <c r="P5" i="1"/>
  <c r="N6" i="1"/>
  <c r="O6" i="1"/>
  <c r="P6" i="1"/>
  <c r="N7" i="1"/>
  <c r="O7" i="1"/>
  <c r="P7" i="1"/>
  <c r="N8" i="1"/>
  <c r="O8" i="1"/>
  <c r="P8" i="1"/>
  <c r="N9" i="1"/>
  <c r="O9" i="1"/>
  <c r="P9" i="1"/>
  <c r="N10" i="1"/>
  <c r="O10" i="1"/>
  <c r="P10" i="1"/>
  <c r="N11" i="1"/>
  <c r="O11" i="1"/>
  <c r="P11" i="1"/>
  <c r="N12" i="1"/>
  <c r="O12" i="1"/>
  <c r="P12" i="1"/>
  <c r="N13" i="1"/>
  <c r="O13" i="1"/>
  <c r="P13" i="1"/>
  <c r="N14" i="1"/>
  <c r="O14" i="1"/>
  <c r="P14" i="1"/>
  <c r="N15" i="1"/>
  <c r="O15" i="1"/>
  <c r="P15" i="1"/>
  <c r="N16" i="1"/>
  <c r="P16" i="1"/>
  <c r="N17" i="1"/>
  <c r="O17" i="1"/>
  <c r="P17" i="1"/>
  <c r="N18" i="1"/>
  <c r="O18" i="1"/>
  <c r="P18" i="1"/>
  <c r="N19" i="1"/>
  <c r="O19" i="1"/>
  <c r="P19" i="1"/>
  <c r="N20" i="1"/>
  <c r="O20" i="1"/>
  <c r="P20" i="1"/>
  <c r="N21" i="1"/>
  <c r="O21" i="1"/>
  <c r="P21" i="1"/>
  <c r="N22" i="1"/>
  <c r="O22" i="1"/>
  <c r="P22" i="1"/>
  <c r="N23" i="1"/>
  <c r="O23" i="1"/>
  <c r="P23" i="1"/>
  <c r="N24" i="1"/>
  <c r="O24" i="1"/>
  <c r="P24" i="1"/>
  <c r="N25" i="1"/>
  <c r="O25" i="1"/>
  <c r="P25" i="1"/>
  <c r="N26" i="1"/>
  <c r="O26" i="1"/>
  <c r="P26" i="1"/>
  <c r="O4" i="1"/>
  <c r="P4" i="1"/>
  <c r="N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H24" i="1"/>
  <c r="H25" i="1"/>
  <c r="H26" i="1"/>
  <c r="C26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P28" i="1" l="1"/>
  <c r="H28" i="3"/>
  <c r="P6" i="3"/>
  <c r="P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K4" i="3"/>
  <c r="K5" i="3"/>
  <c r="J6" i="3"/>
  <c r="J7" i="3"/>
  <c r="K6" i="3"/>
  <c r="K7" i="3"/>
  <c r="J8" i="3"/>
  <c r="J9" i="3"/>
  <c r="J10" i="3"/>
  <c r="J11" i="3"/>
  <c r="J12" i="3"/>
  <c r="J13" i="3"/>
  <c r="J14" i="3"/>
  <c r="J15" i="3"/>
  <c r="J16" i="3"/>
  <c r="J18" i="3"/>
  <c r="L6" i="3"/>
  <c r="L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S5" i="1"/>
  <c r="AC4" i="1" a="1"/>
  <c r="AC4" i="1" s="1"/>
  <c r="C4" i="1"/>
  <c r="AD4" i="1" a="1"/>
  <c r="AD4" i="1" s="1"/>
  <c r="S7" i="3" l="1"/>
  <c r="L28" i="3"/>
  <c r="K4" i="1" l="1"/>
  <c r="J4" i="1"/>
  <c r="U130" i="1" l="1"/>
  <c r="U131" i="1"/>
  <c r="U132" i="1"/>
  <c r="U133" i="1"/>
  <c r="H4" i="1" l="1"/>
  <c r="L4" i="1"/>
  <c r="L28" i="1" s="1"/>
  <c r="S7" i="1"/>
  <c r="G28" i="1"/>
  <c r="F28" i="1"/>
  <c r="E28" i="1"/>
  <c r="H2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<sst xmlns="http://schemas.openxmlformats.org/spreadsheetml/2006/main" count="212" uniqueCount="93">
  <si>
    <t>Committee</t>
  </si>
  <si>
    <t>Slate A</t>
  </si>
  <si>
    <t>Slate B</t>
  </si>
  <si>
    <t>Slate C</t>
  </si>
  <si>
    <t>AG</t>
  </si>
  <si>
    <t>AP</t>
  </si>
  <si>
    <t>AS</t>
  </si>
  <si>
    <t>BA</t>
  </si>
  <si>
    <t>BU</t>
  </si>
  <si>
    <t>CN</t>
  </si>
  <si>
    <t>ED</t>
  </si>
  <si>
    <t>FA</t>
  </si>
  <si>
    <t>GO</t>
  </si>
  <si>
    <t>HA</t>
  </si>
  <si>
    <t>HM</t>
  </si>
  <si>
    <t>IF</t>
  </si>
  <si>
    <t>IG</t>
  </si>
  <si>
    <t>II</t>
  </si>
  <si>
    <t>JU</t>
  </si>
  <si>
    <t>MH</t>
  </si>
  <si>
    <t>PW</t>
  </si>
  <si>
    <t>RU</t>
  </si>
  <si>
    <t>SM</t>
  </si>
  <si>
    <t>SY</t>
  </si>
  <si>
    <t>VR</t>
  </si>
  <si>
    <t>WM</t>
  </si>
  <si>
    <t>SO</t>
  </si>
  <si>
    <t>Total Conflicts</t>
  </si>
  <si>
    <t>Check Sum = 1</t>
  </si>
  <si>
    <t>Committee Slate (1=Yes)</t>
  </si>
  <si>
    <t>Cost Matrix</t>
  </si>
  <si>
    <t>Slate * Number of Hearings</t>
  </si>
  <si>
    <t>Overlap in Committee Membershp in 116th Congress</t>
  </si>
  <si>
    <t>Committee on Agriculture</t>
  </si>
  <si>
    <t>Committee on Appropriations</t>
  </si>
  <si>
    <t>Committee on Armed Services</t>
  </si>
  <si>
    <t>Committee on Energy and Commerce</t>
  </si>
  <si>
    <t>Committee on Financial Services</t>
  </si>
  <si>
    <t>Committee on Foreign Affairs</t>
  </si>
  <si>
    <t>Committee on House Administration</t>
  </si>
  <si>
    <t>Committee on Natural Resources</t>
  </si>
  <si>
    <t>Committee on Rules</t>
  </si>
  <si>
    <t>Committee on Science, Space, and Technology</t>
  </si>
  <si>
    <t>Committee on Small Business</t>
  </si>
  <si>
    <t>Committee on the Budget</t>
  </si>
  <si>
    <t>Committee on the Judiciary</t>
  </si>
  <si>
    <t>Committee on Transportation and Infrastructure</t>
  </si>
  <si>
    <t>Committee on Ways and Means</t>
  </si>
  <si>
    <t>Permanent Select Committee on Intelligence</t>
  </si>
  <si>
    <t>Committee on Homeland Security</t>
  </si>
  <si>
    <t>Committee on Ethics</t>
  </si>
  <si>
    <t>Select Committee on the Climate Crisis</t>
  </si>
  <si>
    <t>Select Committee on the Modernization of Congress</t>
  </si>
  <si>
    <t>All in One</t>
  </si>
  <si>
    <t>AG00</t>
  </si>
  <si>
    <t>AP00</t>
  </si>
  <si>
    <t>AS00</t>
  </si>
  <si>
    <t>BU00</t>
  </si>
  <si>
    <t>ED00</t>
  </si>
  <si>
    <t>IF00</t>
  </si>
  <si>
    <t>SO00</t>
  </si>
  <si>
    <t>BA00</t>
  </si>
  <si>
    <t>FA00</t>
  </si>
  <si>
    <t>HM00</t>
  </si>
  <si>
    <t>HA00</t>
  </si>
  <si>
    <t>JU00</t>
  </si>
  <si>
    <t>II00</t>
  </si>
  <si>
    <t>GO00</t>
  </si>
  <si>
    <t>RU00</t>
  </si>
  <si>
    <t>SY00</t>
  </si>
  <si>
    <t>SM00</t>
  </si>
  <si>
    <t>PW00</t>
  </si>
  <si>
    <t>VR00</t>
  </si>
  <si>
    <t>WM00</t>
  </si>
  <si>
    <t>IG00</t>
  </si>
  <si>
    <t>EF</t>
  </si>
  <si>
    <t>IJ</t>
  </si>
  <si>
    <t>VC</t>
  </si>
  <si>
    <t>Code</t>
  </si>
  <si>
    <t>Committee on Oversight and Reform</t>
  </si>
  <si>
    <t>Committee on Education and Labor</t>
  </si>
  <si>
    <t>Committee on Veterans Affairs</t>
  </si>
  <si>
    <t>Select Subcommittee on the Coronavirus Crisis</t>
  </si>
  <si>
    <t>Select Committee on Economic Disparity and Fairness in Growth</t>
  </si>
  <si>
    <t>Select Committee to Investigate the January 6th Attack on the United States Capitol</t>
  </si>
  <si>
    <t>ShortCode</t>
  </si>
  <si>
    <t>Date</t>
  </si>
  <si>
    <t>Number of Hearings in 115th Congress</t>
  </si>
  <si>
    <t>IE00</t>
  </si>
  <si>
    <t>ZI00</t>
  </si>
  <si>
    <t>IE</t>
  </si>
  <si>
    <t>ZI</t>
  </si>
  <si>
    <t>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</si>
</sst>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 tint="-4.9989318521683403E-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/>
    <xf numFmtId="0" fontId="1" fillId="2" borderId="7" xfId="0" applyFont="1" applyFill="1" applyBorder="1" applyAlignment="1">
      <alignment horizontal="center"/>
    </xf>
    <xf numFmtId="0" fontId="1" fillId="0" borderId="0" xfId="0" applyFont="1"/>
    <xf numFmtId="0" fontId="1" fillId="2" borderId="8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5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133"/>
  <sheetViews>
    <sheetView tabSelected="1" topLeftCell="O1" zoomScale="55" zoomScaleNormal="55" workbookViewId="0">
      <selection activeCell="AE5" sqref="AE5"/>
    </sheetView>
  </sheetViews>
  <sheetFormatPr defaultRowHeight="14.5" x14ac:dyDescent="0.35"/>
  <cols>
    <col min="2" max="2" width="11.453125" customWidth="1"/>
    <col min="3" max="3" width="24.26953125" customWidth="1"/>
    <col min="4" max="4" width="2.81640625" customWidth="1"/>
    <col min="9" max="9" width="3" customWidth="1"/>
    <col min="10" max="12" width="11.81640625" customWidth="1"/>
    <col min="13" max="13" width="3" customWidth="1"/>
    <col min="14" max="14" width="11.54296875" customWidth="1"/>
    <col min="17" max="17" width="2.453125" customWidth="1"/>
    <col min="18" max="18" width="13.7265625" customWidth="1"/>
    <col min="21" max="23" width="24.453125" style="21" customWidth="1"/>
    <col min="24" max="28" width="9.1796875" customWidth="1"/>
    <col min="29" max="29" width="43" bestFit="1" customWidth="1"/>
    <col min="30" max="30" width="44.54296875" bestFit="1" customWidth="1"/>
    <col min="31" max="31" width="48.453125" bestFit="1" customWidth="1"/>
  </cols>
  <sheetData>
    <row r="1" spans="2:31" ht="15.75" customHeight="1" thickBot="1" x14ac:dyDescent="0.4"/>
    <row r="2" spans="2:31" ht="15.75" customHeight="1" thickBot="1" x14ac:dyDescent="0.4">
      <c r="E2" s="30" t="s">
        <v>29</v>
      </c>
      <c r="F2" s="31"/>
      <c r="G2" s="31"/>
      <c r="H2" s="32"/>
      <c r="J2" s="30" t="s">
        <v>31</v>
      </c>
      <c r="K2" s="31"/>
      <c r="L2" s="32"/>
      <c r="N2" s="30" t="s">
        <v>30</v>
      </c>
      <c r="O2" s="31"/>
      <c r="P2" s="32"/>
    </row>
    <row r="3" spans="2:31" ht="45" customHeight="1" thickBot="1" x14ac:dyDescent="0.4">
      <c r="B3" s="37" t="s">
        <v>0</v>
      </c>
      <c r="C3" s="37" t="s">
        <v>87</v>
      </c>
      <c r="E3" s="9" t="s">
        <v>1</v>
      </c>
      <c r="F3" s="10" t="s">
        <v>2</v>
      </c>
      <c r="G3" s="10" t="s">
        <v>3</v>
      </c>
      <c r="H3" s="38" t="s">
        <v>28</v>
      </c>
      <c r="I3" s="2"/>
      <c r="J3" s="9" t="s">
        <v>1</v>
      </c>
      <c r="K3" s="10" t="s">
        <v>2</v>
      </c>
      <c r="L3" s="11" t="s">
        <v>3</v>
      </c>
      <c r="M3" s="2"/>
      <c r="N3" s="9" t="s">
        <v>1</v>
      </c>
      <c r="O3" s="10" t="s">
        <v>2</v>
      </c>
      <c r="P3" s="11" t="s">
        <v>3</v>
      </c>
      <c r="Q3" s="1"/>
      <c r="U3" s="19" t="s">
        <v>1</v>
      </c>
      <c r="V3" s="20" t="s">
        <v>2</v>
      </c>
      <c r="W3" s="20" t="s">
        <v>3</v>
      </c>
      <c r="AC3" s="22" t="s">
        <v>1</v>
      </c>
      <c r="AD3" s="22" t="s">
        <v>2</v>
      </c>
      <c r="AE3" s="22" t="s">
        <v>3</v>
      </c>
    </row>
    <row r="4" spans="2:31" ht="15" thickBot="1" x14ac:dyDescent="0.4">
      <c r="B4" s="23" t="s">
        <v>54</v>
      </c>
      <c r="C4" s="39">
        <f>VLOOKUP(LEFT(B4,2),hearingfrequency!A:B,2)</f>
        <v>95</v>
      </c>
      <c r="E4" s="8">
        <v>0</v>
      </c>
      <c r="F4" s="12">
        <v>0</v>
      </c>
      <c r="G4" s="13">
        <v>1</v>
      </c>
      <c r="H4" s="42">
        <f>SUM(E4:G4)</f>
        <v>1</v>
      </c>
      <c r="I4" s="2"/>
      <c r="J4" s="8">
        <f t="shared" ref="J4:J24" si="0">$C4*E4</f>
        <v>0</v>
      </c>
      <c r="K4" s="12">
        <f t="shared" ref="K4:K24" si="1">$C4*F4</f>
        <v>0</v>
      </c>
      <c r="L4" s="13">
        <f t="shared" ref="L4:L24" si="2">$C4*G4</f>
        <v>95</v>
      </c>
      <c r="M4" s="2"/>
      <c r="N4" s="8">
        <f>(SUMPRODUCT(E$4:E$26,(INDEX('Membership Two-Way'!$C$5:$Y$27,0,ROW()-3))))*E4*$C4</f>
        <v>0</v>
      </c>
      <c r="O4" s="12">
        <f>(SUMPRODUCT(F$4:F$26,(INDEX('Membership Two-Way'!$C$5:$Y$27,0,ROW()-3))))*F4*$C4</f>
        <v>0</v>
      </c>
      <c r="P4" s="13">
        <f>(SUMPRODUCT(G$4:G$26,(INDEX('Membership Two-Way'!$C$5:$Y$27,0,ROW()-3))))*G4*$C4</f>
        <v>1710</v>
      </c>
      <c r="Q4" s="7"/>
      <c r="T4" t="s">
        <v>92</v>
      </c>
      <c r="U4" s="33" t="str">
        <f>IFERROR(VLOOKUP(IF(E4=1,LEFT($B4,2),""),comcodes!$A:$B,2,FALSE),"")</f>
        <v/>
      </c>
      <c r="V4" s="33" t="str">
        <f>IFERROR(VLOOKUP(IF(F4=1,LEFT($B4,2),""),comcodes!$A:$B,2,FALSE),"")</f>
        <v/>
      </c>
      <c r="W4" s="33" t="str">
        <f>IFERROR(VLOOKUP(IF(G4=1,LEFT($B4,2),""),comcodes!$A:$B,2,FALSE),"")</f>
        <v>Committee on Agriculture</v>
      </c>
      <c r="AC4" t="str" cm="1">
        <f t="array" ref="AC4:AC9">_xlfn._xlws.FILTER(U4:U24,U4:U24&lt;&gt;"")</f>
        <v>Committee on the Budget</v>
      </c>
      <c r="AD4" t="str" cm="1">
        <f t="array" ref="AD4:AD10">_xlfn._xlws.FILTER(V4:V24,V4:V24&lt;&gt;"")</f>
        <v>Committee on Appropriations</v>
      </c>
      <c r="AE4" t="str" cm="1">
        <f t="array" ref="AE4:AE10">_xlfn._xlws.FILTER(W4:W24,W4:W24&lt;&gt;"")</f>
        <v>Committee on Agriculture</v>
      </c>
    </row>
    <row r="5" spans="2:31" ht="29.5" thickBot="1" x14ac:dyDescent="0.4">
      <c r="B5" s="24" t="s">
        <v>55</v>
      </c>
      <c r="C5" s="6">
        <f>VLOOKUP(LEFT(B5,2),hearingfrequency!A:B,2)</f>
        <v>238</v>
      </c>
      <c r="E5" s="4">
        <v>0</v>
      </c>
      <c r="F5" s="14">
        <v>1</v>
      </c>
      <c r="G5" s="15">
        <v>0</v>
      </c>
      <c r="H5" s="43">
        <f t="shared" ref="H5:H24" si="3">SUM(E5:G5)</f>
        <v>1</v>
      </c>
      <c r="J5" s="26">
        <f t="shared" ref="J5:J26" si="4">$C5*E5</f>
        <v>0</v>
      </c>
      <c r="K5" s="25">
        <f t="shared" ref="K5:K26" si="5">$C5*F5</f>
        <v>238</v>
      </c>
      <c r="L5" s="17">
        <f t="shared" ref="L5:L26" si="6">$C5*G5</f>
        <v>0</v>
      </c>
      <c r="N5" s="26">
        <f>(SUMPRODUCT(E$4:E$26,(INDEX('Membership Two-Way'!$C$5:$Y$27,0,ROW()-3))))*E5*$C5</f>
        <v>0</v>
      </c>
      <c r="O5" s="25">
        <f>(SUMPRODUCT(F$4:F$26,(INDEX('Membership Two-Way'!$C$5:$Y$27,0,ROW()-3))))*F5*$C5</f>
        <v>238</v>
      </c>
      <c r="P5" s="17">
        <f>(SUMPRODUCT(G$4:G$26,(INDEX('Membership Two-Way'!$C$5:$Y$27,0,ROW()-3))))*G5*$C5</f>
        <v>0</v>
      </c>
      <c r="Q5" s="7"/>
      <c r="R5" s="16" t="s">
        <v>27</v>
      </c>
      <c r="S5" s="5">
        <f>SUM(N4:P26)</f>
        <v>21326</v>
      </c>
      <c r="T5">
        <v>144019</v>
      </c>
      <c r="U5" s="33" t="str">
        <f>IFERROR(VLOOKUP(IF(E5=1,LEFT($B5,2),""),comcodes!$A:$B,2,FALSE),"")</f>
        <v/>
      </c>
      <c r="V5" s="33" t="str">
        <f>IFERROR(VLOOKUP(IF(F5=1,LEFT($B5,2),""),comcodes!$A:$B,2,FALSE),"")</f>
        <v>Committee on Appropriations</v>
      </c>
      <c r="W5" s="33" t="str">
        <f>IFERROR(VLOOKUP(IF(G5=1,LEFT($B5,2),""),comcodes!$A:$B,2,FALSE),"")</f>
        <v/>
      </c>
      <c r="AC5" t="str">
        <v>Committee on Ethics</v>
      </c>
      <c r="AD5" t="str">
        <v>Committee on Armed Services</v>
      </c>
      <c r="AE5" t="str">
        <v>Committee on Education and Labor</v>
      </c>
    </row>
    <row r="6" spans="2:31" ht="29.5" thickBot="1" x14ac:dyDescent="0.4">
      <c r="B6" s="24" t="s">
        <v>56</v>
      </c>
      <c r="C6" s="6">
        <f>VLOOKUP(LEFT(B6,2),hearingfrequency!A:B,2)</f>
        <v>163</v>
      </c>
      <c r="E6" s="4">
        <v>0</v>
      </c>
      <c r="F6" s="14">
        <v>1</v>
      </c>
      <c r="G6" s="15">
        <v>0</v>
      </c>
      <c r="H6" s="43">
        <f t="shared" si="3"/>
        <v>1</v>
      </c>
      <c r="J6" s="26">
        <f t="shared" si="4"/>
        <v>0</v>
      </c>
      <c r="K6" s="25">
        <f t="shared" si="5"/>
        <v>163</v>
      </c>
      <c r="L6" s="17">
        <f t="shared" si="6"/>
        <v>0</v>
      </c>
      <c r="N6" s="26">
        <f>(SUMPRODUCT(E$4:E$26,(INDEX('Membership Two-Way'!$C$5:$Y$27,0,ROW()-3))))*E6*$C6</f>
        <v>0</v>
      </c>
      <c r="O6" s="25">
        <f>(SUMPRODUCT(F$4:F$26,(INDEX('Membership Two-Way'!$C$5:$Y$27,0,ROW()-3))))*F6*$C6</f>
        <v>1956</v>
      </c>
      <c r="P6" s="17">
        <f>(SUMPRODUCT(G$4:G$26,(INDEX('Membership Two-Way'!$C$5:$Y$27,0,ROW()-3))))*G6*$C6</f>
        <v>0</v>
      </c>
      <c r="Q6" s="7"/>
      <c r="R6" s="16" t="s">
        <v>53</v>
      </c>
      <c r="S6" s="5">
        <v>108106</v>
      </c>
      <c r="T6">
        <v>213663</v>
      </c>
      <c r="U6" s="33" t="str">
        <f>IFERROR(VLOOKUP(IF(E6=1,LEFT($B6,2),""),comcodes!$A:$B,2,FALSE),"")</f>
        <v/>
      </c>
      <c r="V6" s="33" t="str">
        <f>IFERROR(VLOOKUP(IF(F6=1,LEFT($B6,2),""),comcodes!$A:$B,2,FALSE),"")</f>
        <v>Committee on Armed Services</v>
      </c>
      <c r="W6" s="33" t="str">
        <f>IFERROR(VLOOKUP(IF(G6=1,LEFT($B6,2),""),comcodes!$A:$B,2,FALSE),"")</f>
        <v/>
      </c>
      <c r="AC6" t="str">
        <v>Committee on Foreign Affairs</v>
      </c>
      <c r="AD6" t="str">
        <v>Committee on Energy and Commerce</v>
      </c>
      <c r="AE6" t="str">
        <v>Committee on Financial Services</v>
      </c>
    </row>
    <row r="7" spans="2:31" x14ac:dyDescent="0.35">
      <c r="B7" s="24" t="s">
        <v>57</v>
      </c>
      <c r="C7" s="6">
        <f>VLOOKUP(LEFT(B7,2),hearingfrequency!A:B,2)</f>
        <v>26</v>
      </c>
      <c r="E7" s="4">
        <v>1</v>
      </c>
      <c r="F7" s="14">
        <v>0</v>
      </c>
      <c r="G7" s="15">
        <v>0</v>
      </c>
      <c r="H7" s="43">
        <f t="shared" si="3"/>
        <v>1</v>
      </c>
      <c r="J7" s="26">
        <f t="shared" si="4"/>
        <v>26</v>
      </c>
      <c r="K7" s="25">
        <f t="shared" si="5"/>
        <v>0</v>
      </c>
      <c r="L7" s="17">
        <f t="shared" si="6"/>
        <v>0</v>
      </c>
      <c r="N7" s="26">
        <f>(SUMPRODUCT(E$4:E$26,(INDEX('Membership Two-Way'!$C$5:$Y$27,0,ROW()-3))))*E7*$C7</f>
        <v>234</v>
      </c>
      <c r="O7" s="25">
        <f>(SUMPRODUCT(F$4:F$26,(INDEX('Membership Two-Way'!$C$5:$Y$27,0,ROW()-3))))*F7*$C7</f>
        <v>0</v>
      </c>
      <c r="P7" s="17">
        <f>(SUMPRODUCT(G$4:G$26,(INDEX('Membership Two-Way'!$C$5:$Y$27,0,ROW()-3))))*G7*$C7</f>
        <v>0</v>
      </c>
      <c r="Q7" s="7"/>
      <c r="S7">
        <f>(S5-S6)/S6</f>
        <v>-0.80273065324773829</v>
      </c>
      <c r="T7" s="29">
        <f>(T5-T6)/T6</f>
        <v>-0.32595255144784074</v>
      </c>
      <c r="U7" s="33" t="str">
        <f>IFERROR(VLOOKUP(IF(E7=1,LEFT($B7,2),""),comcodes!$A:$B,2,FALSE),"")</f>
        <v>Committee on the Budget</v>
      </c>
      <c r="V7" s="33" t="str">
        <f>IFERROR(VLOOKUP(IF(F7=1,LEFT($B7,2),""),comcodes!$A:$B,2,FALSE),"")</f>
        <v/>
      </c>
      <c r="W7" s="33" t="str">
        <f>IFERROR(VLOOKUP(IF(G7=1,LEFT($B7,2),""),comcodes!$A:$B,2,FALSE),"")</f>
        <v/>
      </c>
      <c r="AC7" t="str">
        <v>Committee on House Administration</v>
      </c>
      <c r="AD7" t="str">
        <v>Committee on Oversight and Reform</v>
      </c>
      <c r="AE7" t="str">
        <v>Committee on Homeland Security</v>
      </c>
    </row>
    <row r="8" spans="2:31" ht="29" x14ac:dyDescent="0.35">
      <c r="B8" s="24" t="s">
        <v>58</v>
      </c>
      <c r="C8" s="6">
        <f>VLOOKUP(LEFT(B8,2),hearingfrequency!A:B,2)</f>
        <v>68</v>
      </c>
      <c r="E8" s="4">
        <v>0</v>
      </c>
      <c r="F8" s="14">
        <v>0</v>
      </c>
      <c r="G8" s="15">
        <v>1</v>
      </c>
      <c r="H8" s="43">
        <f t="shared" si="3"/>
        <v>1</v>
      </c>
      <c r="J8" s="26">
        <f t="shared" si="4"/>
        <v>0</v>
      </c>
      <c r="K8" s="25">
        <f t="shared" si="5"/>
        <v>0</v>
      </c>
      <c r="L8" s="17">
        <f t="shared" si="6"/>
        <v>68</v>
      </c>
      <c r="N8" s="26">
        <f>(SUMPRODUCT(E$4:E$26,(INDEX('Membership Two-Way'!$C$5:$Y$27,0,ROW()-3))))*E8*$C8</f>
        <v>0</v>
      </c>
      <c r="O8" s="25">
        <f>(SUMPRODUCT(F$4:F$26,(INDEX('Membership Two-Way'!$C$5:$Y$27,0,ROW()-3))))*F8*$C8</f>
        <v>0</v>
      </c>
      <c r="P8" s="17">
        <f>(SUMPRODUCT(G$4:G$26,(INDEX('Membership Two-Way'!$C$5:$Y$27,0,ROW()-3))))*G8*$C8</f>
        <v>816</v>
      </c>
      <c r="Q8" s="7"/>
      <c r="U8" s="33" t="str">
        <f>IFERROR(VLOOKUP(IF(E8=1,LEFT($B8,2),""),comcodes!$A:$B,2,FALSE),"")</f>
        <v/>
      </c>
      <c r="V8" s="33" t="str">
        <f>IFERROR(VLOOKUP(IF(F8=1,LEFT($B8,2),""),comcodes!$A:$B,2,FALSE),"")</f>
        <v/>
      </c>
      <c r="W8" s="33" t="str">
        <f>IFERROR(VLOOKUP(IF(G8=1,LEFT($B8,2),""),comcodes!$A:$B,2,FALSE),"")</f>
        <v>Committee on Education and Labor</v>
      </c>
      <c r="AC8" t="str">
        <v>Committee on Natural Resources</v>
      </c>
      <c r="AD8" t="str">
        <v>Committee on Rules</v>
      </c>
      <c r="AE8" t="str">
        <v>Committee on the Judiciary</v>
      </c>
    </row>
    <row r="9" spans="2:31" ht="29" x14ac:dyDescent="0.35">
      <c r="B9" s="24" t="s">
        <v>59</v>
      </c>
      <c r="C9" s="6">
        <f>VLOOKUP(LEFT(B9,2),hearingfrequency!A:B,2)</f>
        <v>234</v>
      </c>
      <c r="E9" s="4">
        <v>0</v>
      </c>
      <c r="F9" s="14">
        <v>1</v>
      </c>
      <c r="G9" s="15">
        <v>0</v>
      </c>
      <c r="H9" s="43">
        <f t="shared" si="3"/>
        <v>1</v>
      </c>
      <c r="J9" s="26">
        <f t="shared" si="4"/>
        <v>0</v>
      </c>
      <c r="K9" s="25">
        <f t="shared" si="5"/>
        <v>234</v>
      </c>
      <c r="L9" s="17">
        <f t="shared" si="6"/>
        <v>0</v>
      </c>
      <c r="N9" s="26">
        <f>(SUMPRODUCT(E$4:E$26,(INDEX('Membership Two-Way'!$C$5:$Y$27,0,ROW()-3))))*E9*$C9</f>
        <v>0</v>
      </c>
      <c r="O9" s="25">
        <f>(SUMPRODUCT(F$4:F$26,(INDEX('Membership Two-Way'!$C$5:$Y$27,0,ROW()-3))))*F9*$C9</f>
        <v>936</v>
      </c>
      <c r="P9" s="17">
        <f>(SUMPRODUCT(G$4:G$26,(INDEX('Membership Two-Way'!$C$5:$Y$27,0,ROW()-3))))*G9*$C9</f>
        <v>0</v>
      </c>
      <c r="Q9" s="7"/>
      <c r="U9" s="33" t="str">
        <f>IFERROR(VLOOKUP(IF(E9=1,LEFT($B9,2),""),comcodes!$A:$B,2,FALSE),"")</f>
        <v/>
      </c>
      <c r="V9" s="33" t="str">
        <f>IFERROR(VLOOKUP(IF(F9=1,LEFT($B9,2),""),comcodes!$A:$B,2,FALSE),"")</f>
        <v>Committee on Energy and Commerce</v>
      </c>
      <c r="W9" s="33" t="str">
        <f>IFERROR(VLOOKUP(IF(G9=1,LEFT($B9,2),""),comcodes!$A:$B,2,FALSE),"")</f>
        <v/>
      </c>
      <c r="AC9" t="str">
        <v>Committee on Transportation and Infrastructure</v>
      </c>
      <c r="AD9" t="str">
        <v>Committee on Science, Space, and Technology</v>
      </c>
      <c r="AE9" t="str">
        <v>Committee on Veterans Affairs</v>
      </c>
    </row>
    <row r="10" spans="2:31" x14ac:dyDescent="0.35">
      <c r="B10" s="24" t="s">
        <v>88</v>
      </c>
      <c r="C10" s="6">
        <f>VLOOKUP(LEFT(B10,2),hearingfrequency!A:B,2)</f>
        <v>3</v>
      </c>
      <c r="E10" s="4">
        <v>1</v>
      </c>
      <c r="F10" s="14">
        <v>0</v>
      </c>
      <c r="G10" s="15">
        <v>0</v>
      </c>
      <c r="H10" s="43">
        <f t="shared" si="3"/>
        <v>1</v>
      </c>
      <c r="J10" s="26">
        <f t="shared" si="4"/>
        <v>3</v>
      </c>
      <c r="K10" s="25">
        <f t="shared" si="5"/>
        <v>0</v>
      </c>
      <c r="L10" s="17">
        <f t="shared" si="6"/>
        <v>0</v>
      </c>
      <c r="N10" s="26">
        <f>(SUMPRODUCT(E$4:E$26,(INDEX('Membership Two-Way'!$C$5:$Y$27,0,ROW()-3))))*E10*$C10</f>
        <v>12</v>
      </c>
      <c r="O10" s="25">
        <f>(SUMPRODUCT(F$4:F$26,(INDEX('Membership Two-Way'!$C$5:$Y$27,0,ROW()-3))))*F10*$C10</f>
        <v>0</v>
      </c>
      <c r="P10" s="17">
        <f>(SUMPRODUCT(G$4:G$26,(INDEX('Membership Two-Way'!$C$5:$Y$27,0,ROW()-3))))*G10*$C10</f>
        <v>0</v>
      </c>
      <c r="Q10" s="7"/>
      <c r="U10" s="33" t="str">
        <f>IFERROR(VLOOKUP(IF(E10=1,LEFT($B10,2),""),comcodes!$A:$B,2,FALSE),"")</f>
        <v/>
      </c>
      <c r="V10" s="33" t="str">
        <f>IFERROR(VLOOKUP(IF(F10=1,LEFT($B10,2),""),comcodes!$A:$B,2,FALSE),"")</f>
        <v/>
      </c>
      <c r="W10" s="33" t="str">
        <f>IFERROR(VLOOKUP(IF(G10=1,LEFT($B10,2),""),comcodes!$A:$B,2,FALSE),"")</f>
        <v/>
      </c>
      <c r="AD10" t="str">
        <v>Committee on Small Business</v>
      </c>
      <c r="AE10" t="str">
        <v>Committee on Ways and Means</v>
      </c>
    </row>
    <row r="11" spans="2:31" x14ac:dyDescent="0.35">
      <c r="B11" s="24" t="s">
        <v>60</v>
      </c>
      <c r="C11" s="6">
        <f>VLOOKUP(LEFT(B11,2),hearingfrequency!A:B,2)</f>
        <v>79</v>
      </c>
      <c r="E11" s="4">
        <v>1</v>
      </c>
      <c r="F11" s="14">
        <v>0</v>
      </c>
      <c r="G11" s="15">
        <v>0</v>
      </c>
      <c r="H11" s="43">
        <f t="shared" si="3"/>
        <v>1</v>
      </c>
      <c r="J11" s="26">
        <f t="shared" si="4"/>
        <v>79</v>
      </c>
      <c r="K11" s="25">
        <f t="shared" si="5"/>
        <v>0</v>
      </c>
      <c r="L11" s="17">
        <f t="shared" si="6"/>
        <v>0</v>
      </c>
      <c r="N11" s="26">
        <f>(SUMPRODUCT(E$4:E$26,(INDEX('Membership Two-Way'!$C$5:$Y$27,0,ROW()-3))))*E11*$C11</f>
        <v>395</v>
      </c>
      <c r="O11" s="25">
        <f>(SUMPRODUCT(F$4:F$26,(INDEX('Membership Two-Way'!$C$5:$Y$27,0,ROW()-3))))*F11*$C11</f>
        <v>0</v>
      </c>
      <c r="P11" s="17">
        <f>(SUMPRODUCT(G$4:G$26,(INDEX('Membership Two-Way'!$C$5:$Y$27,0,ROW()-3))))*G11*$C11</f>
        <v>0</v>
      </c>
      <c r="Q11" s="7"/>
      <c r="U11" s="33" t="str">
        <f>IFERROR(VLOOKUP(IF(E11=1,LEFT($B11,2),""),comcodes!$A:$B,2,FALSE),"")</f>
        <v>Committee on Ethics</v>
      </c>
      <c r="V11" s="33" t="str">
        <f>IFERROR(VLOOKUP(IF(F11=1,LEFT($B11,2),""),comcodes!$A:$B,2,FALSE),"")</f>
        <v/>
      </c>
      <c r="W11" s="33" t="str">
        <f>IFERROR(VLOOKUP(IF(G11=1,LEFT($B11,2),""),comcodes!$A:$B,2,FALSE),"")</f>
        <v/>
      </c>
    </row>
    <row r="12" spans="2:31" ht="29" x14ac:dyDescent="0.35">
      <c r="B12" s="24" t="s">
        <v>61</v>
      </c>
      <c r="C12" s="6">
        <f>VLOOKUP(LEFT(B12,2),hearingfrequency!A:B,2)</f>
        <v>132</v>
      </c>
      <c r="E12" s="4">
        <v>0</v>
      </c>
      <c r="F12" s="14">
        <v>0</v>
      </c>
      <c r="G12" s="15">
        <v>1</v>
      </c>
      <c r="H12" s="43">
        <f t="shared" si="3"/>
        <v>1</v>
      </c>
      <c r="J12" s="26">
        <f t="shared" si="4"/>
        <v>0</v>
      </c>
      <c r="K12" s="25">
        <f t="shared" si="5"/>
        <v>0</v>
      </c>
      <c r="L12" s="17">
        <f t="shared" si="6"/>
        <v>132</v>
      </c>
      <c r="N12" s="26">
        <f>(SUMPRODUCT(E$4:E$26,(INDEX('Membership Two-Way'!$C$5:$Y$27,0,ROW()-3))))*E12*$C12</f>
        <v>0</v>
      </c>
      <c r="O12" s="25">
        <f>(SUMPRODUCT(F$4:F$26,(INDEX('Membership Two-Way'!$C$5:$Y$27,0,ROW()-3))))*F12*$C12</f>
        <v>0</v>
      </c>
      <c r="P12" s="17">
        <f>(SUMPRODUCT(G$4:G$26,(INDEX('Membership Two-Way'!$C$5:$Y$27,0,ROW()-3))))*G12*$C12</f>
        <v>792</v>
      </c>
      <c r="Q12" s="7"/>
      <c r="U12" s="33" t="str">
        <f>IFERROR(VLOOKUP(IF(E12=1,LEFT($B12,2),""),comcodes!$A:$B,2,FALSE),"")</f>
        <v/>
      </c>
      <c r="V12" s="33" t="str">
        <f>IFERROR(VLOOKUP(IF(F12=1,LEFT($B12,2),""),comcodes!$A:$B,2,FALSE),"")</f>
        <v/>
      </c>
      <c r="W12" s="33" t="str">
        <f>IFERROR(VLOOKUP(IF(G12=1,LEFT($B12,2),""),comcodes!$A:$B,2,FALSE),"")</f>
        <v>Committee on Financial Services</v>
      </c>
    </row>
    <row r="13" spans="2:31" ht="29" x14ac:dyDescent="0.35">
      <c r="B13" s="24" t="s">
        <v>62</v>
      </c>
      <c r="C13" s="6">
        <f>VLOOKUP(LEFT(B13,2),hearingfrequency!A:B,2)</f>
        <v>245</v>
      </c>
      <c r="E13" s="4">
        <v>1</v>
      </c>
      <c r="F13" s="14">
        <v>0</v>
      </c>
      <c r="G13" s="15">
        <v>0</v>
      </c>
      <c r="H13" s="43">
        <f t="shared" si="3"/>
        <v>1</v>
      </c>
      <c r="J13" s="26">
        <f t="shared" si="4"/>
        <v>245</v>
      </c>
      <c r="K13" s="25">
        <f t="shared" si="5"/>
        <v>0</v>
      </c>
      <c r="L13" s="17">
        <f t="shared" si="6"/>
        <v>0</v>
      </c>
      <c r="N13" s="26">
        <f>(SUMPRODUCT(E$4:E$26,(INDEX('Membership Two-Way'!$C$5:$Y$27,0,ROW()-3))))*E13*$C13</f>
        <v>2940</v>
      </c>
      <c r="O13" s="25">
        <f>(SUMPRODUCT(F$4:F$26,(INDEX('Membership Two-Way'!$C$5:$Y$27,0,ROW()-3))))*F13*$C13</f>
        <v>0</v>
      </c>
      <c r="P13" s="17">
        <f>(SUMPRODUCT(G$4:G$26,(INDEX('Membership Two-Way'!$C$5:$Y$27,0,ROW()-3))))*G13*$C13</f>
        <v>0</v>
      </c>
      <c r="Q13" s="7"/>
      <c r="U13" s="33" t="str">
        <f>IFERROR(VLOOKUP(IF(E13=1,LEFT($B13,2),""),comcodes!$A:$B,2,FALSE),"")</f>
        <v>Committee on Foreign Affairs</v>
      </c>
      <c r="V13" s="33" t="str">
        <f>IFERROR(VLOOKUP(IF(F13=1,LEFT($B13,2),""),comcodes!$A:$B,2,FALSE),"")</f>
        <v/>
      </c>
      <c r="W13" s="33" t="str">
        <f>IFERROR(VLOOKUP(IF(G13=1,LEFT($B13,2),""),comcodes!$A:$B,2,FALSE),"")</f>
        <v/>
      </c>
    </row>
    <row r="14" spans="2:31" ht="29" x14ac:dyDescent="0.35">
      <c r="B14" s="24" t="s">
        <v>63</v>
      </c>
      <c r="C14" s="6">
        <f>VLOOKUP(LEFT(B14,2),hearingfrequency!A:B,2)</f>
        <v>111</v>
      </c>
      <c r="E14" s="4">
        <v>0</v>
      </c>
      <c r="F14" s="14">
        <v>0</v>
      </c>
      <c r="G14" s="15">
        <v>1</v>
      </c>
      <c r="H14" s="43">
        <f t="shared" si="3"/>
        <v>1</v>
      </c>
      <c r="J14" s="26">
        <f t="shared" si="4"/>
        <v>0</v>
      </c>
      <c r="K14" s="25">
        <f t="shared" si="5"/>
        <v>0</v>
      </c>
      <c r="L14" s="17">
        <f t="shared" si="6"/>
        <v>111</v>
      </c>
      <c r="N14" s="26">
        <f>(SUMPRODUCT(E$4:E$26,(INDEX('Membership Two-Way'!$C$5:$Y$27,0,ROW()-3))))*E14*$C14</f>
        <v>0</v>
      </c>
      <c r="O14" s="25">
        <f>(SUMPRODUCT(F$4:F$26,(INDEX('Membership Two-Way'!$C$5:$Y$27,0,ROW()-3))))*F14*$C14</f>
        <v>0</v>
      </c>
      <c r="P14" s="17">
        <f>(SUMPRODUCT(G$4:G$26,(INDEX('Membership Two-Way'!$C$5:$Y$27,0,ROW()-3))))*G14*$C14</f>
        <v>1221</v>
      </c>
      <c r="Q14" s="7"/>
      <c r="U14" s="33" t="str">
        <f>IFERROR(VLOOKUP(IF(E14=1,LEFT($B14,2),""),comcodes!$A:$B,2,FALSE),"")</f>
        <v/>
      </c>
      <c r="V14" s="33" t="str">
        <f>IFERROR(VLOOKUP(IF(F14=1,LEFT($B14,2),""),comcodes!$A:$B,2,FALSE),"")</f>
        <v/>
      </c>
      <c r="W14" s="33" t="str">
        <f>IFERROR(VLOOKUP(IF(G14=1,LEFT($B14,2),""),comcodes!$A:$B,2,FALSE),"")</f>
        <v>Committee on Homeland Security</v>
      </c>
    </row>
    <row r="15" spans="2:31" ht="29" x14ac:dyDescent="0.35">
      <c r="B15" s="24" t="s">
        <v>64</v>
      </c>
      <c r="C15" s="6">
        <f>VLOOKUP(LEFT(B15,2),hearingfrequency!A:B,2)</f>
        <v>15</v>
      </c>
      <c r="E15" s="4">
        <v>1</v>
      </c>
      <c r="F15" s="14">
        <v>0</v>
      </c>
      <c r="G15" s="15">
        <v>0</v>
      </c>
      <c r="H15" s="43">
        <f t="shared" si="3"/>
        <v>1</v>
      </c>
      <c r="J15" s="26">
        <f t="shared" si="4"/>
        <v>15</v>
      </c>
      <c r="K15" s="25">
        <f t="shared" si="5"/>
        <v>0</v>
      </c>
      <c r="L15" s="17">
        <f t="shared" si="6"/>
        <v>0</v>
      </c>
      <c r="N15" s="26">
        <f>(SUMPRODUCT(E$4:E$26,(INDEX('Membership Two-Way'!$C$5:$Y$27,0,ROW()-3))))*E15*$C15</f>
        <v>45</v>
      </c>
      <c r="O15" s="25">
        <f>(SUMPRODUCT(F$4:F$26,(INDEX('Membership Two-Way'!$C$5:$Y$27,0,ROW()-3))))*F15*$C15</f>
        <v>0</v>
      </c>
      <c r="P15" s="17">
        <f>(SUMPRODUCT(G$4:G$26,(INDEX('Membership Two-Way'!$C$5:$Y$27,0,ROW()-3))))*G15*$C15</f>
        <v>0</v>
      </c>
      <c r="Q15" s="7"/>
      <c r="U15" s="33" t="str">
        <f>IFERROR(VLOOKUP(IF(E15=1,LEFT($B15,2),""),comcodes!$A:$B,2,FALSE),"")</f>
        <v>Committee on House Administration</v>
      </c>
      <c r="V15" s="33" t="str">
        <f>IFERROR(VLOOKUP(IF(F15=1,LEFT($B15,2),""),comcodes!$A:$B,2,FALSE),"")</f>
        <v/>
      </c>
      <c r="W15" s="33" t="str">
        <f>IFERROR(VLOOKUP(IF(G15=1,LEFT($B15,2),""),comcodes!$A:$B,2,FALSE),"")</f>
        <v/>
      </c>
    </row>
    <row r="16" spans="2:31" x14ac:dyDescent="0.35">
      <c r="B16" s="24" t="s">
        <v>65</v>
      </c>
      <c r="C16" s="6">
        <f>VLOOKUP(LEFT(B16,2),hearingfrequency!A:B,2)</f>
        <v>142</v>
      </c>
      <c r="E16" s="4">
        <v>0</v>
      </c>
      <c r="F16" s="14">
        <v>0</v>
      </c>
      <c r="G16" s="15">
        <v>1</v>
      </c>
      <c r="H16" s="43">
        <f t="shared" si="3"/>
        <v>1</v>
      </c>
      <c r="J16" s="26">
        <f t="shared" si="4"/>
        <v>0</v>
      </c>
      <c r="K16" s="25">
        <f t="shared" si="5"/>
        <v>0</v>
      </c>
      <c r="L16" s="17">
        <f t="shared" si="6"/>
        <v>142</v>
      </c>
      <c r="N16" s="26">
        <f>(SUMPRODUCT(E$4:E$26,(INDEX('Membership Two-Way'!$C$5:$Y$27,0,ROW()-3))))*E16*$C16</f>
        <v>0</v>
      </c>
      <c r="O16" s="25">
        <f>(SUMPRODUCT(F$4:F$26,(INDEX('Membership Two-Way'!$C$5:$Y$27,0,ROW()-3))))*F16*$C16</f>
        <v>0</v>
      </c>
      <c r="P16" s="17">
        <f>(SUMPRODUCT(G$4:G$26,(INDEX('Membership Two-Way'!$C$5:$Y$27,0,ROW()-3))))*G16*$C16</f>
        <v>1420</v>
      </c>
      <c r="Q16" s="7"/>
      <c r="U16" s="33" t="str">
        <f>IFERROR(VLOOKUP(IF(E16=1,LEFT($B16,2),""),comcodes!$A:$B,2,FALSE),"")</f>
        <v/>
      </c>
      <c r="V16" s="33" t="str">
        <f>IFERROR(VLOOKUP(IF(F16=1,LEFT($B16,2),""),comcodes!$A:$B,2,FALSE),"")</f>
        <v/>
      </c>
      <c r="W16" s="33" t="str">
        <f>IFERROR(VLOOKUP(IF(G16=1,LEFT($B16,2),""),comcodes!$A:$B,2,FALSE),"")</f>
        <v>Committee on the Judiciary</v>
      </c>
    </row>
    <row r="17" spans="2:29" ht="29" x14ac:dyDescent="0.35">
      <c r="B17" s="24" t="s">
        <v>66</v>
      </c>
      <c r="C17" s="6">
        <f>VLOOKUP(LEFT(B17,2),hearingfrequency!A:B,2)</f>
        <v>150</v>
      </c>
      <c r="E17" s="4">
        <v>1</v>
      </c>
      <c r="F17" s="14">
        <v>0</v>
      </c>
      <c r="G17" s="15">
        <v>0</v>
      </c>
      <c r="H17" s="43">
        <f t="shared" si="3"/>
        <v>1</v>
      </c>
      <c r="J17" s="26">
        <f t="shared" si="4"/>
        <v>150</v>
      </c>
      <c r="K17" s="25">
        <f t="shared" si="5"/>
        <v>0</v>
      </c>
      <c r="L17" s="17">
        <f t="shared" si="6"/>
        <v>0</v>
      </c>
      <c r="N17" s="26">
        <f>(SUMPRODUCT(E$4:E$26,(INDEX('Membership Two-Way'!$C$5:$Y$27,0,ROW()-3))))*E17*$C17</f>
        <v>1950</v>
      </c>
      <c r="O17" s="25">
        <f>(SUMPRODUCT(F$4:F$26,(INDEX('Membership Two-Way'!$C$5:$Y$27,0,ROW()-3))))*F17*$C17</f>
        <v>0</v>
      </c>
      <c r="P17" s="17">
        <f>(SUMPRODUCT(G$4:G$26,(INDEX('Membership Two-Way'!$C$5:$Y$27,0,ROW()-3))))*G17*$C17</f>
        <v>0</v>
      </c>
      <c r="Q17" s="7"/>
      <c r="U17" s="33" t="str">
        <f>IFERROR(VLOOKUP(IF(E17=1,LEFT($B17,2),""),comcodes!$A:$B,2,FALSE),"")</f>
        <v>Committee on Natural Resources</v>
      </c>
      <c r="V17" s="33" t="str">
        <f>IFERROR(VLOOKUP(IF(F17=1,LEFT($B17,2),""),comcodes!$A:$B,2,FALSE),"")</f>
        <v/>
      </c>
      <c r="W17" s="33" t="str">
        <f>IFERROR(VLOOKUP(IF(G17=1,LEFT($B17,2),""),comcodes!$A:$B,2,FALSE),"")</f>
        <v/>
      </c>
    </row>
    <row r="18" spans="2:29" ht="29" x14ac:dyDescent="0.35">
      <c r="B18" s="24" t="s">
        <v>67</v>
      </c>
      <c r="C18" s="6">
        <f>VLOOKUP(LEFT(B18,2),hearingfrequency!A:B,2)</f>
        <v>211</v>
      </c>
      <c r="E18" s="4">
        <v>0</v>
      </c>
      <c r="F18" s="14">
        <v>1</v>
      </c>
      <c r="G18" s="15">
        <v>0</v>
      </c>
      <c r="H18" s="43">
        <f t="shared" si="3"/>
        <v>1</v>
      </c>
      <c r="J18" s="26">
        <f t="shared" si="4"/>
        <v>0</v>
      </c>
      <c r="K18" s="25">
        <f t="shared" si="5"/>
        <v>211</v>
      </c>
      <c r="L18" s="17">
        <f t="shared" si="6"/>
        <v>0</v>
      </c>
      <c r="N18" s="26">
        <f>(SUMPRODUCT(E$4:E$26,(INDEX('Membership Two-Way'!$C$5:$Y$27,0,ROW()-3))))*E18*$C18</f>
        <v>0</v>
      </c>
      <c r="O18" s="25">
        <f>(SUMPRODUCT(F$4:F$26,(INDEX('Membership Two-Way'!$C$5:$Y$27,0,ROW()-3))))*F18*$C18</f>
        <v>1688</v>
      </c>
      <c r="P18" s="17">
        <f>(SUMPRODUCT(G$4:G$26,(INDEX('Membership Two-Way'!$C$5:$Y$27,0,ROW()-3))))*G18*$C18</f>
        <v>0</v>
      </c>
      <c r="Q18" s="7"/>
      <c r="U18" s="33" t="str">
        <f>IFERROR(VLOOKUP(IF(E18=1,LEFT($B18,2),""),comcodes!$A:$B,2,FALSE),"")</f>
        <v/>
      </c>
      <c r="V18" s="33" t="str">
        <f>IFERROR(VLOOKUP(IF(F18=1,LEFT($B18,2),""),comcodes!$A:$B,2,FALSE),"")</f>
        <v>Committee on Oversight and Reform</v>
      </c>
      <c r="W18" s="33" t="str">
        <f>IFERROR(VLOOKUP(IF(G18=1,LEFT($B18,2),""),comcodes!$A:$B,2,FALSE),"")</f>
        <v/>
      </c>
    </row>
    <row r="19" spans="2:29" x14ac:dyDescent="0.35">
      <c r="B19" s="24" t="s">
        <v>68</v>
      </c>
      <c r="C19" s="6">
        <f>VLOOKUP(LEFT(B19,2),hearingfrequency!A:B,2)</f>
        <v>114</v>
      </c>
      <c r="E19" s="4">
        <v>0</v>
      </c>
      <c r="F19" s="14">
        <v>1</v>
      </c>
      <c r="G19" s="15">
        <v>0</v>
      </c>
      <c r="H19" s="43">
        <f t="shared" si="3"/>
        <v>1</v>
      </c>
      <c r="J19" s="26">
        <f t="shared" si="4"/>
        <v>0</v>
      </c>
      <c r="K19" s="25">
        <f t="shared" si="5"/>
        <v>114</v>
      </c>
      <c r="L19" s="17">
        <f t="shared" si="6"/>
        <v>0</v>
      </c>
      <c r="N19" s="26">
        <f>(SUMPRODUCT(E$4:E$26,(INDEX('Membership Two-Way'!$C$5:$Y$27,0,ROW()-3))))*E19*$C19</f>
        <v>0</v>
      </c>
      <c r="O19" s="25">
        <f>(SUMPRODUCT(F$4:F$26,(INDEX('Membership Two-Way'!$C$5:$Y$27,0,ROW()-3))))*F19*$C19</f>
        <v>342</v>
      </c>
      <c r="P19" s="17">
        <f>(SUMPRODUCT(G$4:G$26,(INDEX('Membership Two-Way'!$C$5:$Y$27,0,ROW()-3))))*G19*$C19</f>
        <v>0</v>
      </c>
      <c r="Q19" s="7"/>
      <c r="U19" s="33" t="str">
        <f>IFERROR(VLOOKUP(IF(E19=1,LEFT($B19,2),""),comcodes!$A:$B,2,FALSE),"")</f>
        <v/>
      </c>
      <c r="V19" s="33" t="str">
        <f>IFERROR(VLOOKUP(IF(F19=1,LEFT($B19,2),""),comcodes!$A:$B,2,FALSE),"")</f>
        <v>Committee on Rules</v>
      </c>
      <c r="W19" s="33" t="str">
        <f>IFERROR(VLOOKUP(IF(G19=1,LEFT($B19,2),""),comcodes!$A:$B,2,FALSE),"")</f>
        <v/>
      </c>
    </row>
    <row r="20" spans="2:29" ht="29" x14ac:dyDescent="0.35">
      <c r="B20" s="24" t="s">
        <v>69</v>
      </c>
      <c r="C20" s="6">
        <f>VLOOKUP(LEFT(B20,2),hearingfrequency!A:B,2)</f>
        <v>117</v>
      </c>
      <c r="E20" s="4">
        <v>0</v>
      </c>
      <c r="F20" s="14">
        <v>1</v>
      </c>
      <c r="G20" s="15">
        <v>0</v>
      </c>
      <c r="H20" s="43">
        <f t="shared" si="3"/>
        <v>1</v>
      </c>
      <c r="J20" s="26">
        <f t="shared" si="4"/>
        <v>0</v>
      </c>
      <c r="K20" s="25">
        <f t="shared" si="5"/>
        <v>117</v>
      </c>
      <c r="L20" s="17">
        <f t="shared" si="6"/>
        <v>0</v>
      </c>
      <c r="N20" s="26">
        <f>(SUMPRODUCT(E$4:E$26,(INDEX('Membership Two-Way'!$C$5:$Y$27,0,ROW()-3))))*E20*$C20</f>
        <v>0</v>
      </c>
      <c r="O20" s="25">
        <f>(SUMPRODUCT(F$4:F$26,(INDEX('Membership Two-Way'!$C$5:$Y$27,0,ROW()-3))))*F20*$C20</f>
        <v>1053</v>
      </c>
      <c r="P20" s="17">
        <f>(SUMPRODUCT(G$4:G$26,(INDEX('Membership Two-Way'!$C$5:$Y$27,0,ROW()-3))))*G20*$C20</f>
        <v>0</v>
      </c>
      <c r="Q20" s="7"/>
      <c r="U20" s="33" t="str">
        <f>IFERROR(VLOOKUP(IF(E20=1,LEFT($B20,2),""),comcodes!$A:$B,2,FALSE),"")</f>
        <v/>
      </c>
      <c r="V20" s="33" t="str">
        <f>IFERROR(VLOOKUP(IF(F20=1,LEFT($B20,2),""),comcodes!$A:$B,2,FALSE),"")</f>
        <v>Committee on Science, Space, and Technology</v>
      </c>
      <c r="W20" s="33" t="str">
        <f>IFERROR(VLOOKUP(IF(G20=1,LEFT($B20,2),""),comcodes!$A:$B,2,FALSE),"")</f>
        <v/>
      </c>
    </row>
    <row r="21" spans="2:29" ht="29" x14ac:dyDescent="0.35">
      <c r="B21" s="24" t="s">
        <v>70</v>
      </c>
      <c r="C21" s="6">
        <f>VLOOKUP(LEFT(B21,2),hearingfrequency!A:B,2)</f>
        <v>79</v>
      </c>
      <c r="E21" s="4">
        <v>0</v>
      </c>
      <c r="F21" s="14">
        <v>1</v>
      </c>
      <c r="G21" s="15">
        <v>0</v>
      </c>
      <c r="H21" s="43">
        <f t="shared" si="3"/>
        <v>1</v>
      </c>
      <c r="J21" s="26">
        <f t="shared" si="4"/>
        <v>0</v>
      </c>
      <c r="K21" s="25">
        <f t="shared" si="5"/>
        <v>79</v>
      </c>
      <c r="L21" s="17">
        <f t="shared" si="6"/>
        <v>0</v>
      </c>
      <c r="N21" s="26">
        <f>(SUMPRODUCT(E$4:E$26,(INDEX('Membership Two-Way'!$C$5:$Y$27,0,ROW()-3))))*E21*$C21</f>
        <v>0</v>
      </c>
      <c r="O21" s="25">
        <f>(SUMPRODUCT(F$4:F$26,(INDEX('Membership Two-Way'!$C$5:$Y$27,0,ROW()-3))))*F21*$C21</f>
        <v>553</v>
      </c>
      <c r="P21" s="17">
        <f>(SUMPRODUCT(G$4:G$26,(INDEX('Membership Two-Way'!$C$5:$Y$27,0,ROW()-3))))*G21*$C21</f>
        <v>0</v>
      </c>
      <c r="Q21" s="7"/>
      <c r="U21" s="33" t="str">
        <f>IFERROR(VLOOKUP(IF(E21=1,LEFT($B21,2),""),comcodes!$A:$B,2,FALSE),"")</f>
        <v/>
      </c>
      <c r="V21" s="33" t="str">
        <f>IFERROR(VLOOKUP(IF(F21=1,LEFT($B21,2),""),comcodes!$A:$B,2,FALSE),"")</f>
        <v>Committee on Small Business</v>
      </c>
      <c r="W21" s="33" t="str">
        <f>IFERROR(VLOOKUP(IF(G21=1,LEFT($B21,2),""),comcodes!$A:$B,2,FALSE),"")</f>
        <v/>
      </c>
    </row>
    <row r="22" spans="2:29" ht="43.5" x14ac:dyDescent="0.35">
      <c r="B22" s="24" t="s">
        <v>71</v>
      </c>
      <c r="C22" s="6">
        <f>VLOOKUP(LEFT(B22,2),hearingfrequency!A:B,2)</f>
        <v>69</v>
      </c>
      <c r="E22" s="4">
        <v>1</v>
      </c>
      <c r="F22" s="14">
        <v>0</v>
      </c>
      <c r="G22" s="15">
        <v>0</v>
      </c>
      <c r="H22" s="43">
        <f t="shared" si="3"/>
        <v>1</v>
      </c>
      <c r="J22" s="26">
        <f t="shared" si="4"/>
        <v>69</v>
      </c>
      <c r="K22" s="25">
        <f t="shared" si="5"/>
        <v>0</v>
      </c>
      <c r="L22" s="17">
        <f t="shared" si="6"/>
        <v>0</v>
      </c>
      <c r="N22" s="26">
        <f>(SUMPRODUCT(E$4:E$26,(INDEX('Membership Two-Way'!$C$5:$Y$27,0,ROW()-3))))*E22*$C22</f>
        <v>1587</v>
      </c>
      <c r="O22" s="25">
        <f>(SUMPRODUCT(F$4:F$26,(INDEX('Membership Two-Way'!$C$5:$Y$27,0,ROW()-3))))*F22*$C22</f>
        <v>0</v>
      </c>
      <c r="P22" s="17">
        <f>(SUMPRODUCT(G$4:G$26,(INDEX('Membership Two-Way'!$C$5:$Y$27,0,ROW()-3))))*G22*$C22</f>
        <v>0</v>
      </c>
      <c r="Q22" s="7"/>
      <c r="U22" s="33" t="str">
        <f>IFERROR(VLOOKUP(IF(E22=1,LEFT($B22,2),""),comcodes!$A:$B,2,FALSE),"")</f>
        <v>Committee on Transportation and Infrastructure</v>
      </c>
      <c r="V22" s="33" t="str">
        <f>IFERROR(VLOOKUP(IF(F22=1,LEFT($B22,2),""),comcodes!$A:$B,2,FALSE),"")</f>
        <v/>
      </c>
      <c r="W22" s="33" t="str">
        <f>IFERROR(VLOOKUP(IF(G22=1,LEFT($B22,2),""),comcodes!$A:$B,2,FALSE),"")</f>
        <v/>
      </c>
    </row>
    <row r="23" spans="2:29" ht="29" x14ac:dyDescent="0.35">
      <c r="B23" s="24" t="s">
        <v>72</v>
      </c>
      <c r="C23" s="6">
        <f>VLOOKUP(LEFT(B23,2),hearingfrequency!A:B,2)</f>
        <v>122</v>
      </c>
      <c r="E23" s="4">
        <v>0</v>
      </c>
      <c r="F23" s="14">
        <v>0</v>
      </c>
      <c r="G23" s="15">
        <v>1</v>
      </c>
      <c r="H23" s="43">
        <f t="shared" si="3"/>
        <v>1</v>
      </c>
      <c r="J23" s="26">
        <f t="shared" si="4"/>
        <v>0</v>
      </c>
      <c r="K23" s="25">
        <f t="shared" si="5"/>
        <v>0</v>
      </c>
      <c r="L23" s="17">
        <f t="shared" si="6"/>
        <v>122</v>
      </c>
      <c r="N23" s="26">
        <f>(SUMPRODUCT(E$4:E$26,(INDEX('Membership Two-Way'!$C$5:$Y$27,0,ROW()-3))))*E23*$C23</f>
        <v>0</v>
      </c>
      <c r="O23" s="25">
        <f>(SUMPRODUCT(F$4:F$26,(INDEX('Membership Two-Way'!$C$5:$Y$27,0,ROW()-3))))*F23*$C23</f>
        <v>0</v>
      </c>
      <c r="P23" s="17">
        <f>(SUMPRODUCT(G$4:G$26,(INDEX('Membership Two-Way'!$C$5:$Y$27,0,ROW()-3))))*G23*$C23</f>
        <v>1098</v>
      </c>
      <c r="Q23" s="7"/>
      <c r="U23" s="33" t="str">
        <f>IFERROR(VLOOKUP(IF(E23=1,LEFT($B23,2),""),comcodes!$A:$B,2,FALSE),"")</f>
        <v/>
      </c>
      <c r="V23" s="33" t="str">
        <f>IFERROR(VLOOKUP(IF(F23=1,LEFT($B23,2),""),comcodes!$A:$B,2,FALSE),"")</f>
        <v/>
      </c>
      <c r="W23" s="33" t="str">
        <f>IFERROR(VLOOKUP(IF(G23=1,LEFT($B23,2),""),comcodes!$A:$B,2,FALSE),"")</f>
        <v>Committee on Veterans Affairs</v>
      </c>
    </row>
    <row r="24" spans="2:29" ht="29" x14ac:dyDescent="0.35">
      <c r="B24" s="24" t="s">
        <v>73</v>
      </c>
      <c r="C24" s="6">
        <f>VLOOKUP(LEFT(B24,2),hearingfrequency!A:B,2)</f>
        <v>99</v>
      </c>
      <c r="E24" s="4">
        <v>0</v>
      </c>
      <c r="F24" s="14">
        <v>0</v>
      </c>
      <c r="G24" s="15">
        <v>1</v>
      </c>
      <c r="H24" s="43">
        <f t="shared" ref="H24:H26" si="7">SUM(E24:G24)</f>
        <v>1</v>
      </c>
      <c r="J24" s="26">
        <f t="shared" si="4"/>
        <v>0</v>
      </c>
      <c r="K24" s="25">
        <f t="shared" si="5"/>
        <v>0</v>
      </c>
      <c r="L24" s="17">
        <f t="shared" si="6"/>
        <v>99</v>
      </c>
      <c r="N24" s="26">
        <f>(SUMPRODUCT(E$4:E$26,(INDEX('Membership Two-Way'!$C$5:$Y$27,0,ROW()-3))))*E24*$C24</f>
        <v>0</v>
      </c>
      <c r="O24" s="25">
        <f>(SUMPRODUCT(F$4:F$26,(INDEX('Membership Two-Way'!$C$5:$Y$27,0,ROW()-3))))*F24*$C24</f>
        <v>0</v>
      </c>
      <c r="P24" s="17">
        <f>(SUMPRODUCT(G$4:G$26,(INDEX('Membership Two-Way'!$C$5:$Y$27,0,ROW()-3))))*G24*$C24</f>
        <v>0</v>
      </c>
      <c r="Q24" s="7"/>
      <c r="U24" s="33" t="str">
        <f>IFERROR(VLOOKUP(IF(E24=1,LEFT($B24,2),""),comcodes!$A:$B,2,FALSE),"")</f>
        <v/>
      </c>
      <c r="V24" s="33" t="str">
        <f>IFERROR(VLOOKUP(IF(F24=1,LEFT($B24,2),""),comcodes!$A:$B,2,FALSE),"")</f>
        <v/>
      </c>
      <c r="W24" s="33" t="str">
        <f>IFERROR(VLOOKUP(IF(G24=1,LEFT($B24,2),""),comcodes!$A:$B,2,FALSE),"")</f>
        <v>Committee on Ways and Means</v>
      </c>
    </row>
    <row r="25" spans="2:29" x14ac:dyDescent="0.35">
      <c r="B25" s="24" t="s">
        <v>89</v>
      </c>
      <c r="C25" s="6">
        <f>VLOOKUP(LEFT(B25,2),hearingfrequency!A:B,2)</f>
        <v>4</v>
      </c>
      <c r="E25" s="4">
        <v>1</v>
      </c>
      <c r="F25" s="14">
        <v>0</v>
      </c>
      <c r="G25" s="15">
        <v>0</v>
      </c>
      <c r="H25" s="43">
        <f t="shared" si="7"/>
        <v>1</v>
      </c>
      <c r="J25" s="26">
        <f t="shared" si="4"/>
        <v>4</v>
      </c>
      <c r="K25" s="25">
        <f t="shared" si="5"/>
        <v>0</v>
      </c>
      <c r="L25" s="17">
        <f t="shared" si="6"/>
        <v>0</v>
      </c>
      <c r="N25" s="26">
        <f>(SUMPRODUCT(E$4:E$26,(INDEX('Membership Two-Way'!$C$5:$Y$27,0,ROW()-3))))*E25*$C25</f>
        <v>28</v>
      </c>
      <c r="O25" s="25">
        <f>(SUMPRODUCT(F$4:F$26,(INDEX('Membership Two-Way'!$C$5:$Y$27,0,ROW()-3))))*F25*$C25</f>
        <v>0</v>
      </c>
      <c r="P25" s="17">
        <f>(SUMPRODUCT(G$4:G$26,(INDEX('Membership Two-Way'!$C$5:$Y$27,0,ROW()-3))))*G25*$C25</f>
        <v>0</v>
      </c>
      <c r="Q25" s="7"/>
      <c r="W25"/>
    </row>
    <row r="26" spans="2:29" ht="15" thickBot="1" x14ac:dyDescent="0.4">
      <c r="B26" s="40" t="s">
        <v>74</v>
      </c>
      <c r="C26" s="41">
        <f>VLOOKUP(LEFT(B26,2),hearingfrequency!A:B,2)</f>
        <v>39</v>
      </c>
      <c r="E26" s="44">
        <v>1</v>
      </c>
      <c r="F26" s="45">
        <v>0</v>
      </c>
      <c r="G26" s="46">
        <v>0</v>
      </c>
      <c r="H26" s="47">
        <f t="shared" si="7"/>
        <v>1</v>
      </c>
      <c r="J26" s="27">
        <f t="shared" si="4"/>
        <v>39</v>
      </c>
      <c r="K26" s="28">
        <f t="shared" si="5"/>
        <v>0</v>
      </c>
      <c r="L26" s="3">
        <f t="shared" si="6"/>
        <v>0</v>
      </c>
      <c r="N26" s="27">
        <f>(SUMPRODUCT(E$4:E$26,(INDEX('Membership Two-Way'!$C$5:$Y$27,0,ROW()-3))))*E26*$C26</f>
        <v>312</v>
      </c>
      <c r="O26" s="28">
        <f>(SUMPRODUCT(F$4:F$26,(INDEX('Membership Two-Way'!$C$5:$Y$27,0,ROW()-3))))*F26*$C26</f>
        <v>0</v>
      </c>
      <c r="P26" s="3">
        <f>(SUMPRODUCT(G$4:G$26,(INDEX('Membership Two-Way'!$C$5:$Y$27,0,ROW()-3))))*G26*$C26</f>
        <v>0</v>
      </c>
      <c r="T26" s="29"/>
      <c r="U26" s="29"/>
      <c r="V26" s="29"/>
      <c r="W26" s="29"/>
      <c r="X26" s="29"/>
      <c r="Y26" s="29"/>
      <c r="Z26" s="29"/>
      <c r="AA26" s="29"/>
      <c r="AB26" s="29"/>
      <c r="AC26" s="29"/>
    </row>
    <row r="27" spans="2:29" x14ac:dyDescent="0.35">
      <c r="E27" s="29"/>
      <c r="F27" s="29"/>
      <c r="G27" s="29"/>
      <c r="H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spans="2:29" x14ac:dyDescent="0.35">
      <c r="E28">
        <f>COUNTIF(E4:E27,"=1")</f>
        <v>9</v>
      </c>
      <c r="F28">
        <f>COUNTIF(F4:F27,"=1")</f>
        <v>7</v>
      </c>
      <c r="G28">
        <f>COUNTIF(G4:G27,"=1")</f>
        <v>7</v>
      </c>
      <c r="H28">
        <f>SUM(E28:G28)</f>
        <v>23</v>
      </c>
      <c r="L28" s="29">
        <f>SUM(J4:L24)</f>
        <v>2512</v>
      </c>
      <c r="P28">
        <f>SUM(N4:P26)</f>
        <v>21326</v>
      </c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spans="2:29" x14ac:dyDescent="0.35">
      <c r="T29" s="29"/>
      <c r="U29" s="29"/>
      <c r="V29" s="29"/>
      <c r="W29" s="29"/>
      <c r="X29" s="29"/>
      <c r="Y29" s="29"/>
      <c r="Z29" s="29"/>
      <c r="AA29" s="29"/>
      <c r="AB29" s="29"/>
      <c r="AC29" s="29"/>
    </row>
    <row r="30" spans="2:29" ht="15.75" customHeight="1" x14ac:dyDescent="0.35"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 spans="2:29" x14ac:dyDescent="0.35">
      <c r="T31" s="29"/>
      <c r="U31" s="29"/>
      <c r="V31" s="29"/>
      <c r="W31" s="29"/>
      <c r="X31" s="29"/>
      <c r="Y31" s="29"/>
      <c r="Z31" s="29"/>
      <c r="AA31" s="29"/>
      <c r="AB31" s="29"/>
      <c r="AC31" s="29"/>
    </row>
    <row r="32" spans="2:29" x14ac:dyDescent="0.35">
      <c r="T32" s="29"/>
      <c r="U32" s="29"/>
      <c r="V32" s="29"/>
      <c r="W32" s="29"/>
      <c r="X32" s="29"/>
      <c r="Y32" s="29"/>
      <c r="Z32" s="29"/>
      <c r="AA32" s="29"/>
      <c r="AB32" s="29"/>
      <c r="AC32" s="29"/>
    </row>
    <row r="33" spans="20:29" x14ac:dyDescent="0.35"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 spans="20:29" x14ac:dyDescent="0.35">
      <c r="T34" s="29"/>
      <c r="U34" s="29"/>
      <c r="V34" s="29"/>
      <c r="W34" s="29"/>
      <c r="X34" s="29"/>
      <c r="Y34" s="29"/>
      <c r="Z34" s="29"/>
      <c r="AA34" s="29"/>
      <c r="AB34" s="29"/>
      <c r="AC34" s="29"/>
    </row>
    <row r="35" spans="20:29" x14ac:dyDescent="0.35">
      <c r="T35" s="29"/>
      <c r="U35" s="29"/>
      <c r="V35" s="29"/>
      <c r="W35" s="29"/>
      <c r="X35" s="29"/>
      <c r="Y35" s="29"/>
      <c r="Z35" s="29"/>
      <c r="AA35" s="29"/>
      <c r="AB35" s="29"/>
      <c r="AC35" s="29"/>
    </row>
    <row r="36" spans="20:29" x14ac:dyDescent="0.35">
      <c r="T36" s="29"/>
      <c r="U36" s="29"/>
      <c r="V36" s="29"/>
      <c r="W36" s="29"/>
      <c r="X36" s="29"/>
      <c r="Y36" s="29"/>
      <c r="Z36" s="29"/>
      <c r="AA36" s="29"/>
      <c r="AB36" s="29"/>
      <c r="AC36" s="29"/>
    </row>
    <row r="37" spans="20:29" x14ac:dyDescent="0.35">
      <c r="T37" s="29"/>
      <c r="U37" s="29"/>
      <c r="V37" s="29"/>
      <c r="W37" s="29"/>
      <c r="X37" s="29"/>
      <c r="Y37" s="29"/>
      <c r="Z37" s="29"/>
      <c r="AA37" s="29"/>
      <c r="AB37" s="29"/>
      <c r="AC37" s="29"/>
    </row>
    <row r="38" spans="20:29" x14ac:dyDescent="0.35">
      <c r="T38" s="29"/>
      <c r="U38" s="29"/>
      <c r="V38" s="29"/>
      <c r="W38" s="29"/>
      <c r="X38" s="29"/>
      <c r="Y38" s="29"/>
      <c r="Z38" s="29"/>
      <c r="AA38" s="29"/>
      <c r="AB38" s="29"/>
      <c r="AC38" s="29"/>
    </row>
    <row r="39" spans="20:29" x14ac:dyDescent="0.35">
      <c r="T39" s="29"/>
      <c r="U39" s="29"/>
      <c r="V39" s="29"/>
      <c r="W39" s="29"/>
      <c r="X39" s="29"/>
      <c r="Y39" s="29"/>
      <c r="Z39" s="29"/>
      <c r="AA39" s="29"/>
      <c r="AB39" s="29"/>
      <c r="AC39" s="29"/>
    </row>
    <row r="40" spans="20:29" x14ac:dyDescent="0.35">
      <c r="T40" s="29"/>
      <c r="U40" s="29"/>
      <c r="V40" s="29"/>
      <c r="W40" s="29"/>
      <c r="X40" s="29"/>
      <c r="Y40" s="29"/>
      <c r="Z40" s="29"/>
      <c r="AA40" s="29"/>
      <c r="AB40" s="29"/>
      <c r="AC40" s="29"/>
    </row>
    <row r="41" spans="20:29" x14ac:dyDescent="0.35">
      <c r="T41" s="29"/>
      <c r="U41" s="29"/>
      <c r="V41" s="29"/>
      <c r="W41" s="29"/>
      <c r="X41" s="29"/>
      <c r="Y41" s="29"/>
      <c r="Z41" s="29"/>
      <c r="AA41" s="29"/>
      <c r="AB41" s="29"/>
      <c r="AC41" s="29"/>
    </row>
    <row r="42" spans="20:29" x14ac:dyDescent="0.35">
      <c r="T42" s="29"/>
      <c r="U42" s="29"/>
      <c r="V42" s="29"/>
      <c r="W42" s="29"/>
      <c r="X42" s="29"/>
      <c r="Y42" s="29"/>
      <c r="Z42" s="29"/>
      <c r="AA42" s="29"/>
      <c r="AB42" s="29"/>
      <c r="AC42" s="29"/>
    </row>
    <row r="43" spans="20:29" x14ac:dyDescent="0.35">
      <c r="T43" s="29"/>
      <c r="U43" s="29"/>
      <c r="V43" s="29"/>
      <c r="W43" s="29"/>
      <c r="X43" s="29"/>
      <c r="Y43" s="29"/>
      <c r="Z43" s="29"/>
      <c r="AA43" s="29"/>
      <c r="AB43" s="29"/>
      <c r="AC43" s="29"/>
    </row>
    <row r="44" spans="20:29" x14ac:dyDescent="0.35">
      <c r="T44" s="29"/>
      <c r="U44" s="29"/>
      <c r="V44" s="29"/>
      <c r="W44" s="29"/>
      <c r="X44" s="29"/>
      <c r="Y44" s="29"/>
      <c r="Z44" s="29"/>
      <c r="AA44" s="29"/>
      <c r="AB44" s="29"/>
      <c r="AC44" s="29"/>
    </row>
    <row r="45" spans="20:29" x14ac:dyDescent="0.35">
      <c r="T45" s="29"/>
      <c r="U45" s="29"/>
      <c r="V45" s="29"/>
      <c r="W45" s="29"/>
      <c r="X45" s="29"/>
      <c r="Y45" s="29"/>
      <c r="Z45" s="29"/>
      <c r="AA45" s="29"/>
      <c r="AB45" s="29"/>
      <c r="AC45" s="29"/>
    </row>
    <row r="46" spans="20:29" x14ac:dyDescent="0.35">
      <c r="T46" s="29"/>
      <c r="U46" s="29"/>
      <c r="V46" s="29"/>
      <c r="W46" s="29"/>
      <c r="X46" s="29"/>
      <c r="Y46" s="29"/>
      <c r="Z46" s="29"/>
      <c r="AA46" s="29"/>
      <c r="AB46" s="29"/>
      <c r="AC46" s="29"/>
    </row>
    <row r="47" spans="20:29" x14ac:dyDescent="0.35">
      <c r="T47" s="29"/>
      <c r="U47" s="29"/>
      <c r="V47" s="29"/>
      <c r="W47" s="29"/>
      <c r="X47" s="29"/>
      <c r="Y47" s="29"/>
      <c r="Z47" s="29"/>
      <c r="AA47" s="29"/>
      <c r="AB47" s="29"/>
      <c r="AC47" s="29"/>
    </row>
    <row r="48" spans="20:29" x14ac:dyDescent="0.35"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 spans="20:29" x14ac:dyDescent="0.35">
      <c r="T49" s="29"/>
      <c r="U49" s="29"/>
      <c r="V49" s="29"/>
      <c r="W49" s="29"/>
      <c r="X49" s="29"/>
      <c r="Y49" s="29"/>
      <c r="Z49" s="29"/>
      <c r="AA49" s="29"/>
      <c r="AB49" s="29"/>
      <c r="AC49" s="29"/>
    </row>
    <row r="50" spans="20:29" x14ac:dyDescent="0.35">
      <c r="T50" s="29"/>
      <c r="U50" s="29"/>
      <c r="V50" s="29"/>
      <c r="W50" s="29"/>
      <c r="X50" s="29"/>
      <c r="Y50" s="29"/>
      <c r="Z50" s="29"/>
      <c r="AA50" s="29"/>
      <c r="AB50" s="29"/>
      <c r="AC50" s="29"/>
    </row>
    <row r="51" spans="20:29" x14ac:dyDescent="0.35">
      <c r="T51" s="29"/>
      <c r="U51" s="29"/>
      <c r="V51" s="29"/>
      <c r="W51" s="29"/>
      <c r="X51" s="29"/>
      <c r="Y51" s="29"/>
      <c r="Z51" s="29"/>
      <c r="AA51" s="29"/>
      <c r="AB51" s="29"/>
      <c r="AC51" s="29"/>
    </row>
    <row r="52" spans="20:29" x14ac:dyDescent="0.35">
      <c r="T52" s="29"/>
      <c r="U52" s="29"/>
      <c r="V52" s="29"/>
      <c r="W52" s="29"/>
      <c r="X52" s="29"/>
      <c r="Y52" s="29"/>
      <c r="Z52" s="29"/>
      <c r="AA52" s="29"/>
      <c r="AB52" s="29"/>
      <c r="AC52" s="29"/>
    </row>
    <row r="53" spans="20:29" x14ac:dyDescent="0.35">
      <c r="T53" s="29"/>
      <c r="U53" s="29"/>
      <c r="V53" s="29"/>
      <c r="W53" s="29"/>
      <c r="X53" s="29"/>
      <c r="Y53" s="29"/>
      <c r="Z53" s="29"/>
      <c r="AA53" s="29"/>
      <c r="AB53" s="29"/>
      <c r="AC53" s="29"/>
    </row>
    <row r="54" spans="20:29" x14ac:dyDescent="0.35">
      <c r="T54" s="29"/>
      <c r="U54" s="29"/>
      <c r="V54" s="29"/>
      <c r="W54" s="29"/>
      <c r="X54" s="29"/>
      <c r="Y54" s="29"/>
      <c r="Z54" s="29"/>
      <c r="AA54" s="29"/>
      <c r="AB54" s="29"/>
      <c r="AC54" s="29"/>
    </row>
    <row r="55" spans="20:29" x14ac:dyDescent="0.35">
      <c r="T55" s="29"/>
      <c r="U55" s="29"/>
      <c r="V55" s="29"/>
      <c r="W55" s="29"/>
      <c r="X55" s="29"/>
      <c r="Y55" s="29"/>
      <c r="Z55" s="29"/>
      <c r="AA55" s="29"/>
      <c r="AB55" s="29"/>
      <c r="AC55" s="29"/>
    </row>
    <row r="56" spans="20:29" x14ac:dyDescent="0.35">
      <c r="T56" s="29"/>
      <c r="U56" s="29"/>
      <c r="V56" s="29"/>
      <c r="W56" s="29"/>
      <c r="X56" s="29"/>
      <c r="Y56" s="29"/>
      <c r="Z56" s="29"/>
      <c r="AA56" s="29"/>
      <c r="AB56" s="29"/>
      <c r="AC56" s="29"/>
    </row>
    <row r="57" spans="20:29" x14ac:dyDescent="0.35">
      <c r="T57" s="29"/>
      <c r="U57" s="29"/>
      <c r="V57" s="29"/>
      <c r="W57" s="29"/>
      <c r="X57" s="29"/>
      <c r="Y57" s="29"/>
      <c r="Z57" s="29"/>
      <c r="AA57" s="29"/>
      <c r="AB57" s="29"/>
      <c r="AC57" s="29"/>
    </row>
    <row r="58" spans="20:29" x14ac:dyDescent="0.35">
      <c r="T58" s="29"/>
      <c r="U58" s="29"/>
      <c r="V58" s="29"/>
      <c r="W58" s="29"/>
      <c r="X58" s="29"/>
      <c r="Y58" s="29"/>
      <c r="Z58" s="29"/>
      <c r="AA58" s="29"/>
      <c r="AB58" s="29"/>
      <c r="AC58" s="29"/>
    </row>
    <row r="59" spans="20:29" x14ac:dyDescent="0.35">
      <c r="T59" s="29"/>
      <c r="U59" s="29"/>
      <c r="V59" s="29"/>
      <c r="W59" s="29"/>
      <c r="X59" s="29"/>
      <c r="Y59" s="29"/>
      <c r="Z59" s="29"/>
      <c r="AA59" s="29"/>
      <c r="AB59" s="29"/>
      <c r="AC59" s="29"/>
    </row>
    <row r="60" spans="20:29" x14ac:dyDescent="0.35">
      <c r="T60" s="29"/>
      <c r="U60" s="29"/>
      <c r="V60" s="29"/>
      <c r="W60" s="29"/>
      <c r="X60" s="29"/>
      <c r="Y60" s="29"/>
      <c r="Z60" s="29"/>
      <c r="AA60" s="29"/>
      <c r="AB60" s="29"/>
      <c r="AC60" s="29"/>
    </row>
    <row r="61" spans="20:29" x14ac:dyDescent="0.35">
      <c r="T61" s="29"/>
      <c r="U61" s="29"/>
      <c r="V61" s="29"/>
      <c r="W61" s="29"/>
      <c r="X61" s="29"/>
      <c r="Y61" s="29"/>
      <c r="Z61" s="29"/>
      <c r="AA61" s="29"/>
      <c r="AB61" s="29"/>
      <c r="AC61" s="29"/>
    </row>
    <row r="62" spans="20:29" x14ac:dyDescent="0.35">
      <c r="T62" s="29"/>
      <c r="U62" s="29"/>
      <c r="V62" s="29"/>
      <c r="W62" s="29"/>
      <c r="X62" s="29"/>
      <c r="Y62" s="29"/>
      <c r="Z62" s="29"/>
      <c r="AA62" s="29"/>
      <c r="AB62" s="29"/>
      <c r="AC62" s="29"/>
    </row>
    <row r="130" spans="21:21" x14ac:dyDescent="0.35">
      <c r="U130" s="21" t="str">
        <f>IF(E113=1,B112,"")</f>
        <v/>
      </c>
    </row>
    <row r="131" spans="21:21" x14ac:dyDescent="0.35">
      <c r="U131" s="21" t="str">
        <f>IF(E114=1,B113,"")</f>
        <v/>
      </c>
    </row>
    <row r="132" spans="21:21" x14ac:dyDescent="0.35">
      <c r="U132" s="21" t="str">
        <f>IF(E115=1,B114,"")</f>
        <v/>
      </c>
    </row>
    <row r="133" spans="21:21" x14ac:dyDescent="0.35">
      <c r="U133" s="21" t="str">
        <f>IF(E116=1,B115,"")</f>
        <v/>
      </c>
    </row>
  </sheetData>
  <mergeCells count="3">
    <mergeCell ref="E2:H2"/>
    <mergeCell ref="N2:P2"/>
    <mergeCell ref="J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0303-4181-486F-8BFD-8F2E49339C04}">
  <dimension ref="B1:S28"/>
  <sheetViews>
    <sheetView zoomScale="55" zoomScaleNormal="55" workbookViewId="0">
      <selection activeCell="S5" sqref="S5"/>
    </sheetView>
  </sheetViews>
  <sheetFormatPr defaultRowHeight="14.5" x14ac:dyDescent="0.35"/>
  <cols>
    <col min="1" max="16384" width="8.7265625" style="29"/>
  </cols>
  <sheetData>
    <row r="1" spans="2:19" ht="15" thickBot="1" x14ac:dyDescent="0.4"/>
    <row r="2" spans="2:19" ht="15" thickBot="1" x14ac:dyDescent="0.4">
      <c r="E2" s="30" t="s">
        <v>29</v>
      </c>
      <c r="F2" s="31"/>
      <c r="G2" s="31"/>
      <c r="H2" s="32"/>
      <c r="J2" s="30" t="s">
        <v>31</v>
      </c>
      <c r="K2" s="31"/>
      <c r="L2" s="32"/>
      <c r="N2" s="30" t="s">
        <v>30</v>
      </c>
      <c r="O2" s="31"/>
      <c r="P2" s="32"/>
    </row>
    <row r="3" spans="2:19" ht="73" thickBot="1" x14ac:dyDescent="0.4">
      <c r="B3" s="37" t="s">
        <v>0</v>
      </c>
      <c r="C3" s="37" t="s">
        <v>87</v>
      </c>
      <c r="E3" s="9" t="s">
        <v>1</v>
      </c>
      <c r="F3" s="10" t="s">
        <v>2</v>
      </c>
      <c r="G3" s="10" t="s">
        <v>3</v>
      </c>
      <c r="H3" s="38" t="s">
        <v>28</v>
      </c>
      <c r="I3" s="2"/>
      <c r="J3" s="9" t="s">
        <v>1</v>
      </c>
      <c r="K3" s="10" t="s">
        <v>2</v>
      </c>
      <c r="L3" s="11" t="s">
        <v>3</v>
      </c>
      <c r="M3" s="2"/>
      <c r="N3" s="9" t="s">
        <v>1</v>
      </c>
      <c r="O3" s="10" t="s">
        <v>2</v>
      </c>
      <c r="P3" s="11" t="s">
        <v>3</v>
      </c>
      <c r="Q3" s="1"/>
    </row>
    <row r="4" spans="2:19" ht="15" thickBot="1" x14ac:dyDescent="0.4">
      <c r="B4" s="23" t="s">
        <v>54</v>
      </c>
      <c r="C4" s="39">
        <f>VLOOKUP(LEFT(B4,2),hearingfrequency!A:B,2)</f>
        <v>95</v>
      </c>
      <c r="E4" s="8">
        <v>1</v>
      </c>
      <c r="F4" s="12"/>
      <c r="G4" s="13"/>
      <c r="H4" s="42">
        <f>SUM(E4:G4)</f>
        <v>1</v>
      </c>
      <c r="I4" s="2"/>
      <c r="J4" s="8">
        <f t="shared" ref="J4:L24" si="0">$C4*E4</f>
        <v>95</v>
      </c>
      <c r="K4" s="12">
        <f t="shared" si="0"/>
        <v>0</v>
      </c>
      <c r="L4" s="13">
        <f t="shared" si="0"/>
        <v>0</v>
      </c>
      <c r="M4" s="2"/>
      <c r="N4" s="8">
        <f>(SUMPRODUCT(E$4:E$26,(INDEX('Membership Two-Way'!$C$5:$Y$27,0,ROW()-3))))*E4*$C4</f>
        <v>6270</v>
      </c>
      <c r="O4" s="12">
        <f>(SUMPRODUCT(F$4:F$26,(INDEX('Membership Two-Way'!$C$5:$Y$27,0,ROW()-3))))*F4*$C4</f>
        <v>0</v>
      </c>
      <c r="P4" s="13">
        <f>(SUMPRODUCT(G$4:G$26,(INDEX('Membership Two-Way'!$C$5:$Y$27,0,ROW()-3))))*G4*$C4</f>
        <v>0</v>
      </c>
      <c r="Q4" s="7"/>
    </row>
    <row r="5" spans="2:19" ht="15" thickBot="1" x14ac:dyDescent="0.4">
      <c r="B5" s="24" t="s">
        <v>55</v>
      </c>
      <c r="C5" s="6">
        <f>VLOOKUP(LEFT(B5,2),hearingfrequency!A:B,2)</f>
        <v>238</v>
      </c>
      <c r="E5" s="4">
        <v>1</v>
      </c>
      <c r="F5" s="14"/>
      <c r="G5" s="15"/>
      <c r="H5" s="43">
        <f t="shared" ref="H5:H26" si="1">SUM(E5:G5)</f>
        <v>1</v>
      </c>
      <c r="J5" s="26">
        <f t="shared" si="0"/>
        <v>238</v>
      </c>
      <c r="K5" s="25">
        <f t="shared" si="0"/>
        <v>0</v>
      </c>
      <c r="L5" s="17">
        <f t="shared" si="0"/>
        <v>0</v>
      </c>
      <c r="N5" s="26">
        <f>(SUMPRODUCT(E$4:E$26,(INDEX('Membership Two-Way'!$C$5:$Y$27,0,ROW()-3))))*E5*$C5</f>
        <v>2856</v>
      </c>
      <c r="O5" s="25">
        <f>(SUMPRODUCT(F$4:F$26,(INDEX('Membership Two-Way'!$C$5:$Y$27,0,ROW()-3))))*F5*$C5</f>
        <v>0</v>
      </c>
      <c r="P5" s="17">
        <f>(SUMPRODUCT(G$4:G$26,(INDEX('Membership Two-Way'!$C$5:$Y$27,0,ROW()-3))))*G5*$C5</f>
        <v>0</v>
      </c>
      <c r="Q5" s="7"/>
      <c r="R5" s="16" t="s">
        <v>27</v>
      </c>
      <c r="S5" s="5">
        <f>SUM(N4:P26)</f>
        <v>108106</v>
      </c>
    </row>
    <row r="6" spans="2:19" ht="15" thickBot="1" x14ac:dyDescent="0.4">
      <c r="B6" s="24" t="s">
        <v>56</v>
      </c>
      <c r="C6" s="6">
        <f>VLOOKUP(LEFT(B6,2),hearingfrequency!A:B,2)</f>
        <v>163</v>
      </c>
      <c r="E6" s="4">
        <v>1</v>
      </c>
      <c r="F6" s="14"/>
      <c r="G6" s="15"/>
      <c r="H6" s="43">
        <f t="shared" si="1"/>
        <v>1</v>
      </c>
      <c r="J6" s="26">
        <f t="shared" si="0"/>
        <v>163</v>
      </c>
      <c r="K6" s="25">
        <f t="shared" si="0"/>
        <v>0</v>
      </c>
      <c r="L6" s="17">
        <f t="shared" si="0"/>
        <v>0</v>
      </c>
      <c r="N6" s="26">
        <f>(SUMPRODUCT(E$4:E$26,(INDEX('Membership Two-Way'!$C$5:$Y$27,0,ROW()-3))))*E6*$C6</f>
        <v>13366</v>
      </c>
      <c r="O6" s="25">
        <f>(SUMPRODUCT(F$4:F$26,(INDEX('Membership Two-Way'!$C$5:$Y$27,0,ROW()-3))))*F6*$C6</f>
        <v>0</v>
      </c>
      <c r="P6" s="17">
        <f>(SUMPRODUCT(G$4:G$26,(INDEX('Membership Two-Way'!$C$5:$Y$27,0,ROW()-3))))*G6*$C6</f>
        <v>0</v>
      </c>
      <c r="Q6" s="7"/>
      <c r="R6" s="16" t="s">
        <v>53</v>
      </c>
      <c r="S6" s="5">
        <v>185862</v>
      </c>
    </row>
    <row r="7" spans="2:19" x14ac:dyDescent="0.35">
      <c r="B7" s="24" t="s">
        <v>57</v>
      </c>
      <c r="C7" s="6">
        <f>VLOOKUP(LEFT(B7,2),hearingfrequency!A:B,2)</f>
        <v>26</v>
      </c>
      <c r="E7" s="4">
        <v>1</v>
      </c>
      <c r="F7" s="14"/>
      <c r="G7" s="15"/>
      <c r="H7" s="43">
        <f t="shared" si="1"/>
        <v>1</v>
      </c>
      <c r="J7" s="26">
        <f t="shared" si="0"/>
        <v>26</v>
      </c>
      <c r="K7" s="25">
        <f t="shared" si="0"/>
        <v>0</v>
      </c>
      <c r="L7" s="17">
        <f t="shared" si="0"/>
        <v>0</v>
      </c>
      <c r="N7" s="26">
        <f>(SUMPRODUCT(E$4:E$26,(INDEX('Membership Two-Way'!$C$5:$Y$27,0,ROW()-3))))*E7*$C7</f>
        <v>1248</v>
      </c>
      <c r="O7" s="25">
        <f>(SUMPRODUCT(F$4:F$26,(INDEX('Membership Two-Way'!$C$5:$Y$27,0,ROW()-3))))*F7*$C7</f>
        <v>0</v>
      </c>
      <c r="P7" s="17">
        <f>(SUMPRODUCT(G$4:G$26,(INDEX('Membership Two-Way'!$C$5:$Y$27,0,ROW()-3))))*G7*$C7</f>
        <v>0</v>
      </c>
      <c r="Q7" s="7"/>
      <c r="S7" s="29">
        <f>(S5-S6)/S6</f>
        <v>-0.41835340198642001</v>
      </c>
    </row>
    <row r="8" spans="2:19" x14ac:dyDescent="0.35">
      <c r="B8" s="24" t="s">
        <v>58</v>
      </c>
      <c r="C8" s="6">
        <f>VLOOKUP(LEFT(B8,2),hearingfrequency!A:B,2)</f>
        <v>68</v>
      </c>
      <c r="E8" s="4">
        <v>1</v>
      </c>
      <c r="F8" s="14"/>
      <c r="G8" s="15"/>
      <c r="H8" s="43">
        <f t="shared" si="1"/>
        <v>1</v>
      </c>
      <c r="J8" s="26">
        <f t="shared" si="0"/>
        <v>68</v>
      </c>
      <c r="K8" s="25">
        <f t="shared" si="0"/>
        <v>0</v>
      </c>
      <c r="L8" s="17">
        <f t="shared" si="0"/>
        <v>0</v>
      </c>
      <c r="N8" s="26">
        <f>(SUMPRODUCT(E$4:E$26,(INDEX('Membership Two-Way'!$C$5:$Y$27,0,ROW()-3))))*E8*$C8</f>
        <v>3468</v>
      </c>
      <c r="O8" s="25">
        <f>(SUMPRODUCT(F$4:F$26,(INDEX('Membership Two-Way'!$C$5:$Y$27,0,ROW()-3))))*F8*$C8</f>
        <v>0</v>
      </c>
      <c r="P8" s="17">
        <f>(SUMPRODUCT(G$4:G$26,(INDEX('Membership Two-Way'!$C$5:$Y$27,0,ROW()-3))))*G8*$C8</f>
        <v>0</v>
      </c>
      <c r="Q8" s="7"/>
    </row>
    <row r="9" spans="2:19" x14ac:dyDescent="0.35">
      <c r="B9" s="24" t="s">
        <v>59</v>
      </c>
      <c r="C9" s="6">
        <f>VLOOKUP(LEFT(B9,2),hearingfrequency!A:B,2)</f>
        <v>234</v>
      </c>
      <c r="E9" s="4">
        <v>1</v>
      </c>
      <c r="F9" s="14"/>
      <c r="G9" s="15"/>
      <c r="H9" s="43">
        <f t="shared" si="1"/>
        <v>1</v>
      </c>
      <c r="J9" s="26">
        <f t="shared" si="0"/>
        <v>234</v>
      </c>
      <c r="K9" s="25">
        <f t="shared" si="0"/>
        <v>0</v>
      </c>
      <c r="L9" s="17">
        <f t="shared" si="0"/>
        <v>0</v>
      </c>
      <c r="N9" s="26">
        <f>(SUMPRODUCT(E$4:E$26,(INDEX('Membership Two-Way'!$C$5:$Y$27,0,ROW()-3))))*E9*$C9</f>
        <v>5382</v>
      </c>
      <c r="O9" s="25">
        <f>(SUMPRODUCT(F$4:F$26,(INDEX('Membership Two-Way'!$C$5:$Y$27,0,ROW()-3))))*F9*$C9</f>
        <v>0</v>
      </c>
      <c r="P9" s="17">
        <f>(SUMPRODUCT(G$4:G$26,(INDEX('Membership Two-Way'!$C$5:$Y$27,0,ROW()-3))))*G9*$C9</f>
        <v>0</v>
      </c>
      <c r="Q9" s="7"/>
    </row>
    <row r="10" spans="2:19" x14ac:dyDescent="0.35">
      <c r="B10" s="24" t="s">
        <v>88</v>
      </c>
      <c r="C10" s="6">
        <f>VLOOKUP(LEFT(B10,2),hearingfrequency!A:B,2)</f>
        <v>3</v>
      </c>
      <c r="E10" s="4">
        <v>1</v>
      </c>
      <c r="F10" s="14"/>
      <c r="G10" s="15"/>
      <c r="H10" s="43">
        <f t="shared" si="1"/>
        <v>1</v>
      </c>
      <c r="J10" s="26">
        <f t="shared" si="0"/>
        <v>3</v>
      </c>
      <c r="K10" s="25">
        <f t="shared" si="0"/>
        <v>0</v>
      </c>
      <c r="L10" s="17">
        <f t="shared" si="0"/>
        <v>0</v>
      </c>
      <c r="N10" s="26">
        <f>(SUMPRODUCT(E$4:E$26,(INDEX('Membership Two-Way'!$C$5:$Y$27,0,ROW()-3))))*E10*$C10</f>
        <v>63</v>
      </c>
      <c r="O10" s="25">
        <f>(SUMPRODUCT(F$4:F$26,(INDEX('Membership Two-Way'!$C$5:$Y$27,0,ROW()-3))))*F10*$C10</f>
        <v>0</v>
      </c>
      <c r="P10" s="17">
        <f>(SUMPRODUCT(G$4:G$26,(INDEX('Membership Two-Way'!$C$5:$Y$27,0,ROW()-3))))*G10*$C10</f>
        <v>0</v>
      </c>
      <c r="Q10" s="7"/>
    </row>
    <row r="11" spans="2:19" x14ac:dyDescent="0.35">
      <c r="B11" s="24" t="s">
        <v>60</v>
      </c>
      <c r="C11" s="6">
        <f>VLOOKUP(LEFT(B11,2),hearingfrequency!A:B,2)</f>
        <v>79</v>
      </c>
      <c r="E11" s="4">
        <v>1</v>
      </c>
      <c r="F11" s="14"/>
      <c r="G11" s="15"/>
      <c r="H11" s="43">
        <f t="shared" si="1"/>
        <v>1</v>
      </c>
      <c r="J11" s="26">
        <f t="shared" si="0"/>
        <v>79</v>
      </c>
      <c r="K11" s="25">
        <f t="shared" si="0"/>
        <v>0</v>
      </c>
      <c r="L11" s="17">
        <f t="shared" si="0"/>
        <v>0</v>
      </c>
      <c r="N11" s="26">
        <f>(SUMPRODUCT(E$4:E$26,(INDEX('Membership Two-Way'!$C$5:$Y$27,0,ROW()-3))))*E11*$C11</f>
        <v>1343</v>
      </c>
      <c r="O11" s="25">
        <f>(SUMPRODUCT(F$4:F$26,(INDEX('Membership Two-Way'!$C$5:$Y$27,0,ROW()-3))))*F11*$C11</f>
        <v>0</v>
      </c>
      <c r="P11" s="17">
        <f>(SUMPRODUCT(G$4:G$26,(INDEX('Membership Two-Way'!$C$5:$Y$27,0,ROW()-3))))*G11*$C11</f>
        <v>0</v>
      </c>
      <c r="Q11" s="7"/>
    </row>
    <row r="12" spans="2:19" x14ac:dyDescent="0.35">
      <c r="B12" s="24" t="s">
        <v>61</v>
      </c>
      <c r="C12" s="6">
        <f>VLOOKUP(LEFT(B12,2),hearingfrequency!A:B,2)</f>
        <v>132</v>
      </c>
      <c r="E12" s="4">
        <v>1</v>
      </c>
      <c r="F12" s="14"/>
      <c r="G12" s="15"/>
      <c r="H12" s="43">
        <f t="shared" si="1"/>
        <v>1</v>
      </c>
      <c r="J12" s="26">
        <f t="shared" si="0"/>
        <v>132</v>
      </c>
      <c r="K12" s="25">
        <f t="shared" si="0"/>
        <v>0</v>
      </c>
      <c r="L12" s="17">
        <f t="shared" si="0"/>
        <v>0</v>
      </c>
      <c r="N12" s="26">
        <f>(SUMPRODUCT(E$4:E$26,(INDEX('Membership Two-Way'!$C$5:$Y$27,0,ROW()-3))))*E12*$C12</f>
        <v>5016</v>
      </c>
      <c r="O12" s="25">
        <f>(SUMPRODUCT(F$4:F$26,(INDEX('Membership Two-Way'!$C$5:$Y$27,0,ROW()-3))))*F12*$C12</f>
        <v>0</v>
      </c>
      <c r="P12" s="17">
        <f>(SUMPRODUCT(G$4:G$26,(INDEX('Membership Two-Way'!$C$5:$Y$27,0,ROW()-3))))*G12*$C12</f>
        <v>0</v>
      </c>
      <c r="Q12" s="7"/>
    </row>
    <row r="13" spans="2:19" x14ac:dyDescent="0.35">
      <c r="B13" s="24" t="s">
        <v>62</v>
      </c>
      <c r="C13" s="6">
        <f>VLOOKUP(LEFT(B13,2),hearingfrequency!A:B,2)</f>
        <v>245</v>
      </c>
      <c r="E13" s="4">
        <v>1</v>
      </c>
      <c r="F13" s="14"/>
      <c r="G13" s="15"/>
      <c r="H13" s="43">
        <f t="shared" si="1"/>
        <v>1</v>
      </c>
      <c r="J13" s="26">
        <f t="shared" si="0"/>
        <v>245</v>
      </c>
      <c r="K13" s="25">
        <f t="shared" si="0"/>
        <v>0</v>
      </c>
      <c r="L13" s="17">
        <f t="shared" si="0"/>
        <v>0</v>
      </c>
      <c r="N13" s="26">
        <f>(SUMPRODUCT(E$4:E$26,(INDEX('Membership Two-Way'!$C$5:$Y$27,0,ROW()-3))))*E13*$C13</f>
        <v>13720</v>
      </c>
      <c r="O13" s="25">
        <f>(SUMPRODUCT(F$4:F$26,(INDEX('Membership Two-Way'!$C$5:$Y$27,0,ROW()-3))))*F13*$C13</f>
        <v>0</v>
      </c>
      <c r="P13" s="17">
        <f>(SUMPRODUCT(G$4:G$26,(INDEX('Membership Two-Way'!$C$5:$Y$27,0,ROW()-3))))*G13*$C13</f>
        <v>0</v>
      </c>
      <c r="Q13" s="7"/>
    </row>
    <row r="14" spans="2:19" x14ac:dyDescent="0.35">
      <c r="B14" s="24" t="s">
        <v>63</v>
      </c>
      <c r="C14" s="6">
        <f>VLOOKUP(LEFT(B14,2),hearingfrequency!A:B,2)</f>
        <v>111</v>
      </c>
      <c r="E14" s="4">
        <v>1</v>
      </c>
      <c r="F14" s="14"/>
      <c r="G14" s="15"/>
      <c r="H14" s="43">
        <f t="shared" si="1"/>
        <v>1</v>
      </c>
      <c r="J14" s="26">
        <f t="shared" si="0"/>
        <v>111</v>
      </c>
      <c r="K14" s="25">
        <f t="shared" si="0"/>
        <v>0</v>
      </c>
      <c r="L14" s="17">
        <f t="shared" si="0"/>
        <v>0</v>
      </c>
      <c r="N14" s="26">
        <f>(SUMPRODUCT(E$4:E$26,(INDEX('Membership Two-Way'!$C$5:$Y$27,0,ROW()-3))))*E14*$C14</f>
        <v>4551</v>
      </c>
      <c r="O14" s="25">
        <f>(SUMPRODUCT(F$4:F$26,(INDEX('Membership Two-Way'!$C$5:$Y$27,0,ROW()-3))))*F14*$C14</f>
        <v>0</v>
      </c>
      <c r="P14" s="17">
        <f>(SUMPRODUCT(G$4:G$26,(INDEX('Membership Two-Way'!$C$5:$Y$27,0,ROW()-3))))*G14*$C14</f>
        <v>0</v>
      </c>
      <c r="Q14" s="7"/>
    </row>
    <row r="15" spans="2:19" x14ac:dyDescent="0.35">
      <c r="B15" s="24" t="s">
        <v>64</v>
      </c>
      <c r="C15" s="6">
        <f>VLOOKUP(LEFT(B15,2),hearingfrequency!A:B,2)</f>
        <v>15</v>
      </c>
      <c r="E15" s="4">
        <v>1</v>
      </c>
      <c r="F15" s="14"/>
      <c r="G15" s="15"/>
      <c r="H15" s="43">
        <f t="shared" si="1"/>
        <v>1</v>
      </c>
      <c r="J15" s="26">
        <f t="shared" si="0"/>
        <v>15</v>
      </c>
      <c r="K15" s="25">
        <f t="shared" si="0"/>
        <v>0</v>
      </c>
      <c r="L15" s="17">
        <f t="shared" si="0"/>
        <v>0</v>
      </c>
      <c r="N15" s="26">
        <f>(SUMPRODUCT(E$4:E$26,(INDEX('Membership Two-Way'!$C$5:$Y$27,0,ROW()-3))))*E15*$C15</f>
        <v>210</v>
      </c>
      <c r="O15" s="25">
        <f>(SUMPRODUCT(F$4:F$26,(INDEX('Membership Two-Way'!$C$5:$Y$27,0,ROW()-3))))*F15*$C15</f>
        <v>0</v>
      </c>
      <c r="P15" s="17">
        <f>(SUMPRODUCT(G$4:G$26,(INDEX('Membership Two-Way'!$C$5:$Y$27,0,ROW()-3))))*G15*$C15</f>
        <v>0</v>
      </c>
      <c r="Q15" s="7"/>
    </row>
    <row r="16" spans="2:19" x14ac:dyDescent="0.35">
      <c r="B16" s="24" t="s">
        <v>65</v>
      </c>
      <c r="C16" s="6">
        <f>VLOOKUP(LEFT(B16,2),hearingfrequency!A:B,2)</f>
        <v>142</v>
      </c>
      <c r="E16" s="4">
        <v>1</v>
      </c>
      <c r="F16" s="14"/>
      <c r="G16" s="15"/>
      <c r="H16" s="43">
        <f t="shared" si="1"/>
        <v>1</v>
      </c>
      <c r="J16" s="26">
        <f t="shared" si="0"/>
        <v>142</v>
      </c>
      <c r="K16" s="25">
        <f t="shared" si="0"/>
        <v>0</v>
      </c>
      <c r="L16" s="17">
        <f t="shared" si="0"/>
        <v>0</v>
      </c>
      <c r="N16" s="26">
        <f>(SUMPRODUCT(E$4:E$26,(INDEX('Membership Two-Way'!$C$5:$Y$27,0,ROW()-3))))*E16*$C16</f>
        <v>7100</v>
      </c>
      <c r="O16" s="25">
        <f>(SUMPRODUCT(F$4:F$26,(INDEX('Membership Two-Way'!$C$5:$Y$27,0,ROW()-3))))*F16*$C16</f>
        <v>0</v>
      </c>
      <c r="P16" s="17">
        <f>(SUMPRODUCT(G$4:G$26,(INDEX('Membership Two-Way'!$C$5:$Y$27,0,ROW()-3))))*G16*$C16</f>
        <v>0</v>
      </c>
      <c r="Q16" s="7"/>
    </row>
    <row r="17" spans="2:17" x14ac:dyDescent="0.35">
      <c r="B17" s="24" t="s">
        <v>66</v>
      </c>
      <c r="C17" s="6">
        <f>VLOOKUP(LEFT(B17,2),hearingfrequency!A:B,2)</f>
        <v>150</v>
      </c>
      <c r="E17" s="4">
        <v>1</v>
      </c>
      <c r="F17" s="14"/>
      <c r="G17" s="15"/>
      <c r="H17" s="43">
        <f t="shared" si="1"/>
        <v>1</v>
      </c>
      <c r="J17" s="26">
        <f t="shared" si="0"/>
        <v>150</v>
      </c>
      <c r="K17" s="25">
        <f t="shared" si="0"/>
        <v>0</v>
      </c>
      <c r="L17" s="17">
        <f t="shared" si="0"/>
        <v>0</v>
      </c>
      <c r="N17" s="26">
        <f>(SUMPRODUCT(E$4:E$26,(INDEX('Membership Two-Way'!$C$5:$Y$27,0,ROW()-3))))*E17*$C17</f>
        <v>8250</v>
      </c>
      <c r="O17" s="25">
        <f>(SUMPRODUCT(F$4:F$26,(INDEX('Membership Two-Way'!$C$5:$Y$27,0,ROW()-3))))*F17*$C17</f>
        <v>0</v>
      </c>
      <c r="P17" s="17">
        <f>(SUMPRODUCT(G$4:G$26,(INDEX('Membership Two-Way'!$C$5:$Y$27,0,ROW()-3))))*G17*$C17</f>
        <v>0</v>
      </c>
      <c r="Q17" s="7"/>
    </row>
    <row r="18" spans="2:17" x14ac:dyDescent="0.35">
      <c r="B18" s="24" t="s">
        <v>67</v>
      </c>
      <c r="C18" s="6">
        <f>VLOOKUP(LEFT(B18,2),hearingfrequency!A:B,2)</f>
        <v>211</v>
      </c>
      <c r="E18" s="4">
        <v>1</v>
      </c>
      <c r="F18" s="14"/>
      <c r="G18" s="15"/>
      <c r="H18" s="43">
        <f t="shared" si="1"/>
        <v>1</v>
      </c>
      <c r="J18" s="26">
        <f t="shared" si="0"/>
        <v>211</v>
      </c>
      <c r="K18" s="25">
        <f t="shared" si="0"/>
        <v>0</v>
      </c>
      <c r="L18" s="17">
        <f t="shared" si="0"/>
        <v>0</v>
      </c>
      <c r="N18" s="26">
        <f>(SUMPRODUCT(E$4:E$26,(INDEX('Membership Two-Way'!$C$5:$Y$27,0,ROW()-3))))*E18*$C18</f>
        <v>12660</v>
      </c>
      <c r="O18" s="25">
        <f>(SUMPRODUCT(F$4:F$26,(INDEX('Membership Two-Way'!$C$5:$Y$27,0,ROW()-3))))*F18*$C18</f>
        <v>0</v>
      </c>
      <c r="P18" s="17">
        <f>(SUMPRODUCT(G$4:G$26,(INDEX('Membership Two-Way'!$C$5:$Y$27,0,ROW()-3))))*G18*$C18</f>
        <v>0</v>
      </c>
      <c r="Q18" s="7"/>
    </row>
    <row r="19" spans="2:17" x14ac:dyDescent="0.35">
      <c r="B19" s="24" t="s">
        <v>68</v>
      </c>
      <c r="C19" s="6">
        <f>VLOOKUP(LEFT(B19,2),hearingfrequency!A:B,2)</f>
        <v>114</v>
      </c>
      <c r="E19" s="4">
        <v>1</v>
      </c>
      <c r="F19" s="14"/>
      <c r="G19" s="15"/>
      <c r="H19" s="43">
        <f t="shared" si="1"/>
        <v>1</v>
      </c>
      <c r="J19" s="26">
        <f t="shared" si="0"/>
        <v>114</v>
      </c>
      <c r="K19" s="25">
        <f t="shared" si="0"/>
        <v>0</v>
      </c>
      <c r="L19" s="17">
        <f t="shared" si="0"/>
        <v>0</v>
      </c>
      <c r="N19" s="26">
        <f>(SUMPRODUCT(E$4:E$26,(INDEX('Membership Two-Way'!$C$5:$Y$27,0,ROW()-3))))*E19*$C19</f>
        <v>1710</v>
      </c>
      <c r="O19" s="25">
        <f>(SUMPRODUCT(F$4:F$26,(INDEX('Membership Two-Way'!$C$5:$Y$27,0,ROW()-3))))*F19*$C19</f>
        <v>0</v>
      </c>
      <c r="P19" s="17">
        <f>(SUMPRODUCT(G$4:G$26,(INDEX('Membership Two-Way'!$C$5:$Y$27,0,ROW()-3))))*G19*$C19</f>
        <v>0</v>
      </c>
      <c r="Q19" s="7"/>
    </row>
    <row r="20" spans="2:17" x14ac:dyDescent="0.35">
      <c r="B20" s="24" t="s">
        <v>69</v>
      </c>
      <c r="C20" s="6">
        <f>VLOOKUP(LEFT(B20,2),hearingfrequency!A:B,2)</f>
        <v>117</v>
      </c>
      <c r="E20" s="4">
        <v>1</v>
      </c>
      <c r="F20" s="14"/>
      <c r="G20" s="15"/>
      <c r="H20" s="43">
        <f t="shared" si="1"/>
        <v>1</v>
      </c>
      <c r="J20" s="26">
        <f t="shared" si="0"/>
        <v>117</v>
      </c>
      <c r="K20" s="25">
        <f t="shared" si="0"/>
        <v>0</v>
      </c>
      <c r="L20" s="17">
        <f t="shared" si="0"/>
        <v>0</v>
      </c>
      <c r="N20" s="26">
        <f>(SUMPRODUCT(E$4:E$26,(INDEX('Membership Two-Way'!$C$5:$Y$27,0,ROW()-3))))*E20*$C20</f>
        <v>6084</v>
      </c>
      <c r="O20" s="25">
        <f>(SUMPRODUCT(F$4:F$26,(INDEX('Membership Two-Way'!$C$5:$Y$27,0,ROW()-3))))*F20*$C20</f>
        <v>0</v>
      </c>
      <c r="P20" s="17">
        <f>(SUMPRODUCT(G$4:G$26,(INDEX('Membership Two-Way'!$C$5:$Y$27,0,ROW()-3))))*G20*$C20</f>
        <v>0</v>
      </c>
      <c r="Q20" s="7"/>
    </row>
    <row r="21" spans="2:17" x14ac:dyDescent="0.35">
      <c r="B21" s="24" t="s">
        <v>70</v>
      </c>
      <c r="C21" s="6">
        <f>VLOOKUP(LEFT(B21,2),hearingfrequency!A:B,2)</f>
        <v>79</v>
      </c>
      <c r="E21" s="4">
        <v>1</v>
      </c>
      <c r="F21" s="14"/>
      <c r="G21" s="15"/>
      <c r="H21" s="43">
        <f t="shared" si="1"/>
        <v>1</v>
      </c>
      <c r="J21" s="26">
        <f t="shared" si="0"/>
        <v>79</v>
      </c>
      <c r="K21" s="25">
        <f t="shared" si="0"/>
        <v>0</v>
      </c>
      <c r="L21" s="17">
        <f t="shared" si="0"/>
        <v>0</v>
      </c>
      <c r="N21" s="26">
        <f>(SUMPRODUCT(E$4:E$26,(INDEX('Membership Two-Way'!$C$5:$Y$27,0,ROW()-3))))*E21*$C21</f>
        <v>2607</v>
      </c>
      <c r="O21" s="25">
        <f>(SUMPRODUCT(F$4:F$26,(INDEX('Membership Two-Way'!$C$5:$Y$27,0,ROW()-3))))*F21*$C21</f>
        <v>0</v>
      </c>
      <c r="P21" s="17">
        <f>(SUMPRODUCT(G$4:G$26,(INDEX('Membership Two-Way'!$C$5:$Y$27,0,ROW()-3))))*G21*$C21</f>
        <v>0</v>
      </c>
      <c r="Q21" s="7"/>
    </row>
    <row r="22" spans="2:17" x14ac:dyDescent="0.35">
      <c r="B22" s="24" t="s">
        <v>71</v>
      </c>
      <c r="C22" s="6">
        <f>VLOOKUP(LEFT(B22,2),hearingfrequency!A:B,2)</f>
        <v>69</v>
      </c>
      <c r="E22" s="4">
        <v>1</v>
      </c>
      <c r="F22" s="14"/>
      <c r="G22" s="15"/>
      <c r="H22" s="43">
        <f t="shared" si="1"/>
        <v>1</v>
      </c>
      <c r="J22" s="26">
        <f t="shared" si="0"/>
        <v>69</v>
      </c>
      <c r="K22" s="25">
        <f t="shared" si="0"/>
        <v>0</v>
      </c>
      <c r="L22" s="17">
        <f t="shared" si="0"/>
        <v>0</v>
      </c>
      <c r="N22" s="26">
        <f>(SUMPRODUCT(E$4:E$26,(INDEX('Membership Two-Way'!$C$5:$Y$27,0,ROW()-3))))*E22*$C22</f>
        <v>5313</v>
      </c>
      <c r="O22" s="25">
        <f>(SUMPRODUCT(F$4:F$26,(INDEX('Membership Two-Way'!$C$5:$Y$27,0,ROW()-3))))*F22*$C22</f>
        <v>0</v>
      </c>
      <c r="P22" s="17">
        <f>(SUMPRODUCT(G$4:G$26,(INDEX('Membership Two-Way'!$C$5:$Y$27,0,ROW()-3))))*G22*$C22</f>
        <v>0</v>
      </c>
      <c r="Q22" s="7"/>
    </row>
    <row r="23" spans="2:17" x14ac:dyDescent="0.35">
      <c r="B23" s="24" t="s">
        <v>72</v>
      </c>
      <c r="C23" s="6">
        <f>VLOOKUP(LEFT(B23,2),hearingfrequency!A:B,2)</f>
        <v>122</v>
      </c>
      <c r="E23" s="4">
        <v>1</v>
      </c>
      <c r="F23" s="14"/>
      <c r="G23" s="15"/>
      <c r="H23" s="43">
        <f t="shared" si="1"/>
        <v>1</v>
      </c>
      <c r="J23" s="26">
        <f t="shared" si="0"/>
        <v>122</v>
      </c>
      <c r="K23" s="25">
        <f t="shared" si="0"/>
        <v>0</v>
      </c>
      <c r="L23" s="17">
        <f t="shared" si="0"/>
        <v>0</v>
      </c>
      <c r="N23" s="26">
        <f>(SUMPRODUCT(E$4:E$26,(INDEX('Membership Two-Way'!$C$5:$Y$27,0,ROW()-3))))*E23*$C23</f>
        <v>4270</v>
      </c>
      <c r="O23" s="25">
        <f>(SUMPRODUCT(F$4:F$26,(INDEX('Membership Two-Way'!$C$5:$Y$27,0,ROW()-3))))*F23*$C23</f>
        <v>0</v>
      </c>
      <c r="P23" s="17">
        <f>(SUMPRODUCT(G$4:G$26,(INDEX('Membership Two-Way'!$C$5:$Y$27,0,ROW()-3))))*G23*$C23</f>
        <v>0</v>
      </c>
      <c r="Q23" s="7"/>
    </row>
    <row r="24" spans="2:17" x14ac:dyDescent="0.35">
      <c r="B24" s="24" t="s">
        <v>73</v>
      </c>
      <c r="C24" s="6">
        <f>VLOOKUP(LEFT(B24,2),hearingfrequency!A:B,2)</f>
        <v>99</v>
      </c>
      <c r="E24" s="4">
        <v>1</v>
      </c>
      <c r="F24" s="14"/>
      <c r="G24" s="15"/>
      <c r="H24" s="43">
        <f t="shared" si="1"/>
        <v>1</v>
      </c>
      <c r="J24" s="26">
        <f t="shared" si="0"/>
        <v>99</v>
      </c>
      <c r="K24" s="25">
        <f t="shared" si="0"/>
        <v>0</v>
      </c>
      <c r="L24" s="17">
        <f t="shared" si="0"/>
        <v>0</v>
      </c>
      <c r="N24" s="26">
        <f>(SUMPRODUCT(E$4:E$26,(INDEX('Membership Two-Way'!$C$5:$Y$27,0,ROW()-3))))*E24*$C24</f>
        <v>1287</v>
      </c>
      <c r="O24" s="25">
        <f>(SUMPRODUCT(F$4:F$26,(INDEX('Membership Two-Way'!$C$5:$Y$27,0,ROW()-3))))*F24*$C24</f>
        <v>0</v>
      </c>
      <c r="P24" s="17">
        <f>(SUMPRODUCT(G$4:G$26,(INDEX('Membership Two-Way'!$C$5:$Y$27,0,ROW()-3))))*G24*$C24</f>
        <v>0</v>
      </c>
      <c r="Q24" s="7"/>
    </row>
    <row r="25" spans="2:17" x14ac:dyDescent="0.35">
      <c r="B25" s="24" t="s">
        <v>89</v>
      </c>
      <c r="C25" s="6">
        <f>VLOOKUP(LEFT(B25,2),hearingfrequency!A:B,2)</f>
        <v>4</v>
      </c>
      <c r="E25" s="4">
        <v>1</v>
      </c>
      <c r="F25" s="14"/>
      <c r="G25" s="15"/>
      <c r="H25" s="43">
        <f t="shared" si="1"/>
        <v>1</v>
      </c>
      <c r="J25" s="26">
        <f t="shared" ref="J25:L30" si="2">$C25*E25</f>
        <v>4</v>
      </c>
      <c r="K25" s="25">
        <f t="shared" si="2"/>
        <v>0</v>
      </c>
      <c r="L25" s="17">
        <f t="shared" si="2"/>
        <v>0</v>
      </c>
      <c r="N25" s="26">
        <f>(SUMPRODUCT(E$4:E$26,(INDEX('Membership Two-Way'!$C$5:$Y$27,0,ROW()-3))))*E25*$C25</f>
        <v>84</v>
      </c>
      <c r="O25" s="25">
        <f>(SUMPRODUCT(F$4:F$26,(INDEX('Membership Two-Way'!$C$5:$Y$27,0,ROW()-3))))*F25*$C25</f>
        <v>0</v>
      </c>
      <c r="P25" s="17">
        <f>(SUMPRODUCT(G$4:G$26,(INDEX('Membership Two-Way'!$C$5:$Y$27,0,ROW()-3))))*G25*$C25</f>
        <v>0</v>
      </c>
      <c r="Q25" s="7"/>
    </row>
    <row r="26" spans="2:17" ht="15" thickBot="1" x14ac:dyDescent="0.4">
      <c r="B26" s="40" t="s">
        <v>74</v>
      </c>
      <c r="C26" s="41">
        <f>VLOOKUP(LEFT(B26,2),hearingfrequency!A:B,2)</f>
        <v>39</v>
      </c>
      <c r="E26" s="44">
        <v>1</v>
      </c>
      <c r="F26" s="45"/>
      <c r="G26" s="46"/>
      <c r="H26" s="47">
        <f t="shared" si="1"/>
        <v>1</v>
      </c>
      <c r="J26" s="27">
        <f t="shared" si="2"/>
        <v>39</v>
      </c>
      <c r="K26" s="28">
        <f t="shared" si="2"/>
        <v>0</v>
      </c>
      <c r="L26" s="3">
        <f t="shared" si="2"/>
        <v>0</v>
      </c>
      <c r="N26" s="27">
        <f>(SUMPRODUCT(E$4:E$26,(INDEX('Membership Two-Way'!$C$5:$Y$27,0,ROW()-3))))*E26*$C26</f>
        <v>1248</v>
      </c>
      <c r="O26" s="28">
        <f>(SUMPRODUCT(F$4:F$26,(INDEX('Membership Two-Way'!$C$5:$Y$27,0,ROW()-3))))*F26*$C26</f>
        <v>0</v>
      </c>
      <c r="P26" s="3">
        <f>(SUMPRODUCT(G$4:G$26,(INDEX('Membership Two-Way'!$C$5:$Y$27,0,ROW()-3))))*G26*$C26</f>
        <v>0</v>
      </c>
    </row>
    <row r="28" spans="2:17" x14ac:dyDescent="0.35">
      <c r="E28" s="29">
        <f>COUNTIF(E4:E27,"=1")</f>
        <v>23</v>
      </c>
      <c r="F28" s="29">
        <f>COUNTIF(F4:F27,"=1")</f>
        <v>0</v>
      </c>
      <c r="G28" s="29">
        <f>COUNTIF(G4:G27,"=1")</f>
        <v>0</v>
      </c>
      <c r="H28" s="29">
        <f>SUM(E28:G28)</f>
        <v>23</v>
      </c>
      <c r="L28" s="29">
        <f>SUM(J4:L24)</f>
        <v>2512</v>
      </c>
    </row>
  </sheetData>
  <mergeCells count="3">
    <mergeCell ref="E2:H2"/>
    <mergeCell ref="J2:L2"/>
    <mergeCell ref="N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021A-CA2B-496C-9F44-6D611A7B9D81}">
  <dimension ref="A1:B23"/>
  <sheetViews>
    <sheetView workbookViewId="0">
      <selection sqref="A1:B23"/>
    </sheetView>
  </sheetViews>
  <sheetFormatPr defaultRowHeight="14.5" x14ac:dyDescent="0.35"/>
  <sheetData>
    <row r="1" spans="1:2" x14ac:dyDescent="0.35">
      <c r="A1" s="29" t="s">
        <v>85</v>
      </c>
      <c r="B1" s="29" t="s">
        <v>86</v>
      </c>
    </row>
    <row r="2" spans="1:2" x14ac:dyDescent="0.35">
      <c r="A2" s="29" t="s">
        <v>4</v>
      </c>
      <c r="B2" s="29">
        <v>95</v>
      </c>
    </row>
    <row r="3" spans="1:2" x14ac:dyDescent="0.35">
      <c r="A3" s="29" t="s">
        <v>5</v>
      </c>
      <c r="B3" s="29">
        <v>238</v>
      </c>
    </row>
    <row r="4" spans="1:2" x14ac:dyDescent="0.35">
      <c r="A4" s="29" t="s">
        <v>6</v>
      </c>
      <c r="B4" s="29">
        <v>163</v>
      </c>
    </row>
    <row r="5" spans="1:2" x14ac:dyDescent="0.35">
      <c r="A5" s="29" t="s">
        <v>7</v>
      </c>
      <c r="B5" s="29">
        <v>132</v>
      </c>
    </row>
    <row r="6" spans="1:2" x14ac:dyDescent="0.35">
      <c r="A6" s="29" t="s">
        <v>8</v>
      </c>
      <c r="B6" s="29">
        <v>26</v>
      </c>
    </row>
    <row r="7" spans="1:2" x14ac:dyDescent="0.35">
      <c r="A7" s="29" t="s">
        <v>10</v>
      </c>
      <c r="B7" s="29">
        <v>68</v>
      </c>
    </row>
    <row r="8" spans="1:2" x14ac:dyDescent="0.35">
      <c r="A8" s="29" t="s">
        <v>11</v>
      </c>
      <c r="B8" s="29">
        <v>245</v>
      </c>
    </row>
    <row r="9" spans="1:2" x14ac:dyDescent="0.35">
      <c r="A9" s="29" t="s">
        <v>12</v>
      </c>
      <c r="B9" s="29">
        <v>211</v>
      </c>
    </row>
    <row r="10" spans="1:2" x14ac:dyDescent="0.35">
      <c r="A10" s="29" t="s">
        <v>13</v>
      </c>
      <c r="B10" s="29">
        <v>15</v>
      </c>
    </row>
    <row r="11" spans="1:2" x14ac:dyDescent="0.35">
      <c r="A11" s="29" t="s">
        <v>14</v>
      </c>
      <c r="B11" s="29">
        <v>111</v>
      </c>
    </row>
    <row r="12" spans="1:2" x14ac:dyDescent="0.35">
      <c r="A12" s="29" t="s">
        <v>90</v>
      </c>
      <c r="B12" s="29">
        <v>3</v>
      </c>
    </row>
    <row r="13" spans="1:2" x14ac:dyDescent="0.35">
      <c r="A13" s="29" t="s">
        <v>15</v>
      </c>
      <c r="B13" s="29">
        <v>234</v>
      </c>
    </row>
    <row r="14" spans="1:2" x14ac:dyDescent="0.35">
      <c r="A14" s="29" t="s">
        <v>16</v>
      </c>
      <c r="B14" s="29">
        <v>39</v>
      </c>
    </row>
    <row r="15" spans="1:2" x14ac:dyDescent="0.35">
      <c r="A15" s="29" t="s">
        <v>17</v>
      </c>
      <c r="B15" s="29">
        <v>150</v>
      </c>
    </row>
    <row r="16" spans="1:2" x14ac:dyDescent="0.35">
      <c r="A16" s="29" t="s">
        <v>18</v>
      </c>
      <c r="B16" s="29">
        <v>142</v>
      </c>
    </row>
    <row r="17" spans="1:2" x14ac:dyDescent="0.35">
      <c r="A17" s="29" t="s">
        <v>20</v>
      </c>
      <c r="B17" s="29">
        <v>69</v>
      </c>
    </row>
    <row r="18" spans="1:2" x14ac:dyDescent="0.35">
      <c r="A18" s="29" t="s">
        <v>21</v>
      </c>
      <c r="B18" s="29">
        <v>114</v>
      </c>
    </row>
    <row r="19" spans="1:2" x14ac:dyDescent="0.35">
      <c r="A19" s="29" t="s">
        <v>22</v>
      </c>
      <c r="B19" s="29">
        <v>79</v>
      </c>
    </row>
    <row r="20" spans="1:2" x14ac:dyDescent="0.35">
      <c r="A20" s="29" t="s">
        <v>23</v>
      </c>
      <c r="B20" s="29">
        <v>117</v>
      </c>
    </row>
    <row r="21" spans="1:2" x14ac:dyDescent="0.35">
      <c r="A21" s="29" t="s">
        <v>24</v>
      </c>
      <c r="B21" s="29">
        <v>122</v>
      </c>
    </row>
    <row r="22" spans="1:2" x14ac:dyDescent="0.35">
      <c r="A22" s="29" t="s">
        <v>25</v>
      </c>
      <c r="B22" s="29">
        <v>99</v>
      </c>
    </row>
    <row r="23" spans="1:2" x14ac:dyDescent="0.35">
      <c r="A23" s="29" t="s">
        <v>91</v>
      </c>
      <c r="B23" s="2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E335-7FF6-4311-87FF-A520E9F0FE41}">
  <dimension ref="A1:B27"/>
  <sheetViews>
    <sheetView topLeftCell="A5" workbookViewId="0">
      <selection activeCell="D19" sqref="D19:D21"/>
    </sheetView>
  </sheetViews>
  <sheetFormatPr defaultRowHeight="14.5" x14ac:dyDescent="0.35"/>
  <sheetData>
    <row r="1" spans="1:2" x14ac:dyDescent="0.35">
      <c r="A1" t="s">
        <v>78</v>
      </c>
      <c r="B1" t="s">
        <v>0</v>
      </c>
    </row>
    <row r="2" spans="1:2" x14ac:dyDescent="0.35">
      <c r="A2" t="s">
        <v>21</v>
      </c>
      <c r="B2" t="s">
        <v>41</v>
      </c>
    </row>
    <row r="3" spans="1:2" x14ac:dyDescent="0.35">
      <c r="A3" t="s">
        <v>6</v>
      </c>
      <c r="B3" t="s">
        <v>35</v>
      </c>
    </row>
    <row r="4" spans="1:2" x14ac:dyDescent="0.35">
      <c r="A4" t="s">
        <v>15</v>
      </c>
      <c r="B4" t="s">
        <v>36</v>
      </c>
    </row>
    <row r="5" spans="1:2" x14ac:dyDescent="0.35">
      <c r="A5" t="s">
        <v>20</v>
      </c>
      <c r="B5" t="s">
        <v>46</v>
      </c>
    </row>
    <row r="6" spans="1:2" x14ac:dyDescent="0.35">
      <c r="A6" t="s">
        <v>12</v>
      </c>
      <c r="B6" t="s">
        <v>79</v>
      </c>
    </row>
    <row r="7" spans="1:2" x14ac:dyDescent="0.35">
      <c r="A7" t="s">
        <v>14</v>
      </c>
      <c r="B7" t="s">
        <v>49</v>
      </c>
    </row>
    <row r="8" spans="1:2" x14ac:dyDescent="0.35">
      <c r="A8" t="s">
        <v>7</v>
      </c>
      <c r="B8" t="s">
        <v>37</v>
      </c>
    </row>
    <row r="9" spans="1:2" x14ac:dyDescent="0.35">
      <c r="A9" t="s">
        <v>11</v>
      </c>
      <c r="B9" t="s">
        <v>38</v>
      </c>
    </row>
    <row r="10" spans="1:2" x14ac:dyDescent="0.35">
      <c r="A10" t="s">
        <v>22</v>
      </c>
      <c r="B10" t="s">
        <v>43</v>
      </c>
    </row>
    <row r="11" spans="1:2" x14ac:dyDescent="0.35">
      <c r="A11" t="s">
        <v>25</v>
      </c>
      <c r="B11" t="s">
        <v>47</v>
      </c>
    </row>
    <row r="12" spans="1:2" x14ac:dyDescent="0.35">
      <c r="A12" t="s">
        <v>5</v>
      </c>
      <c r="B12" t="s">
        <v>34</v>
      </c>
    </row>
    <row r="13" spans="1:2" x14ac:dyDescent="0.35">
      <c r="A13" t="s">
        <v>18</v>
      </c>
      <c r="B13" t="s">
        <v>45</v>
      </c>
    </row>
    <row r="14" spans="1:2" x14ac:dyDescent="0.35">
      <c r="A14" t="s">
        <v>10</v>
      </c>
      <c r="B14" t="s">
        <v>80</v>
      </c>
    </row>
    <row r="15" spans="1:2" x14ac:dyDescent="0.35">
      <c r="A15" t="s">
        <v>8</v>
      </c>
      <c r="B15" t="s">
        <v>44</v>
      </c>
    </row>
    <row r="16" spans="1:2" x14ac:dyDescent="0.35">
      <c r="A16" t="s">
        <v>13</v>
      </c>
      <c r="B16" t="s">
        <v>39</v>
      </c>
    </row>
    <row r="17" spans="1:2" x14ac:dyDescent="0.35">
      <c r="A17" t="s">
        <v>4</v>
      </c>
      <c r="B17" t="s">
        <v>33</v>
      </c>
    </row>
    <row r="18" spans="1:2" x14ac:dyDescent="0.35">
      <c r="A18" t="s">
        <v>24</v>
      </c>
      <c r="B18" t="s">
        <v>81</v>
      </c>
    </row>
    <row r="19" spans="1:2" x14ac:dyDescent="0.35">
      <c r="A19" t="s">
        <v>23</v>
      </c>
      <c r="B19" t="s">
        <v>42</v>
      </c>
    </row>
    <row r="20" spans="1:2" x14ac:dyDescent="0.35">
      <c r="A20" t="s">
        <v>17</v>
      </c>
      <c r="B20" t="s">
        <v>40</v>
      </c>
    </row>
    <row r="21" spans="1:2" x14ac:dyDescent="0.35">
      <c r="A21" t="s">
        <v>77</v>
      </c>
      <c r="B21" t="s">
        <v>82</v>
      </c>
    </row>
    <row r="22" spans="1:2" x14ac:dyDescent="0.35">
      <c r="A22" t="s">
        <v>16</v>
      </c>
      <c r="B22" t="s">
        <v>48</v>
      </c>
    </row>
    <row r="23" spans="1:2" x14ac:dyDescent="0.35">
      <c r="A23" t="s">
        <v>9</v>
      </c>
      <c r="B23" t="s">
        <v>51</v>
      </c>
    </row>
    <row r="24" spans="1:2" x14ac:dyDescent="0.35">
      <c r="A24" t="s">
        <v>19</v>
      </c>
      <c r="B24" t="s">
        <v>52</v>
      </c>
    </row>
    <row r="25" spans="1:2" x14ac:dyDescent="0.35">
      <c r="A25" t="s">
        <v>75</v>
      </c>
      <c r="B25" t="s">
        <v>83</v>
      </c>
    </row>
    <row r="26" spans="1:2" x14ac:dyDescent="0.35">
      <c r="A26" t="s">
        <v>76</v>
      </c>
      <c r="B26" t="s">
        <v>84</v>
      </c>
    </row>
    <row r="27" spans="1:2" x14ac:dyDescent="0.35">
      <c r="A27" t="s">
        <v>26</v>
      </c>
      <c r="B27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27"/>
  <sheetViews>
    <sheetView zoomScale="40" zoomScaleNormal="40" workbookViewId="0">
      <selection activeCell="B4" sqref="B4"/>
    </sheetView>
  </sheetViews>
  <sheetFormatPr defaultRowHeight="14.5" x14ac:dyDescent="0.35"/>
  <cols>
    <col min="1" max="1" width="4.1796875" customWidth="1"/>
    <col min="2" max="2" width="8.7265625" style="22"/>
    <col min="3" max="3" width="11" customWidth="1"/>
  </cols>
  <sheetData>
    <row r="1" spans="2:25" ht="15.75" customHeight="1" x14ac:dyDescent="0.35"/>
    <row r="2" spans="2:25" ht="15.75" customHeight="1" x14ac:dyDescent="0.35">
      <c r="B2" s="36" t="s">
        <v>32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</row>
    <row r="3" spans="2:25" ht="13.5" customHeight="1" x14ac:dyDescent="0.35"/>
    <row r="4" spans="2:25" s="22" customFormat="1" ht="15.75" customHeight="1" x14ac:dyDescent="0.35">
      <c r="B4" s="34"/>
      <c r="C4" s="34" t="s">
        <v>54</v>
      </c>
      <c r="D4" s="34" t="s">
        <v>55</v>
      </c>
      <c r="E4" s="34" t="s">
        <v>56</v>
      </c>
      <c r="F4" s="34" t="s">
        <v>57</v>
      </c>
      <c r="G4" s="34" t="s">
        <v>58</v>
      </c>
      <c r="H4" s="34" t="s">
        <v>59</v>
      </c>
      <c r="I4" s="34" t="s">
        <v>88</v>
      </c>
      <c r="J4" s="34" t="s">
        <v>60</v>
      </c>
      <c r="K4" s="34" t="s">
        <v>61</v>
      </c>
      <c r="L4" s="34" t="s">
        <v>62</v>
      </c>
      <c r="M4" s="34" t="s">
        <v>63</v>
      </c>
      <c r="N4" s="34" t="s">
        <v>64</v>
      </c>
      <c r="O4" s="34" t="s">
        <v>65</v>
      </c>
      <c r="P4" s="34" t="s">
        <v>66</v>
      </c>
      <c r="Q4" s="34" t="s">
        <v>67</v>
      </c>
      <c r="R4" s="34" t="s">
        <v>68</v>
      </c>
      <c r="S4" s="34" t="s">
        <v>69</v>
      </c>
      <c r="T4" s="34" t="s">
        <v>70</v>
      </c>
      <c r="U4" s="34" t="s">
        <v>71</v>
      </c>
      <c r="V4" s="34" t="s">
        <v>72</v>
      </c>
      <c r="W4" s="34" t="s">
        <v>73</v>
      </c>
      <c r="X4" s="34" t="s">
        <v>89</v>
      </c>
      <c r="Y4" s="34" t="s">
        <v>74</v>
      </c>
    </row>
    <row r="5" spans="2:25" x14ac:dyDescent="0.35">
      <c r="B5" s="34" t="s">
        <v>54</v>
      </c>
      <c r="C5" s="18"/>
      <c r="D5" s="18">
        <v>0</v>
      </c>
      <c r="E5" s="18">
        <v>10</v>
      </c>
      <c r="F5" s="18">
        <v>3</v>
      </c>
      <c r="G5" s="18">
        <v>4</v>
      </c>
      <c r="H5" s="18">
        <v>0</v>
      </c>
      <c r="I5" s="18">
        <v>2</v>
      </c>
      <c r="J5" s="18">
        <v>0</v>
      </c>
      <c r="K5" s="18">
        <v>3</v>
      </c>
      <c r="L5" s="18">
        <v>2</v>
      </c>
      <c r="M5" s="18">
        <v>2</v>
      </c>
      <c r="N5" s="18">
        <v>1</v>
      </c>
      <c r="O5" s="18">
        <v>3</v>
      </c>
      <c r="P5" s="18">
        <v>6</v>
      </c>
      <c r="Q5" s="18">
        <v>3</v>
      </c>
      <c r="R5" s="18">
        <v>2</v>
      </c>
      <c r="S5" s="18">
        <v>4</v>
      </c>
      <c r="T5" s="18">
        <v>4</v>
      </c>
      <c r="U5" s="18">
        <v>10</v>
      </c>
      <c r="V5" s="18">
        <v>6</v>
      </c>
      <c r="W5" s="18">
        <v>0</v>
      </c>
      <c r="X5" s="35">
        <v>0</v>
      </c>
      <c r="Y5" s="35">
        <v>1</v>
      </c>
    </row>
    <row r="6" spans="2:25" x14ac:dyDescent="0.35">
      <c r="B6" s="34" t="s">
        <v>55</v>
      </c>
      <c r="C6" s="18">
        <v>0</v>
      </c>
      <c r="D6" s="18"/>
      <c r="E6" s="18">
        <v>0</v>
      </c>
      <c r="F6" s="18">
        <v>5</v>
      </c>
      <c r="G6" s="18">
        <v>0</v>
      </c>
      <c r="H6" s="18">
        <v>0</v>
      </c>
      <c r="I6" s="18">
        <v>1</v>
      </c>
      <c r="J6" s="18">
        <v>1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1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35">
        <v>1</v>
      </c>
      <c r="Y6" s="35">
        <v>3</v>
      </c>
    </row>
    <row r="7" spans="2:25" x14ac:dyDescent="0.35">
      <c r="B7" s="34" t="s">
        <v>56</v>
      </c>
      <c r="C7" s="18">
        <v>10</v>
      </c>
      <c r="D7" s="18">
        <v>0</v>
      </c>
      <c r="E7" s="18"/>
      <c r="F7" s="18">
        <v>3</v>
      </c>
      <c r="G7" s="18">
        <v>9</v>
      </c>
      <c r="H7" s="18">
        <v>0</v>
      </c>
      <c r="I7" s="18">
        <v>2</v>
      </c>
      <c r="J7" s="18">
        <v>0</v>
      </c>
      <c r="K7" s="18">
        <v>0</v>
      </c>
      <c r="L7" s="18">
        <v>4</v>
      </c>
      <c r="M7" s="18">
        <v>4</v>
      </c>
      <c r="N7" s="18">
        <v>2</v>
      </c>
      <c r="O7" s="18">
        <v>4</v>
      </c>
      <c r="P7" s="18">
        <v>10</v>
      </c>
      <c r="Q7" s="18">
        <v>4</v>
      </c>
      <c r="R7" s="18">
        <v>1</v>
      </c>
      <c r="S7" s="18">
        <v>4</v>
      </c>
      <c r="T7" s="18">
        <v>3</v>
      </c>
      <c r="U7" s="18">
        <v>6</v>
      </c>
      <c r="V7" s="18">
        <v>7</v>
      </c>
      <c r="W7" s="18">
        <v>0</v>
      </c>
      <c r="X7" s="35">
        <v>2</v>
      </c>
      <c r="Y7" s="35">
        <v>7</v>
      </c>
    </row>
    <row r="8" spans="2:25" x14ac:dyDescent="0.35">
      <c r="B8" s="34" t="s">
        <v>57</v>
      </c>
      <c r="C8" s="18">
        <v>3</v>
      </c>
      <c r="D8" s="18">
        <v>5</v>
      </c>
      <c r="E8" s="18">
        <v>3</v>
      </c>
      <c r="F8" s="18"/>
      <c r="G8" s="18">
        <v>4</v>
      </c>
      <c r="H8" s="18">
        <v>3</v>
      </c>
      <c r="I8" s="18">
        <v>2</v>
      </c>
      <c r="J8" s="18">
        <v>0</v>
      </c>
      <c r="K8" s="18">
        <v>4</v>
      </c>
      <c r="L8" s="18">
        <v>0</v>
      </c>
      <c r="M8" s="18">
        <v>0</v>
      </c>
      <c r="N8" s="18">
        <v>0</v>
      </c>
      <c r="O8" s="18">
        <v>0</v>
      </c>
      <c r="P8" s="18">
        <v>4</v>
      </c>
      <c r="Q8" s="18">
        <v>5</v>
      </c>
      <c r="R8" s="18">
        <v>2</v>
      </c>
      <c r="S8" s="18">
        <v>3</v>
      </c>
      <c r="T8" s="18">
        <v>2</v>
      </c>
      <c r="U8" s="18">
        <v>3</v>
      </c>
      <c r="V8" s="18">
        <v>0</v>
      </c>
      <c r="W8" s="18">
        <v>5</v>
      </c>
      <c r="X8" s="35">
        <v>0</v>
      </c>
      <c r="Y8" s="35">
        <v>0</v>
      </c>
    </row>
    <row r="9" spans="2:25" x14ac:dyDescent="0.35">
      <c r="B9" s="34" t="s">
        <v>58</v>
      </c>
      <c r="C9" s="18">
        <v>4</v>
      </c>
      <c r="D9" s="18">
        <v>0</v>
      </c>
      <c r="E9" s="18">
        <v>9</v>
      </c>
      <c r="F9" s="18">
        <v>4</v>
      </c>
      <c r="G9" s="18"/>
      <c r="H9" s="18">
        <v>1</v>
      </c>
      <c r="I9" s="18">
        <v>0</v>
      </c>
      <c r="J9" s="18">
        <v>0</v>
      </c>
      <c r="K9" s="18">
        <v>2</v>
      </c>
      <c r="L9" s="18">
        <v>2</v>
      </c>
      <c r="M9" s="18">
        <v>2</v>
      </c>
      <c r="N9" s="18">
        <v>0</v>
      </c>
      <c r="O9" s="18">
        <v>2</v>
      </c>
      <c r="P9" s="18">
        <v>4</v>
      </c>
      <c r="Q9" s="18">
        <v>5</v>
      </c>
      <c r="R9" s="18">
        <v>3</v>
      </c>
      <c r="S9" s="18">
        <v>3</v>
      </c>
      <c r="T9" s="18">
        <v>3</v>
      </c>
      <c r="U9" s="18">
        <v>4</v>
      </c>
      <c r="V9" s="18">
        <v>2</v>
      </c>
      <c r="W9" s="18">
        <v>0</v>
      </c>
      <c r="X9" s="35">
        <v>0</v>
      </c>
      <c r="Y9" s="35">
        <v>1</v>
      </c>
    </row>
    <row r="10" spans="2:25" x14ac:dyDescent="0.35">
      <c r="B10" s="34" t="s">
        <v>59</v>
      </c>
      <c r="C10" s="18">
        <v>0</v>
      </c>
      <c r="D10" s="18">
        <v>0</v>
      </c>
      <c r="E10" s="18">
        <v>0</v>
      </c>
      <c r="F10" s="18">
        <v>3</v>
      </c>
      <c r="G10" s="18">
        <v>1</v>
      </c>
      <c r="H10" s="18"/>
      <c r="I10" s="18">
        <v>5</v>
      </c>
      <c r="J10" s="18">
        <v>2</v>
      </c>
      <c r="K10" s="18">
        <v>0</v>
      </c>
      <c r="L10" s="18">
        <v>1</v>
      </c>
      <c r="M10" s="18">
        <v>0</v>
      </c>
      <c r="N10" s="18">
        <v>1</v>
      </c>
      <c r="O10" s="18">
        <v>0</v>
      </c>
      <c r="P10" s="18">
        <v>1</v>
      </c>
      <c r="Q10" s="18">
        <v>1</v>
      </c>
      <c r="R10" s="18">
        <v>1</v>
      </c>
      <c r="S10" s="18">
        <v>1</v>
      </c>
      <c r="T10" s="18">
        <v>1</v>
      </c>
      <c r="U10" s="18">
        <v>0</v>
      </c>
      <c r="V10" s="18">
        <v>2</v>
      </c>
      <c r="W10" s="18">
        <v>0</v>
      </c>
      <c r="X10" s="35">
        <v>2</v>
      </c>
      <c r="Y10" s="35">
        <v>1</v>
      </c>
    </row>
    <row r="11" spans="2:25" x14ac:dyDescent="0.35">
      <c r="B11" s="34" t="s">
        <v>88</v>
      </c>
      <c r="C11" s="18">
        <v>2</v>
      </c>
      <c r="D11" s="18">
        <v>1</v>
      </c>
      <c r="E11" s="18">
        <v>2</v>
      </c>
      <c r="F11" s="18">
        <v>2</v>
      </c>
      <c r="G11" s="18">
        <v>0</v>
      </c>
      <c r="H11" s="18">
        <v>5</v>
      </c>
      <c r="I11" s="18"/>
      <c r="J11" s="18">
        <v>0</v>
      </c>
      <c r="K11" s="18">
        <v>2</v>
      </c>
      <c r="L11" s="18">
        <v>0</v>
      </c>
      <c r="M11" s="18">
        <v>1</v>
      </c>
      <c r="N11" s="18">
        <v>0</v>
      </c>
      <c r="O11" s="18">
        <v>2</v>
      </c>
      <c r="P11" s="18">
        <v>0</v>
      </c>
      <c r="Q11" s="18">
        <v>1</v>
      </c>
      <c r="R11" s="18">
        <v>0</v>
      </c>
      <c r="S11" s="18">
        <v>0</v>
      </c>
      <c r="T11" s="18">
        <v>0</v>
      </c>
      <c r="U11" s="18">
        <v>1</v>
      </c>
      <c r="V11" s="18">
        <v>0</v>
      </c>
      <c r="W11" s="18">
        <v>1</v>
      </c>
      <c r="X11" s="35">
        <v>0</v>
      </c>
      <c r="Y11" s="35">
        <v>1</v>
      </c>
    </row>
    <row r="12" spans="2:25" x14ac:dyDescent="0.35">
      <c r="B12" s="34" t="s">
        <v>60</v>
      </c>
      <c r="C12" s="18">
        <v>0</v>
      </c>
      <c r="D12" s="18">
        <v>1</v>
      </c>
      <c r="E12" s="18">
        <v>0</v>
      </c>
      <c r="F12" s="18">
        <v>0</v>
      </c>
      <c r="G12" s="18">
        <v>0</v>
      </c>
      <c r="H12" s="18">
        <v>2</v>
      </c>
      <c r="I12" s="18">
        <v>0</v>
      </c>
      <c r="J12" s="18"/>
      <c r="K12" s="18">
        <v>1</v>
      </c>
      <c r="L12" s="18">
        <v>1</v>
      </c>
      <c r="M12" s="18">
        <v>0</v>
      </c>
      <c r="N12" s="18">
        <v>0</v>
      </c>
      <c r="O12" s="18">
        <v>2</v>
      </c>
      <c r="P12" s="18">
        <v>0</v>
      </c>
      <c r="Q12" s="18">
        <v>1</v>
      </c>
      <c r="R12" s="18">
        <v>0</v>
      </c>
      <c r="S12" s="18">
        <v>0</v>
      </c>
      <c r="T12" s="18">
        <v>1</v>
      </c>
      <c r="U12" s="18">
        <v>1</v>
      </c>
      <c r="V12" s="18">
        <v>0</v>
      </c>
      <c r="W12" s="18">
        <v>4</v>
      </c>
      <c r="X12" s="35">
        <v>3</v>
      </c>
      <c r="Y12" s="35">
        <v>0</v>
      </c>
    </row>
    <row r="13" spans="2:25" x14ac:dyDescent="0.35">
      <c r="B13" s="34" t="s">
        <v>61</v>
      </c>
      <c r="C13" s="18">
        <v>3</v>
      </c>
      <c r="D13" s="18">
        <v>0</v>
      </c>
      <c r="E13" s="18">
        <v>0</v>
      </c>
      <c r="F13" s="18">
        <v>4</v>
      </c>
      <c r="G13" s="18">
        <v>2</v>
      </c>
      <c r="H13" s="18">
        <v>0</v>
      </c>
      <c r="I13" s="18">
        <v>2</v>
      </c>
      <c r="J13" s="18">
        <v>1</v>
      </c>
      <c r="K13" s="18"/>
      <c r="L13" s="18">
        <v>3</v>
      </c>
      <c r="M13" s="18">
        <v>1</v>
      </c>
      <c r="N13" s="18">
        <v>1</v>
      </c>
      <c r="O13" s="18">
        <v>0</v>
      </c>
      <c r="P13" s="18">
        <v>1</v>
      </c>
      <c r="Q13" s="18">
        <v>4</v>
      </c>
      <c r="R13" s="18">
        <v>1</v>
      </c>
      <c r="S13" s="18">
        <v>6</v>
      </c>
      <c r="T13" s="18">
        <v>2</v>
      </c>
      <c r="U13" s="18">
        <v>1</v>
      </c>
      <c r="V13" s="18">
        <v>0</v>
      </c>
      <c r="W13" s="18">
        <v>0</v>
      </c>
      <c r="X13" s="35">
        <v>1</v>
      </c>
      <c r="Y13" s="35">
        <v>5</v>
      </c>
    </row>
    <row r="14" spans="2:25" x14ac:dyDescent="0.35">
      <c r="B14" s="34" t="s">
        <v>62</v>
      </c>
      <c r="C14" s="18">
        <v>2</v>
      </c>
      <c r="D14" s="18">
        <v>0</v>
      </c>
      <c r="E14" s="18">
        <v>4</v>
      </c>
      <c r="F14" s="18">
        <v>0</v>
      </c>
      <c r="G14" s="18">
        <v>2</v>
      </c>
      <c r="H14" s="18">
        <v>1</v>
      </c>
      <c r="I14" s="18">
        <v>0</v>
      </c>
      <c r="J14" s="18">
        <v>1</v>
      </c>
      <c r="K14" s="18">
        <v>3</v>
      </c>
      <c r="L14" s="18"/>
      <c r="M14" s="18">
        <v>8</v>
      </c>
      <c r="N14" s="18">
        <v>0</v>
      </c>
      <c r="O14" s="18">
        <v>9</v>
      </c>
      <c r="P14" s="18">
        <v>3</v>
      </c>
      <c r="Q14" s="18">
        <v>6</v>
      </c>
      <c r="R14" s="18">
        <v>0</v>
      </c>
      <c r="S14" s="18">
        <v>6</v>
      </c>
      <c r="T14" s="18">
        <v>2</v>
      </c>
      <c r="U14" s="18">
        <v>6</v>
      </c>
      <c r="V14" s="18">
        <v>1</v>
      </c>
      <c r="W14" s="18">
        <v>0</v>
      </c>
      <c r="X14" s="35">
        <v>0</v>
      </c>
      <c r="Y14" s="35">
        <v>2</v>
      </c>
    </row>
    <row r="15" spans="2:25" x14ac:dyDescent="0.35">
      <c r="B15" s="34" t="s">
        <v>63</v>
      </c>
      <c r="C15" s="18">
        <v>2</v>
      </c>
      <c r="D15" s="18">
        <v>0</v>
      </c>
      <c r="E15" s="18">
        <v>4</v>
      </c>
      <c r="F15" s="18">
        <v>0</v>
      </c>
      <c r="G15" s="18">
        <v>2</v>
      </c>
      <c r="H15" s="18">
        <v>0</v>
      </c>
      <c r="I15" s="18">
        <v>1</v>
      </c>
      <c r="J15" s="18">
        <v>0</v>
      </c>
      <c r="K15" s="18">
        <v>1</v>
      </c>
      <c r="L15" s="18">
        <v>8</v>
      </c>
      <c r="M15" s="18"/>
      <c r="N15" s="18">
        <v>2</v>
      </c>
      <c r="O15" s="18">
        <v>5</v>
      </c>
      <c r="P15" s="18">
        <v>2</v>
      </c>
      <c r="Q15" s="18">
        <v>4</v>
      </c>
      <c r="R15" s="18">
        <v>0</v>
      </c>
      <c r="S15" s="18">
        <v>3</v>
      </c>
      <c r="T15" s="18">
        <v>1</v>
      </c>
      <c r="U15" s="18">
        <v>4</v>
      </c>
      <c r="V15" s="18">
        <v>1</v>
      </c>
      <c r="W15" s="18">
        <v>0</v>
      </c>
      <c r="X15" s="35">
        <v>0</v>
      </c>
      <c r="Y15" s="35">
        <v>1</v>
      </c>
    </row>
    <row r="16" spans="2:25" x14ac:dyDescent="0.35">
      <c r="B16" s="34" t="s">
        <v>64</v>
      </c>
      <c r="C16" s="18">
        <v>1</v>
      </c>
      <c r="D16" s="18">
        <v>0</v>
      </c>
      <c r="E16" s="18">
        <v>2</v>
      </c>
      <c r="F16" s="18">
        <v>0</v>
      </c>
      <c r="G16" s="18">
        <v>0</v>
      </c>
      <c r="H16" s="18">
        <v>1</v>
      </c>
      <c r="I16" s="18">
        <v>0</v>
      </c>
      <c r="J16" s="18">
        <v>0</v>
      </c>
      <c r="K16" s="18">
        <v>1</v>
      </c>
      <c r="L16" s="18">
        <v>0</v>
      </c>
      <c r="M16" s="18">
        <v>2</v>
      </c>
      <c r="N16" s="18"/>
      <c r="O16" s="18">
        <v>1</v>
      </c>
      <c r="P16" s="18">
        <v>0</v>
      </c>
      <c r="Q16" s="18">
        <v>1</v>
      </c>
      <c r="R16" s="18">
        <v>0</v>
      </c>
      <c r="S16" s="18">
        <v>2</v>
      </c>
      <c r="T16" s="18">
        <v>0</v>
      </c>
      <c r="U16" s="18">
        <v>3</v>
      </c>
      <c r="V16" s="18">
        <v>0</v>
      </c>
      <c r="W16" s="18">
        <v>0</v>
      </c>
      <c r="X16" s="35">
        <v>0</v>
      </c>
      <c r="Y16" s="35">
        <v>0</v>
      </c>
    </row>
    <row r="17" spans="2:25" x14ac:dyDescent="0.35">
      <c r="B17" s="34" t="s">
        <v>65</v>
      </c>
      <c r="C17" s="18">
        <v>3</v>
      </c>
      <c r="D17" s="18">
        <v>0</v>
      </c>
      <c r="E17" s="18">
        <v>4</v>
      </c>
      <c r="F17" s="18">
        <v>0</v>
      </c>
      <c r="G17" s="18">
        <v>2</v>
      </c>
      <c r="H17" s="18">
        <v>0</v>
      </c>
      <c r="I17" s="18">
        <v>2</v>
      </c>
      <c r="J17" s="18">
        <v>2</v>
      </c>
      <c r="K17" s="18">
        <v>0</v>
      </c>
      <c r="L17" s="18">
        <v>9</v>
      </c>
      <c r="M17" s="18">
        <v>5</v>
      </c>
      <c r="N17" s="18">
        <v>1</v>
      </c>
      <c r="O17" s="18"/>
      <c r="P17" s="18">
        <v>3</v>
      </c>
      <c r="Q17" s="18">
        <v>6</v>
      </c>
      <c r="R17" s="18">
        <v>1</v>
      </c>
      <c r="S17" s="18">
        <v>3</v>
      </c>
      <c r="T17" s="18">
        <v>3</v>
      </c>
      <c r="U17" s="18">
        <v>4</v>
      </c>
      <c r="V17" s="18">
        <v>0</v>
      </c>
      <c r="W17" s="18">
        <v>0</v>
      </c>
      <c r="X17" s="35">
        <v>2</v>
      </c>
      <c r="Y17" s="35">
        <v>0</v>
      </c>
    </row>
    <row r="18" spans="2:25" x14ac:dyDescent="0.35">
      <c r="B18" s="34" t="s">
        <v>66</v>
      </c>
      <c r="C18" s="18">
        <v>6</v>
      </c>
      <c r="D18" s="18">
        <v>0</v>
      </c>
      <c r="E18" s="18">
        <v>10</v>
      </c>
      <c r="F18" s="18">
        <v>4</v>
      </c>
      <c r="G18" s="18">
        <v>4</v>
      </c>
      <c r="H18" s="18">
        <v>1</v>
      </c>
      <c r="I18" s="18">
        <v>0</v>
      </c>
      <c r="J18" s="18">
        <v>0</v>
      </c>
      <c r="K18" s="18">
        <v>1</v>
      </c>
      <c r="L18" s="18">
        <v>3</v>
      </c>
      <c r="M18" s="18">
        <v>2</v>
      </c>
      <c r="N18" s="18">
        <v>0</v>
      </c>
      <c r="O18" s="18">
        <v>3</v>
      </c>
      <c r="P18" s="18"/>
      <c r="Q18" s="18">
        <v>4</v>
      </c>
      <c r="R18" s="18">
        <v>2</v>
      </c>
      <c r="S18" s="18">
        <v>3</v>
      </c>
      <c r="T18" s="18">
        <v>2</v>
      </c>
      <c r="U18" s="18">
        <v>6</v>
      </c>
      <c r="V18" s="18">
        <v>4</v>
      </c>
      <c r="W18" s="18">
        <v>0</v>
      </c>
      <c r="X18" s="35">
        <v>0</v>
      </c>
      <c r="Y18" s="35">
        <v>0</v>
      </c>
    </row>
    <row r="19" spans="2:25" x14ac:dyDescent="0.35">
      <c r="B19" s="34" t="s">
        <v>67</v>
      </c>
      <c r="C19" s="18">
        <v>3</v>
      </c>
      <c r="D19" s="18">
        <v>0</v>
      </c>
      <c r="E19" s="18">
        <v>4</v>
      </c>
      <c r="F19" s="18">
        <v>5</v>
      </c>
      <c r="G19" s="18">
        <v>5</v>
      </c>
      <c r="H19" s="18">
        <v>1</v>
      </c>
      <c r="I19" s="18">
        <v>1</v>
      </c>
      <c r="J19" s="18">
        <v>1</v>
      </c>
      <c r="K19" s="18">
        <v>4</v>
      </c>
      <c r="L19" s="18">
        <v>6</v>
      </c>
      <c r="M19" s="18">
        <v>4</v>
      </c>
      <c r="N19" s="18">
        <v>1</v>
      </c>
      <c r="O19" s="18">
        <v>6</v>
      </c>
      <c r="P19" s="18">
        <v>4</v>
      </c>
      <c r="Q19" s="18"/>
      <c r="R19" s="18">
        <v>0</v>
      </c>
      <c r="S19" s="18">
        <v>2</v>
      </c>
      <c r="T19" s="18">
        <v>1</v>
      </c>
      <c r="U19" s="18">
        <v>7</v>
      </c>
      <c r="V19" s="18">
        <v>0</v>
      </c>
      <c r="W19" s="18">
        <v>0</v>
      </c>
      <c r="X19" s="35">
        <v>4</v>
      </c>
      <c r="Y19" s="35">
        <v>1</v>
      </c>
    </row>
    <row r="20" spans="2:25" x14ac:dyDescent="0.35">
      <c r="B20" s="34" t="s">
        <v>68</v>
      </c>
      <c r="C20" s="18">
        <v>2</v>
      </c>
      <c r="D20" s="18">
        <v>1</v>
      </c>
      <c r="E20" s="18">
        <v>1</v>
      </c>
      <c r="F20" s="18">
        <v>2</v>
      </c>
      <c r="G20" s="18">
        <v>3</v>
      </c>
      <c r="H20" s="18">
        <v>1</v>
      </c>
      <c r="I20" s="18">
        <v>0</v>
      </c>
      <c r="J20" s="18">
        <v>0</v>
      </c>
      <c r="K20" s="18">
        <v>1</v>
      </c>
      <c r="L20" s="18">
        <v>0</v>
      </c>
      <c r="M20" s="18">
        <v>0</v>
      </c>
      <c r="N20" s="18">
        <v>0</v>
      </c>
      <c r="O20" s="18">
        <v>1</v>
      </c>
      <c r="P20" s="18">
        <v>2</v>
      </c>
      <c r="Q20" s="18">
        <v>0</v>
      </c>
      <c r="R20" s="18"/>
      <c r="S20" s="18">
        <v>0</v>
      </c>
      <c r="T20" s="18">
        <v>0</v>
      </c>
      <c r="U20" s="18">
        <v>1</v>
      </c>
      <c r="V20" s="18">
        <v>0</v>
      </c>
      <c r="W20" s="18">
        <v>0</v>
      </c>
      <c r="X20" s="35">
        <v>0</v>
      </c>
      <c r="Y20" s="35">
        <v>0</v>
      </c>
    </row>
    <row r="21" spans="2:25" x14ac:dyDescent="0.35">
      <c r="B21" s="34" t="s">
        <v>69</v>
      </c>
      <c r="C21" s="18">
        <v>4</v>
      </c>
      <c r="D21" s="18">
        <v>0</v>
      </c>
      <c r="E21" s="18">
        <v>4</v>
      </c>
      <c r="F21" s="18">
        <v>3</v>
      </c>
      <c r="G21" s="18">
        <v>3</v>
      </c>
      <c r="H21" s="18">
        <v>1</v>
      </c>
      <c r="I21" s="18">
        <v>0</v>
      </c>
      <c r="J21" s="18">
        <v>0</v>
      </c>
      <c r="K21" s="18">
        <v>6</v>
      </c>
      <c r="L21" s="18">
        <v>6</v>
      </c>
      <c r="M21" s="18">
        <v>3</v>
      </c>
      <c r="N21" s="18">
        <v>2</v>
      </c>
      <c r="O21" s="18">
        <v>3</v>
      </c>
      <c r="P21" s="18">
        <v>3</v>
      </c>
      <c r="Q21" s="18">
        <v>2</v>
      </c>
      <c r="R21" s="18">
        <v>0</v>
      </c>
      <c r="S21" s="18"/>
      <c r="T21" s="18">
        <v>2</v>
      </c>
      <c r="U21" s="18">
        <v>7</v>
      </c>
      <c r="V21" s="18">
        <v>2</v>
      </c>
      <c r="W21" s="18">
        <v>0</v>
      </c>
      <c r="X21" s="35">
        <v>0</v>
      </c>
      <c r="Y21" s="35">
        <v>1</v>
      </c>
    </row>
    <row r="22" spans="2:25" x14ac:dyDescent="0.35">
      <c r="B22" s="34" t="s">
        <v>70</v>
      </c>
      <c r="C22" s="18">
        <v>4</v>
      </c>
      <c r="D22" s="18">
        <v>0</v>
      </c>
      <c r="E22" s="18">
        <v>3</v>
      </c>
      <c r="F22" s="18">
        <v>2</v>
      </c>
      <c r="G22" s="18">
        <v>3</v>
      </c>
      <c r="H22" s="18">
        <v>1</v>
      </c>
      <c r="I22" s="18">
        <v>0</v>
      </c>
      <c r="J22" s="18">
        <v>1</v>
      </c>
      <c r="K22" s="18">
        <v>2</v>
      </c>
      <c r="L22" s="18">
        <v>2</v>
      </c>
      <c r="M22" s="18">
        <v>1</v>
      </c>
      <c r="N22" s="18">
        <v>0</v>
      </c>
      <c r="O22" s="18">
        <v>3</v>
      </c>
      <c r="P22" s="18">
        <v>2</v>
      </c>
      <c r="Q22" s="18">
        <v>1</v>
      </c>
      <c r="R22" s="18">
        <v>0</v>
      </c>
      <c r="S22" s="18">
        <v>2</v>
      </c>
      <c r="T22" s="18"/>
      <c r="U22" s="18">
        <v>4</v>
      </c>
      <c r="V22" s="18">
        <v>2</v>
      </c>
      <c r="W22" s="18">
        <v>0</v>
      </c>
      <c r="X22" s="35">
        <v>0</v>
      </c>
      <c r="Y22" s="35">
        <v>0</v>
      </c>
    </row>
    <row r="23" spans="2:25" x14ac:dyDescent="0.35">
      <c r="B23" s="34" t="s">
        <v>71</v>
      </c>
      <c r="C23" s="18">
        <v>10</v>
      </c>
      <c r="D23" s="18">
        <v>0</v>
      </c>
      <c r="E23" s="18">
        <v>6</v>
      </c>
      <c r="F23" s="18">
        <v>3</v>
      </c>
      <c r="G23" s="18">
        <v>4</v>
      </c>
      <c r="H23" s="18">
        <v>0</v>
      </c>
      <c r="I23" s="18">
        <v>1</v>
      </c>
      <c r="J23" s="18">
        <v>1</v>
      </c>
      <c r="K23" s="18">
        <v>1</v>
      </c>
      <c r="L23" s="18">
        <v>6</v>
      </c>
      <c r="M23" s="18">
        <v>4</v>
      </c>
      <c r="N23" s="18">
        <v>3</v>
      </c>
      <c r="O23" s="18">
        <v>4</v>
      </c>
      <c r="P23" s="18">
        <v>6</v>
      </c>
      <c r="Q23" s="18">
        <v>7</v>
      </c>
      <c r="R23" s="18">
        <v>1</v>
      </c>
      <c r="S23" s="18">
        <v>7</v>
      </c>
      <c r="T23" s="18">
        <v>4</v>
      </c>
      <c r="U23" s="18"/>
      <c r="V23" s="18">
        <v>6</v>
      </c>
      <c r="W23" s="18">
        <v>0</v>
      </c>
      <c r="X23" s="35">
        <v>1</v>
      </c>
      <c r="Y23" s="35">
        <v>2</v>
      </c>
    </row>
    <row r="24" spans="2:25" x14ac:dyDescent="0.35">
      <c r="B24" s="34" t="s">
        <v>72</v>
      </c>
      <c r="C24" s="18">
        <v>6</v>
      </c>
      <c r="D24" s="18">
        <v>0</v>
      </c>
      <c r="E24" s="18">
        <v>7</v>
      </c>
      <c r="F24" s="18">
        <v>0</v>
      </c>
      <c r="G24" s="18">
        <v>2</v>
      </c>
      <c r="H24" s="18">
        <v>2</v>
      </c>
      <c r="I24" s="18">
        <v>0</v>
      </c>
      <c r="J24" s="18">
        <v>0</v>
      </c>
      <c r="K24" s="18">
        <v>0</v>
      </c>
      <c r="L24" s="18">
        <v>1</v>
      </c>
      <c r="M24" s="18">
        <v>1</v>
      </c>
      <c r="N24" s="18">
        <v>0</v>
      </c>
      <c r="O24" s="18">
        <v>0</v>
      </c>
      <c r="P24" s="18">
        <v>4</v>
      </c>
      <c r="Q24" s="18">
        <v>0</v>
      </c>
      <c r="R24" s="18">
        <v>0</v>
      </c>
      <c r="S24" s="18">
        <v>2</v>
      </c>
      <c r="T24" s="18">
        <v>2</v>
      </c>
      <c r="U24" s="18">
        <v>6</v>
      </c>
      <c r="V24" s="18"/>
      <c r="W24" s="18">
        <v>0</v>
      </c>
      <c r="X24" s="35">
        <v>0</v>
      </c>
      <c r="Y24" s="35">
        <v>2</v>
      </c>
    </row>
    <row r="25" spans="2:25" x14ac:dyDescent="0.35">
      <c r="B25" s="34" t="s">
        <v>73</v>
      </c>
      <c r="C25" s="18">
        <v>0</v>
      </c>
      <c r="D25" s="18">
        <v>0</v>
      </c>
      <c r="E25" s="18">
        <v>0</v>
      </c>
      <c r="F25" s="18">
        <v>5</v>
      </c>
      <c r="G25" s="18">
        <v>0</v>
      </c>
      <c r="H25" s="18">
        <v>0</v>
      </c>
      <c r="I25" s="18">
        <v>1</v>
      </c>
      <c r="J25" s="18">
        <v>4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/>
      <c r="X25" s="35">
        <v>2</v>
      </c>
      <c r="Y25" s="35">
        <v>1</v>
      </c>
    </row>
    <row r="26" spans="2:25" x14ac:dyDescent="0.35">
      <c r="B26" s="34" t="s">
        <v>89</v>
      </c>
      <c r="C26" s="35">
        <v>0</v>
      </c>
      <c r="D26" s="35">
        <v>1</v>
      </c>
      <c r="E26" s="35">
        <v>2</v>
      </c>
      <c r="F26" s="35">
        <v>0</v>
      </c>
      <c r="G26" s="35">
        <v>0</v>
      </c>
      <c r="H26" s="35">
        <v>2</v>
      </c>
      <c r="I26" s="35">
        <v>0</v>
      </c>
      <c r="J26" s="35">
        <v>3</v>
      </c>
      <c r="K26" s="35">
        <v>1</v>
      </c>
      <c r="L26" s="35">
        <v>0</v>
      </c>
      <c r="M26" s="35">
        <v>0</v>
      </c>
      <c r="N26" s="35">
        <v>0</v>
      </c>
      <c r="O26" s="35">
        <v>2</v>
      </c>
      <c r="P26" s="35">
        <v>0</v>
      </c>
      <c r="Q26" s="35">
        <v>4</v>
      </c>
      <c r="R26" s="35">
        <v>0</v>
      </c>
      <c r="S26" s="35">
        <v>0</v>
      </c>
      <c r="T26" s="35">
        <v>0</v>
      </c>
      <c r="U26" s="35">
        <v>1</v>
      </c>
      <c r="V26" s="35">
        <v>0</v>
      </c>
      <c r="W26" s="35">
        <v>2</v>
      </c>
      <c r="X26" s="35"/>
      <c r="Y26" s="35">
        <v>3</v>
      </c>
    </row>
    <row r="27" spans="2:25" x14ac:dyDescent="0.35">
      <c r="B27" s="34" t="s">
        <v>74</v>
      </c>
      <c r="C27" s="35">
        <v>1</v>
      </c>
      <c r="D27" s="35">
        <v>3</v>
      </c>
      <c r="E27" s="35">
        <v>7</v>
      </c>
      <c r="F27" s="35">
        <v>0</v>
      </c>
      <c r="G27" s="35">
        <v>1</v>
      </c>
      <c r="H27" s="35">
        <v>1</v>
      </c>
      <c r="I27" s="35">
        <v>1</v>
      </c>
      <c r="J27" s="35">
        <v>0</v>
      </c>
      <c r="K27" s="35">
        <v>5</v>
      </c>
      <c r="L27" s="35">
        <v>2</v>
      </c>
      <c r="M27" s="35">
        <v>1</v>
      </c>
      <c r="N27" s="35">
        <v>0</v>
      </c>
      <c r="O27" s="35">
        <v>0</v>
      </c>
      <c r="P27" s="35">
        <v>0</v>
      </c>
      <c r="Q27" s="35">
        <v>1</v>
      </c>
      <c r="R27" s="35">
        <v>0</v>
      </c>
      <c r="S27" s="35">
        <v>1</v>
      </c>
      <c r="T27" s="35">
        <v>0</v>
      </c>
      <c r="U27" s="35">
        <v>2</v>
      </c>
      <c r="V27" s="35">
        <v>2</v>
      </c>
      <c r="W27" s="35">
        <v>1</v>
      </c>
      <c r="X27" s="35">
        <v>3</v>
      </c>
      <c r="Y27" s="35"/>
    </row>
  </sheetData>
  <mergeCells count="1">
    <mergeCell ref="B2:Y2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22AA76521143B956BF6E30DB8F2B" ma:contentTypeVersion="14" ma:contentTypeDescription="Create a new document." ma:contentTypeScope="" ma:versionID="5d28255f0e39f81f5183b42f5685b078">
  <xsd:schema xmlns:xsd="http://www.w3.org/2001/XMLSchema" xmlns:xs="http://www.w3.org/2001/XMLSchema" xmlns:p="http://schemas.microsoft.com/office/2006/metadata/properties" xmlns:ns3="728c039e-ec58-4c68-8010-8d348d60ec3f" xmlns:ns4="a9263e4d-d3a6-442b-94bd-d93166785b63" targetNamespace="http://schemas.microsoft.com/office/2006/metadata/properties" ma:root="true" ma:fieldsID="621da2fec7f175c9f6b05af4346a2ad5" ns3:_="" ns4:_="">
    <xsd:import namespace="728c039e-ec58-4c68-8010-8d348d60ec3f"/>
    <xsd:import namespace="a9263e4d-d3a6-442b-94bd-d93166785b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c039e-ec58-4c68-8010-8d348d60ec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63e4d-d3a6-442b-94bd-d93166785b6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BDE364-8CBE-409F-BCE5-879738F25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8c039e-ec58-4c68-8010-8d348d60ec3f"/>
    <ds:schemaRef ds:uri="a9263e4d-d3a6-442b-94bd-d93166785b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7D96C6-313F-4DCF-880D-E6FDDF21D6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81FBDF-3460-43A0-8BFE-CDC05ADFC2FF}">
  <ds:schemaRefs>
    <ds:schemaRef ds:uri="http://purl.org/dc/dcmitype/"/>
    <ds:schemaRef ds:uri="http://purl.org/dc/terms/"/>
    <ds:schemaRef ds:uri="http://schemas.openxmlformats.org/package/2006/metadata/core-properties"/>
    <ds:schemaRef ds:uri="728c039e-ec58-4c68-8010-8d348d60ec3f"/>
    <ds:schemaRef ds:uri="http://schemas.microsoft.com/office/2006/documentManagement/types"/>
    <ds:schemaRef ds:uri="a9263e4d-d3a6-442b-94bd-d93166785b63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Scheduling Slates</vt:lpstr>
      <vt:lpstr>total</vt:lpstr>
      <vt:lpstr>hearingfrequency</vt:lpstr>
      <vt:lpstr>comcodes</vt:lpstr>
      <vt:lpstr>Membership Two-Way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Rachel Orey</cp:lastModifiedBy>
  <dcterms:created xsi:type="dcterms:W3CDTF">2020-01-15T20:13:36Z</dcterms:created>
  <dcterms:modified xsi:type="dcterms:W3CDTF">2022-03-01T18:51:01Z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0x01010060BC22AA76521143B956BF6E30DB8F2B</vt:lpwstr>
  </property>
</Properties>
</file>