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achidaitjalloul/Desktop/"/>
    </mc:Choice>
  </mc:AlternateContent>
  <xr:revisionPtr revIDLastSave="0" documentId="13_ncr:1_{C38A6DB9-1B71-9340-9387-2E03B2ED5CD8}" xr6:coauthVersionLast="47" xr6:coauthVersionMax="47" xr10:uidLastSave="{00000000-0000-0000-0000-000000000000}"/>
  <bookViews>
    <workbookView xWindow="0" yWindow="500" windowWidth="28800" windowHeight="15900" activeTab="2" xr2:uid="{FDC413BE-D99B-423E-B8FB-10B55BCFACC8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3" l="1"/>
  <c r="H24" i="3"/>
  <c r="AH23" i="3"/>
  <c r="AF23" i="3"/>
  <c r="AE23" i="3"/>
  <c r="AD23" i="3"/>
  <c r="Z23" i="3"/>
  <c r="Y23" i="3"/>
  <c r="X23" i="3"/>
  <c r="V23" i="3"/>
  <c r="U23" i="3"/>
  <c r="N23" i="3"/>
  <c r="E23" i="3"/>
  <c r="D28" i="3"/>
  <c r="AI24" i="3"/>
  <c r="AI23" i="3"/>
  <c r="AK6" i="3"/>
  <c r="AL6" i="3" s="1"/>
  <c r="AM6" i="3" s="1"/>
  <c r="AN6" i="3" s="1"/>
  <c r="AO6" i="3" s="1"/>
  <c r="F23" i="3"/>
  <c r="G23" i="3"/>
  <c r="H23" i="3"/>
  <c r="I23" i="3"/>
  <c r="J23" i="3"/>
  <c r="K23" i="3"/>
  <c r="L23" i="3"/>
  <c r="M23" i="3"/>
  <c r="P23" i="3"/>
  <c r="Q23" i="3"/>
  <c r="R23" i="3"/>
  <c r="S23" i="3"/>
  <c r="T23" i="3"/>
  <c r="W23" i="3"/>
  <c r="AA23" i="3"/>
  <c r="AB23" i="3"/>
  <c r="AC23" i="3"/>
  <c r="AG23" i="3"/>
  <c r="Z35" i="2"/>
  <c r="Z15" i="2"/>
  <c r="AE19" i="2"/>
  <c r="U31" i="2"/>
  <c r="AH39" i="2"/>
  <c r="AF39" i="2"/>
  <c r="X39" i="2"/>
  <c r="AD39" i="2"/>
  <c r="V39" i="2"/>
  <c r="N39" i="2"/>
  <c r="F29" i="3" l="1"/>
  <c r="C26" i="3"/>
  <c r="G18" i="3"/>
  <c r="G19" i="3" s="1"/>
  <c r="H18" i="3"/>
  <c r="H19" i="3" s="1"/>
  <c r="I18" i="3"/>
  <c r="I19" i="3" s="1"/>
  <c r="J18" i="3"/>
  <c r="J19" i="3" s="1"/>
  <c r="K18" i="3"/>
  <c r="K19" i="3" s="1"/>
  <c r="L18" i="3"/>
  <c r="L19" i="3" s="1"/>
  <c r="M18" i="3"/>
  <c r="M19" i="3" s="1"/>
  <c r="N18" i="3"/>
  <c r="N19" i="3" s="1"/>
  <c r="O18" i="3"/>
  <c r="O19" i="3" s="1"/>
  <c r="P18" i="3"/>
  <c r="Q18" i="3"/>
  <c r="Q19" i="3" s="1"/>
  <c r="R18" i="3"/>
  <c r="R19" i="3" s="1"/>
  <c r="S18" i="3"/>
  <c r="S19" i="3" s="1"/>
  <c r="T18" i="3"/>
  <c r="T19" i="3" s="1"/>
  <c r="U18" i="3"/>
  <c r="U19" i="3" s="1"/>
  <c r="V18" i="3"/>
  <c r="V19" i="3" s="1"/>
  <c r="W18" i="3"/>
  <c r="W19" i="3" s="1"/>
  <c r="X18" i="3"/>
  <c r="X19" i="3" s="1"/>
  <c r="Y18" i="3"/>
  <c r="Y19" i="3" s="1"/>
  <c r="Z18" i="3"/>
  <c r="AA18" i="3"/>
  <c r="AA19" i="3" s="1"/>
  <c r="AB18" i="3"/>
  <c r="AB19" i="3" s="1"/>
  <c r="AC18" i="3"/>
  <c r="AC19" i="3" s="1"/>
  <c r="AD18" i="3"/>
  <c r="AD19" i="3" s="1"/>
  <c r="AE18" i="3"/>
  <c r="AE19" i="3" s="1"/>
  <c r="AF18" i="3"/>
  <c r="AF19" i="3" s="1"/>
  <c r="AG18" i="3"/>
  <c r="AG19" i="3" s="1"/>
  <c r="AH18" i="3"/>
  <c r="AH19" i="3" s="1"/>
  <c r="AI18" i="3"/>
  <c r="AI19" i="3" s="1"/>
  <c r="F18" i="3"/>
  <c r="F19" i="3" s="1"/>
  <c r="AA37" i="2"/>
  <c r="AA8" i="3" s="1"/>
  <c r="AB37" i="2"/>
  <c r="AB8" i="3" s="1"/>
  <c r="AC37" i="2"/>
  <c r="AC8" i="3" s="1"/>
  <c r="AD37" i="2"/>
  <c r="AD8" i="3" s="1"/>
  <c r="AE37" i="2"/>
  <c r="AE8" i="3" s="1"/>
  <c r="AF37" i="2"/>
  <c r="AF8" i="3" s="1"/>
  <c r="AG37" i="2"/>
  <c r="AG8" i="3" s="1"/>
  <c r="AH37" i="2"/>
  <c r="AH8" i="3" s="1"/>
  <c r="AI37" i="2"/>
  <c r="AI8" i="3" s="1"/>
  <c r="Z37" i="2"/>
  <c r="Z8" i="3" s="1"/>
  <c r="Q37" i="2"/>
  <c r="Q8" i="3" s="1"/>
  <c r="R37" i="2"/>
  <c r="R8" i="3" s="1"/>
  <c r="S37" i="2"/>
  <c r="S8" i="3" s="1"/>
  <c r="T37" i="2"/>
  <c r="T8" i="3" s="1"/>
  <c r="U37" i="2"/>
  <c r="U8" i="3" s="1"/>
  <c r="V37" i="2"/>
  <c r="V8" i="3" s="1"/>
  <c r="W37" i="2"/>
  <c r="W8" i="3" s="1"/>
  <c r="X37" i="2"/>
  <c r="X8" i="3" s="1"/>
  <c r="Y37" i="2"/>
  <c r="Y8" i="3" s="1"/>
  <c r="P37" i="2"/>
  <c r="P8" i="3" s="1"/>
  <c r="O37" i="2"/>
  <c r="O8" i="3" s="1"/>
  <c r="G37" i="2"/>
  <c r="G8" i="3" s="1"/>
  <c r="H37" i="2"/>
  <c r="H8" i="3" s="1"/>
  <c r="I37" i="2"/>
  <c r="I8" i="3" s="1"/>
  <c r="J37" i="2"/>
  <c r="J8" i="3" s="1"/>
  <c r="K37" i="2"/>
  <c r="K8" i="3" s="1"/>
  <c r="L37" i="2"/>
  <c r="L8" i="3" s="1"/>
  <c r="M37" i="2"/>
  <c r="M8" i="3" s="1"/>
  <c r="N37" i="2"/>
  <c r="N8" i="3" s="1"/>
  <c r="F37" i="2"/>
  <c r="F8" i="3" s="1"/>
  <c r="G6" i="3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O20" i="3" l="1"/>
  <c r="P19" i="3"/>
  <c r="Y20" i="3"/>
  <c r="E20" i="3"/>
  <c r="Z20" i="3" s="1"/>
  <c r="Z19" i="3"/>
  <c r="O15" i="2"/>
  <c r="Y15" i="2" s="1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O19" i="2"/>
  <c r="Y19" i="2" s="1"/>
  <c r="AH10" i="3" l="1"/>
  <c r="AH14" i="3"/>
  <c r="AF14" i="3"/>
  <c r="AF10" i="3"/>
  <c r="AG14" i="3"/>
  <c r="AG10" i="3"/>
  <c r="AE14" i="3"/>
  <c r="AE10" i="3"/>
  <c r="AD14" i="3"/>
  <c r="AD10" i="3"/>
  <c r="AC14" i="3"/>
  <c r="AC10" i="3"/>
  <c r="AB14" i="3"/>
  <c r="AB10" i="3"/>
  <c r="AI14" i="3"/>
  <c r="AI10" i="3"/>
  <c r="AA14" i="3"/>
  <c r="AA10" i="3"/>
  <c r="Z10" i="3"/>
  <c r="Z14" i="3"/>
  <c r="U10" i="3"/>
  <c r="U14" i="3"/>
  <c r="S10" i="3"/>
  <c r="S14" i="3"/>
  <c r="Q14" i="3"/>
  <c r="Q10" i="3"/>
  <c r="T14" i="3"/>
  <c r="T10" i="3"/>
  <c r="R10" i="3"/>
  <c r="R14" i="3"/>
  <c r="X14" i="3"/>
  <c r="X10" i="3"/>
  <c r="V10" i="3"/>
  <c r="V14" i="3"/>
  <c r="Y14" i="3"/>
  <c r="Y10" i="3"/>
  <c r="Y12" i="3" s="1"/>
  <c r="W10" i="3"/>
  <c r="W14" i="3"/>
  <c r="P14" i="3"/>
  <c r="P10" i="3"/>
  <c r="K14" i="3"/>
  <c r="K10" i="3"/>
  <c r="J14" i="3"/>
  <c r="J10" i="3"/>
  <c r="I10" i="3"/>
  <c r="I14" i="3"/>
  <c r="H10" i="3"/>
  <c r="H14" i="3"/>
  <c r="O14" i="3"/>
  <c r="O10" i="3"/>
  <c r="G14" i="3"/>
  <c r="G10" i="3"/>
  <c r="N10" i="3"/>
  <c r="N14" i="3"/>
  <c r="M14" i="3"/>
  <c r="M10" i="3"/>
  <c r="L10" i="3"/>
  <c r="L14" i="3"/>
  <c r="F10" i="3"/>
  <c r="E12" i="3" s="1"/>
  <c r="F14" i="3"/>
  <c r="E16" i="3" s="1"/>
  <c r="AE16" i="3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O12" i="3" l="1"/>
  <c r="O16" i="3"/>
  <c r="Y16" i="3"/>
  <c r="L15" i="3"/>
  <c r="M15" i="3"/>
  <c r="M24" i="3" s="1"/>
  <c r="N15" i="3"/>
  <c r="N24" i="3" s="1"/>
  <c r="G15" i="3"/>
  <c r="O15" i="3"/>
  <c r="H15" i="3"/>
  <c r="F15" i="3"/>
  <c r="I15" i="3"/>
  <c r="J15" i="3"/>
  <c r="J24" i="3" s="1"/>
  <c r="K15" i="3"/>
  <c r="K24" i="3" s="1"/>
  <c r="L11" i="3"/>
  <c r="I11" i="3"/>
  <c r="J11" i="3"/>
  <c r="K11" i="3"/>
  <c r="M11" i="3"/>
  <c r="F11" i="3"/>
  <c r="N11" i="3"/>
  <c r="G11" i="3"/>
  <c r="O11" i="3"/>
  <c r="H11" i="3"/>
  <c r="I24" i="3" l="1"/>
  <c r="O23" i="3"/>
  <c r="L24" i="3"/>
  <c r="F24" i="3"/>
  <c r="O24" i="3"/>
  <c r="S15" i="3"/>
  <c r="S24" i="3" s="1"/>
  <c r="U15" i="3"/>
  <c r="V15" i="3"/>
  <c r="P15" i="3"/>
  <c r="T15" i="3"/>
  <c r="Q15" i="3"/>
  <c r="Q24" i="3" s="1"/>
  <c r="X15" i="3"/>
  <c r="Y15" i="3"/>
  <c r="Y24" i="3" s="1"/>
  <c r="W15" i="3"/>
  <c r="R15" i="3"/>
  <c r="R11" i="3"/>
  <c r="P11" i="3"/>
  <c r="S11" i="3"/>
  <c r="T11" i="3"/>
  <c r="U11" i="3"/>
  <c r="V11" i="3"/>
  <c r="W11" i="3"/>
  <c r="X11" i="3"/>
  <c r="Q11" i="3"/>
  <c r="Y11" i="3"/>
  <c r="R24" i="3" l="1"/>
  <c r="U24" i="3"/>
  <c r="X24" i="3"/>
  <c r="P24" i="3"/>
  <c r="W24" i="3"/>
  <c r="T24" i="3"/>
  <c r="V24" i="3"/>
  <c r="AE15" i="3"/>
  <c r="AE24" i="3" s="1"/>
  <c r="AH15" i="3"/>
  <c r="AA15" i="3"/>
  <c r="AF15" i="3"/>
  <c r="AF24" i="3" s="1"/>
  <c r="AI15" i="3"/>
  <c r="AB15" i="3"/>
  <c r="AB24" i="3" s="1"/>
  <c r="Z15" i="3"/>
  <c r="Z24" i="3" s="1"/>
  <c r="AG15" i="3"/>
  <c r="AG24" i="3" s="1"/>
  <c r="AC15" i="3"/>
  <c r="AC24" i="3" s="1"/>
  <c r="AD15" i="3"/>
  <c r="AE11" i="3"/>
  <c r="AG11" i="3"/>
  <c r="AB11" i="3"/>
  <c r="AA11" i="3"/>
  <c r="AH11" i="3"/>
  <c r="AC11" i="3"/>
  <c r="AI11" i="3"/>
  <c r="AF11" i="3"/>
  <c r="AD11" i="3"/>
  <c r="Z11" i="3"/>
  <c r="AA24" i="3" l="1"/>
  <c r="AD24" i="3"/>
  <c r="AH24" i="3"/>
</calcChain>
</file>

<file path=xl/sharedStrings.xml><?xml version="1.0" encoding="utf-8"?>
<sst xmlns="http://schemas.openxmlformats.org/spreadsheetml/2006/main" count="120" uniqueCount="33">
  <si>
    <t>Date de début</t>
  </si>
  <si>
    <t>Date de production</t>
  </si>
  <si>
    <t xml:space="preserve">Durée d'étude </t>
  </si>
  <si>
    <t>Taux d'actualisation</t>
  </si>
  <si>
    <t>ans</t>
  </si>
  <si>
    <t>Date de début de période</t>
  </si>
  <si>
    <t>Date de fin de période</t>
  </si>
  <si>
    <t>Année</t>
  </si>
  <si>
    <t>Production</t>
  </si>
  <si>
    <t>PV</t>
  </si>
  <si>
    <t>Wind Turbine</t>
  </si>
  <si>
    <t>Battery</t>
  </si>
  <si>
    <t>ASU</t>
  </si>
  <si>
    <t>Haber Bosch</t>
  </si>
  <si>
    <t>NH3 Storage</t>
  </si>
  <si>
    <t>Mtonnes/year</t>
  </si>
  <si>
    <t>Dessalement</t>
  </si>
  <si>
    <t>H2 Compressor</t>
  </si>
  <si>
    <t>Coûts opératoires en $</t>
  </si>
  <si>
    <t>Investissements en $</t>
  </si>
  <si>
    <t>PEM</t>
  </si>
  <si>
    <t>négligeable</t>
  </si>
  <si>
    <t>H2 Storage (Tank)</t>
  </si>
  <si>
    <t>Scénario1:</t>
  </si>
  <si>
    <t>PV+Wind+PEM+Battery(HB)</t>
  </si>
  <si>
    <t>Consommation énergétique par Wh</t>
  </si>
  <si>
    <t>Puissance en W</t>
  </si>
  <si>
    <t>qtté à stocker en wh/jour</t>
  </si>
  <si>
    <t>énergie pour HB pour 1/2j</t>
  </si>
  <si>
    <t>Consommation énergétique en Wh/j</t>
  </si>
  <si>
    <t>Capex total en $</t>
  </si>
  <si>
    <t>Opex total en $</t>
  </si>
  <si>
    <t>LCOA en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</si>
</sst>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7F7F7F"/>
      <name val="Times New Roman"/>
      <family val="1"/>
    </font>
    <font>
      <sz val="10"/>
      <color theme="3"/>
      <name val="Times New Roman"/>
      <family val="1"/>
    </font>
    <font>
      <b/>
      <u/>
      <sz val="10"/>
      <color theme="1"/>
      <name val="Times New Roman"/>
      <family val="1"/>
    </font>
    <font>
      <sz val="10"/>
      <color theme="0" tint="-0.499984740745262"/>
      <name val="Times New Roman"/>
      <family val="1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3" borderId="2" xfId="0" applyFont="1" applyFill="1" applyBorder="1" applyAlignment="1">
      <alignment vertical="center"/>
    </xf>
    <xf numFmtId="0" fontId="4" fillId="3" borderId="4" xfId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7" fontId="5" fillId="3" borderId="4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7" fontId="3" fillId="3" borderId="0" xfId="0" applyNumberFormat="1" applyFont="1" applyFill="1" applyAlignment="1">
      <alignment horizontal="right" vertical="center"/>
    </xf>
    <xf numFmtId="1" fontId="3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1" fontId="3" fillId="0" borderId="0" xfId="0" applyNumberFormat="1" applyFont="1"/>
    <xf numFmtId="11" fontId="0" fillId="0" borderId="0" xfId="0" applyNumberFormat="1"/>
    <xf numFmtId="0" fontId="2" fillId="4" borderId="0" xfId="0" applyFont="1" applyFill="1" applyAlignment="1">
      <alignment vertical="center"/>
    </xf>
    <xf numFmtId="0" fontId="0" fillId="4" borderId="0" xfId="0" applyFill="1"/>
    <xf numFmtId="11" fontId="3" fillId="4" borderId="0" xfId="0" applyNumberFormat="1" applyFont="1" applyFill="1"/>
    <xf numFmtId="0" fontId="2" fillId="4" borderId="3" xfId="0" applyFont="1" applyFill="1" applyBorder="1" applyAlignment="1">
      <alignment vertical="center"/>
    </xf>
    <xf numFmtId="11" fontId="3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Texte explicatif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2AC8-395A-4686-B012-E27BB81B3357}">
  <dimension ref="B4:D7"/>
  <sheetViews>
    <sheetView workbookViewId="0">
      <selection activeCell="C7" sqref="C7"/>
    </sheetView>
  </sheetViews>
  <sheetFormatPr baseColWidth="10" defaultRowHeight="15" x14ac:dyDescent="0.2"/>
  <cols>
    <col min="2" max="2" width="38.1640625" customWidth="1"/>
  </cols>
  <sheetData>
    <row r="4" spans="2:4" x14ac:dyDescent="0.2">
      <c r="B4" s="2" t="s">
        <v>0</v>
      </c>
      <c r="C4" s="3">
        <v>45292</v>
      </c>
      <c r="D4" s="1"/>
    </row>
    <row r="5" spans="2:4" x14ac:dyDescent="0.2">
      <c r="B5" s="2" t="s">
        <v>1</v>
      </c>
      <c r="C5" s="3">
        <v>47484</v>
      </c>
      <c r="D5" s="1"/>
    </row>
    <row r="6" spans="2:4" x14ac:dyDescent="0.2">
      <c r="B6" s="2" t="s">
        <v>2</v>
      </c>
      <c r="C6" s="3">
        <v>30</v>
      </c>
      <c r="D6" s="1" t="s">
        <v>4</v>
      </c>
    </row>
    <row r="7" spans="2:4" x14ac:dyDescent="0.2">
      <c r="B7" s="2" t="s">
        <v>3</v>
      </c>
      <c r="C7" s="2"/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E5D5-20B6-4BC1-BEFD-EAF6814838E6}">
  <dimension ref="A3:AJ43"/>
  <sheetViews>
    <sheetView topLeftCell="A12" workbookViewId="0">
      <selection activeCell="A11" sqref="A11"/>
    </sheetView>
  </sheetViews>
  <sheetFormatPr baseColWidth="10" defaultRowHeight="15" x14ac:dyDescent="0.2"/>
  <cols>
    <col min="2" max="2" width="21.83203125" bestFit="1" customWidth="1"/>
  </cols>
  <sheetData>
    <row r="3" spans="1:36" ht="16" thickBot="1" x14ac:dyDescent="0.25"/>
    <row r="4" spans="1:36" x14ac:dyDescent="0.2">
      <c r="B4" s="4" t="s">
        <v>5</v>
      </c>
      <c r="C4" s="5"/>
      <c r="D4" s="6"/>
      <c r="E4" s="7">
        <v>44927</v>
      </c>
      <c r="F4" s="7">
        <v>47484</v>
      </c>
      <c r="G4" s="7">
        <v>47849</v>
      </c>
      <c r="H4" s="7">
        <v>48214</v>
      </c>
      <c r="I4" s="7">
        <v>48580</v>
      </c>
      <c r="J4" s="7">
        <v>48945</v>
      </c>
      <c r="K4" s="7">
        <v>49310</v>
      </c>
      <c r="L4" s="7">
        <v>49675</v>
      </c>
      <c r="M4" s="7">
        <v>50041</v>
      </c>
      <c r="N4" s="7">
        <v>50406</v>
      </c>
      <c r="O4" s="7">
        <v>50771</v>
      </c>
      <c r="P4" s="7">
        <v>51136</v>
      </c>
      <c r="Q4" s="7">
        <v>51502</v>
      </c>
      <c r="R4" s="7">
        <v>51867</v>
      </c>
      <c r="S4" s="7">
        <v>52232</v>
      </c>
      <c r="T4" s="7">
        <v>52597</v>
      </c>
      <c r="U4" s="7">
        <v>52963</v>
      </c>
      <c r="V4" s="7">
        <v>53328</v>
      </c>
      <c r="W4" s="7">
        <v>53693</v>
      </c>
      <c r="X4" s="7">
        <v>54058</v>
      </c>
      <c r="Y4" s="7">
        <v>54424</v>
      </c>
      <c r="Z4" s="7">
        <v>54789</v>
      </c>
      <c r="AA4" s="7">
        <v>55154</v>
      </c>
      <c r="AB4" s="7">
        <v>55519</v>
      </c>
      <c r="AC4" s="7">
        <v>55885</v>
      </c>
      <c r="AD4" s="7">
        <v>56250</v>
      </c>
      <c r="AE4" s="7">
        <v>56615</v>
      </c>
      <c r="AF4" s="7">
        <v>56980</v>
      </c>
      <c r="AG4" s="7">
        <v>57346</v>
      </c>
      <c r="AH4" s="7">
        <v>57711</v>
      </c>
      <c r="AI4" s="7">
        <v>58076</v>
      </c>
      <c r="AJ4" s="7">
        <v>58441</v>
      </c>
    </row>
    <row r="5" spans="1:36" x14ac:dyDescent="0.2">
      <c r="B5" s="8" t="s">
        <v>6</v>
      </c>
      <c r="C5" s="9"/>
      <c r="D5" s="10"/>
      <c r="E5" s="11">
        <v>45291</v>
      </c>
      <c r="F5" s="11">
        <v>11293</v>
      </c>
      <c r="G5" s="11">
        <v>11658</v>
      </c>
      <c r="H5" s="11">
        <v>48549</v>
      </c>
      <c r="I5" s="11">
        <v>48914</v>
      </c>
      <c r="J5" s="11">
        <v>49279</v>
      </c>
      <c r="K5" s="11">
        <v>49644</v>
      </c>
      <c r="L5" s="11">
        <v>50010</v>
      </c>
      <c r="M5" s="11">
        <v>50375</v>
      </c>
      <c r="N5" s="11">
        <v>50740</v>
      </c>
      <c r="O5" s="11">
        <v>51105</v>
      </c>
      <c r="P5" s="11">
        <v>51471</v>
      </c>
      <c r="Q5" s="11">
        <v>51836</v>
      </c>
      <c r="R5" s="11">
        <v>52201</v>
      </c>
      <c r="S5" s="11">
        <v>52566</v>
      </c>
      <c r="T5" s="11">
        <v>52932</v>
      </c>
      <c r="U5" s="11">
        <v>53297</v>
      </c>
      <c r="V5" s="11">
        <v>53662</v>
      </c>
      <c r="W5" s="11">
        <v>54027</v>
      </c>
      <c r="X5" s="11">
        <v>54393</v>
      </c>
      <c r="Y5" s="11">
        <v>54758</v>
      </c>
      <c r="Z5" s="11">
        <v>55123</v>
      </c>
      <c r="AA5" s="11">
        <v>55488</v>
      </c>
      <c r="AB5" s="11">
        <v>55854</v>
      </c>
      <c r="AC5" s="11">
        <v>56219</v>
      </c>
      <c r="AD5" s="11">
        <v>56584</v>
      </c>
      <c r="AE5" s="11">
        <v>56949</v>
      </c>
      <c r="AF5" s="11">
        <v>57315</v>
      </c>
      <c r="AG5" s="11">
        <v>57680</v>
      </c>
      <c r="AH5" s="11">
        <v>58045</v>
      </c>
      <c r="AI5" s="11">
        <v>58410</v>
      </c>
      <c r="AJ5" s="11">
        <v>58776</v>
      </c>
    </row>
    <row r="6" spans="1:36" x14ac:dyDescent="0.2">
      <c r="B6" s="8" t="s">
        <v>7</v>
      </c>
      <c r="C6" s="9"/>
      <c r="D6" s="10"/>
      <c r="E6" s="12">
        <v>2023</v>
      </c>
      <c r="F6" s="12">
        <v>2030</v>
      </c>
      <c r="G6" s="12">
        <f>F6+1</f>
        <v>2031</v>
      </c>
      <c r="H6" s="12">
        <f t="shared" ref="H6:AJ6" si="0">G6+1</f>
        <v>2032</v>
      </c>
      <c r="I6" s="12">
        <f t="shared" si="0"/>
        <v>2033</v>
      </c>
      <c r="J6" s="12">
        <f t="shared" si="0"/>
        <v>2034</v>
      </c>
      <c r="K6" s="12">
        <f t="shared" si="0"/>
        <v>2035</v>
      </c>
      <c r="L6" s="12">
        <f t="shared" si="0"/>
        <v>2036</v>
      </c>
      <c r="M6" s="12">
        <f t="shared" si="0"/>
        <v>2037</v>
      </c>
      <c r="N6" s="12">
        <f t="shared" si="0"/>
        <v>2038</v>
      </c>
      <c r="O6" s="12">
        <f t="shared" si="0"/>
        <v>2039</v>
      </c>
      <c r="P6" s="12">
        <f t="shared" si="0"/>
        <v>2040</v>
      </c>
      <c r="Q6" s="12">
        <f t="shared" si="0"/>
        <v>2041</v>
      </c>
      <c r="R6" s="12">
        <f t="shared" si="0"/>
        <v>2042</v>
      </c>
      <c r="S6" s="12">
        <f t="shared" si="0"/>
        <v>2043</v>
      </c>
      <c r="T6" s="12">
        <f t="shared" si="0"/>
        <v>2044</v>
      </c>
      <c r="U6" s="12">
        <f t="shared" si="0"/>
        <v>2045</v>
      </c>
      <c r="V6" s="12">
        <f t="shared" si="0"/>
        <v>2046</v>
      </c>
      <c r="W6" s="12">
        <f t="shared" si="0"/>
        <v>2047</v>
      </c>
      <c r="X6" s="12">
        <f t="shared" si="0"/>
        <v>2048</v>
      </c>
      <c r="Y6" s="12">
        <f t="shared" si="0"/>
        <v>2049</v>
      </c>
      <c r="Z6" s="12">
        <f t="shared" si="0"/>
        <v>2050</v>
      </c>
      <c r="AA6" s="12">
        <f t="shared" si="0"/>
        <v>2051</v>
      </c>
      <c r="AB6" s="12">
        <f t="shared" si="0"/>
        <v>2052</v>
      </c>
      <c r="AC6" s="12">
        <f t="shared" si="0"/>
        <v>2053</v>
      </c>
      <c r="AD6" s="12">
        <f t="shared" si="0"/>
        <v>2054</v>
      </c>
      <c r="AE6" s="12">
        <f t="shared" si="0"/>
        <v>2055</v>
      </c>
      <c r="AF6" s="12">
        <f t="shared" si="0"/>
        <v>2056</v>
      </c>
      <c r="AG6" s="12">
        <f t="shared" si="0"/>
        <v>2057</v>
      </c>
      <c r="AH6" s="12">
        <f t="shared" si="0"/>
        <v>2058</v>
      </c>
      <c r="AI6" s="12">
        <f t="shared" si="0"/>
        <v>2059</v>
      </c>
      <c r="AJ6" s="12">
        <f t="shared" si="0"/>
        <v>2060</v>
      </c>
    </row>
    <row r="8" spans="1:36" ht="16" thickBot="1" x14ac:dyDescent="0.25"/>
    <row r="9" spans="1:36" x14ac:dyDescent="0.2">
      <c r="B9" s="4" t="s">
        <v>8</v>
      </c>
      <c r="D9" s="15" t="s">
        <v>15</v>
      </c>
      <c r="F9" s="16">
        <v>1250000</v>
      </c>
      <c r="G9" s="16">
        <v>1250000</v>
      </c>
      <c r="H9" s="16">
        <v>1250000</v>
      </c>
      <c r="I9" s="16">
        <v>1250000</v>
      </c>
      <c r="J9" s="16">
        <v>1250000</v>
      </c>
      <c r="K9" s="16">
        <v>1250000</v>
      </c>
      <c r="L9" s="16">
        <v>1250000</v>
      </c>
      <c r="M9" s="16">
        <v>1250000</v>
      </c>
      <c r="N9" s="16">
        <v>1250000</v>
      </c>
      <c r="O9" s="16">
        <v>1250000</v>
      </c>
      <c r="P9" s="16">
        <v>5470000</v>
      </c>
      <c r="Q9" s="16">
        <v>5470000</v>
      </c>
      <c r="R9" s="16">
        <v>5470000</v>
      </c>
      <c r="S9" s="16">
        <v>5470000</v>
      </c>
      <c r="T9" s="16">
        <v>5470000</v>
      </c>
      <c r="U9" s="16">
        <v>5470000</v>
      </c>
      <c r="V9" s="16">
        <v>5470000</v>
      </c>
      <c r="W9" s="16">
        <v>5470000</v>
      </c>
      <c r="X9" s="16">
        <v>5470000</v>
      </c>
      <c r="Y9" s="16">
        <v>5470000</v>
      </c>
      <c r="Z9" s="16">
        <v>13660000</v>
      </c>
      <c r="AA9" s="16">
        <v>13660000</v>
      </c>
      <c r="AB9" s="16">
        <v>13660000</v>
      </c>
      <c r="AC9" s="16">
        <v>13660000</v>
      </c>
      <c r="AD9" s="16">
        <v>13660000</v>
      </c>
      <c r="AE9" s="16">
        <v>13660000</v>
      </c>
      <c r="AF9" s="16">
        <v>13660000</v>
      </c>
      <c r="AG9" s="16">
        <v>13660000</v>
      </c>
      <c r="AH9" s="16">
        <v>13660000</v>
      </c>
      <c r="AI9" s="16">
        <v>13660000</v>
      </c>
    </row>
    <row r="10" spans="1:36" x14ac:dyDescent="0.2">
      <c r="B10" s="8"/>
    </row>
    <row r="12" spans="1:36" x14ac:dyDescent="0.2">
      <c r="A12" s="13"/>
    </row>
    <row r="13" spans="1:36" x14ac:dyDescent="0.2">
      <c r="A13" s="23" t="s">
        <v>12</v>
      </c>
      <c r="B13" s="18" t="s">
        <v>29</v>
      </c>
      <c r="C13" s="19"/>
      <c r="D13" s="19"/>
      <c r="E13" s="19"/>
      <c r="F13" s="22">
        <v>300000000</v>
      </c>
      <c r="G13" s="22">
        <v>300000000</v>
      </c>
      <c r="H13" s="22">
        <v>300000000</v>
      </c>
      <c r="I13" s="22">
        <v>300000000</v>
      </c>
      <c r="J13" s="22">
        <v>300000000</v>
      </c>
      <c r="K13" s="22">
        <v>300000000</v>
      </c>
      <c r="L13" s="22">
        <v>300000000</v>
      </c>
      <c r="M13" s="22">
        <v>300000000</v>
      </c>
      <c r="N13" s="22">
        <v>300000000</v>
      </c>
      <c r="O13" s="22">
        <v>300000000</v>
      </c>
      <c r="P13" s="22">
        <v>1350000000</v>
      </c>
      <c r="Q13" s="22">
        <v>1350000000</v>
      </c>
      <c r="R13" s="22">
        <v>1350000000</v>
      </c>
      <c r="S13" s="22">
        <v>1350000000</v>
      </c>
      <c r="T13" s="22">
        <v>1350000000</v>
      </c>
      <c r="U13" s="22">
        <v>1350000000</v>
      </c>
      <c r="V13" s="22">
        <v>1350000000</v>
      </c>
      <c r="W13" s="22">
        <v>1350000000</v>
      </c>
      <c r="X13" s="22">
        <v>1350000000</v>
      </c>
      <c r="Y13" s="22">
        <v>1350000000</v>
      </c>
      <c r="Z13" s="22">
        <v>3360000000</v>
      </c>
      <c r="AA13" s="22">
        <v>3360000000</v>
      </c>
      <c r="AB13" s="22">
        <v>3360000000</v>
      </c>
      <c r="AC13" s="22">
        <v>3360000000</v>
      </c>
      <c r="AD13" s="22">
        <v>3360000000</v>
      </c>
      <c r="AE13" s="22">
        <v>3360000000</v>
      </c>
      <c r="AF13" s="22">
        <v>3360000000</v>
      </c>
      <c r="AG13" s="22">
        <v>3360000000</v>
      </c>
      <c r="AH13" s="22">
        <v>3360000000</v>
      </c>
      <c r="AI13" s="22">
        <v>3360000000</v>
      </c>
    </row>
    <row r="14" spans="1:36" x14ac:dyDescent="0.2">
      <c r="A14" s="23"/>
      <c r="B14" s="21" t="s">
        <v>18</v>
      </c>
      <c r="C14" s="19"/>
      <c r="D14" s="19"/>
      <c r="E14" s="19"/>
      <c r="F14" s="20">
        <v>-1250</v>
      </c>
      <c r="G14" s="20">
        <v>-1250</v>
      </c>
      <c r="H14" s="20">
        <v>-1250</v>
      </c>
      <c r="I14" s="20">
        <v>-1250</v>
      </c>
      <c r="J14" s="20">
        <v>-1250</v>
      </c>
      <c r="K14" s="20">
        <v>-1250</v>
      </c>
      <c r="L14" s="20">
        <v>-1250</v>
      </c>
      <c r="M14" s="20">
        <v>-1250</v>
      </c>
      <c r="N14" s="20">
        <v>-1250</v>
      </c>
      <c r="O14" s="20">
        <v>-1250</v>
      </c>
      <c r="P14" s="20">
        <v>-5470</v>
      </c>
      <c r="Q14" s="20">
        <v>-5470</v>
      </c>
      <c r="R14" s="20">
        <v>-5470</v>
      </c>
      <c r="S14" s="20">
        <v>-5470</v>
      </c>
      <c r="T14" s="20">
        <v>-5470</v>
      </c>
      <c r="U14" s="20">
        <v>-5470</v>
      </c>
      <c r="V14" s="20">
        <v>-5470</v>
      </c>
      <c r="W14" s="20">
        <v>-5470</v>
      </c>
      <c r="X14" s="20">
        <v>-5470</v>
      </c>
      <c r="Y14" s="20">
        <v>-5470</v>
      </c>
      <c r="Z14" s="20">
        <v>-24550</v>
      </c>
      <c r="AA14" s="20">
        <v>-24550</v>
      </c>
      <c r="AB14" s="20">
        <v>-24550</v>
      </c>
      <c r="AC14" s="20">
        <v>-24550</v>
      </c>
      <c r="AD14" s="20">
        <v>-24550</v>
      </c>
      <c r="AE14" s="20">
        <v>-24550</v>
      </c>
      <c r="AF14" s="20">
        <v>-24550</v>
      </c>
      <c r="AG14" s="20">
        <v>-24550</v>
      </c>
      <c r="AH14" s="20">
        <v>-24550</v>
      </c>
      <c r="AI14" s="20">
        <v>-24550</v>
      </c>
    </row>
    <row r="15" spans="1:36" x14ac:dyDescent="0.2">
      <c r="A15" s="23"/>
      <c r="B15" s="21" t="s">
        <v>19</v>
      </c>
      <c r="C15" s="19"/>
      <c r="D15" s="19"/>
      <c r="E15" s="20">
        <v>-62500000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f>-(273500000+E15)</f>
        <v>-211000000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f>-(683000000+O15)</f>
        <v>-472000000</v>
      </c>
      <c r="Z15" s="20">
        <f>E15*((3/2)-1)</f>
        <v>-31250000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</row>
    <row r="16" spans="1:36" x14ac:dyDescent="0.2">
      <c r="A16" s="14"/>
    </row>
    <row r="17" spans="1:36" x14ac:dyDescent="0.2">
      <c r="A17" s="23" t="s">
        <v>22</v>
      </c>
      <c r="B17" s="18" t="s">
        <v>29</v>
      </c>
      <c r="C17" s="19"/>
      <c r="D17" s="19"/>
      <c r="E17" s="20"/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</row>
    <row r="18" spans="1:36" x14ac:dyDescent="0.2">
      <c r="A18" s="23"/>
      <c r="B18" s="21" t="s">
        <v>18</v>
      </c>
      <c r="C18" s="19"/>
      <c r="D18" s="19"/>
      <c r="E18" s="19"/>
      <c r="F18" s="20">
        <f>-673000*365</f>
        <v>-245645000</v>
      </c>
      <c r="G18" s="20">
        <f t="shared" ref="G18:O18" si="1">-673000*365</f>
        <v>-245645000</v>
      </c>
      <c r="H18" s="20">
        <f t="shared" si="1"/>
        <v>-245645000</v>
      </c>
      <c r="I18" s="20">
        <f t="shared" si="1"/>
        <v>-245645000</v>
      </c>
      <c r="J18" s="20">
        <f t="shared" si="1"/>
        <v>-245645000</v>
      </c>
      <c r="K18" s="20">
        <f t="shared" si="1"/>
        <v>-245645000</v>
      </c>
      <c r="L18" s="20">
        <f t="shared" si="1"/>
        <v>-245645000</v>
      </c>
      <c r="M18" s="20">
        <f t="shared" si="1"/>
        <v>-245645000</v>
      </c>
      <c r="N18" s="20">
        <f t="shared" si="1"/>
        <v>-245645000</v>
      </c>
      <c r="O18" s="20">
        <f t="shared" si="1"/>
        <v>-245645000</v>
      </c>
      <c r="P18" s="20">
        <f>-2794000*365</f>
        <v>-1019810000</v>
      </c>
      <c r="Q18" s="20">
        <f t="shared" ref="Q18:Y18" si="2">-2794000*365</f>
        <v>-1019810000</v>
      </c>
      <c r="R18" s="20">
        <f t="shared" si="2"/>
        <v>-1019810000</v>
      </c>
      <c r="S18" s="20">
        <f t="shared" si="2"/>
        <v>-1019810000</v>
      </c>
      <c r="T18" s="20">
        <f t="shared" si="2"/>
        <v>-1019810000</v>
      </c>
      <c r="U18" s="20">
        <f t="shared" si="2"/>
        <v>-1019810000</v>
      </c>
      <c r="V18" s="20">
        <f t="shared" si="2"/>
        <v>-1019810000</v>
      </c>
      <c r="W18" s="20">
        <f t="shared" si="2"/>
        <v>-1019810000</v>
      </c>
      <c r="X18" s="20">
        <f t="shared" si="2"/>
        <v>-1019810000</v>
      </c>
      <c r="Y18" s="20">
        <f t="shared" si="2"/>
        <v>-1019810000</v>
      </c>
      <c r="Z18" s="20">
        <f>-5580000*365</f>
        <v>-2036700000</v>
      </c>
      <c r="AA18" s="20">
        <f t="shared" ref="AA18:AI18" si="3">-5580000*365</f>
        <v>-2036700000</v>
      </c>
      <c r="AB18" s="20">
        <f t="shared" si="3"/>
        <v>-2036700000</v>
      </c>
      <c r="AC18" s="20">
        <f t="shared" si="3"/>
        <v>-2036700000</v>
      </c>
      <c r="AD18" s="20">
        <f t="shared" si="3"/>
        <v>-2036700000</v>
      </c>
      <c r="AE18" s="20">
        <f t="shared" si="3"/>
        <v>-2036700000</v>
      </c>
      <c r="AF18" s="20">
        <f t="shared" si="3"/>
        <v>-2036700000</v>
      </c>
      <c r="AG18" s="20">
        <f t="shared" si="3"/>
        <v>-2036700000</v>
      </c>
      <c r="AH18" s="20">
        <f t="shared" si="3"/>
        <v>-2036700000</v>
      </c>
      <c r="AI18" s="20">
        <f t="shared" si="3"/>
        <v>-2036700000</v>
      </c>
      <c r="AJ18" s="16"/>
    </row>
    <row r="19" spans="1:36" x14ac:dyDescent="0.2">
      <c r="A19" s="23"/>
      <c r="B19" s="21" t="s">
        <v>19</v>
      </c>
      <c r="C19" s="19"/>
      <c r="D19" s="19"/>
      <c r="E19" s="20">
        <v>-690500000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f>-(1828960000+E19)</f>
        <v>-1138460000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f>-(3463380000+O19)</f>
        <v>-2324920000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f>E19</f>
        <v>-690500000</v>
      </c>
      <c r="AF19" s="20">
        <v>0</v>
      </c>
      <c r="AG19" s="20">
        <v>0</v>
      </c>
      <c r="AH19" s="20">
        <v>0</v>
      </c>
      <c r="AI19" s="20">
        <v>0</v>
      </c>
    </row>
    <row r="20" spans="1:36" x14ac:dyDescent="0.2">
      <c r="A20" s="13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36" x14ac:dyDescent="0.2">
      <c r="A21" s="23" t="s">
        <v>13</v>
      </c>
      <c r="B21" s="18" t="s">
        <v>29</v>
      </c>
      <c r="C21" s="19"/>
      <c r="D21" s="19"/>
      <c r="E21" s="20"/>
      <c r="F21" s="20">
        <v>13320000000</v>
      </c>
      <c r="G21" s="20">
        <v>13320000000</v>
      </c>
      <c r="H21" s="20">
        <v>13320000000</v>
      </c>
      <c r="I21" s="20">
        <v>13320000000</v>
      </c>
      <c r="J21" s="20">
        <v>13320000000</v>
      </c>
      <c r="K21" s="20">
        <v>13320000000</v>
      </c>
      <c r="L21" s="20">
        <v>13320000000</v>
      </c>
      <c r="M21" s="20">
        <v>13320000000</v>
      </c>
      <c r="N21" s="20">
        <v>13320000000</v>
      </c>
      <c r="O21" s="20">
        <v>13320000000</v>
      </c>
      <c r="P21" s="20">
        <v>58320000000</v>
      </c>
      <c r="Q21" s="20">
        <v>58320000000</v>
      </c>
      <c r="R21" s="20">
        <v>58320000000</v>
      </c>
      <c r="S21" s="20">
        <v>58320000000</v>
      </c>
      <c r="T21" s="20">
        <v>58320000000</v>
      </c>
      <c r="U21" s="20">
        <v>58320000000</v>
      </c>
      <c r="V21" s="20">
        <v>58320000000</v>
      </c>
      <c r="W21" s="20">
        <v>58320000000</v>
      </c>
      <c r="X21" s="20">
        <v>58320000000</v>
      </c>
      <c r="Y21" s="20">
        <v>58320000000</v>
      </c>
      <c r="Z21" s="20">
        <v>145660000000</v>
      </c>
      <c r="AA21" s="20">
        <v>145660000000</v>
      </c>
      <c r="AB21" s="20">
        <v>145660000000</v>
      </c>
      <c r="AC21" s="20">
        <v>145660000000</v>
      </c>
      <c r="AD21" s="20">
        <v>145660000000</v>
      </c>
      <c r="AE21" s="20">
        <v>145660000000</v>
      </c>
      <c r="AF21" s="20">
        <v>145660000000</v>
      </c>
      <c r="AG21" s="20">
        <v>145660000000</v>
      </c>
      <c r="AH21" s="20">
        <v>145660000000</v>
      </c>
      <c r="AI21" s="20">
        <v>145660000000</v>
      </c>
    </row>
    <row r="22" spans="1:36" x14ac:dyDescent="0.2">
      <c r="A22" s="23"/>
      <c r="B22" s="21" t="s">
        <v>18</v>
      </c>
      <c r="C22" s="19"/>
      <c r="D22" s="19"/>
      <c r="E22" s="20"/>
      <c r="F22" s="20">
        <v>-6500000</v>
      </c>
      <c r="G22" s="20">
        <v>-6500000</v>
      </c>
      <c r="H22" s="20">
        <v>-6500000</v>
      </c>
      <c r="I22" s="20">
        <v>-6500000</v>
      </c>
      <c r="J22" s="20">
        <v>-6500000</v>
      </c>
      <c r="K22" s="20">
        <v>-6500000</v>
      </c>
      <c r="L22" s="20">
        <v>-6500000</v>
      </c>
      <c r="M22" s="20">
        <v>-6500000</v>
      </c>
      <c r="N22" s="20">
        <v>-6500000</v>
      </c>
      <c r="O22" s="20">
        <v>-6500000</v>
      </c>
      <c r="P22" s="20">
        <v>-28190000</v>
      </c>
      <c r="Q22" s="20">
        <v>-28190000</v>
      </c>
      <c r="R22" s="20">
        <v>-28190000</v>
      </c>
      <c r="S22" s="20">
        <v>-28190000</v>
      </c>
      <c r="T22" s="20">
        <v>-28190000</v>
      </c>
      <c r="U22" s="20">
        <v>-28190000</v>
      </c>
      <c r="V22" s="20">
        <v>-28190000</v>
      </c>
      <c r="W22" s="20">
        <v>-28190000</v>
      </c>
      <c r="X22" s="20">
        <v>-28190000</v>
      </c>
      <c r="Y22" s="20">
        <v>-28190000</v>
      </c>
      <c r="Z22" s="20">
        <v>-70412000</v>
      </c>
      <c r="AA22" s="20">
        <v>-70412000</v>
      </c>
      <c r="AB22" s="20">
        <v>-70412000</v>
      </c>
      <c r="AC22" s="20">
        <v>-70412000</v>
      </c>
      <c r="AD22" s="20">
        <v>-70412000</v>
      </c>
      <c r="AE22" s="20">
        <v>-70412000</v>
      </c>
      <c r="AF22" s="20">
        <v>-70412000</v>
      </c>
      <c r="AG22" s="20">
        <v>-70412000</v>
      </c>
      <c r="AH22" s="20">
        <v>-70412000</v>
      </c>
      <c r="AI22" s="20">
        <v>-70412000</v>
      </c>
    </row>
    <row r="23" spans="1:36" x14ac:dyDescent="0.2">
      <c r="A23" s="23"/>
      <c r="B23" s="21" t="s">
        <v>19</v>
      </c>
      <c r="C23" s="19"/>
      <c r="D23" s="19"/>
      <c r="E23" s="20">
        <v>-324800000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-1084600000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-2111200000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</row>
    <row r="24" spans="1:36" x14ac:dyDescent="0.2">
      <c r="A24" s="1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36" x14ac:dyDescent="0.2">
      <c r="A25" s="23" t="s">
        <v>14</v>
      </c>
      <c r="B25" s="18" t="s">
        <v>29</v>
      </c>
      <c r="C25" s="19"/>
      <c r="D25" s="19"/>
      <c r="E25" s="20"/>
      <c r="F25" s="20" t="s">
        <v>21</v>
      </c>
      <c r="G25" s="20" t="s">
        <v>21</v>
      </c>
      <c r="H25" s="20" t="s">
        <v>21</v>
      </c>
      <c r="I25" s="20" t="s">
        <v>21</v>
      </c>
      <c r="J25" s="20" t="s">
        <v>21</v>
      </c>
      <c r="K25" s="20" t="s">
        <v>21</v>
      </c>
      <c r="L25" s="20" t="s">
        <v>21</v>
      </c>
      <c r="M25" s="20" t="s">
        <v>21</v>
      </c>
      <c r="N25" s="20" t="s">
        <v>21</v>
      </c>
      <c r="O25" s="20" t="s">
        <v>21</v>
      </c>
      <c r="P25" s="20" t="s">
        <v>21</v>
      </c>
      <c r="Q25" s="20" t="s">
        <v>21</v>
      </c>
      <c r="R25" s="20" t="s">
        <v>21</v>
      </c>
      <c r="S25" s="20" t="s">
        <v>21</v>
      </c>
      <c r="T25" s="20" t="s">
        <v>21</v>
      </c>
      <c r="U25" s="20" t="s">
        <v>21</v>
      </c>
      <c r="V25" s="20" t="s">
        <v>21</v>
      </c>
      <c r="W25" s="20" t="s">
        <v>21</v>
      </c>
      <c r="X25" s="20" t="s">
        <v>21</v>
      </c>
      <c r="Y25" s="20" t="s">
        <v>21</v>
      </c>
      <c r="Z25" s="20" t="s">
        <v>21</v>
      </c>
      <c r="AA25" s="20" t="s">
        <v>21</v>
      </c>
      <c r="AB25" s="20" t="s">
        <v>21</v>
      </c>
      <c r="AC25" s="20" t="s">
        <v>21</v>
      </c>
      <c r="AD25" s="20" t="s">
        <v>21</v>
      </c>
      <c r="AE25" s="20" t="s">
        <v>21</v>
      </c>
      <c r="AF25" s="20" t="s">
        <v>21</v>
      </c>
      <c r="AG25" s="20" t="s">
        <v>21</v>
      </c>
      <c r="AH25" s="20" t="s">
        <v>21</v>
      </c>
      <c r="AI25" s="20" t="s">
        <v>21</v>
      </c>
    </row>
    <row r="26" spans="1:36" x14ac:dyDescent="0.2">
      <c r="A26" s="23"/>
      <c r="B26" s="21" t="s">
        <v>18</v>
      </c>
      <c r="C26" s="19"/>
      <c r="D26" s="19"/>
      <c r="E26" s="20"/>
      <c r="F26" s="20">
        <v>-650000</v>
      </c>
      <c r="G26" s="20">
        <v>-650000</v>
      </c>
      <c r="H26" s="20">
        <v>-650000</v>
      </c>
      <c r="I26" s="20">
        <v>-650000</v>
      </c>
      <c r="J26" s="20">
        <v>-650000</v>
      </c>
      <c r="K26" s="20">
        <v>-650000</v>
      </c>
      <c r="L26" s="20">
        <v>-650000</v>
      </c>
      <c r="M26" s="20">
        <v>-650000</v>
      </c>
      <c r="N26" s="20">
        <v>-650000</v>
      </c>
      <c r="O26" s="20">
        <v>-650000</v>
      </c>
      <c r="P26" s="20">
        <v>-2830000</v>
      </c>
      <c r="Q26" s="20">
        <v>-2830000</v>
      </c>
      <c r="R26" s="20">
        <v>-2830000</v>
      </c>
      <c r="S26" s="20">
        <v>-2830000</v>
      </c>
      <c r="T26" s="20">
        <v>-2830000</v>
      </c>
      <c r="U26" s="20">
        <v>-2830000</v>
      </c>
      <c r="V26" s="20">
        <v>-2830000</v>
      </c>
      <c r="W26" s="20">
        <v>-2830000</v>
      </c>
      <c r="X26" s="20">
        <v>-2830000</v>
      </c>
      <c r="Y26" s="20">
        <v>-2830000</v>
      </c>
      <c r="Z26" s="20">
        <v>-7060000</v>
      </c>
      <c r="AA26" s="20">
        <v>-7060000</v>
      </c>
      <c r="AB26" s="20">
        <v>-7060000</v>
      </c>
      <c r="AC26" s="20">
        <v>-7060000</v>
      </c>
      <c r="AD26" s="20">
        <v>-7060000</v>
      </c>
      <c r="AE26" s="20">
        <v>-7060000</v>
      </c>
      <c r="AF26" s="20">
        <v>-7060000</v>
      </c>
      <c r="AG26" s="20">
        <v>-7060000</v>
      </c>
      <c r="AH26" s="20">
        <v>-7060000</v>
      </c>
      <c r="AI26" s="20">
        <v>-7060000</v>
      </c>
    </row>
    <row r="27" spans="1:36" x14ac:dyDescent="0.2">
      <c r="A27" s="23"/>
      <c r="B27" s="21" t="s">
        <v>19</v>
      </c>
      <c r="C27" s="19"/>
      <c r="D27" s="19"/>
      <c r="E27" s="20">
        <v>-16220000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-54520000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-105790000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</row>
    <row r="28" spans="1:36" x14ac:dyDescent="0.2"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36" x14ac:dyDescent="0.2">
      <c r="A29" s="23" t="s">
        <v>16</v>
      </c>
      <c r="B29" s="18" t="s">
        <v>29</v>
      </c>
      <c r="C29" s="19"/>
      <c r="D29" s="19"/>
      <c r="E29" s="20"/>
      <c r="F29" s="20" t="s">
        <v>21</v>
      </c>
      <c r="G29" s="20" t="s">
        <v>21</v>
      </c>
      <c r="H29" s="20" t="s">
        <v>21</v>
      </c>
      <c r="I29" s="20" t="s">
        <v>21</v>
      </c>
      <c r="J29" s="20" t="s">
        <v>21</v>
      </c>
      <c r="K29" s="20" t="s">
        <v>21</v>
      </c>
      <c r="L29" s="20" t="s">
        <v>21</v>
      </c>
      <c r="M29" s="20" t="s">
        <v>21</v>
      </c>
      <c r="N29" s="20" t="s">
        <v>21</v>
      </c>
      <c r="O29" s="20" t="s">
        <v>21</v>
      </c>
      <c r="P29" s="20" t="s">
        <v>21</v>
      </c>
      <c r="Q29" s="20" t="s">
        <v>21</v>
      </c>
      <c r="R29" s="20" t="s">
        <v>21</v>
      </c>
      <c r="S29" s="20" t="s">
        <v>21</v>
      </c>
      <c r="T29" s="20" t="s">
        <v>21</v>
      </c>
      <c r="U29" s="20" t="s">
        <v>21</v>
      </c>
      <c r="V29" s="20" t="s">
        <v>21</v>
      </c>
      <c r="W29" s="20" t="s">
        <v>21</v>
      </c>
      <c r="X29" s="20" t="s">
        <v>21</v>
      </c>
      <c r="Y29" s="20" t="s">
        <v>21</v>
      </c>
      <c r="Z29" s="20" t="s">
        <v>21</v>
      </c>
      <c r="AA29" s="20" t="s">
        <v>21</v>
      </c>
      <c r="AB29" s="20" t="s">
        <v>21</v>
      </c>
      <c r="AC29" s="20" t="s">
        <v>21</v>
      </c>
      <c r="AD29" s="20" t="s">
        <v>21</v>
      </c>
      <c r="AE29" s="20" t="s">
        <v>21</v>
      </c>
      <c r="AF29" s="20" t="s">
        <v>21</v>
      </c>
      <c r="AG29" s="20" t="s">
        <v>21</v>
      </c>
      <c r="AH29" s="20" t="s">
        <v>21</v>
      </c>
      <c r="AI29" s="20" t="s">
        <v>21</v>
      </c>
    </row>
    <row r="30" spans="1:36" x14ac:dyDescent="0.2">
      <c r="A30" s="23"/>
      <c r="B30" s="21" t="s">
        <v>18</v>
      </c>
      <c r="C30" s="19"/>
      <c r="D30" s="19"/>
      <c r="E30" s="20"/>
      <c r="F30" s="20">
        <v>-8980</v>
      </c>
      <c r="G30" s="20">
        <v>-8980</v>
      </c>
      <c r="H30" s="20">
        <v>-8980</v>
      </c>
      <c r="I30" s="20">
        <v>-8980</v>
      </c>
      <c r="J30" s="20">
        <v>-8980</v>
      </c>
      <c r="K30" s="20">
        <v>-8980</v>
      </c>
      <c r="L30" s="20">
        <v>-8980</v>
      </c>
      <c r="M30" s="20">
        <v>-8980</v>
      </c>
      <c r="N30" s="20">
        <v>-8980</v>
      </c>
      <c r="O30" s="20">
        <v>-8980</v>
      </c>
      <c r="P30" s="20">
        <v>-39270</v>
      </c>
      <c r="Q30" s="20">
        <v>-39270</v>
      </c>
      <c r="R30" s="20">
        <v>-39270</v>
      </c>
      <c r="S30" s="20">
        <v>-39270</v>
      </c>
      <c r="T30" s="20">
        <v>-39270</v>
      </c>
      <c r="U30" s="20">
        <v>-39270</v>
      </c>
      <c r="V30" s="20">
        <v>-39270</v>
      </c>
      <c r="W30" s="20">
        <v>-39270</v>
      </c>
      <c r="X30" s="20">
        <v>-39270</v>
      </c>
      <c r="Y30" s="20">
        <v>-39270</v>
      </c>
      <c r="Z30" s="20">
        <v>-98140</v>
      </c>
      <c r="AA30" s="20">
        <v>-98140</v>
      </c>
      <c r="AB30" s="20">
        <v>-98140</v>
      </c>
      <c r="AC30" s="20">
        <v>-98140</v>
      </c>
      <c r="AD30" s="20">
        <v>-98140</v>
      </c>
      <c r="AE30" s="20">
        <v>-98140</v>
      </c>
      <c r="AF30" s="20">
        <v>-98140</v>
      </c>
      <c r="AG30" s="20">
        <v>-98140</v>
      </c>
      <c r="AH30" s="20">
        <v>-98140</v>
      </c>
      <c r="AI30" s="20">
        <v>-98140</v>
      </c>
    </row>
    <row r="31" spans="1:36" x14ac:dyDescent="0.2">
      <c r="A31" s="23"/>
      <c r="B31" s="21" t="s">
        <v>19</v>
      </c>
      <c r="C31" s="19"/>
      <c r="D31" s="19"/>
      <c r="E31" s="20">
        <v>-9980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-33650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f>0.9*E31</f>
        <v>-8982</v>
      </c>
      <c r="V31" s="20">
        <v>0</v>
      </c>
      <c r="W31" s="20">
        <v>0</v>
      </c>
      <c r="X31" s="20">
        <v>0</v>
      </c>
      <c r="Y31" s="20">
        <v>-65400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</row>
    <row r="33" spans="1:35" x14ac:dyDescent="0.2">
      <c r="A33" s="23" t="s">
        <v>17</v>
      </c>
      <c r="B33" s="18" t="s">
        <v>29</v>
      </c>
      <c r="C33" s="19"/>
      <c r="D33" s="19"/>
      <c r="E33" s="19"/>
      <c r="F33" s="20">
        <v>415600000</v>
      </c>
      <c r="G33" s="20">
        <v>415600000</v>
      </c>
      <c r="H33" s="20">
        <v>415600000</v>
      </c>
      <c r="I33" s="20">
        <v>415600000</v>
      </c>
      <c r="J33" s="20">
        <v>415600000</v>
      </c>
      <c r="K33" s="20">
        <v>415600000</v>
      </c>
      <c r="L33" s="20">
        <v>415600000</v>
      </c>
      <c r="M33" s="20">
        <v>415600000</v>
      </c>
      <c r="N33" s="20">
        <v>415600000</v>
      </c>
      <c r="O33" s="20">
        <v>415600000</v>
      </c>
      <c r="P33" s="20">
        <v>1822000000</v>
      </c>
      <c r="Q33" s="20">
        <v>1822000000</v>
      </c>
      <c r="R33" s="20">
        <v>1822000000</v>
      </c>
      <c r="S33" s="20">
        <v>1822000000</v>
      </c>
      <c r="T33" s="20">
        <v>1822000000</v>
      </c>
      <c r="U33" s="20">
        <v>1822000000</v>
      </c>
      <c r="V33" s="20">
        <v>1822000000</v>
      </c>
      <c r="W33" s="20">
        <v>1822000000</v>
      </c>
      <c r="X33" s="20">
        <v>1822000000</v>
      </c>
      <c r="Y33" s="20">
        <v>1822000000</v>
      </c>
      <c r="Z33" s="20">
        <v>4548000000</v>
      </c>
      <c r="AA33" s="20">
        <v>4548000000</v>
      </c>
      <c r="AB33" s="20">
        <v>4548000000</v>
      </c>
      <c r="AC33" s="20">
        <v>4548000000</v>
      </c>
      <c r="AD33" s="20">
        <v>4548000000</v>
      </c>
      <c r="AE33" s="20">
        <v>4548000000</v>
      </c>
      <c r="AF33" s="20">
        <v>4548000000</v>
      </c>
      <c r="AG33" s="20">
        <v>4548000000</v>
      </c>
      <c r="AH33" s="20">
        <v>4548000000</v>
      </c>
      <c r="AI33" s="20">
        <v>4548000000</v>
      </c>
    </row>
    <row r="34" spans="1:35" x14ac:dyDescent="0.2">
      <c r="A34" s="23"/>
      <c r="B34" s="21" t="s">
        <v>18</v>
      </c>
      <c r="C34" s="19"/>
      <c r="D34" s="19"/>
      <c r="E34" s="19"/>
      <c r="F34" s="20">
        <v>-1086000</v>
      </c>
      <c r="G34" s="20">
        <v>-1086000</v>
      </c>
      <c r="H34" s="20">
        <v>-1086000</v>
      </c>
      <c r="I34" s="20">
        <v>-1086000</v>
      </c>
      <c r="J34" s="20">
        <v>-1086000</v>
      </c>
      <c r="K34" s="20">
        <v>-1086000</v>
      </c>
      <c r="L34" s="20">
        <v>-1086000</v>
      </c>
      <c r="M34" s="20">
        <v>-1086000</v>
      </c>
      <c r="N34" s="20">
        <v>-1086000</v>
      </c>
      <c r="O34" s="20">
        <v>-1086000</v>
      </c>
      <c r="P34" s="20">
        <v>-4759000</v>
      </c>
      <c r="Q34" s="20">
        <v>-4759000</v>
      </c>
      <c r="R34" s="20">
        <v>-4759000</v>
      </c>
      <c r="S34" s="20">
        <v>-4759000</v>
      </c>
      <c r="T34" s="20">
        <v>-4759000</v>
      </c>
      <c r="U34" s="20">
        <v>-4759000</v>
      </c>
      <c r="V34" s="20">
        <v>-4759000</v>
      </c>
      <c r="W34" s="20">
        <v>-4759000</v>
      </c>
      <c r="X34" s="20">
        <v>-4759000</v>
      </c>
      <c r="Y34" s="20">
        <v>-4759000</v>
      </c>
      <c r="Z34" s="20">
        <v>-11887000</v>
      </c>
      <c r="AA34" s="20">
        <v>-11887000</v>
      </c>
      <c r="AB34" s="20">
        <v>-11887000</v>
      </c>
      <c r="AC34" s="20">
        <v>-11887000</v>
      </c>
      <c r="AD34" s="20">
        <v>-11887000</v>
      </c>
      <c r="AE34" s="20">
        <v>-11887000</v>
      </c>
      <c r="AF34" s="20">
        <v>-11887000</v>
      </c>
      <c r="AG34" s="20">
        <v>-11887000</v>
      </c>
      <c r="AH34" s="20">
        <v>-11887000</v>
      </c>
      <c r="AI34" s="20">
        <v>-11887000</v>
      </c>
    </row>
    <row r="35" spans="1:35" x14ac:dyDescent="0.2">
      <c r="A35" s="23"/>
      <c r="B35" s="21" t="s">
        <v>19</v>
      </c>
      <c r="C35" s="19"/>
      <c r="D35" s="19"/>
      <c r="E35" s="20">
        <v>-27160000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-91910000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-178160000</v>
      </c>
      <c r="Z35" s="20">
        <f>((3/2)-1)*E35</f>
        <v>-13580000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</row>
    <row r="37" spans="1:35" x14ac:dyDescent="0.2">
      <c r="A37" s="23" t="s">
        <v>20</v>
      </c>
      <c r="B37" s="18" t="s">
        <v>29</v>
      </c>
      <c r="C37" s="19"/>
      <c r="D37" s="19"/>
      <c r="E37" s="19"/>
      <c r="F37" s="20">
        <f>40960000000</f>
        <v>40960000000</v>
      </c>
      <c r="G37" s="20">
        <f t="shared" ref="G37:N37" si="4">40960000000</f>
        <v>40960000000</v>
      </c>
      <c r="H37" s="20">
        <f t="shared" si="4"/>
        <v>40960000000</v>
      </c>
      <c r="I37" s="20">
        <f t="shared" si="4"/>
        <v>40960000000</v>
      </c>
      <c r="J37" s="20">
        <f t="shared" si="4"/>
        <v>40960000000</v>
      </c>
      <c r="K37" s="20">
        <f t="shared" si="4"/>
        <v>40960000000</v>
      </c>
      <c r="L37" s="20">
        <f t="shared" si="4"/>
        <v>40960000000</v>
      </c>
      <c r="M37" s="20">
        <f t="shared" si="4"/>
        <v>40960000000</v>
      </c>
      <c r="N37" s="20">
        <f t="shared" si="4"/>
        <v>40960000000</v>
      </c>
      <c r="O37" s="20">
        <f>40960000000</f>
        <v>40960000000</v>
      </c>
      <c r="P37" s="20">
        <f>179500000000</f>
        <v>179500000000</v>
      </c>
      <c r="Q37" s="20">
        <f t="shared" ref="Q37:Y37" si="5">179500000000</f>
        <v>179500000000</v>
      </c>
      <c r="R37" s="20">
        <f t="shared" si="5"/>
        <v>179500000000</v>
      </c>
      <c r="S37" s="20">
        <f t="shared" si="5"/>
        <v>179500000000</v>
      </c>
      <c r="T37" s="20">
        <f t="shared" si="5"/>
        <v>179500000000</v>
      </c>
      <c r="U37" s="20">
        <f t="shared" si="5"/>
        <v>179500000000</v>
      </c>
      <c r="V37" s="20">
        <f t="shared" si="5"/>
        <v>179500000000</v>
      </c>
      <c r="W37" s="20">
        <f t="shared" si="5"/>
        <v>179500000000</v>
      </c>
      <c r="X37" s="20">
        <f t="shared" si="5"/>
        <v>179500000000</v>
      </c>
      <c r="Y37" s="20">
        <f t="shared" si="5"/>
        <v>179500000000</v>
      </c>
      <c r="Z37" s="20">
        <f>448200000000</f>
        <v>448200000000</v>
      </c>
      <c r="AA37" s="20">
        <f t="shared" ref="AA37:AI37" si="6">448200000000</f>
        <v>448200000000</v>
      </c>
      <c r="AB37" s="20">
        <f t="shared" si="6"/>
        <v>448200000000</v>
      </c>
      <c r="AC37" s="20">
        <f t="shared" si="6"/>
        <v>448200000000</v>
      </c>
      <c r="AD37" s="20">
        <f t="shared" si="6"/>
        <v>448200000000</v>
      </c>
      <c r="AE37" s="20">
        <f t="shared" si="6"/>
        <v>448200000000</v>
      </c>
      <c r="AF37" s="20">
        <f t="shared" si="6"/>
        <v>448200000000</v>
      </c>
      <c r="AG37" s="20">
        <f t="shared" si="6"/>
        <v>448200000000</v>
      </c>
      <c r="AH37" s="20">
        <f t="shared" si="6"/>
        <v>448200000000</v>
      </c>
      <c r="AI37" s="20">
        <f t="shared" si="6"/>
        <v>448200000000</v>
      </c>
    </row>
    <row r="38" spans="1:35" x14ac:dyDescent="0.2">
      <c r="A38" s="23"/>
      <c r="B38" s="21" t="s">
        <v>18</v>
      </c>
      <c r="C38" s="19"/>
      <c r="D38" s="19"/>
      <c r="E38" s="20"/>
      <c r="F38" s="20">
        <v>-96080000</v>
      </c>
      <c r="G38" s="20">
        <v>-96080000</v>
      </c>
      <c r="H38" s="20">
        <v>-96080000</v>
      </c>
      <c r="I38" s="20">
        <v>-96080000</v>
      </c>
      <c r="J38" s="20">
        <v>-96080000</v>
      </c>
      <c r="K38" s="20">
        <v>-96080000</v>
      </c>
      <c r="L38" s="20">
        <v>-96080000</v>
      </c>
      <c r="M38" s="20">
        <v>-96080000</v>
      </c>
      <c r="N38" s="20">
        <v>-96080000</v>
      </c>
      <c r="O38" s="20">
        <v>-96080000</v>
      </c>
      <c r="P38" s="20">
        <v>-370920000</v>
      </c>
      <c r="Q38" s="20">
        <v>-370920000</v>
      </c>
      <c r="R38" s="20">
        <v>-370920000</v>
      </c>
      <c r="S38" s="20">
        <v>-370920000</v>
      </c>
      <c r="T38" s="20">
        <v>-370920000</v>
      </c>
      <c r="U38" s="20">
        <v>-370920000</v>
      </c>
      <c r="V38" s="20">
        <v>-370920000</v>
      </c>
      <c r="W38" s="20">
        <v>-370920000</v>
      </c>
      <c r="X38" s="20">
        <v>-370920000</v>
      </c>
      <c r="Y38" s="20">
        <v>-370920000</v>
      </c>
      <c r="Z38" s="20">
        <v>-872560000</v>
      </c>
      <c r="AA38" s="20">
        <v>-872560000</v>
      </c>
      <c r="AB38" s="20">
        <v>-872560000</v>
      </c>
      <c r="AC38" s="20">
        <v>-872560000</v>
      </c>
      <c r="AD38" s="20">
        <v>-872560000</v>
      </c>
      <c r="AE38" s="20">
        <v>-872560000</v>
      </c>
      <c r="AF38" s="20">
        <v>-872560000</v>
      </c>
      <c r="AG38" s="20">
        <v>-872560000</v>
      </c>
      <c r="AH38" s="20">
        <v>-872560000</v>
      </c>
      <c r="AI38" s="20">
        <v>-872560000</v>
      </c>
    </row>
    <row r="39" spans="1:35" x14ac:dyDescent="0.2">
      <c r="A39" s="23"/>
      <c r="B39" s="21" t="s">
        <v>19</v>
      </c>
      <c r="C39" s="19"/>
      <c r="D39" s="19"/>
      <c r="E39" s="20">
        <v>-3203800000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f>0.34*E39</f>
        <v>-1089292000</v>
      </c>
      <c r="O39" s="20">
        <v>-9161300000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f>0.34*E39</f>
        <v>-1089292000</v>
      </c>
      <c r="W39" s="20">
        <v>0</v>
      </c>
      <c r="X39" s="20">
        <f>0.34*O39</f>
        <v>-3114842000</v>
      </c>
      <c r="Y39" s="20">
        <v>-16721490000</v>
      </c>
      <c r="Z39" s="20">
        <v>0</v>
      </c>
      <c r="AA39" s="20">
        <v>0</v>
      </c>
      <c r="AB39" s="20">
        <v>0</v>
      </c>
      <c r="AC39" s="20">
        <v>0</v>
      </c>
      <c r="AD39" s="20">
        <f>0.34*E39</f>
        <v>-1089292000</v>
      </c>
      <c r="AE39" s="20">
        <v>0</v>
      </c>
      <c r="AF39" s="20">
        <f>0.34*O39</f>
        <v>-3114842000</v>
      </c>
      <c r="AG39" s="20">
        <v>0</v>
      </c>
      <c r="AH39" s="20">
        <f>0.34*Y39</f>
        <v>-5685306600</v>
      </c>
      <c r="AI39" s="20">
        <v>0</v>
      </c>
    </row>
    <row r="43" spans="1:35" x14ac:dyDescent="0.2">
      <c r="E43" s="17"/>
    </row>
  </sheetData>
  <mergeCells count="7">
    <mergeCell ref="A25:A27"/>
    <mergeCell ref="A29:A31"/>
    <mergeCell ref="A13:A15"/>
    <mergeCell ref="A37:A39"/>
    <mergeCell ref="A21:A23"/>
    <mergeCell ref="A17:A19"/>
    <mergeCell ref="A33:A35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8AD0-6518-4EDC-B4AC-5411E3FAB440}">
  <dimension ref="A1:AP29"/>
  <sheetViews>
    <sheetView tabSelected="1" topLeftCell="A2" workbookViewId="0">
      <selection activeCell="G23" sqref="G23"/>
    </sheetView>
  </sheetViews>
  <sheetFormatPr baseColWidth="10" defaultRowHeight="15" x14ac:dyDescent="0.2"/>
  <cols>
    <col min="37" max="41" width="11.6640625" bestFit="1" customWidth="1"/>
  </cols>
  <sheetData>
    <row r="1" spans="1:42" x14ac:dyDescent="0.2">
      <c r="A1" s="4" t="s">
        <v>23</v>
      </c>
      <c r="B1" s="4" t="s">
        <v>24</v>
      </c>
    </row>
    <row r="3" spans="1:42" ht="16" thickBot="1" x14ac:dyDescent="0.25"/>
    <row r="4" spans="1:42" x14ac:dyDescent="0.2">
      <c r="B4" s="4" t="s">
        <v>5</v>
      </c>
      <c r="C4" s="5"/>
      <c r="D4" s="6"/>
      <c r="E4" s="7">
        <v>44927</v>
      </c>
      <c r="F4" s="7">
        <v>47484</v>
      </c>
      <c r="G4" s="7">
        <v>47849</v>
      </c>
      <c r="H4" s="7">
        <v>48214</v>
      </c>
      <c r="I4" s="7">
        <v>48580</v>
      </c>
      <c r="J4" s="7">
        <v>48945</v>
      </c>
      <c r="K4" s="7">
        <v>49310</v>
      </c>
      <c r="L4" s="7">
        <v>49675</v>
      </c>
      <c r="M4" s="7">
        <v>50041</v>
      </c>
      <c r="N4" s="7">
        <v>50406</v>
      </c>
      <c r="O4" s="7">
        <v>50771</v>
      </c>
      <c r="P4" s="7">
        <v>51136</v>
      </c>
      <c r="Q4" s="7">
        <v>51502</v>
      </c>
      <c r="R4" s="7">
        <v>51867</v>
      </c>
      <c r="S4" s="7">
        <v>52232</v>
      </c>
      <c r="T4" s="7">
        <v>52597</v>
      </c>
      <c r="U4" s="7">
        <v>52963</v>
      </c>
      <c r="V4" s="7">
        <v>53328</v>
      </c>
      <c r="W4" s="7">
        <v>53693</v>
      </c>
      <c r="X4" s="7">
        <v>54058</v>
      </c>
      <c r="Y4" s="7">
        <v>54424</v>
      </c>
      <c r="Z4" s="7">
        <v>54789</v>
      </c>
      <c r="AA4" s="7">
        <v>55154</v>
      </c>
      <c r="AB4" s="7">
        <v>55519</v>
      </c>
      <c r="AC4" s="7">
        <v>55885</v>
      </c>
      <c r="AD4" s="7">
        <v>56250</v>
      </c>
      <c r="AE4" s="7">
        <v>56615</v>
      </c>
      <c r="AF4" s="7">
        <v>56980</v>
      </c>
      <c r="AG4" s="7">
        <v>57346</v>
      </c>
      <c r="AH4" s="7">
        <v>57711</v>
      </c>
      <c r="AI4" s="7">
        <v>58076</v>
      </c>
      <c r="AJ4" s="7">
        <v>58441</v>
      </c>
      <c r="AK4" s="7">
        <v>58807</v>
      </c>
      <c r="AL4" s="7">
        <v>59172</v>
      </c>
      <c r="AM4" s="7">
        <v>59537</v>
      </c>
      <c r="AN4" s="7">
        <v>59902</v>
      </c>
      <c r="AO4" s="7">
        <v>60268</v>
      </c>
      <c r="AP4" s="7"/>
    </row>
    <row r="5" spans="1:42" x14ac:dyDescent="0.2">
      <c r="B5" s="8" t="s">
        <v>6</v>
      </c>
      <c r="C5" s="9"/>
      <c r="D5" s="10"/>
      <c r="E5" s="11">
        <v>45291</v>
      </c>
      <c r="F5" s="11">
        <v>11293</v>
      </c>
      <c r="G5" s="11">
        <v>11658</v>
      </c>
      <c r="H5" s="11">
        <v>48549</v>
      </c>
      <c r="I5" s="11">
        <v>48914</v>
      </c>
      <c r="J5" s="11">
        <v>49279</v>
      </c>
      <c r="K5" s="11">
        <v>49644</v>
      </c>
      <c r="L5" s="11">
        <v>50010</v>
      </c>
      <c r="M5" s="11">
        <v>50375</v>
      </c>
      <c r="N5" s="11">
        <v>50740</v>
      </c>
      <c r="O5" s="11">
        <v>51105</v>
      </c>
      <c r="P5" s="11">
        <v>51471</v>
      </c>
      <c r="Q5" s="11">
        <v>51836</v>
      </c>
      <c r="R5" s="11">
        <v>52201</v>
      </c>
      <c r="S5" s="11">
        <v>52566</v>
      </c>
      <c r="T5" s="11">
        <v>52932</v>
      </c>
      <c r="U5" s="11">
        <v>53297</v>
      </c>
      <c r="V5" s="11">
        <v>53662</v>
      </c>
      <c r="W5" s="11">
        <v>54027</v>
      </c>
      <c r="X5" s="11">
        <v>54393</v>
      </c>
      <c r="Y5" s="11">
        <v>54758</v>
      </c>
      <c r="Z5" s="11">
        <v>55123</v>
      </c>
      <c r="AA5" s="11">
        <v>55488</v>
      </c>
      <c r="AB5" s="11">
        <v>55854</v>
      </c>
      <c r="AC5" s="11">
        <v>56219</v>
      </c>
      <c r="AD5" s="11">
        <v>56584</v>
      </c>
      <c r="AE5" s="11">
        <v>56949</v>
      </c>
      <c r="AF5" s="11">
        <v>57315</v>
      </c>
      <c r="AG5" s="11">
        <v>57680</v>
      </c>
      <c r="AH5" s="11">
        <v>58045</v>
      </c>
      <c r="AI5" s="11">
        <v>58410</v>
      </c>
      <c r="AJ5" s="11">
        <v>58776</v>
      </c>
      <c r="AK5" s="11">
        <v>59141</v>
      </c>
      <c r="AL5" s="11">
        <v>59506</v>
      </c>
      <c r="AM5" s="11">
        <v>59871</v>
      </c>
      <c r="AN5" s="11">
        <v>60237</v>
      </c>
      <c r="AO5" s="11">
        <v>60602</v>
      </c>
      <c r="AP5" s="11"/>
    </row>
    <row r="6" spans="1:42" x14ac:dyDescent="0.2">
      <c r="B6" s="8" t="s">
        <v>7</v>
      </c>
      <c r="C6" s="9"/>
      <c r="D6" s="10"/>
      <c r="E6" s="12">
        <v>2023</v>
      </c>
      <c r="F6" s="12">
        <v>2030</v>
      </c>
      <c r="G6" s="12">
        <f>F6+1</f>
        <v>2031</v>
      </c>
      <c r="H6" s="12">
        <f t="shared" ref="H6:AJ6" si="0">G6+1</f>
        <v>2032</v>
      </c>
      <c r="I6" s="12">
        <f t="shared" si="0"/>
        <v>2033</v>
      </c>
      <c r="J6" s="12">
        <f t="shared" si="0"/>
        <v>2034</v>
      </c>
      <c r="K6" s="12">
        <f t="shared" si="0"/>
        <v>2035</v>
      </c>
      <c r="L6" s="12">
        <f t="shared" si="0"/>
        <v>2036</v>
      </c>
      <c r="M6" s="12">
        <f t="shared" si="0"/>
        <v>2037</v>
      </c>
      <c r="N6" s="12">
        <f t="shared" si="0"/>
        <v>2038</v>
      </c>
      <c r="O6" s="12">
        <f t="shared" si="0"/>
        <v>2039</v>
      </c>
      <c r="P6" s="12">
        <f t="shared" si="0"/>
        <v>2040</v>
      </c>
      <c r="Q6" s="12">
        <f t="shared" si="0"/>
        <v>2041</v>
      </c>
      <c r="R6" s="12">
        <f t="shared" si="0"/>
        <v>2042</v>
      </c>
      <c r="S6" s="12">
        <f t="shared" si="0"/>
        <v>2043</v>
      </c>
      <c r="T6" s="12">
        <f t="shared" si="0"/>
        <v>2044</v>
      </c>
      <c r="U6" s="12">
        <f t="shared" si="0"/>
        <v>2045</v>
      </c>
      <c r="V6" s="12">
        <f t="shared" si="0"/>
        <v>2046</v>
      </c>
      <c r="W6" s="12">
        <f t="shared" si="0"/>
        <v>2047</v>
      </c>
      <c r="X6" s="12">
        <f t="shared" si="0"/>
        <v>2048</v>
      </c>
      <c r="Y6" s="12">
        <f t="shared" si="0"/>
        <v>2049</v>
      </c>
      <c r="Z6" s="12">
        <f t="shared" si="0"/>
        <v>2050</v>
      </c>
      <c r="AA6" s="12">
        <f t="shared" si="0"/>
        <v>2051</v>
      </c>
      <c r="AB6" s="12">
        <f t="shared" si="0"/>
        <v>2052</v>
      </c>
      <c r="AC6" s="12">
        <f t="shared" si="0"/>
        <v>2053</v>
      </c>
      <c r="AD6" s="12">
        <f t="shared" si="0"/>
        <v>2054</v>
      </c>
      <c r="AE6" s="12">
        <f t="shared" si="0"/>
        <v>2055</v>
      </c>
      <c r="AF6" s="12">
        <f t="shared" si="0"/>
        <v>2056</v>
      </c>
      <c r="AG6" s="12">
        <f t="shared" si="0"/>
        <v>2057</v>
      </c>
      <c r="AH6" s="12">
        <f t="shared" si="0"/>
        <v>2058</v>
      </c>
      <c r="AI6" s="12">
        <f t="shared" si="0"/>
        <v>2059</v>
      </c>
      <c r="AJ6" s="12">
        <f t="shared" si="0"/>
        <v>2060</v>
      </c>
      <c r="AK6" s="12">
        <f t="shared" ref="AK6" si="1">AJ6+1</f>
        <v>2061</v>
      </c>
      <c r="AL6" s="12">
        <f t="shared" ref="AL6" si="2">AK6+1</f>
        <v>2062</v>
      </c>
      <c r="AM6" s="12">
        <f t="shared" ref="AM6" si="3">AL6+1</f>
        <v>2063</v>
      </c>
      <c r="AN6" s="12">
        <f t="shared" ref="AN6" si="4">AM6+1</f>
        <v>2064</v>
      </c>
      <c r="AO6" s="12">
        <f t="shared" ref="AO6" si="5">AN6+1</f>
        <v>2065</v>
      </c>
      <c r="AP6" s="12"/>
    </row>
    <row r="8" spans="1:42" x14ac:dyDescent="0.2">
      <c r="B8" s="13" t="s">
        <v>25</v>
      </c>
      <c r="F8" s="16">
        <f>Feuil2!F13+Feuil2!F17+Feuil2!F21+Feuil2!F33+Feuil2!F37</f>
        <v>54995600000</v>
      </c>
      <c r="G8" s="16">
        <f>Feuil2!G13+Feuil2!G17+Feuil2!G21+Feuil2!G33+Feuil2!G37</f>
        <v>54995600000</v>
      </c>
      <c r="H8" s="16">
        <f>Feuil2!H13+Feuil2!H17+Feuil2!H21+Feuil2!H33+Feuil2!H37</f>
        <v>54995600000</v>
      </c>
      <c r="I8" s="16">
        <f>Feuil2!I13+Feuil2!I17+Feuil2!I21+Feuil2!I33+Feuil2!I37</f>
        <v>54995600000</v>
      </c>
      <c r="J8" s="16">
        <f>Feuil2!J13+Feuil2!J17+Feuil2!J21+Feuil2!J33+Feuil2!J37</f>
        <v>54995600000</v>
      </c>
      <c r="K8" s="16">
        <f>Feuil2!K13+Feuil2!K17+Feuil2!K21+Feuil2!K33+Feuil2!K37</f>
        <v>54995600000</v>
      </c>
      <c r="L8" s="16">
        <f>Feuil2!L13+Feuil2!L17+Feuil2!L21+Feuil2!L33+Feuil2!L37</f>
        <v>54995600000</v>
      </c>
      <c r="M8" s="16">
        <f>Feuil2!M13+Feuil2!M17+Feuil2!M21+Feuil2!M33+Feuil2!M37</f>
        <v>54995600000</v>
      </c>
      <c r="N8" s="16">
        <f>Feuil2!N13+Feuil2!N17+Feuil2!N21+Feuil2!N33+Feuil2!N37</f>
        <v>54995600000</v>
      </c>
      <c r="O8" s="16">
        <f>Feuil2!O13+Feuil2!O17+Feuil2!O21+Feuil2!O33+Feuil2!O37</f>
        <v>54995600000</v>
      </c>
      <c r="P8" s="16">
        <f>Feuil2!P13+Feuil2!P17+Feuil2!P21+Feuil2!P33+Feuil2!P37</f>
        <v>240992000000</v>
      </c>
      <c r="Q8" s="16">
        <f>Feuil2!Q13+Feuil2!Q17+Feuil2!Q21+Feuil2!Q33+Feuil2!Q37</f>
        <v>240992000000</v>
      </c>
      <c r="R8" s="16">
        <f>Feuil2!R13+Feuil2!R17+Feuil2!R21+Feuil2!R33+Feuil2!R37</f>
        <v>240992000000</v>
      </c>
      <c r="S8" s="16">
        <f>Feuil2!S13+Feuil2!S17+Feuil2!S21+Feuil2!S33+Feuil2!S37</f>
        <v>240992000000</v>
      </c>
      <c r="T8" s="16">
        <f>Feuil2!T13+Feuil2!T17+Feuil2!T21+Feuil2!T33+Feuil2!T37</f>
        <v>240992000000</v>
      </c>
      <c r="U8" s="16">
        <f>Feuil2!U13+Feuil2!U17+Feuil2!U21+Feuil2!U33+Feuil2!U37</f>
        <v>240992000000</v>
      </c>
      <c r="V8" s="16">
        <f>Feuil2!V13+Feuil2!V17+Feuil2!V21+Feuil2!V33+Feuil2!V37</f>
        <v>240992000000</v>
      </c>
      <c r="W8" s="16">
        <f>Feuil2!W13+Feuil2!W17+Feuil2!W21+Feuil2!W33+Feuil2!W37</f>
        <v>240992000000</v>
      </c>
      <c r="X8" s="16">
        <f>Feuil2!X13+Feuil2!X17+Feuil2!X21+Feuil2!X33+Feuil2!X37</f>
        <v>240992000000</v>
      </c>
      <c r="Y8" s="16">
        <f>Feuil2!Y13+Feuil2!Y17+Feuil2!Y21+Feuil2!Y33+Feuil2!Y37</f>
        <v>240992000000</v>
      </c>
      <c r="Z8" s="16">
        <f>Feuil2!Z13+Feuil2!Z17+Feuil2!Z21+Feuil2!Z33+Feuil2!Z37</f>
        <v>601768000000</v>
      </c>
      <c r="AA8" s="16">
        <f>Feuil2!AA13+Feuil2!AA17+Feuil2!AA21+Feuil2!AA33+Feuil2!AA37</f>
        <v>601768000000</v>
      </c>
      <c r="AB8" s="16">
        <f>Feuil2!AB13+Feuil2!AB17+Feuil2!AB21+Feuil2!AB33+Feuil2!AB37</f>
        <v>601768000000</v>
      </c>
      <c r="AC8" s="16">
        <f>Feuil2!AC13+Feuil2!AC17+Feuil2!AC21+Feuil2!AC33+Feuil2!AC37</f>
        <v>601768000000</v>
      </c>
      <c r="AD8" s="16">
        <f>Feuil2!AD13+Feuil2!AD17+Feuil2!AD21+Feuil2!AD33+Feuil2!AD37</f>
        <v>601768000000</v>
      </c>
      <c r="AE8" s="16">
        <f>Feuil2!AE13+Feuil2!AE17+Feuil2!AE21+Feuil2!AE33+Feuil2!AE37</f>
        <v>601768000000</v>
      </c>
      <c r="AF8" s="16">
        <f>Feuil2!AF13+Feuil2!AF17+Feuil2!AF21+Feuil2!AF33+Feuil2!AF37</f>
        <v>601768000000</v>
      </c>
      <c r="AG8" s="16">
        <f>Feuil2!AG13+Feuil2!AG17+Feuil2!AG21+Feuil2!AG33+Feuil2!AG37</f>
        <v>601768000000</v>
      </c>
      <c r="AH8" s="16">
        <f>Feuil2!AH13+Feuil2!AH17+Feuil2!AH21+Feuil2!AH33+Feuil2!AH37</f>
        <v>601768000000</v>
      </c>
      <c r="AI8" s="16">
        <f>Feuil2!AI13+Feuil2!AI17+Feuil2!AI21+Feuil2!AI33+Feuil2!AI37</f>
        <v>601768000000</v>
      </c>
    </row>
    <row r="10" spans="1:42" x14ac:dyDescent="0.2">
      <c r="A10" s="24" t="s">
        <v>9</v>
      </c>
      <c r="B10" s="13" t="s">
        <v>26</v>
      </c>
      <c r="F10" s="16">
        <f>(F8/12)*0.42</f>
        <v>1924846000</v>
      </c>
      <c r="G10" s="16">
        <f>(G8/12)*0.42</f>
        <v>1924846000</v>
      </c>
      <c r="H10" s="16">
        <f t="shared" ref="H10:AI10" si="6">(H8/12)*0.42</f>
        <v>1924846000</v>
      </c>
      <c r="I10" s="16">
        <f t="shared" si="6"/>
        <v>1924846000</v>
      </c>
      <c r="J10" s="16">
        <f t="shared" si="6"/>
        <v>1924846000</v>
      </c>
      <c r="K10" s="16">
        <f t="shared" si="6"/>
        <v>1924846000</v>
      </c>
      <c r="L10" s="16">
        <f t="shared" si="6"/>
        <v>1924846000</v>
      </c>
      <c r="M10" s="16">
        <f t="shared" si="6"/>
        <v>1924846000</v>
      </c>
      <c r="N10" s="16">
        <f t="shared" si="6"/>
        <v>1924846000</v>
      </c>
      <c r="O10" s="16">
        <f t="shared" si="6"/>
        <v>1924846000</v>
      </c>
      <c r="P10" s="16">
        <f t="shared" si="6"/>
        <v>8434720000</v>
      </c>
      <c r="Q10" s="16">
        <f t="shared" si="6"/>
        <v>8434720000</v>
      </c>
      <c r="R10" s="16">
        <f t="shared" si="6"/>
        <v>8434720000</v>
      </c>
      <c r="S10" s="16">
        <f t="shared" si="6"/>
        <v>8434720000</v>
      </c>
      <c r="T10" s="16">
        <f t="shared" si="6"/>
        <v>8434720000</v>
      </c>
      <c r="U10" s="16">
        <f t="shared" si="6"/>
        <v>8434720000</v>
      </c>
      <c r="V10" s="16">
        <f t="shared" si="6"/>
        <v>8434720000</v>
      </c>
      <c r="W10" s="16">
        <f t="shared" si="6"/>
        <v>8434720000</v>
      </c>
      <c r="X10" s="16">
        <f t="shared" si="6"/>
        <v>8434720000</v>
      </c>
      <c r="Y10" s="16">
        <f t="shared" si="6"/>
        <v>8434720000</v>
      </c>
      <c r="Z10" s="16">
        <f t="shared" si="6"/>
        <v>21061880000</v>
      </c>
      <c r="AA10" s="16">
        <f t="shared" si="6"/>
        <v>21061880000</v>
      </c>
      <c r="AB10" s="16">
        <f t="shared" si="6"/>
        <v>21061880000</v>
      </c>
      <c r="AC10" s="16">
        <f t="shared" si="6"/>
        <v>21061880000</v>
      </c>
      <c r="AD10" s="16">
        <f t="shared" si="6"/>
        <v>21061880000</v>
      </c>
      <c r="AE10" s="16">
        <f t="shared" si="6"/>
        <v>21061880000</v>
      </c>
      <c r="AF10" s="16">
        <f t="shared" si="6"/>
        <v>21061880000</v>
      </c>
      <c r="AG10" s="16">
        <f t="shared" si="6"/>
        <v>21061880000</v>
      </c>
      <c r="AH10" s="16">
        <f t="shared" si="6"/>
        <v>21061880000</v>
      </c>
      <c r="AI10" s="16">
        <f t="shared" si="6"/>
        <v>21061880000</v>
      </c>
    </row>
    <row r="11" spans="1:42" x14ac:dyDescent="0.2">
      <c r="A11" s="24"/>
      <c r="B11" s="8" t="s">
        <v>18</v>
      </c>
      <c r="F11" s="16">
        <f t="shared" ref="F11:N11" si="7">0.02*$E$12</f>
        <v>-41642118.364</v>
      </c>
      <c r="G11" s="16">
        <f t="shared" si="7"/>
        <v>-41642118.364</v>
      </c>
      <c r="H11" s="16">
        <f t="shared" si="7"/>
        <v>-41642118.364</v>
      </c>
      <c r="I11" s="16">
        <f t="shared" si="7"/>
        <v>-41642118.364</v>
      </c>
      <c r="J11" s="16">
        <f t="shared" si="7"/>
        <v>-41642118.364</v>
      </c>
      <c r="K11" s="16">
        <f t="shared" si="7"/>
        <v>-41642118.364</v>
      </c>
      <c r="L11" s="16">
        <f t="shared" si="7"/>
        <v>-41642118.364</v>
      </c>
      <c r="M11" s="16">
        <f t="shared" si="7"/>
        <v>-41642118.364</v>
      </c>
      <c r="N11" s="16">
        <f t="shared" si="7"/>
        <v>-41642118.364</v>
      </c>
      <c r="O11" s="16">
        <f>0.02*$E$12</f>
        <v>-41642118.364</v>
      </c>
      <c r="P11" s="16">
        <f>0.02*$O$12+$O$11</f>
        <v>-182476732.47999999</v>
      </c>
      <c r="Q11" s="16">
        <f t="shared" ref="Q11:Y11" si="8">0.02*$O$12+$O$11</f>
        <v>-182476732.47999999</v>
      </c>
      <c r="R11" s="16">
        <f t="shared" si="8"/>
        <v>-182476732.47999999</v>
      </c>
      <c r="S11" s="16">
        <f t="shared" si="8"/>
        <v>-182476732.47999999</v>
      </c>
      <c r="T11" s="16">
        <f t="shared" si="8"/>
        <v>-182476732.47999999</v>
      </c>
      <c r="U11" s="16">
        <f t="shared" si="8"/>
        <v>-182476732.47999999</v>
      </c>
      <c r="V11" s="16">
        <f t="shared" si="8"/>
        <v>-182476732.47999999</v>
      </c>
      <c r="W11" s="16">
        <f t="shared" si="8"/>
        <v>-182476732.47999999</v>
      </c>
      <c r="X11" s="16">
        <f t="shared" si="8"/>
        <v>-182476732.47999999</v>
      </c>
      <c r="Y11" s="16">
        <f t="shared" si="8"/>
        <v>-182476732.47999999</v>
      </c>
      <c r="Z11" s="16">
        <f>0.02*$Y$12+$Y$11</f>
        <v>-455652711.91999996</v>
      </c>
      <c r="AA11" s="16">
        <f>0.02*$Y$12+$Y$11</f>
        <v>-455652711.91999996</v>
      </c>
      <c r="AB11" s="16">
        <f t="shared" ref="AB11:AI11" si="9">0.02*$Y$12+$Y$11</f>
        <v>-455652711.91999996</v>
      </c>
      <c r="AC11" s="16">
        <f t="shared" si="9"/>
        <v>-455652711.91999996</v>
      </c>
      <c r="AD11" s="16">
        <f t="shared" si="9"/>
        <v>-455652711.91999996</v>
      </c>
      <c r="AE11" s="16">
        <f t="shared" si="9"/>
        <v>-455652711.91999996</v>
      </c>
      <c r="AF11" s="16">
        <f t="shared" si="9"/>
        <v>-455652711.91999996</v>
      </c>
      <c r="AG11" s="16">
        <f t="shared" si="9"/>
        <v>-455652711.91999996</v>
      </c>
      <c r="AH11" s="16">
        <f t="shared" si="9"/>
        <v>-455652711.91999996</v>
      </c>
      <c r="AI11" s="16">
        <f t="shared" si="9"/>
        <v>-455652711.91999996</v>
      </c>
    </row>
    <row r="12" spans="1:42" x14ac:dyDescent="0.2">
      <c r="A12" s="24"/>
      <c r="B12" s="8" t="s">
        <v>19</v>
      </c>
      <c r="E12" s="16">
        <f>-1000*1.0817*F10*0.001</f>
        <v>-2082105918.2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f>-1000*1.0817*(P10-O10)*0.001</f>
        <v>-7041730705.8000002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f>-1000*1.0817*(Z10-Y10)*0.001</f>
        <v>-13658798972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</row>
    <row r="13" spans="1:42" x14ac:dyDescent="0.2">
      <c r="A13" s="13"/>
    </row>
    <row r="14" spans="1:42" x14ac:dyDescent="0.2">
      <c r="A14" s="24" t="s">
        <v>10</v>
      </c>
      <c r="B14" s="13" t="s">
        <v>26</v>
      </c>
      <c r="F14" s="16">
        <f>(F8/12)*0.58</f>
        <v>2658120666.6666665</v>
      </c>
      <c r="G14" s="16">
        <f t="shared" ref="G14:AI14" si="10">(G8/12)*0.58</f>
        <v>2658120666.6666665</v>
      </c>
      <c r="H14" s="16">
        <f t="shared" si="10"/>
        <v>2658120666.6666665</v>
      </c>
      <c r="I14" s="16">
        <f t="shared" si="10"/>
        <v>2658120666.6666665</v>
      </c>
      <c r="J14" s="16">
        <f t="shared" si="10"/>
        <v>2658120666.6666665</v>
      </c>
      <c r="K14" s="16">
        <f t="shared" si="10"/>
        <v>2658120666.6666665</v>
      </c>
      <c r="L14" s="16">
        <f t="shared" si="10"/>
        <v>2658120666.6666665</v>
      </c>
      <c r="M14" s="16">
        <f t="shared" si="10"/>
        <v>2658120666.6666665</v>
      </c>
      <c r="N14" s="16">
        <f t="shared" si="10"/>
        <v>2658120666.6666665</v>
      </c>
      <c r="O14" s="16">
        <f t="shared" si="10"/>
        <v>2658120666.6666665</v>
      </c>
      <c r="P14" s="16">
        <f t="shared" si="10"/>
        <v>11647946666.666666</v>
      </c>
      <c r="Q14" s="16">
        <f t="shared" si="10"/>
        <v>11647946666.666666</v>
      </c>
      <c r="R14" s="16">
        <f t="shared" si="10"/>
        <v>11647946666.666666</v>
      </c>
      <c r="S14" s="16">
        <f t="shared" si="10"/>
        <v>11647946666.666666</v>
      </c>
      <c r="T14" s="16">
        <f t="shared" si="10"/>
        <v>11647946666.666666</v>
      </c>
      <c r="U14" s="16">
        <f t="shared" si="10"/>
        <v>11647946666.666666</v>
      </c>
      <c r="V14" s="16">
        <f t="shared" si="10"/>
        <v>11647946666.666666</v>
      </c>
      <c r="W14" s="16">
        <f t="shared" si="10"/>
        <v>11647946666.666666</v>
      </c>
      <c r="X14" s="16">
        <f t="shared" si="10"/>
        <v>11647946666.666666</v>
      </c>
      <c r="Y14" s="16">
        <f t="shared" si="10"/>
        <v>11647946666.666666</v>
      </c>
      <c r="Z14" s="16">
        <f t="shared" si="10"/>
        <v>29085453333.333332</v>
      </c>
      <c r="AA14" s="16">
        <f t="shared" si="10"/>
        <v>29085453333.333332</v>
      </c>
      <c r="AB14" s="16">
        <f t="shared" si="10"/>
        <v>29085453333.333332</v>
      </c>
      <c r="AC14" s="16">
        <f t="shared" si="10"/>
        <v>29085453333.333332</v>
      </c>
      <c r="AD14" s="16">
        <f t="shared" si="10"/>
        <v>29085453333.333332</v>
      </c>
      <c r="AE14" s="16">
        <f t="shared" si="10"/>
        <v>29085453333.333332</v>
      </c>
      <c r="AF14" s="16">
        <f t="shared" si="10"/>
        <v>29085453333.333332</v>
      </c>
      <c r="AG14" s="16">
        <f t="shared" si="10"/>
        <v>29085453333.333332</v>
      </c>
      <c r="AH14" s="16">
        <f t="shared" si="10"/>
        <v>29085453333.333332</v>
      </c>
      <c r="AI14" s="16">
        <f t="shared" si="10"/>
        <v>29085453333.333332</v>
      </c>
    </row>
    <row r="15" spans="1:42" x14ac:dyDescent="0.2">
      <c r="A15" s="24"/>
      <c r="B15" s="8" t="s">
        <v>18</v>
      </c>
      <c r="F15" s="16">
        <f>0.017*$E$16</f>
        <v>-19063166.899634004</v>
      </c>
      <c r="G15" s="16">
        <f t="shared" ref="G15:O15" si="11">0.017*$E$16</f>
        <v>-19063166.899634004</v>
      </c>
      <c r="H15" s="16">
        <f t="shared" si="11"/>
        <v>-19063166.899634004</v>
      </c>
      <c r="I15" s="16">
        <f t="shared" si="11"/>
        <v>-19063166.899634004</v>
      </c>
      <c r="J15" s="16">
        <f t="shared" si="11"/>
        <v>-19063166.899634004</v>
      </c>
      <c r="K15" s="16">
        <f t="shared" si="11"/>
        <v>-19063166.899634004</v>
      </c>
      <c r="L15" s="16">
        <f t="shared" si="11"/>
        <v>-19063166.899634004</v>
      </c>
      <c r="M15" s="16">
        <f t="shared" si="11"/>
        <v>-19063166.899634004</v>
      </c>
      <c r="N15" s="16">
        <f t="shared" si="11"/>
        <v>-19063166.899634004</v>
      </c>
      <c r="O15" s="16">
        <f t="shared" si="11"/>
        <v>-19063166.899634004</v>
      </c>
      <c r="P15" s="16">
        <f>0.017*$O$16+$O$15</f>
        <v>-83535241.318880022</v>
      </c>
      <c r="Q15" s="16">
        <f t="shared" ref="Q15:Y15" si="12">0.017*$O$16+$O$15</f>
        <v>-83535241.318880022</v>
      </c>
      <c r="R15" s="16">
        <f t="shared" si="12"/>
        <v>-83535241.318880022</v>
      </c>
      <c r="S15" s="16">
        <f t="shared" si="12"/>
        <v>-83535241.318880022</v>
      </c>
      <c r="T15" s="16">
        <f t="shared" si="12"/>
        <v>-83535241.318880022</v>
      </c>
      <c r="U15" s="16">
        <f t="shared" si="12"/>
        <v>-83535241.318880022</v>
      </c>
      <c r="V15" s="16">
        <f t="shared" si="12"/>
        <v>-83535241.318880022</v>
      </c>
      <c r="W15" s="16">
        <f t="shared" si="12"/>
        <v>-83535241.318880022</v>
      </c>
      <c r="X15" s="16">
        <f t="shared" si="12"/>
        <v>-83535241.318880022</v>
      </c>
      <c r="Y15" s="16">
        <f t="shared" si="12"/>
        <v>-83535241.318880022</v>
      </c>
      <c r="Z15" s="16">
        <f>0.017*$Y$16+$Y$15</f>
        <v>-208591302.19252002</v>
      </c>
      <c r="AA15" s="16">
        <f t="shared" ref="AA15:AI15" si="13">0.017*$Y$16+$Y$15</f>
        <v>-208591302.19252002</v>
      </c>
      <c r="AB15" s="16">
        <f t="shared" si="13"/>
        <v>-208591302.19252002</v>
      </c>
      <c r="AC15" s="16">
        <f t="shared" si="13"/>
        <v>-208591302.19252002</v>
      </c>
      <c r="AD15" s="16">
        <f t="shared" si="13"/>
        <v>-208591302.19252002</v>
      </c>
      <c r="AE15" s="16">
        <f t="shared" si="13"/>
        <v>-208591302.19252002</v>
      </c>
      <c r="AF15" s="16">
        <f t="shared" si="13"/>
        <v>-208591302.19252002</v>
      </c>
      <c r="AG15" s="16">
        <f t="shared" si="13"/>
        <v>-208591302.19252002</v>
      </c>
      <c r="AH15" s="16">
        <f t="shared" si="13"/>
        <v>-208591302.19252002</v>
      </c>
      <c r="AI15" s="16">
        <f t="shared" si="13"/>
        <v>-208591302.19252002</v>
      </c>
    </row>
    <row r="16" spans="1:42" x14ac:dyDescent="0.2">
      <c r="A16" s="24"/>
      <c r="B16" s="8" t="s">
        <v>19</v>
      </c>
      <c r="E16" s="16">
        <f>-390*1.0817*F14*0.001</f>
        <v>-1121362758.802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f>-390*1.0817*(P14-O14)*0.001</f>
        <v>-3792474965.8380008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f>-390*1.0817*(Z14-Y14)*0.001</f>
        <v>-7356238874.9200001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f>0.72*E16</f>
        <v>-807381186.33744001</v>
      </c>
      <c r="AF16" s="16">
        <v>0</v>
      </c>
      <c r="AG16" s="16">
        <v>0</v>
      </c>
      <c r="AH16" s="16">
        <v>0</v>
      </c>
      <c r="AI16" s="16">
        <v>0</v>
      </c>
    </row>
    <row r="17" spans="1:41" x14ac:dyDescent="0.2">
      <c r="A17" s="13"/>
    </row>
    <row r="18" spans="1:41" x14ac:dyDescent="0.2">
      <c r="A18" s="24" t="s">
        <v>11</v>
      </c>
      <c r="B18" s="13" t="s">
        <v>27</v>
      </c>
      <c r="C18" s="13" t="s">
        <v>28</v>
      </c>
      <c r="F18" s="16">
        <f>Feuil2!F21/2</f>
        <v>6660000000</v>
      </c>
      <c r="G18" s="16">
        <f>Feuil2!G21/2</f>
        <v>6660000000</v>
      </c>
      <c r="H18" s="16">
        <f>Feuil2!H21/2</f>
        <v>6660000000</v>
      </c>
      <c r="I18" s="16">
        <f>Feuil2!I21/2</f>
        <v>6660000000</v>
      </c>
      <c r="J18" s="16">
        <f>Feuil2!J21/2</f>
        <v>6660000000</v>
      </c>
      <c r="K18" s="16">
        <f>Feuil2!K21/2</f>
        <v>6660000000</v>
      </c>
      <c r="L18" s="16">
        <f>Feuil2!L21/2</f>
        <v>6660000000</v>
      </c>
      <c r="M18" s="16">
        <f>Feuil2!M21/2</f>
        <v>6660000000</v>
      </c>
      <c r="N18" s="16">
        <f>Feuil2!N21/2</f>
        <v>6660000000</v>
      </c>
      <c r="O18" s="16">
        <f>Feuil2!O21/2</f>
        <v>6660000000</v>
      </c>
      <c r="P18" s="16">
        <f>Feuil2!P21/2</f>
        <v>29160000000</v>
      </c>
      <c r="Q18" s="16">
        <f>Feuil2!Q21/2</f>
        <v>29160000000</v>
      </c>
      <c r="R18" s="16">
        <f>Feuil2!R21/2</f>
        <v>29160000000</v>
      </c>
      <c r="S18" s="16">
        <f>Feuil2!S21/2</f>
        <v>29160000000</v>
      </c>
      <c r="T18" s="16">
        <f>Feuil2!T21/2</f>
        <v>29160000000</v>
      </c>
      <c r="U18" s="16">
        <f>Feuil2!U21/2</f>
        <v>29160000000</v>
      </c>
      <c r="V18" s="16">
        <f>Feuil2!V21/2</f>
        <v>29160000000</v>
      </c>
      <c r="W18" s="16">
        <f>Feuil2!W21/2</f>
        <v>29160000000</v>
      </c>
      <c r="X18" s="16">
        <f>Feuil2!X21/2</f>
        <v>29160000000</v>
      </c>
      <c r="Y18" s="16">
        <f>Feuil2!Y21/2</f>
        <v>29160000000</v>
      </c>
      <c r="Z18" s="16">
        <f>Feuil2!Z21/2</f>
        <v>72830000000</v>
      </c>
      <c r="AA18" s="16">
        <f>Feuil2!AA21/2</f>
        <v>72830000000</v>
      </c>
      <c r="AB18" s="16">
        <f>Feuil2!AB21/2</f>
        <v>72830000000</v>
      </c>
      <c r="AC18" s="16">
        <f>Feuil2!AC21/2</f>
        <v>72830000000</v>
      </c>
      <c r="AD18" s="16">
        <f>Feuil2!AD21/2</f>
        <v>72830000000</v>
      </c>
      <c r="AE18" s="16">
        <f>Feuil2!AE21/2</f>
        <v>72830000000</v>
      </c>
      <c r="AF18" s="16">
        <f>Feuil2!AF21/2</f>
        <v>72830000000</v>
      </c>
      <c r="AG18" s="16">
        <f>Feuil2!AG21/2</f>
        <v>72830000000</v>
      </c>
      <c r="AH18" s="16">
        <f>Feuil2!AH21/2</f>
        <v>72830000000</v>
      </c>
      <c r="AI18" s="16">
        <f>Feuil2!AI21/2</f>
        <v>72830000000</v>
      </c>
    </row>
    <row r="19" spans="1:41" x14ac:dyDescent="0.2">
      <c r="A19" s="24"/>
      <c r="B19" s="8" t="s">
        <v>18</v>
      </c>
      <c r="C19" s="8"/>
      <c r="F19" s="16">
        <f>-2.2*1.0817*F18*0.001</f>
        <v>-15849068.400000002</v>
      </c>
      <c r="G19" s="16">
        <f t="shared" ref="G19:O19" si="14">-2.2*1.0817*G18*0.001</f>
        <v>-15849068.400000002</v>
      </c>
      <c r="H19" s="16">
        <f t="shared" si="14"/>
        <v>-15849068.400000002</v>
      </c>
      <c r="I19" s="16">
        <f t="shared" si="14"/>
        <v>-15849068.400000002</v>
      </c>
      <c r="J19" s="16">
        <f t="shared" si="14"/>
        <v>-15849068.400000002</v>
      </c>
      <c r="K19" s="16">
        <f t="shared" si="14"/>
        <v>-15849068.400000002</v>
      </c>
      <c r="L19" s="16">
        <f t="shared" si="14"/>
        <v>-15849068.400000002</v>
      </c>
      <c r="M19" s="16">
        <f t="shared" si="14"/>
        <v>-15849068.400000002</v>
      </c>
      <c r="N19" s="16">
        <f t="shared" si="14"/>
        <v>-15849068.400000002</v>
      </c>
      <c r="O19" s="16">
        <f t="shared" si="14"/>
        <v>-15849068.400000002</v>
      </c>
      <c r="P19" s="16">
        <f>-1.9*1.817*P18*0.001</f>
        <v>-100669067.99999999</v>
      </c>
      <c r="Q19" s="16">
        <f t="shared" ref="Q19:Y19" si="15">-1.9*1.817*Q18*0.001</f>
        <v>-100669067.99999999</v>
      </c>
      <c r="R19" s="16">
        <f t="shared" si="15"/>
        <v>-100669067.99999999</v>
      </c>
      <c r="S19" s="16">
        <f t="shared" si="15"/>
        <v>-100669067.99999999</v>
      </c>
      <c r="T19" s="16">
        <f t="shared" si="15"/>
        <v>-100669067.99999999</v>
      </c>
      <c r="U19" s="16">
        <f t="shared" si="15"/>
        <v>-100669067.99999999</v>
      </c>
      <c r="V19" s="16">
        <f t="shared" si="15"/>
        <v>-100669067.99999999</v>
      </c>
      <c r="W19" s="16">
        <f t="shared" si="15"/>
        <v>-100669067.99999999</v>
      </c>
      <c r="X19" s="16">
        <f t="shared" si="15"/>
        <v>-100669067.99999999</v>
      </c>
      <c r="Y19" s="16">
        <f t="shared" si="15"/>
        <v>-100669067.99999999</v>
      </c>
      <c r="Z19" s="16">
        <f>-1.71*1.0817*Z18*0.001</f>
        <v>-134714160.81000003</v>
      </c>
      <c r="AA19" s="16">
        <f t="shared" ref="AA19:AI19" si="16">-1.71*1.0817*AA18*0.001</f>
        <v>-134714160.81000003</v>
      </c>
      <c r="AB19" s="16">
        <f t="shared" si="16"/>
        <v>-134714160.81000003</v>
      </c>
      <c r="AC19" s="16">
        <f t="shared" si="16"/>
        <v>-134714160.81000003</v>
      </c>
      <c r="AD19" s="16">
        <f t="shared" si="16"/>
        <v>-134714160.81000003</v>
      </c>
      <c r="AE19" s="16">
        <f t="shared" si="16"/>
        <v>-134714160.81000003</v>
      </c>
      <c r="AF19" s="16">
        <f t="shared" si="16"/>
        <v>-134714160.81000003</v>
      </c>
      <c r="AG19" s="16">
        <f t="shared" si="16"/>
        <v>-134714160.81000003</v>
      </c>
      <c r="AH19" s="16">
        <f t="shared" si="16"/>
        <v>-134714160.81000003</v>
      </c>
      <c r="AI19" s="16">
        <f t="shared" si="16"/>
        <v>-134714160.81000003</v>
      </c>
    </row>
    <row r="20" spans="1:41" x14ac:dyDescent="0.2">
      <c r="A20" s="24"/>
      <c r="B20" s="8" t="s">
        <v>19</v>
      </c>
      <c r="C20" s="8"/>
      <c r="E20" s="16">
        <f>-110*1.0817*(F18*0.001)</f>
        <v>-792453420.00000012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f>-76*1.0817*(P18-O18)*0.001</f>
        <v>-1849707000.0000002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f>-61*1.0817*(Z18-Y18)*0.001</f>
        <v>-2881508179.0000005</v>
      </c>
      <c r="Z20" s="16">
        <f>E20*0.01</f>
        <v>-7924534.2000000011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</row>
    <row r="23" spans="1:41" x14ac:dyDescent="0.2">
      <c r="B23" s="8" t="s">
        <v>30</v>
      </c>
      <c r="E23" s="16">
        <f>E12+E16+E20+Feuil2!E15+Feuil2!E23+Feuil2!E31+Feuil2!E39</f>
        <v>-7587032077.0019999</v>
      </c>
      <c r="F23" s="16">
        <f>F12+F16+F20+Feuil2!F15+Feuil2!F19+Feuil2!F23+Feuil2!F31+Feuil2!F35+Feuil2!F39</f>
        <v>0</v>
      </c>
      <c r="G23" s="16">
        <f>G12+G16+G20+Feuil2!G15+Feuil2!G19+Feuil2!G23+Feuil2!G31+Feuil2!G35+Feuil2!G39</f>
        <v>0</v>
      </c>
      <c r="H23" s="16">
        <f>H12+H16+H20+Feuil2!H15+Feuil2!H19+Feuil2!H23+Feuil2!H31+Feuil2!H35+Feuil2!H39</f>
        <v>0</v>
      </c>
      <c r="I23" s="16">
        <f>I12+I16+I20+Feuil2!I15+Feuil2!I19+Feuil2!I23+Feuil2!I31+Feuil2!I35+Feuil2!I39</f>
        <v>0</v>
      </c>
      <c r="J23" s="16">
        <f>J12+J16+J20+Feuil2!J15+Feuil2!J19+Feuil2!J23+Feuil2!J31+Feuil2!J35+Feuil2!J39</f>
        <v>0</v>
      </c>
      <c r="K23" s="16">
        <f>K12+K16+K20+Feuil2!K15+Feuil2!K19+Feuil2!K23+Feuil2!K31+Feuil2!K35+Feuil2!K39</f>
        <v>0</v>
      </c>
      <c r="L23" s="16">
        <f>L12+L16+L20+Feuil2!L15+Feuil2!L19+Feuil2!L23+Feuil2!L31+Feuil2!L35+Feuil2!L39</f>
        <v>0</v>
      </c>
      <c r="M23" s="16">
        <f>M12+M16+M20+Feuil2!M15+Feuil2!M19+Feuil2!M23+Feuil2!M31+Feuil2!M35+Feuil2!M39</f>
        <v>0</v>
      </c>
      <c r="N23" s="16">
        <f>N12+N16+N20+Feuil2!N15+Feuil2!N23+Feuil2!N31+Feuil2!N39</f>
        <v>-1089292000</v>
      </c>
      <c r="O23" s="16">
        <f>O12+O16+O20+Feuil2!O15+Feuil2!O19+Feuil2!O23+Feuil2!O31+Feuil2!O35+Feuil2!O39</f>
        <v>-24371216321.638</v>
      </c>
      <c r="P23" s="16">
        <f>P12+P16+P20+Feuil2!P15+Feuil2!P19+Feuil2!P23+Feuil2!P31+Feuil2!P35+Feuil2!P39</f>
        <v>0</v>
      </c>
      <c r="Q23" s="16">
        <f>Q12+Q16+Q20+Feuil2!Q15+Feuil2!Q19+Feuil2!Q23+Feuil2!Q31+Feuil2!Q35+Feuil2!Q39</f>
        <v>0</v>
      </c>
      <c r="R23" s="16">
        <f>R12+R16+R20+Feuil2!R15+Feuil2!R19+Feuil2!R23+Feuil2!R31+Feuil2!R35+Feuil2!R39</f>
        <v>0</v>
      </c>
      <c r="S23" s="16">
        <f>S12+S16+S20+Feuil2!S15+Feuil2!S19+Feuil2!S23+Feuil2!S31+Feuil2!S35+Feuil2!S39</f>
        <v>0</v>
      </c>
      <c r="T23" s="16">
        <f>T12+T16+T20+Feuil2!T15+Feuil2!T19+Feuil2!T23+Feuil2!T31+Feuil2!T35+Feuil2!T39</f>
        <v>0</v>
      </c>
      <c r="U23" s="16">
        <f>U12+U16+U20+Feuil2!U15+Feuil2!U23+Feuil2!U31+Feuil2!U39</f>
        <v>-8982</v>
      </c>
      <c r="V23" s="16">
        <f>V12+V16+V20+Feuil2!V15+Feuil2!V23+Feuil2!V31+Feuil2!V39</f>
        <v>-1089292000</v>
      </c>
      <c r="W23" s="16">
        <f>W12+W16+W20+Feuil2!W15+Feuil2!W19+Feuil2!W23+Feuil2!W31+Feuil2!W35+Feuil2!W39</f>
        <v>0</v>
      </c>
      <c r="X23" s="16">
        <f>X12+X16+X20+Feuil2!X15+Feuil2!X23+Feuil2!X31+Feuil2!X39</f>
        <v>-3114842000</v>
      </c>
      <c r="Y23" s="16">
        <f>Y12+Y16+Y20+Feuil2!Y15+Feuil2!Y23+Feuil2!Y31+Feuil2!Y39</f>
        <v>-43201301425.919998</v>
      </c>
      <c r="Z23" s="16">
        <f>Z12+Z16+Z20+Feuil2!Z15+Feuil2!Z23+Feuil2!Z31+Feuil2!Z39</f>
        <v>-39174534.200000003</v>
      </c>
      <c r="AA23" s="16">
        <f>AA12+AA16+AA20+Feuil2!AA15+Feuil2!AA19+Feuil2!AA23+Feuil2!AA31+Feuil2!AA35+Feuil2!AA39</f>
        <v>0</v>
      </c>
      <c r="AB23" s="16">
        <f>AB12+AB16+AB20+Feuil2!AB15+Feuil2!AB19+Feuil2!AB23+Feuil2!AB31+Feuil2!AB35+Feuil2!AB39</f>
        <v>0</v>
      </c>
      <c r="AC23" s="16">
        <f>AC12+AC16+AC20+Feuil2!AC15+Feuil2!AC19+Feuil2!AC23+Feuil2!AC31+Feuil2!AC35+Feuil2!AC39</f>
        <v>0</v>
      </c>
      <c r="AD23" s="16">
        <f>AD12+AD16+AD20+Feuil2!AD15+Feuil2!AD23+Feuil2!AD31+Feuil2!AD39</f>
        <v>-1089292000</v>
      </c>
      <c r="AE23" s="16">
        <f>AE12+AE16+AE20+Feuil2!AE15+Feuil2!AE23+Feuil2!AE31+Feuil2!AE39</f>
        <v>-807381186.33744001</v>
      </c>
      <c r="AF23" s="16">
        <f>AF12+AF16+AF20+Feuil2!AF15+Feuil2!AF23+Feuil2!AF31+Feuil2!AF39</f>
        <v>-3114842000</v>
      </c>
      <c r="AG23" s="16">
        <f>AG12+AG16+AG20+Feuil2!AG15+Feuil2!AG19+Feuil2!AG23+Feuil2!AG31+Feuil2!AG35+Feuil2!AG39</f>
        <v>0</v>
      </c>
      <c r="AH23" s="16">
        <f>AH12+AH16+AH20+Feuil2!AH15+Feuil2!AH23+Feuil2!AH31+Feuil2!AH39</f>
        <v>-5685306600</v>
      </c>
      <c r="AI23" s="16">
        <f>AI12+AI16+AI20+Feuil2!AI15+Feuil2!AI19+Feuil2!AI23+Feuil2!AI31+Feuil2!AI35+Feuil2!AI39</f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B24" s="8" t="s">
        <v>31</v>
      </c>
      <c r="F24" s="16">
        <f>F19+F15+F11+Feuil2!F38+Feuil2!F34+Feuil2!F30+Feuil2!F22+Feuil2!F18+Feuil2!F14</f>
        <v>-425875583.663634</v>
      </c>
      <c r="G24" s="16">
        <f>G19+G15+G11+Feuil2!G38+Feuil2!G34+Feuil2!G30+Feuil2!G22+Feuil2!G18+Feuil2!G14</f>
        <v>-425875583.663634</v>
      </c>
      <c r="H24" s="16">
        <f>H19+H15+H11+Feuil2!H38+Feuil2!H34+Feuil2!H30+Feuil2!H22+Feuil2!H18+Feuil2!H14</f>
        <v>-425875583.663634</v>
      </c>
      <c r="I24" s="16">
        <f>I19+I15+I11+Feuil2!I38+Feuil2!I34+Feuil2!I30+Feuil2!I22+Feuil2!I18+Feuil2!I14</f>
        <v>-425875583.663634</v>
      </c>
      <c r="J24" s="16">
        <f>J19+J15+J11+Feuil2!J38+Feuil2!J34+Feuil2!J30+Feuil2!J22+Feuil2!J18+Feuil2!J14</f>
        <v>-425875583.663634</v>
      </c>
      <c r="K24" s="16">
        <f>K19+K15+K11+Feuil2!K38+Feuil2!K34+Feuil2!K30+Feuil2!K22+Feuil2!K18+Feuil2!K14</f>
        <v>-425875583.663634</v>
      </c>
      <c r="L24" s="16">
        <f>L19+L15+L11+Feuil2!L38+Feuil2!L34+Feuil2!L30+Feuil2!L22+Feuil2!L18+Feuil2!L14</f>
        <v>-425875583.663634</v>
      </c>
      <c r="M24" s="16">
        <f>M19+M15+M11+Feuil2!M38+Feuil2!M34+Feuil2!M30+Feuil2!M22+Feuil2!M18+Feuil2!M14</f>
        <v>-425875583.663634</v>
      </c>
      <c r="N24" s="16">
        <f>N19+N15+N11+Feuil2!N38+Feuil2!N34+Feuil2!N30+Feuil2!N22+Feuil2!N18+Feuil2!N14</f>
        <v>-425875583.663634</v>
      </c>
      <c r="O24" s="16">
        <f>O19+O15+O11+Feuil2!O38+Feuil2!O34+Feuil2!O30+Feuil2!O22+Feuil2!O18+Feuil2!O14</f>
        <v>-425875583.663634</v>
      </c>
      <c r="P24" s="16">
        <f>P19+P15+P11+Feuil2!P38+Feuil2!P34+Feuil2!P30+Feuil2!P22+Feuil2!P18+Feuil2!P14</f>
        <v>-1790404781.7988801</v>
      </c>
      <c r="Q24" s="16">
        <f>Q19+Q15+Q11+Feuil2!Q38+Feuil2!Q34+Feuil2!Q30+Feuil2!Q22+Feuil2!Q18+Feuil2!Q14</f>
        <v>-1790404781.7988801</v>
      </c>
      <c r="R24" s="16">
        <f>R19+R15+R11+Feuil2!R38+Feuil2!R34+Feuil2!R30+Feuil2!R22+Feuil2!R18+Feuil2!R14</f>
        <v>-1790404781.7988801</v>
      </c>
      <c r="S24" s="16">
        <f>S19+S15+S11+Feuil2!S38+Feuil2!S34+Feuil2!S30+Feuil2!S22+Feuil2!S18+Feuil2!S14</f>
        <v>-1790404781.7988801</v>
      </c>
      <c r="T24" s="16">
        <f>T19+T15+T11+Feuil2!T38+Feuil2!T34+Feuil2!T30+Feuil2!T22+Feuil2!T18+Feuil2!T14</f>
        <v>-1790404781.7988801</v>
      </c>
      <c r="U24" s="16">
        <f>U19+U15+U11+Feuil2!U38+Feuil2!U34+Feuil2!U30+Feuil2!U22+Feuil2!U18+Feuil2!U14</f>
        <v>-1790404781.7988801</v>
      </c>
      <c r="V24" s="16">
        <f>V19+V15+V11+Feuil2!V38+Feuil2!V34+Feuil2!V30+Feuil2!V22+Feuil2!V18+Feuil2!V14</f>
        <v>-1790404781.7988801</v>
      </c>
      <c r="W24" s="16">
        <f>W19+W15+W11+Feuil2!W38+Feuil2!W34+Feuil2!W30+Feuil2!W22+Feuil2!W18+Feuil2!W14</f>
        <v>-1790404781.7988801</v>
      </c>
      <c r="X24" s="16">
        <f>X19+X15+X11+Feuil2!X38+Feuil2!X34+Feuil2!X30+Feuil2!X22+Feuil2!X18+Feuil2!X14</f>
        <v>-1790404781.7988801</v>
      </c>
      <c r="Y24" s="16">
        <f>Y19+Y15+Y11+Feuil2!Y38+Feuil2!Y34+Feuil2!Y30+Feuil2!Y22+Feuil2!Y18+Feuil2!Y14</f>
        <v>-1790404781.7988801</v>
      </c>
      <c r="Z24" s="16">
        <f>Z19+Z15+Z11+Feuil2!Z38+Feuil2!Z34+Feuil2!Z30+Feuil2!Z22+Feuil2!Z18+Feuil2!Z14</f>
        <v>-3790639864.9225202</v>
      </c>
      <c r="AA24" s="16">
        <f>AA19+AA15+AA11+Feuil2!AA38+Feuil2!AA34+Feuil2!AA30+Feuil2!AA22+Feuil2!AA18+Feuil2!AA14</f>
        <v>-3790639864.9225202</v>
      </c>
      <c r="AB24" s="16">
        <f>AB19+AB15+AB11+Feuil2!AB38+Feuil2!AB34+Feuil2!AB30+Feuil2!AB22+Feuil2!AB18+Feuil2!AB14</f>
        <v>-3790639864.9225202</v>
      </c>
      <c r="AC24" s="16">
        <f>AC19+AC15+AC11+Feuil2!AC38+Feuil2!AC34+Feuil2!AC30+Feuil2!AC22+Feuil2!AC18+Feuil2!AC14</f>
        <v>-3790639864.9225202</v>
      </c>
      <c r="AD24" s="16">
        <f>AD19+AD15+AD11+Feuil2!AD38+Feuil2!AD34+Feuil2!AD30+Feuil2!AD22+Feuil2!AD18+Feuil2!AD14</f>
        <v>-3790639864.9225202</v>
      </c>
      <c r="AE24" s="16">
        <f>AE19+AE15+AE11+Feuil2!AE38+Feuil2!AE34+Feuil2!AE30+Feuil2!AE22+Feuil2!AE18+Feuil2!AE14</f>
        <v>-3790639864.9225202</v>
      </c>
      <c r="AF24" s="16">
        <f>AF19+AF15+AF11+Feuil2!AF38+Feuil2!AF34+Feuil2!AF30+Feuil2!AF22+Feuil2!AF18+Feuil2!AF14</f>
        <v>-3790639864.9225202</v>
      </c>
      <c r="AG24" s="16">
        <f>AG19+AG15+AG11+Feuil2!AG38+Feuil2!AG34+Feuil2!AG30+Feuil2!AG22+Feuil2!AG18+Feuil2!AG14</f>
        <v>-3790639864.9225202</v>
      </c>
      <c r="AH24" s="16">
        <f>AH19+AH15+AH11+Feuil2!AH38+Feuil2!AH34+Feuil2!AH30+Feuil2!AH22+Feuil2!AH18+Feuil2!AH14</f>
        <v>-3790639864.9225202</v>
      </c>
      <c r="AI24" s="16">
        <f>AI19+AI15+AI11+Feuil2!AI38+Feuil2!AI34+Feuil2!AI30+Feuil2!AI22+Feuil2!AI18+Feuil2!AI14</f>
        <v>-3790639864.9225202</v>
      </c>
      <c r="AJ24" s="17">
        <v>-3790000000</v>
      </c>
      <c r="AK24">
        <v>-3790000000</v>
      </c>
      <c r="AL24">
        <v>-3790000000</v>
      </c>
      <c r="AM24">
        <v>-3790000000</v>
      </c>
      <c r="AN24">
        <v>-3790000000</v>
      </c>
      <c r="AO24">
        <v>-3790000000</v>
      </c>
    </row>
    <row r="26" spans="1:41" x14ac:dyDescent="0.2">
      <c r="B26" s="8" t="s">
        <v>32</v>
      </c>
      <c r="C26" s="17">
        <f>((E23)+((F23+F24)/(1+0.025)^1)+((G23+G24)/(1+0.025)^2)+((H23+H24)/(1+0.025)^3)+((I23+I24)/(1+0.025)^4)+((J23+J24)/(1+0.025)^5)+((K23+K24)/(1+0.025)^6)+((L23+L24)/(1+0.025)^7)+((M23+M24)/(1+0.025)^8)+((N23+N24)/(1+0.025)^9)+((O23+O24)/(1+0.025)^10)+((P23+P24)/(1+0.025)^11)+((Q23+Q24)/(1+0.025)^12)+((R23+R24)/(1+0.025)^13)+((S23+S24)/(1+0.025)^14)+((T23+T24)/(1+0.025)^15)+((U23+U24)/(1+0.025)^16)+((V23+V24)/(1+0.025)^17)+((W23+W24)/(1+0.025)^18)+((X23+X24)/(1+0.025)^19)+((Y23+Y24)/(1+0.025)^20)+((Z23+Z24)/(1+0.025)^21)+((AA23+AA24)/(1+0.025)^22)+((AB23+AB24)/(1+0.025)^23)+((AC23+AC24)/(1+0.025)^24)+((AD23+AD24)/(1+0.025)^25)+((AE23+AE24)/(1+0.025)^26)+((AF23+AF24)/(1+0.025)^27)+((AG23+AG24)/(1+0.025)^28)+((AH23+AH24)/(1+0.025)^29)+((AI23+AI24)/(1+0.025)^30))/((Feuil2!F9/(1+0.025)^1)+(Feuil2!G9/(1+0.025)^2)+(Feuil2!H9/(1+0.025)^3)+(Feuil2!I9/(1+0.025)^4)+(Feuil2!J9/(1+0.025)^5)+(Feuil2!K9/(1+0.025)^6)+(Feuil2!L9/(1+0.025)^7)+(Feuil2!M9/(1+0.025)^8)+(Feuil2!N9/(1+0.025)^9)+(Feuil2!O9/(1+0.025)^10)+(Feuil2!P9/(1+0.025)^11)+(Feuil2!Q9/(1+0.025)^12)+(Feuil2!R9/(1+0.025)^13)+(Feuil2!S9/(1+0.025)^14)+(Feuil2!T9/(1+0.025)^15)+(Feuil2!U9/(1+0.025)^16)+(Feuil2!V9/(1+0.025)^17)+(Feuil2!W9/(1+0.025)^18)+(Feuil2!X9/(1+0.025)^19)+(Feuil2!Y9/(1+0.025)^20)+(Feuil2!Z9/(1+0.025)^21)+(Feuil2!AA9/(1+0.025)^22)+(Feuil2!AB9/(1+0.025)^23)+(Feuil2!AC9/(1+0.025)^24)+(Feuil2!AD9/(1+0.025)^25)+(Feuil2!AE9/(1+0.025)^26)+(Feuil2!AF9/(1+0.025)^27)+(Feuil2!AG9/(1+0.025)^28)+(Feuil2!AH9/(1+0.025)^29)+(Feuil2!AI9/(1+0.025)^30))</f>
        <v>-809.19713293153438</v>
      </c>
    </row>
    <row r="28" spans="1:41" x14ac:dyDescent="0.2">
      <c r="D28" s="17">
        <f>((E23)+((F23+F24))+((G23+G24))+((H23+H24))+((I23+I24))+((J23+J24))+((K23+K24))+((L23+L24))+((M23+M24))+((N23+N24))+((O23+O24))+((P23+P24))+((Q23+Q24))+((R23+R24))+((S23+S24))+((T23+T24))+((U23+U24))+((V23+V24))+((W23+W24))+((X23+X24))+((Y23+Y24))+((Z23+Z24))+((AA23+AA24))+((AB23+AB24))+((AC23+AC24))+((AD23+AD24))+((AE23+AE24))+((AF23+AF24))+((AG23+AG24))+((AH23+AH24))+((AI23+AI24)))/((Feuil2!F9)+(Feuil2!G9)+(Feuil2!H9)+(Feuil2!I9)+(Feuil2!J9)+(Feuil2!K9)+(Feuil2!L9)+(Feuil2!M9)+(Feuil2!N9)+(Feuil2!O9)+(Feuil2!P9)+(Feuil2!Q9)+(Feuil2!R9)+(Feuil2!S9)+(Feuil2!T9)+(Feuil2!U9)+(Feuil2!V9)+(Feuil2!W9)+(Feuil2!X9)+(Feuil2!Y9)+(Feuil2!Z9)+(Feuil2!AA9)+(Feuil2!AB9)+(Feuil2!AC9)+(Feuil2!AD9)+(Feuil2!AE9)+(Feuil2!AF9)+(Feuil2!AG9)+(Feuil2!AH9)+(Feuil2!AI9))</f>
        <v>-742.18932007334524</v>
      </c>
    </row>
    <row r="29" spans="1:41" x14ac:dyDescent="0.2">
      <c r="F29" s="17">
        <f>((E23)+((F23+F24)/(1+0.025)^1)+((G23+G24)/(1+0.025)^2)+((H23+H24)/(1+0.025)^3)+((I23+I24)/(1+0.025)^4)+((J23+J24)/(1+0.025)^5)+((K23+K24)/(1+0.025)^6)+((L23+L24)/(1+0.025)^7)+((M23+M24)/(1+0.025)^8)+((N23+N24)/(1+0.025)^9)+((O23+O24)/(1+0.025)^10)+((P23+P24)/(1+0.025)^11)+((Q23+Q24)/(1+0.025)^12)+((R23+R24)/(1+0.025)^13)+((S23+S24)/(1+0.025)^14)+((T23+T24)/(1+0.025)^15)+((U23+U24)/(1+0.025)^16)+((V23+V24)/(1+0.025)^17)+((W23+W24)/(1+0.025)^18)+((X23+X24)/(1+0.025)^19)+((Y23+Y24)/(1+0.025)^20)+((Z23+Z24)/(1+0.025)^21)+((AA23+AA24)/(1+0.025)^22)+((AB23+AB24)/(1+0.025)^23)+((AC23+AC24)/(1+0.025)^24)+((AD23+AD24)/(1+0.025)^25)+((AE23+AE24)/(1+0.025)^26)+((AF23+AF24)/(1+0.025)^27)+((AG23+AG24)/(1+0.025)^28)+((AH23+AH24)/(1+0.025)^29)+((AI23+AI24)/(1+0.025)^30))/((Feuil2!F9/(1+0.025)^1)+(Feuil2!G9/(1+0.025)^2)+(Feuil2!H9/(1+0.025)^3)+(Feuil2!I9/(1+0.025)^4)+(Feuil2!J9/(1+0.025)^5)+(Feuil2!K9/(1+0.025)^6)+(Feuil2!L9/(1+0.025)^7)+(Feuil2!M9/(1+0.025)^8)+(Feuil2!N9/(1+0.025)^9)+(Feuil2!O9/(1+0.025)^10)+(Feuil2!P9/(1+0.025)^11)+(Feuil2!Q9/(1+0.025)^12)+(Feuil2!R9/(1+0.025)^13)+(Feuil2!S9/(1+0.025)^14)+(Feuil2!T9/(1+0.025)^15)+(Feuil2!U9/(1+0.025)^16)+(Feuil2!V9/(1+0.025)^17)+(Feuil2!W9/(1+0.025)^18)+(Feuil2!X9/(1+0.025)^19)+(Feuil2!Y9/(1+0.025)^20)+(Feuil2!Z9/(1+0.025)^21)+(Feuil2!AA9/(1+0.025)^22)+(Feuil2!AB9/(1+0.025)^23)+(Feuil2!AC9/(1+0.025)^24)+(Feuil2!AD9/(1+0.025)^25)+(Feuil2!AE9/(1+0.025)^26)+(Feuil2!AF9/(1+0.025)^27)+(Feuil2!AG9/(1+0.025)^28)+(Feuil2!AH9/(1+0.025)^29)+(Feuil2!AI9/(1+0.025)^30))</f>
        <v>-809.19713293153438</v>
      </c>
    </row>
  </sheetData>
  <mergeCells count="3">
    <mergeCell ref="A10:A12"/>
    <mergeCell ref="A14:A16"/>
    <mergeCell ref="A18:A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4ABEBCF35018479D7167739D41B9F1" ma:contentTypeVersion="17" ma:contentTypeDescription="Create a new document." ma:contentTypeScope="" ma:versionID="003ef5e09d72fe997167385a64ebaa2b">
  <xsd:schema xmlns:xsd="http://www.w3.org/2001/XMLSchema" xmlns:xs="http://www.w3.org/2001/XMLSchema" xmlns:p="http://schemas.microsoft.com/office/2006/metadata/properties" xmlns:ns3="6b750d9e-76c6-441a-94fa-e075ba239fdb" xmlns:ns4="2a588df2-1af3-4ffa-b6ee-6a426b18c1e9" targetNamespace="http://schemas.microsoft.com/office/2006/metadata/properties" ma:root="true" ma:fieldsID="7455a2b79cf3e78fda81547d35fe5ee5" ns3:_="" ns4:_="">
    <xsd:import namespace="6b750d9e-76c6-441a-94fa-e075ba239fdb"/>
    <xsd:import namespace="2a588df2-1af3-4ffa-b6ee-6a426b18c1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50d9e-76c6-441a-94fa-e075ba239fd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88df2-1af3-4ffa-b6ee-6a426b18c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588df2-1af3-4ffa-b6ee-6a426b18c1e9" xsi:nil="true"/>
  </documentManagement>
</p:properties>
</file>

<file path=customXml/itemProps1.xml><?xml version="1.0" encoding="utf-8"?>
<ds:datastoreItem xmlns:ds="http://schemas.openxmlformats.org/officeDocument/2006/customXml" ds:itemID="{B26BA037-3B02-4494-9997-86A419F353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3AA64-5248-4DC4-9F78-20BCD8FEE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50d9e-76c6-441a-94fa-e075ba239fdb"/>
    <ds:schemaRef ds:uri="2a588df2-1af3-4ffa-b6ee-6a426b18c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15F917-F65A-4935-96E2-989947FF64E3}">
  <ds:schemaRefs>
    <ds:schemaRef ds:uri="http://purl.org/dc/elements/1.1/"/>
    <ds:schemaRef ds:uri="http://purl.org/dc/dcmitype/"/>
    <ds:schemaRef ds:uri="2a588df2-1af3-4ffa-b6ee-6a426b18c1e9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6b750d9e-76c6-441a-94fa-e075ba239f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SABRI</dc:creator>
  <cp:lastModifiedBy>Rachid AIT JALLOUL </cp:lastModifiedBy>
  <dcterms:created xsi:type="dcterms:W3CDTF">2024-02-05T16:55:18Z</dcterms:created>
  <dcterms:modified xsi:type="dcterms:W3CDTF">2024-02-13T13:42:10Z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0x010100344ABEBCF35018479D7167739D41B9F1</vt:lpwstr>
  </property>
</Properties>
</file>