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cureTest\Documents\"/>
    </mc:Choice>
  </mc:AlternateContent>
  <bookViews>
    <workbookView xWindow="0" yWindow="0" windowWidth="15530" windowHeight="7050" activeTab="6"/>
  </bookViews>
  <sheets>
    <sheet name="Sheet1" sheetId="2" r:id="rId1"/>
    <sheet name="Sheet4" sheetId="5" r:id="rId2"/>
    <sheet name="Sheet7" sheetId="8" r:id="rId3"/>
    <sheet name="Sheet9" sheetId="10" r:id="rId4"/>
    <sheet name="Sheet2" sheetId="11" r:id="rId5"/>
    <sheet name="Sheet3" sheetId="12" r:id="rId6"/>
    <sheet name="Crowdfunding" sheetId="1" r:id="rId7"/>
  </sheets>
  <calcPr calcId="162913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2" l="1"/>
  <c r="I7" i="2"/>
  <c r="I8" i="2"/>
  <c r="I9" i="2"/>
  <c r="I10" i="2"/>
  <c r="I11" i="2"/>
  <c r="I12" i="2"/>
  <c r="I13" i="2"/>
  <c r="I14" i="2"/>
  <c r="I6" i="2"/>
  <c r="H7" i="2"/>
  <c r="H8" i="2"/>
  <c r="H9" i="2"/>
  <c r="H10" i="2"/>
  <c r="H11" i="2"/>
  <c r="H12" i="2"/>
  <c r="H13" i="2"/>
  <c r="H14" i="2"/>
  <c r="H15" i="2"/>
  <c r="H6" i="2"/>
  <c r="G7" i="2"/>
  <c r="G8" i="2"/>
  <c r="G9" i="2"/>
  <c r="G10" i="2"/>
  <c r="G11" i="2"/>
  <c r="G12" i="2"/>
  <c r="G13" i="2"/>
  <c r="G14" i="2"/>
  <c r="G15" i="2"/>
  <c r="G6" i="2"/>
  <c r="F3" i="12"/>
  <c r="F5" i="12"/>
  <c r="F7" i="12"/>
  <c r="F9" i="12"/>
  <c r="F11" i="12"/>
  <c r="C3" i="12"/>
  <c r="C13" i="12"/>
  <c r="C11" i="12"/>
  <c r="C9" i="12"/>
  <c r="C7" i="12"/>
  <c r="C5" i="12"/>
  <c r="E12" i="11"/>
  <c r="B3" i="11"/>
  <c r="E13" i="11"/>
  <c r="D13" i="11"/>
  <c r="C13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F5" i="11" s="1"/>
  <c r="E4" i="11"/>
  <c r="D4" i="11"/>
  <c r="C4" i="11"/>
  <c r="E3" i="11"/>
  <c r="H3" i="11" s="1"/>
  <c r="D3" i="11"/>
  <c r="G3" i="11" s="1"/>
  <c r="C3" i="11"/>
  <c r="F3" i="11" s="1"/>
  <c r="E2" i="11"/>
  <c r="D2" i="11"/>
  <c r="G2" i="11" s="1"/>
  <c r="C2" i="11"/>
  <c r="B2" i="11"/>
  <c r="B13" i="11"/>
  <c r="B12" i="11"/>
  <c r="B11" i="11"/>
  <c r="B10" i="11"/>
  <c r="B9" i="11"/>
  <c r="B8" i="11"/>
  <c r="B7" i="11"/>
  <c r="B6" i="11"/>
  <c r="B5" i="11"/>
  <c r="B4" i="11"/>
  <c r="H2" i="11" l="1"/>
  <c r="G6" i="11"/>
  <c r="G10" i="11"/>
  <c r="G4" i="11"/>
  <c r="H5" i="11"/>
  <c r="F7" i="11"/>
  <c r="G8" i="11"/>
  <c r="H9" i="11"/>
  <c r="H7" i="11"/>
  <c r="F9" i="11"/>
  <c r="H11" i="11"/>
  <c r="G13" i="11"/>
  <c r="F4" i="11"/>
  <c r="G5" i="11"/>
  <c r="H6" i="11"/>
  <c r="F8" i="11"/>
  <c r="G9" i="11"/>
  <c r="H10" i="11"/>
  <c r="F12" i="11"/>
  <c r="H13" i="11"/>
  <c r="F11" i="11"/>
  <c r="G12" i="11"/>
  <c r="F2" i="11"/>
  <c r="H4" i="11"/>
  <c r="F6" i="11"/>
  <c r="G7" i="11"/>
  <c r="H8" i="11"/>
  <c r="F10" i="11"/>
  <c r="G11" i="11"/>
  <c r="F13" i="11"/>
  <c r="H12" i="11"/>
  <c r="J6" i="8"/>
  <c r="K5" i="8"/>
  <c r="K17" i="8" s="1"/>
  <c r="J5" i="8"/>
  <c r="J18" i="8" s="1"/>
  <c r="H7" i="8"/>
  <c r="H8" i="8"/>
  <c r="H9" i="8"/>
  <c r="H10" i="8"/>
  <c r="H11" i="8"/>
  <c r="H12" i="8"/>
  <c r="H13" i="8"/>
  <c r="H14" i="8"/>
  <c r="H15" i="8"/>
  <c r="H16" i="8"/>
  <c r="H17" i="8"/>
  <c r="H18" i="8"/>
  <c r="H6" i="8"/>
  <c r="G7" i="8"/>
  <c r="I7" i="8" s="1"/>
  <c r="G8" i="8"/>
  <c r="G9" i="8"/>
  <c r="G10" i="8"/>
  <c r="G11" i="8"/>
  <c r="I11" i="8" s="1"/>
  <c r="G12" i="8"/>
  <c r="G13" i="8"/>
  <c r="G14" i="8"/>
  <c r="G15" i="8"/>
  <c r="I15" i="8" s="1"/>
  <c r="G16" i="8"/>
  <c r="G17" i="8"/>
  <c r="G18" i="8"/>
  <c r="G6" i="8"/>
  <c r="I6" i="8" s="1"/>
  <c r="G30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H6" i="5"/>
  <c r="G6" i="5"/>
  <c r="J8" i="8" l="1"/>
  <c r="J15" i="8"/>
  <c r="J10" i="8"/>
  <c r="I16" i="8"/>
  <c r="I12" i="8"/>
  <c r="I8" i="8"/>
  <c r="J13" i="8"/>
  <c r="K6" i="8"/>
  <c r="K14" i="8"/>
  <c r="K7" i="8"/>
  <c r="K15" i="8"/>
  <c r="J7" i="8"/>
  <c r="J11" i="8"/>
  <c r="J17" i="8"/>
  <c r="K8" i="8"/>
  <c r="K12" i="8"/>
  <c r="K16" i="8"/>
  <c r="K10" i="8"/>
  <c r="K18" i="8"/>
  <c r="K11" i="8"/>
  <c r="I17" i="8"/>
  <c r="I13" i="8"/>
  <c r="I9" i="8"/>
  <c r="J9" i="8"/>
  <c r="J12" i="8"/>
  <c r="K9" i="8"/>
  <c r="K13" i="8"/>
  <c r="J14" i="8"/>
  <c r="J16" i="8" s="1"/>
  <c r="I18" i="8"/>
  <c r="I14" i="8"/>
  <c r="I10" i="8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<sst xmlns="http://schemas.openxmlformats.org/spreadsheetml/2006/main" count="9125" uniqueCount="2126">
  <si>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</si>
  <si>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</si>
  <si>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</si>
  <si>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</si>
  <si>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</si>
  <si>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</si>
  <si>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</si>
  <si>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</si>
  <si>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</si>
  <si>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</si>
  <si>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</si>
  <si>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</si>
  <si>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</si>
  <si>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</si>
  <si>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</si>
  <si>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</si>
  <si>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</si>
  <si>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</si>
  <si>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</si>
  <si>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</si>
  <si>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</si>
  <si>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</si>
  <si>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</si>
  <si>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</si>
  <si>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</si>
  <si>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</si>
  <si>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</si>
  <si>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</si>
  <si>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</si>
  <si>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</si>
  <si>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</si>
  <si>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</si>
  <si>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</si>
  <si>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</si>
  <si>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</si>
  <si>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</si>
  <si>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</si>
  <si>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</si>
  <si>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</si>
  <si>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</si>
  <si>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</si>
  <si>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</si>
  <si>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</si>
  <si>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</si>
  <si>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</si>
  <si>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</si>
  <si>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</si>
  <si>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</si>
  <si>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</si>
  <si>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</si>
  <si>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</si>
  <si>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</si>
  <si>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</si>
  <si>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</si>
  <si>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</si>
  <si>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</si>
  <si>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</si>
  <si>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</si>
  <si>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</si>
  <si>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</si>
  <si>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</si>
  <si>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</si>
  <si>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</si>
  <si>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</si>
  <si>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</si>
  <si>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</si>
  <si>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</si>
  <si>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</si>
  <si>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</si>
  <si>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</si>
  <si>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</si>
  <si>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</si>
  <si>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</si>
  <si>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</si>
  <si>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</si>
  <si>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</si>
  <si>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</si>
  <si>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</si>
  <si>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</si>
  <si>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</si>
  <si>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</si>
  <si>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</si>
  <si>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</si>
  <si>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</si>
  <si>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</si>
  <si>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</si>
  <si>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</si>
  <si>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</si>
  <si>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</si>
  <si>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</si>
  <si>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</si>
  <si>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</si>
  <si>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</si>
  <si>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</si>
  <si>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</si>
  <si>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</si>
  <si>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</si>
  <si>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</si>
  <si>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</si>
  <si>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</si>
  <si>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</si>
  <si>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</si>
  <si>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</si>
  <si>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</si>
  <si>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</si>
  <si>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</si>
  <si>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</si>
  <si>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</si>
  <si>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</si>
  <si>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</si>
  <si>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</si>
  <si>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</si>
  <si>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</si>
  <si>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</si>
  <si>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</si>
  <si>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</si>
  <si>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</si>
  <si>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</si>
  <si>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</si>
  <si>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</si>
  <si>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</si>
  <si>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</si>
  <si>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</si>
  <si>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</si>
  <si>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</si>
  <si>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</si>
  <si>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</si>
  <si>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</si>
  <si>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</si>
  <si>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</si>
  <si>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</si>
  <si>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</si>
  <si>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</si>
  <si>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</si>
  <si>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</si>
  <si>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</si>
  <si>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</si>
  <si>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</si>
  <si>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</si>
  <si>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</si>
  <si>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</si>
  <si>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</si>
  <si>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</si>
  <si>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</si>
  <si>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</si>
  <si>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</si>
  <si>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</si>
  <si>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</si>
  <si>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</si>
  <si>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</si>
  <si>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</si>
  <si>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</si>
  <si>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</si>
  <si>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</si>
  <si>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</si>
  <si>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</si>
  <si>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</si>
  <si>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</si>
  <si>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</si>
  <si>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</si>
  <si>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</si>
  <si>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</si>
  <si>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</si>
  <si>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</si>
  <si>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</si>
  <si>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</si>
  <si>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</si>
  <si>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</si>
  <si>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</si>
  <si>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</si>
  <si>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</si>
  <si>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</si>
  <si>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</si>
  <si>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</si>
  <si>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</si>
  <si>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</si>
  <si>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</si>
  <si>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</si>
  <si>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</si>
  <si>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</si>
  <si>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</si>
  <si>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</si>
  <si>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</si>
  <si>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</si>
  <si>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</si>
  <si>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</si>
  <si>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</si>
  <si>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</si>
  <si>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</si>
  <si>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</si>
  <si>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</si>
  <si>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</si>
  <si>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</si>
  <si>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</si>
  <si>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</si>
  <si>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</si>
  <si>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</si>
  <si>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</si>
  <si>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</si>
  <si>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</si>
  <si>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</si>
  <si>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</si>
  <si>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</si>
  <si>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</si>
  <si>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</si>
  <si>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</si>
  <si>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</si>
  <si>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</si>
  <si>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</si>
  <si>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</si>
  <si>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</si>
  <si>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</si>
  <si>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</si>
  <si>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</si>
  <si>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</si>
  <si>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</si>
  <si>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</si>
  <si>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</si>
  <si>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</si>
  <si>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</si>
  <si>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</si>
  <si>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</si>
  <si>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</si>
  <si>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</si>
  <si>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</si>
  <si>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</si>
  <si>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</si>
  <si>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</si>
  <si>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</si>
  <si>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</si>
  <si>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</si>
  <si>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</si>
  <si>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</si>
  <si>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</si>
  <si>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</si>
  <si>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</si>
  <si>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</si>
  <si>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</si>
  <si>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</si>
  <si>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</si>
  <si>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</si>
  <si>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</si>
  <si>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</si>
  <si>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</si>
  <si>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</si>
  <si>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</si>
  <si>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</si>
  <si>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</si>
  <si>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</si>
  <si>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</si>
  <si>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</si>
  <si>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</si>
  <si>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</si>
  <si>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</si>
  <si>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</si>
  <si>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</si>
  <si>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</si>
  <si>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</si>
  <si>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</si>
  <si>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</si>
  <si>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</si>
  <si>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</si>
  <si>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</si>
  <si>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</si>
  <si>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</si>
  <si>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</si>
  <si>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</si>
  <si>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</si>
  <si>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</si>
  <si>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</si>
  <si>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</si>
  <si>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</si>
  <si>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</si>
  <si>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</si>
  <si>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</si>
  <si>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</si>
  <si>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</si>
  <si>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</si>
  <si>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</si>
  <si>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</si>
  <si>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</si>
  <si>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</si>
  <si>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</si>
  <si>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</si>
  <si>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</si>
  <si>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</si>
  <si>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</si>
  <si>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</si>
  <si>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</si>
  <si>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</si>
  <si>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</si>
  <si>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</si>
  <si>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</si>
  <si>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</si>
  <si>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</si>
  <si>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</si>
  <si>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</si>
  <si>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</si>
  <si>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</si>
  <si>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</si>
  <si>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</si>
  <si>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</si>
  <si>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</si>
  <si>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</si>
  <si>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</si>
  <si>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</si>
  <si>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</si>
  <si>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</si>
  <si>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</si>
  <si>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</si>
  <si>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</si>
  <si>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</si>
  <si>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</si>
  <si>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</si>
  <si>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</si>
  <si>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</si>
  <si>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</si>
  <si>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</si>
  <si>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</si>
  <si>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</si>
  <si>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</si>
  <si>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</si>
  <si>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</si>
  <si>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</si>
  <si>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</si>
  <si>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</si>
  <si>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</si>
  <si>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</si>
  <si>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</si>
  <si>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</si>
  <si>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</si>
  <si>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</si>
  <si>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</si>
  <si>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</si>
  <si>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</si>
  <si>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</si>
  <si>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</si>
  <si>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</si>
  <si>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</si>
  <si>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</si>
  <si>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</si>
  <si>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</si>
  <si>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</si>
  <si>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</si>
  <si>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</si>
  <si>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</si>
  <si>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</si>
  <si>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</si>
  <si>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</si>
  <si>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</si>
  <si>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</si>
  <si>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</si>
  <si>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</si>
  <si>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</si>
  <si>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</si>
  <si>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</si>
  <si>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</si>
  <si>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</si>
  <si>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</si>
  <si>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</si>
  <si>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</si>
  <si>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</si>
  <si>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</si>
  <si>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</si>
  <si>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</si>
  <si>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</si>
  <si>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</si>
  <si>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</si>
  <si>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</si>
  <si>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</si>
  <si>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</si>
  <si>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</si>
  <si>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</si>
  <si>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</si>
  <si>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</si>
  <si>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</si>
  <si>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</si>
  <si>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</si>
  <si>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</si>
  <si>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</si>
  <si>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</si>
  <si>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</si>
  <si>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</si>
  <si>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</si>
  <si>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</si>
  <si>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</si>
  <si>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</si>
  <si>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</si>
  <si>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</si>
  <si>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</si>
  <si>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</si>
  <si>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</si>
  <si>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</si>
  <si>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</si>
  <si>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</si>
  <si>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</si>
  <si>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</si>
  <si>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</si>
  <si>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</si>
  <si>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</si>
  <si>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</si>
  <si>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</si>
  <si>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</si>
  <si>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</si>
  <si>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</si>
  <si>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</si>
  <si>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</si>
  <si>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</si>
  <si>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</si>
  <si>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</si>
  <si>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</si>
  <si>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</si>
  <si>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</si>
  <si>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</si>
  <si>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</si>
  <si>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</si>
  <si>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</si>
  <si>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</si>
  <si>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</si>
  <si>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</si>
  <si>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</si>
  <si>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</si>
  <si>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</si>
  <si>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</si>
  <si>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</si>
  <si>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</si>
  <si>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</si>
  <si>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</si>
  <si>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</si>
  <si>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</si>
  <si>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</si>
  <si>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</si>
  <si>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</si>
  <si>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</si>
  <si>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</si>
  <si>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</si>
  <si>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</si>
  <si>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</si>
  <si>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</si>
  <si>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</si>
  <si>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</si>
  <si>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</si>
  <si>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</si>
  <si>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</si>
  <si>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</si>
  <si>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</si>
  <si>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</si>
  <si>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</si>
  <si>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</si>
  <si>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</si>
  <si>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</si>
  <si>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</si>
  <si>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</si>
  <si>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</si>
  <si>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</si>
  <si>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</si>
  <si>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</si>
  <si>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</si>
  <si>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</si>
  <si>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</si>
  <si>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</si>
  <si>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</si>
  <si>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</si>
  <si>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</si>
  <si>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</si>
  <si>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</si>
  <si>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</si>
  <si>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</si>
  <si>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</si>
  <si>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</si>
  <si>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</si>
  <si>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</si>
  <si>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</si>
  <si>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</si>
  <si>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</si>
  <si>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</si>
  <si>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</si>
  <si>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</si>
  <si>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</si>
  <si>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</si>
  <si>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</si>
  <si>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</si>
  <si>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</si>
  <si>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</si>
  <si>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</si>
  <si>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</si>
  <si>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</si>
  <si>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</si>
  <si>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</si>
  <si>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</si>
  <si>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</si>
  <si>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</si>
  <si>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</si>
  <si>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</si>
  <si>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</si>
  <si>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</si>
  <si>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</si>
  <si>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</si>
  <si>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</si>
  <si>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</si>
  <si>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</si>
  <si>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</si>
  <si>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</si>
  <si>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</si>
  <si>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</si>
  <si>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</si>
  <si>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</si>
  <si>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</si>
  <si>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</si>
  <si>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</si>
  <si>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</si>
  <si>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</si>
  <si>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</si>
  <si>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</si>
  <si>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</si>
  <si>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</si>
  <si>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</si>
  <si>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</si>
  <si>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</si>
  <si>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</si>
  <si>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</si>
  <si>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</si>
  <si>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</si>
  <si>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</si>
  <si>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</si>
  <si>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</si>
  <si>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</si>
  <si>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</si>
  <si>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</si>
  <si>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</si>
  <si>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</si>
  <si>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</si>
  <si>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</si>
  <si>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</si>
  <si>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</si>
  <si>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</si>
  <si>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</si>
  <si>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</si>
  <si>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</si>
  <si>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</si>
  <si>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</si>
  <si>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</si>
  <si>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</si>
  <si>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</si>
  <si>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</si>
  <si>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</si>
  <si>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</si>
  <si>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</si>
  <si>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</si>
  <si>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</si>
  <si>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</si>
  <si>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</si>
  <si>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</si>
  <si>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</si>
  <si>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</si>
  <si>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</si>
  <si>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</si>
  <si>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</si>
  <si>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</si>
  <si>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</si>
  <si>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</si>
  <si>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</si>
  <si>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</si>
  <si>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</si>
  <si>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</si>
  <si>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</si>
  <si>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</si>
  <si>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</si>
  <si>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</si>
  <si>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</si>
  <si>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</si>
  <si>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</si>
  <si>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</si>
  <si>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</si>
  <si>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</si>
  <si>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</si>
  <si>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</si>
  <si>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</si>
  <si>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</si>
  <si>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</si>
  <si>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</si>
  <si>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</si>
  <si>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</si>
  <si>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</si>
  <si>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</si>
  <si>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</si>
  <si>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</si>
  <si>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</si>
  <si>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</si>
  <si>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</si>
  <si>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</si>
  <si>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</si>
  <si>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</si>
  <si>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</si>
  <si>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</si>
  <si>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</si>
  <si>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</si>
  <si>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</si>
  <si>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</si>
  <si>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</si>
  <si>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</si>
  <si>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</si>
  <si>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</si>
  <si>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</si>
  <si>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</si>
  <si>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</si>
  <si>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</si>
  <si>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</si>
  <si>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</si>
  <si>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</si>
  <si>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</si>
  <si>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</si>
  <si>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</si>
  <si>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</si>
  <si>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</si>
  <si>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</si>
  <si>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</si>
  <si>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</si>
  <si>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</si>
  <si>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</si>
  <si>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</si>
  <si>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</si>
  <si>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</si>
  <si>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</si>
  <si>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</si>
  <si>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</si>
  <si>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</si>
  <si>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</si>
  <si>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</si>
  <si>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</si>
  <si>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</si>
  <si>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</si>
  <si>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</si>
  <si>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</si>
  <si>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</si>
  <si>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</si>
  <si>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</si>
  <si>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</si>
  <si>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</si>
  <si>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</si>
  <si>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</si>
  <si>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</si>
  <si>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</si>
  <si>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</si>
  <si>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</si>
  <si>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</si>
  <si>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</si>
  <si>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</si>
  <si>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</si>
  <si>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</si>
  <si>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</si>
  <si>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</si>
  <si>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</si>
  <si>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</si>
  <si>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</si>
  <si>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</si>
  <si>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</si>
  <si>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</si>
  <si>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</si>
  <si>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</si>
  <si>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</si>
  <si>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</si>
  <si>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</si>
  <si>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</si>
  <si>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</si>
  <si>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</si>
  <si>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</si>
  <si>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</si>
  <si>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</si>
  <si>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</si>
  <si>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</si>
  <si>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</si>
  <si>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</si>
  <si>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</si>
  <si>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</si>
  <si>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</si>
  <si>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</si>
  <si>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</si>
  <si>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</si>
  <si>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</si>
  <si>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</si>
  <si>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</si>
  <si>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</si>
  <si>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</si>
  <si>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</si>
  <si>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</si>
  <si>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</si>
  <si>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</si>
  <si>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</si>
  <si>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</si>
  <si>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</si>
  <si>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</si>
  <si>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</si>
  <si>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</si>
  <si>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</si>
  <si>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</si>
  <si>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</si>
  <si>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</si>
  <si>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</si>
  <si>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</si>
  <si>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</si>
  <si>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</si>
  <si>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</si>
  <si>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</si>
  <si>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</si>
  <si>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</si>
  <si>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</si>
  <si>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</si>
  <si>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</si>
  <si>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</si>
  <si>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</si>
  <si>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</si>
  <si>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</si>
  <si>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</si>
  <si>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</si>
  <si>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</si>
  <si>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</si>
  <si>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</si>
  <si>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</si>
  <si>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</si>
  <si>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</si>
  <si>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</si>
  <si>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</si>
  <si>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</si>
  <si>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</si>
  <si>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</si>
  <si>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</si>
  <si>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</si>
  <si>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</si>
  <si>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</si>
  <si>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</si>
  <si>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</si>
  <si>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</si>
  <si>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</si>
  <si>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</si>
  <si>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</si>
  <si>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</si>
  <si>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</si>
  <si>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</si>
  <si>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</si>
  <si>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</si>
  <si>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</si>
  <si>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</si>
  <si>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</si>
  <si>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</si>
  <si>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</si>
  <si>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</si>
  <si>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</si>
  <si>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</si>
  <si>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</si>
  <si>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</si>
  <si>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</si>
  <si>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</si>
  <si>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</si>
  <si>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</si>
  <si>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</si>
  <si>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</si>
  <si>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</si>
  <si>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</si>
  <si>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</si>
  <si>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</si>
  <si>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</si>
  <si>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</si>
  <si>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</si>
  <si>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</si>
  <si>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</si>
  <si>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</si>
  <si>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</si>
  <si>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</si>
  <si>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</si>
  <si>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</si>
  <si>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</si>
  <si>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</si>
  <si>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</si>
  <si>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</si>
  <si>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</si>
  <si>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</si>
  <si>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</si>
  <si>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</si>
  <si>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</si>
  <si>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</si>
  <si>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</si>
  <si>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</si>
  <si>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</si>
  <si>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</si>
  <si>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</si>
  <si>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</si>
  <si>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</si>
  <si>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</si>
  <si>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</si>
  <si>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</si>
  <si>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</si>
  <si>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</si>
  <si>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</si>
  <si>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</si>
  <si>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</si>
  <si>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</si>
  <si>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</si>
  <si>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</si>
  <si>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</si>
  <si>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</si>
  <si>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</si>
  <si>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</si>
  <si>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</si>
  <si>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</si>
  <si>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</si>
  <si>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</si>
  <si>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</si>
  <si>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</si>
  <si>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</si>
  <si>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</si>
  <si>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</si>
  <si>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</si>
  <si>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</si>
  <si>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</si>
  <si>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</si>
  <si>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</si>
  <si>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</si>
  <si>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</si>
  <si>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</si>
  <si>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</si>
  <si>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</si>
  <si>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</si>
  <si>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</si>
  <si>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</si>
  <si>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</si>
  <si>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</si>
  <si>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</si>
  <si>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</si>
  <si>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</si>
  <si>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</si>
  <si>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</si>
  <si>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</si>
  <si>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</si>
  <si>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</si>
  <si>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</si>
  <si>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</si>
  <si>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</si>
  <si>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</si>
  <si>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</si>
  <si>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</si>
  <si>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</si>
  <si>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</si>
  <si>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</si>
  <si>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</si>
  <si>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</si>
  <si>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</si>
  <si>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</si>
  <si>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</si>
  <si>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</si>
  <si>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</si>
  <si>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</si>
  <si>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</si>
  <si>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</si>
  <si>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</si>
  <si>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</si>
  <si>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</si>
  <si>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</si>
  <si>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</si>
  <si>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</si>
  <si>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</si>
  <si>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</si>
  <si>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</si>
  <si>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</si>
  <si>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</si>
  <si>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</si>
  <si>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</si>
  <si>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</si>
  <si>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</si>
  <si>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</si>
  <si>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</si>
  <si>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</si>
  <si>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</si>
  <si>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</si>
  <si>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</si>
  <si>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</si>
  <si>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</si>
  <si>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</si>
  <si>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</si>
  <si>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</si>
  <si>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</si>
  <si>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</si>
  <si>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</si>
  <si>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</si>
  <si>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</si>
  <si>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</si>
  <si>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</si>
  <si>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</si>
  <si>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</si>
  <si>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</si>
  <si>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</si>
  <si>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</si>
  <si>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</si>
  <si>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</si>
  <si>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</si>
  <si>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</si>
  <si>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</si>
  <si>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</si>
  <si>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</si>
  <si>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</si>
  <si>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</si>
  <si>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</si>
  <si>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</si>
  <si>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</si>
  <si>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</si>
  <si>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</si>
  <si>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</si>
  <si>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</si>
  <si>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</si>
  <si>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</si>
  <si>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</si>
  <si>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</si>
  <si>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</si>
  <si>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</si>
  <si>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</si>
  <si>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</si>
  <si>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</si>
  <si>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</si>
  <si>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</si>
  <si>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</si>
  <si>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</si>
  <si>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</si>
  <si>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</si>
  <si>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</si>
  <si>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</si>
  <si>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</si>
  <si>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</si>
  <si>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</si>
  <si>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</si>
  <si>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</si>
  <si>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</si>
  <si>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</si>
  <si>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</si>
  <si>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</si>
  <si>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</si>
  <si>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</si>
  <si>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</si>
  <si>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</si>
  <si>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</si>
  <si>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</si>
  <si>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</si>
  <si>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</si>
  <si>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</si>
  <si>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</si>
  <si>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</si>
  <si>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</si>
  <si>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</si>
  <si>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</si>
  <si>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</si>
  <si>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</si>
  <si>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</si>
  <si>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</si>
  <si>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</si>
  <si>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</si>
  <si>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</si>
  <si>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</si>
  <si>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</si>
  <si>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</si>
  <si>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</si>
  <si>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</si>
  <si>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</si>
  <si>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</si>
  <si>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</si>
  <si>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</si>
  <si>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</si>
  <si>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</si>
  <si>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</si>
  <si>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</si>
  <si>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</si>
  <si>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</si>
  <si>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</si>
  <si>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</si>
  <si>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</si>
  <si>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</si>
  <si>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</si>
  <si>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</si>
  <si>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</si>
  <si>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</si>
  <si>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</si>
  <si>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</si>
  <si>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</si>
  <si>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</si>
  <si>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</si>
  <si>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</si>
  <si>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</si>
  <si>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</si>
  <si>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</si>
  <si>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</si>
  <si>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</si>
  <si>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</si>
  <si>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</si>
  <si>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</si>
  <si>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</si>
  <si>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</si>
  <si>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</si>
  <si>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</si>
  <si>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</si>
  <si>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</si>
  <si>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</si>
  <si>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</si>
  <si>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</si>
  <si>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</si>
  <si>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</si>
  <si>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</si>
  <si>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</si>
  <si>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</si>
  <si>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</si>
  <si>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</si>
  <si>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</si>
  <si>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</si>
  <si>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</si>
  <si>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</si>
  <si>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</si>
  <si>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</si>
  <si>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</si>
  <si>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</si>
  <si>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</si>
  <si>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</si>
  <si>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</si>
  <si>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</si>
  <si>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</si>
  <si>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</si>
  <si>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</si>
  <si>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</si>
  <si>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</si>
  <si>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</si>
  <si>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</si>
  <si>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</si>
  <si>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</si>
  <si>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</si>
  <si>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</si>
  <si>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</si>
  <si>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</si>
  <si>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</si>
  <si>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</si>
  <si>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</si>
  <si>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</si>
  <si>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</si>
  <si>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</si>
  <si>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</si>
  <si>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</si>
  <si>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</si>
  <si>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</si>
  <si>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</si>
  <si>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</si>
  <si>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</si>
  <si>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</si>
  <si>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</si>
  <si>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</si>
  <si>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</si>
  <si>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</si>
  <si>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</si>
  <si>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</si>
  <si>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</si>
  <si>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</si>
  <si>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</si>
  <si>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</si>
  <si>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</si>
  <si>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</si>
  <si>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</si>
  <si>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</si>
  <si>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</si>
  <si>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</si>
  <si>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</si>
  <si>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</si>
  <si>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</si>
  <si>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</si>
  <si>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</si>
  <si>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</si>
  <si>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</si>
  <si>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</si>
  <si>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</si>
  <si>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</si>
  <si>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</si>
  <si>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</si>
  <si>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</si>
  <si>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</si>
  <si>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</si>
  <si>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</si>
  <si>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</si>
  <si>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</si>
  <si>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</si>
  <si>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</si>
  <si>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</si>
  <si>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</si>
  <si>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</si>
  <si>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</si>
  <si>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</si>
  <si>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</si>
  <si>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</si>
  <si>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</si>
  <si>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</si>
  <si>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</si>
  <si>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</si>
  <si>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</si>
  <si>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</si>
  <si>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</si>
  <si>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</si>
  <si>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</si>
  <si>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</si>
  <si>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</si>
  <si>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</si>
  <si>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</si>
  <si>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</si>
  <si>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</si>
  <si>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</si>
  <si>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</si>
  <si>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</si>
  <si>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</si>
  <si>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</si>
  <si>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</si>
  <si>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</si>
  <si>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</si>
  <si>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</si>
  <si>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</si>
  <si>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</si>
  <si>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</si>
  <si>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</si>
  <si>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</si>
  <si>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</si>
  <si>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</si>
  <si>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</si>
  <si>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</si>
  <si>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</si>
  <si>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</si>
  <si>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</si>
  <si>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</si>
  <si>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</si>
  <si>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</si>
  <si>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</si>
  <si>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</si>
  <si>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</si>
  <si>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</si>
  <si>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</si>
  <si>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</si>
  <si>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</si>
  <si>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</si>
  <si>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</si>
  <si>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</si>
  <si>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</si>
  <si>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</si>
  <si>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</si>
  <si>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</si>
  <si>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</si>
  <si>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</si>
  <si>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</si>
  <si>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</si>
  <si>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</si>
  <si>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</si>
  <si>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</si>
  <si>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</si>
  <si>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</si>
  <si>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</si>
  <si>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</si>
  <si>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</si>
  <si>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</si>
  <si>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</si>
  <si>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</si>
  <si>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</si>
  <si>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</si>
  <si>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</si>
  <si>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</si>
  <si>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</si>
  <si>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</si>
  <si>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</si>
  <si>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</si>
  <si>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</si>
  <si>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</si>
  <si>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</si>
  <si>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</si>
  <si>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</si>
  <si>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</si>
  <si>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</si>
  <si>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</si>
  <si>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</si>
  <si>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</si>
  <si>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</si>
  <si>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</si>
  <si>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</si>
  <si>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</si>
  <si>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</si>
  <si>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</si>
  <si>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</si>
  <si>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</si>
  <si>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</si>
  <si>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</si>
  <si>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</si>
  <si>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</si>
  <si>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</si>
  <si>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</si>
  <si>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</si>
  <si>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</si>
  <si>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</si>
  <si>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</si>
  <si>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</si>
  <si>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</si>
  <si>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</si>
  <si>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</si>
  <si>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</si>
  <si>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</si>
  <si>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</si>
  <si>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</si>
  <si>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</si>
  <si>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</si>
  <si>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</si>
  <si>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</si>
  <si>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</si>
  <si>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</si>
  <si>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</si>
  <si>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</si>
  <si>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</si>
  <si>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</si>
  <si>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</si>
  <si>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</si>
  <si>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</si>
  <si>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</si>
  <si>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</si>
  <si>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</si>
  <si>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</si>
  <si>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</si>
  <si>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</si>
  <si>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</si>
  <si>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</si>
  <si>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</si>
  <si>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</si>
  <si>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</si>
  <si>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</si>
  <si>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</si>
  <si>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</si>
  <si>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</si>
  <si>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</si>
  <si>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</si>
  <si>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</si>
  <si>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</si>
  <si>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</si>
  <si>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</si>
  <si>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</si>
  <si>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</si>
  <si>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</si>
  <si>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</si>
  <si>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</si>
  <si>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</si>
  <si>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</si>
  <si>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</si>
  <si>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</si>
  <si>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</si>
  <si>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</si>
  <si>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</si>
  <si>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</si>
  <si>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</si>
  <si>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</si>
  <si>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</si>
  <si>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</si>
  <si>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</si>
  <si>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</si>
  <si>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</si>
  <si>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</si>
  <si>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</si>
  <si>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</si>
  <si>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</si>
  <si>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</si>
  <si>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</si>
  <si>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</si>
  <si>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</si>
  <si>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</si>
  <si>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</si>
  <si>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</si>
  <si>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</si>
  <si>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</si>
  <si>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</si>
  <si>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</si>
  <si>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</si>
  <si>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</si>
  <si>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</si>
  <si>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</si>
  <si>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</si>
  <si>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</si>
  <si>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</si>
  <si>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</si>
  <si>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</si>
  <si>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</si>
  <si>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</si>
  <si>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</si>
  <si>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</si>
  <si>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</si>
  <si>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</si>
  <si>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</si>
  <si>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</si>
  <si>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</si>
  <si>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</si>
  <si>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</si>
  <si>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</si>
  <si>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</si>
  <si>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</si>
  <si>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</si>
  <si>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</si>
  <si>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</si>
  <si>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</si>
  <si>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</si>
  <si>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</si>
  <si>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</si>
  <si>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</si>
  <si>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</si>
  <si>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</si>
  <si>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</si>
  <si>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</si>
  <si>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</si>
  <si>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</si>
  <si>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</si>
  <si>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</si>
  <si>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</si>
  <si>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</si>
  <si>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</si>
  <si>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</si>
  <si>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</si>
  <si>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</si>
  <si>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</si>
  <si>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</si>
  <si>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</si>
  <si>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</si>
  <si>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</si>
  <si>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</si>
  <si>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</si>
  <si>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</si>
  <si>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</si>
  <si>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</si>
  <si>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</si>
  <si>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</si>
  <si>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</si>
  <si>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</si>
  <si>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</si>
  <si>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</si>
  <si>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</si>
  <si>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</si>
  <si>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</si>
  <si>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</si>
  <si>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</si>
  <si>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</si>
  <si>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</si>
  <si>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</si>
  <si>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</si>
  <si>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</si>
  <si>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</si>
  <si>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</si>
  <si>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</si>
  <si>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</si>
  <si>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</si>
  <si>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</si>
  <si>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</si>
  <si>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</si>
  <si>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</si>
  <si>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</si>
  <si>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</si>
  <si>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</si>
  <si>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</si>
  <si>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</si>
  <si>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</si>
  <si>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</si>
  <si>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</si>
  <si>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</si>
  <si>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</si>
  <si>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</si>
  <si>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</si>
  <si>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</si>
  <si>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</si>
  <si>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</si>
  <si>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</si>
  <si>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</si>
  <si>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</si>
  <si>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</si>
  <si>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</si>
  <si>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</si>
  <si>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</si>
  <si>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</si>
  <si>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</si>
  <si>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</si>
  <si>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</si>
  <si>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</si>
  <si>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</si>
  <si>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</si>
  <si>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</si>
  <si>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</si>
  <si>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</si>
  <si>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</si>
  <si>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</si>
  <si>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</si>
  <si>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</si>
  <si>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</si>
  <si>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</si>
  <si>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</si>
  <si>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</si>
  <si>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</si>
  <si>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</si>
  <si>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</si>
  <si>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</si>
  <si>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</si>
  <si>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</si>
  <si>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</si>
  <si>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</si>
  <si>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</si>
  <si>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</si>
  <si>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</si>
  <si>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</si>
  <si>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</si>
  <si>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</si>
  <si>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</si>
  <si>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</si>
  <si>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</si>
  <si>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</si>
  <si>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</si>
  <si>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</si>
  <si>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</si>
  <si>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</si>
  <si>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</si>
  <si>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</si>
  <si>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</si>
  <si>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</si>
  <si>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</si>
  <si>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</si>
  <si>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</si>
  <si>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</si>
  <si>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</si>
  <si>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</si>
  <si>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</si>
  <si>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</si>
  <si>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</si>
  <si>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</si>
  <si>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</si>
  <si>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</si>
  <si>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</si>
  <si>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</si>
  <si>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</si>
  <si>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</si>
  <si>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</si>
  <si>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</si>
  <si>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</si>
  <si>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</si>
  <si>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</si>
  <si>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</si>
  <si>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</si>
  <si>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</si>
  <si>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</si>
  <si>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</si>
  <si>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</si>
  <si>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</si>
  <si>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</si>
  <si>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</si>
  <si>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</si>
  <si>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</si>
  <si>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</si>
  <si>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</si>
  <si>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</si>
  <si>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</si>
  <si>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</si>
  <si>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</si>
  <si>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</si>
  <si>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</si>
  <si>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</si>
  <si>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</si>
  <si>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</si>
  <si>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</si>
  <si>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</si>
  <si>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</si>
  <si>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</si>
  <si>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</si>
  <si>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</si>
  <si>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</si>
  <si>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</si>
  <si>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</si>
  <si>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</si>
  <si>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</si>
  <si>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</si>
  <si>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</si>
  <si>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</si>
  <si>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</si>
  <si>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</si>
  <si>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</si>
  <si>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</si>
  <si>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</si>
  <si>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</si>
  <si>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</si>
  <si>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</si>
  <si>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</si>
  <si>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</si>
  <si>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</si>
  <si>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</si>
  <si>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</si>
  <si>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</si>
  <si>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</si>
  <si>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</si>
  <si>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</si>
  <si>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</si>
  <si>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</si>
  <si>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</si>
  <si>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</si>
  <si>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</si>
  <si>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</si>
  <si>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</si>
  <si>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</si>
  <si>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</si>
  <si>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</si>
  <si>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</si>
  <si>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</si>
  <si>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</si>
  <si>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</si>
  <si>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</si>
  <si>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</si>
  <si>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</si>
  <si>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</si>
  <si>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</si>
  <si>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</si>
  <si>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</si>
  <si>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</si>
  <si>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</si>
  <si>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</si>
  <si>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</si>
  <si>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</si>
  <si>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</si>
  <si>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</si>
  <si>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</si>
  <si>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</si>
  <si>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</si>
  <si>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</si>
  <si>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</si>
  <si>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</si>
  <si>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</si>
  <si>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</si>
  <si>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</si>
  <si>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</si>
  <si>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</si>
  <si>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</si>
  <si>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</si>
  <si>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</si>
  <si>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</si>
  <si>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</si>
  <si>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</si>
  <si>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</si>
  <si>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</si>
  <si>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</si>
  <si>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</si>
  <si>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</si>
  <si>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</si>
  <si>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</si>
  <si>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</si>
  <si>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</si>
  <si>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</si>
  <si>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</si>
  <si>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</si>
  <si>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</si>
  <si>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</si>
  <si>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</si>
  <si>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</si>
  <si>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</si>
  <si>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</si>
  <si>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</si>
  <si>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</si>
  <si>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</si>
  <si>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</si>
  <si>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</si>
  <si>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</si>
  <si>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</si>
  <si>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</si>
  <si>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</si>
  <si>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</si>
  <si>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</si>
  <si>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</si>
  <si>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</si>
  <si>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</si>
  <si>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</si>
  <si>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</si>
  <si>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</si>
  <si>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</si>
  <si>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</si>
  <si>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</si>
  <si>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</si>
  <si>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</si>
  <si>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</si>
  <si>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</si>
  <si>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</si>
  <si>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</si>
  <si>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</si>
  <si>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</si>
  <si>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</si>
  <si>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</si>
  <si>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</si>
  <si>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</si>
  <si>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</si>
  <si>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</si>
  <si>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</si>
  <si>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</si>
  <si>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</si>
  <si>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</si>
  <si>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</si>
  <si>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</si>
  <si>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</si>
  <si>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</si>
  <si>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</si>
  <si>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</si>
  <si>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</si>
  <si>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</si>
  <si>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</si>
  <si>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</si>
  <si>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</si>
  <si>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</si>
  <si>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</si>
  <si>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</si>
  <si>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</si>
  <si>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</si>
  <si>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</si>
  <si>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</si>
  <si>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</si>
  <si>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</si>
  <si>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</si>
  <si>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</si>
  <si>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</si>
  <si>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</si>
  <si>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</si>
  <si>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</si>
  <si>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</si>
  <si>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</si>
  <si>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</si>
  <si>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</si>
  <si>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</si>
  <si>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</si>
  <si>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</si>
  <si>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</si>
  <si>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</si>
  <si>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</si>
  <si>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</si>
  <si>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</si>
  <si>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</si>
  <si>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</si>
  <si>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</si>
  <si>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</si>
  <si>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</si>
  <si>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</si>
  <si>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</si>
  <si>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</si>
  <si>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</si>
  <si>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</si>
  <si>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</si>
  <si>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</si>
  <si>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</si>
  <si>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</si>
  <si>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</si>
  <si>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</si>
  <si>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</si>
  <si>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</si>
  <si>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</si>
  <si>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</si>
  <si>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</si>
  <si>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</si>
  <si>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</si>
  <si>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</si>
  <si>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</si>
  <si>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</si>
  <si>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</si>
  <si>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</si>
  <si>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</si>
  <si>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</si>
  <si>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</si>
  <si>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</si>
  <si>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</si>
  <si>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</si>
  <si>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</si>
  <si>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</si>
  <si>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</si>
  <si>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</si>
  <si>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</si>
  <si>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</si>
  <si>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</si>
  <si>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</si>
  <si>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</si>
  <si>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</si>
  <si>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</si>
  <si>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</si>
  <si>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</si>
  <si>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</si>
  <si>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</si>
  <si>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</si>
  <si>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</si>
  <si>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</si>
  <si>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</si>
  <si>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</si>
  <si>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</si>
  <si>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</si>
  <si>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</si>
  <si>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</si>
  <si>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</si>
  <si>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</si>
  <si>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</si>
  <si>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</si>
  <si>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</si>
  <si>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</si>
  <si>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</si>
  <si>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</si>
  <si>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</si>
  <si>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</si>
  <si>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</si>
  <si>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</si>
  <si>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</si>
  <si>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</si>
  <si>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</si>
  <si>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</si>
  <si>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</si>
  <si>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</si>
  <si>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</si>
  <si>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</si>
  <si>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</si>
  <si>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</si>
  <si>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</si>
  <si>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</si>
  <si>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</si>
  <si>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</si>
  <si>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</si>
  <si>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</si>
  <si>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</si>
  <si>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</si>
  <si>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</si>
  <si>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</si>
  <si>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</si>
  <si>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</si>
  <si>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</si>
  <si>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</si>
  <si>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</si>
  <si>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</si>
  <si>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</si>
  <si>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</si>
  <si>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</si>
  <si>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</si>
  <si>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</si>
  <si>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</si>
  <si>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</si>
  <si>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</si>
  <si>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</si>
  <si>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</si>
  <si>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</si>
  <si>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</si>
  <si>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</si>
  <si>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</si>
  <si>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</si>
  <si>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</si>
  <si>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</si>
  <si>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</si>
  <si>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</si>
  <si>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</si>
  <si>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</si>
  <si>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</si>
  <si>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</si>
  <si>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</si>
  <si>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</si>
  <si>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</si>
  <si>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</si>
  <si>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</si>
  <si>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</si>
  <si>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</si>
  <si>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</si>
  <si>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</si>
  <si>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</si>
  <si>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</si>
  <si>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</si>
  <si>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</si>
  <si>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</si>
  <si>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</si>
  <si>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</si>
  <si>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</si>
  <si>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</si>
  <si>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</si>
  <si>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</si>
  <si>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</si>
  <si>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</si>
  <si>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</si>
  <si>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</si>
  <si>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</si>
  <si>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</si>
  <si>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</si>
  <si>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</si>
  <si>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</si>
  <si>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</si>
  <si>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</si>
  <si>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</si>
  <si>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</si>
  <si>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</si>
  <si>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</si>
  <si>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</si>
  <si>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</si>
  <si>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</si>
  <si>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</si>
  <si>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</si>
  <si>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</si>
  <si>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</si>
  <si>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</si>
  <si>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</si>
  <si>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</si>
  <si>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</si>
  <si>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</si>
  <si>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</si>
  <si>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</si>
  <si>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</si>
  <si>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</si>
  <si>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</si>
  <si>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</si>
  <si>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</si>
  <si>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</si>
  <si>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</si>
  <si>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</si>
  <si>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</si>
  <si>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</si>
  <si>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</si>
  <si>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</si>
  <si>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</si>
  <si>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</si>
  <si>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</si>
  <si>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</si>
  <si>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</si>
  <si>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</si>
  <si>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</si>
  <si>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</si>
  <si>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</si>
  <si>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</si>
  <si>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</si>
  <si>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</si>
  <si>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</si>
  <si>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</si>
  <si>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</si>
  <si>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</si>
  <si>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</si>
  <si>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</si>
  <si>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</si>
  <si>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</si>
  <si>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</si>
  <si>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</si>
  <si>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</si>
  <si>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</si>
  <si>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</si>
  <si>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</si>
  <si>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</si>
  <si>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</si>
  <si>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</si>
  <si>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</si>
  <si>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</si>
  <si>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</si>
  <si>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</si>
  <si>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</si>
  <si>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</si>
  <si>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</si>
  <si>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</si>
  <si>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</si>
  <si>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</si>
  <si>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</si>
  <si>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</si>
  <si>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</si>
  <si>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</si>
  <si>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</si>
  <si>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</si>
  <si>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</si>
  <si>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</si>
  <si>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</si>
  <si>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</si>
  <si>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</si>
  <si>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</si>
  <si>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</si>
  <si>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</si>
  <si>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</si>
  <si>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</si>
  <si>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</si>
  <si>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</si>
  <si>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</si>
  <si>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</si>
  <si>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</si>
  <si>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</si>
  <si>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</si>
  <si>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</si>
  <si>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</si>
  <si>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</si>
  <si>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</si>
  <si>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</si>
  <si>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</si>
  <si>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</si>
  <si>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</si>
  <si>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</si>
  <si>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</si>
  <si>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</si>
  <si>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</si>
  <si>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</si>
  <si>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</si>
  <si>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</si>
  <si>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</si>
  <si>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</si>
  <si>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</si>
  <si>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</si>
  <si>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</si>
  <si>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</si>
  <si>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</si>
  <si>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</si>
  <si>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</si>
  <si>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</si>
  <si>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</si>
  <si>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</si>
  <si>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</si>
  <si>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</si>
  <si>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</si>
  <si>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</si>
  <si>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</si>
  <si>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</si>
  <si>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</si>
  <si>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</si>
  <si>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</si>
  <si>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</si>
  <si>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</si>
  <si>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</si>
  <si>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</si>
  <si>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</si>
  <si>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</si>
  <si>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</si>
  <si>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</si>
  <si>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</si>
  <si>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</si>
  <si>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</si>
  <si>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</si>
  <si>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</si>
  <si>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</si>
  <si>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</si>
  <si>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</si>
  <si>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</si>
  <si>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</si>
  <si>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</si>
  <si>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</si>
  <si>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</si>
  <si>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</si>
  <si>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</si>
  <si>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</si>
  <si>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</si>
  <si>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</si>
  <si>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</si>
  <si>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</si>
  <si>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</si>
  <si>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</si>
  <si>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</si>
  <si>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</si>
  <si>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</si>
  <si>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</si>
  <si>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</si>
  <si>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</si>
  <si>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</si>
  <si>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</si>
  <si>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</si>
  <si>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</si>
  <si>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</si>
  <si>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</si>
  <si>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</si>
  <si>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</si>
  <si>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</si>
  <si>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</si>
  <si>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</si>
  <si>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</si>
  <si>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</si>
  <si>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</si>
  <si>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</si>
  <si>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</si>
  <si>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</si>
  <si>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</si>
  <si>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</si>
  <si>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</si>
  <si>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</si>
  <si>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</si>
  <si>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</si>
  <si>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</si>
  <si>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</si>
  <si>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</si>
  <si>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</si>
  <si>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</si>
  <si>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</si>
  <si>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</si>
  <si>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</si>
  <si>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</si>
  <si>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</si>
  <si>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</si>
  <si>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</si>
  <si>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</si>
  <si>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</si>
  <si>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</si>
  <si>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</si>
  <si>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</si>
  <si>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</si>
  <si>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</si>
  <si>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</si>
  <si>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</si>
  <si>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</si>
  <si>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</si>
  <si>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</si>
  <si>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</si>
  <si>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</si>
  <si>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</si>
  <si>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</si>
  <si>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</si>
  <si>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</si>
  <si>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</si>
  <si>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</si>
  <si>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</si>
  <si>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</si>
  <si>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</si>
  <si>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</si>
  <si>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</si>
  <si>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</si>
  <si>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</si>
  <si>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</si>
  <si>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</si>
  <si>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</si>
  <si>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</si>
  <si>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</si>
  <si>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</si>
  <si>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</si>
  <si>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</si>
  <si>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</si>
  <si>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</si>
  <si>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</si>
  <si>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</si>
  <si>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</si>
  <si>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</si>
  <si>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</si>
  <si>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</si>
  <si>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</si>
  <si>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</si>
  <si>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</si>
  <si>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</si>
  <si>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</si>
  <si>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</si>
  <si>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</si>
  <si>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</si>
  <si>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Donating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</si>
  <si>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</si>
  <si>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</si>
  <si>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</si>
  <si>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</si>
  <si>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</si>
  <si>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</si>
  <si>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</si>
  <si>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</si>
  <si>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</si>
  <si>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</si>
  <si>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</si>
  <si>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</si>
  <si>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</si>
  <si>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</si>
  <si>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</si>
  <si>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</si>
  <si>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</si>
  <si>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</si>
  <si>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</si>
  <si>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</si>
  <si>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</si>
  <si>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</si>
  <si>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</si>
  <si>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</si>
  <si>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</si>
  <si>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</si>
  <si>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</si>
  <si>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</si>
  <si>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</si>
  <si>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</si>
  <si>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</si>
  <si>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</si>
  <si>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</si>
  <si>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</si>
  <si>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</si>
  <si>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Sum of backers_count</t>
  </si>
  <si>
    <t>Count of outcome</t>
  </si>
  <si>
    <t xml:space="preserve">Parent Category </t>
  </si>
  <si>
    <t xml:space="preserve">Sub Category </t>
  </si>
  <si>
    <t>(All)</t>
  </si>
  <si>
    <t>Column Labels</t>
  </si>
  <si>
    <t xml:space="preserve">Date Created 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</si>
  <si>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</si>
  <si>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</si>
  <si>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</si>
  <si>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</si>
  <si>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</si>
  <si>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</si>
  <si>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</si>
  <si>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</si>
  <si>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</si>
  <si>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</si>
  <si>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</si>
  <si>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</si>
  <si>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</si>
  <si>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</si>
  <si>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Total Sum of backers_count</t>
  </si>
  <si>
    <t>Total Count of Average Donating</t>
  </si>
  <si>
    <t>Count of Average Donating</t>
  </si>
  <si>
    <t>Percent Fail</t>
  </si>
  <si>
    <t>Percent Success</t>
  </si>
  <si>
    <t>Percent  Failed</t>
  </si>
  <si>
    <t>Year fail average</t>
  </si>
  <si>
    <t>Year success average</t>
  </si>
  <si>
    <t>S&gt;F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</si>
  <si>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</si>
  <si>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</si>
  <si>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</si>
  <si>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</si>
  <si>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</si>
  <si>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</si>
  <si>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</si>
  <si>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</si>
  <si>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</si>
  <si>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</si>
  <si>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</si>
  <si>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</si>
  <si>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</si>
  <si>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</si>
  <si>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</si>
  <si>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</si>
  <si>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</si>
  <si>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</si>
  <si>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 45000 to 49999</t>
  </si>
  <si>
    <t xml:space="preserve"> greater than or equal to 50000</t>
  </si>
  <si>
    <t>Mean</t>
  </si>
  <si>
    <t>Median</t>
  </si>
  <si>
    <t>Min</t>
  </si>
  <si>
    <t>Max</t>
  </si>
  <si>
    <t>Variance</t>
  </si>
  <si>
    <t>SD</t>
  </si>
  <si>
    <t>(Multiple Items)</t>
  </si>
  <si>
    <t>Percent of Success</t>
  </si>
  <si>
    <t>Percent of Fail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</si>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</sst>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43" applyNumberFormat="1" applyFont="1"/>
    <xf numFmtId="0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ill>
        <patternFill>
          <bgColor rgb="FFFFFF00"/>
        </patternFill>
      </fill>
    </dxf>
    <dxf>
      <font>
        <color theme="4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99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66"/>
        </patternFill>
      </fill>
    </dxf>
    <dxf>
      <fill>
        <patternFill>
          <bgColor rgb="FF3399FF"/>
        </patternFill>
      </fill>
    </dxf>
    <dxf>
      <fill>
        <patternFill>
          <bgColor rgb="FFFF6600"/>
        </patternFill>
      </fill>
    </dxf>
    <dxf>
      <font>
        <color theme="1"/>
      </font>
      <fill>
        <patternFill>
          <bgColor rgb="FFF5AE45"/>
        </patternFill>
      </fill>
    </dxf>
    <dxf>
      <fill>
        <patternFill>
          <bgColor rgb="FF7692EA"/>
        </patternFill>
      </fill>
    </dxf>
    <dxf>
      <fill>
        <patternFill>
          <bgColor rgb="FFFFFF00"/>
        </patternFill>
      </fill>
    </dxf>
    <dxf>
      <font>
        <color theme="4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99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66"/>
        </patternFill>
      </fill>
    </dxf>
    <dxf>
      <fill>
        <patternFill>
          <bgColor rgb="FF3399FF"/>
        </patternFill>
      </fill>
    </dxf>
    <dxf>
      <fill>
        <patternFill>
          <bgColor rgb="FFFF6600"/>
        </patternFill>
      </fill>
    </dxf>
    <dxf>
      <font>
        <color theme="1"/>
      </font>
      <fill>
        <patternFill>
          <bgColor rgb="FFF5AE45"/>
        </patternFill>
      </fill>
    </dxf>
    <dxf>
      <fill>
        <patternFill>
          <bgColor rgb="FF7692EA"/>
        </patternFill>
      </fill>
    </dxf>
    <dxf>
      <fill>
        <patternFill>
          <bgColor rgb="FFE96217"/>
        </patternFill>
      </fill>
    </dxf>
    <dxf>
      <fill>
        <patternFill>
          <bgColor rgb="FF6D86D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CC0000"/>
        </patternFill>
      </fill>
    </dxf>
    <dxf>
      <font>
        <color theme="1"/>
      </font>
      <fill>
        <patternFill>
          <bgColor rgb="FFCC0066"/>
        </patternFill>
      </fill>
    </dxf>
    <dxf>
      <fill>
        <patternFill>
          <bgColor rgb="FF660033"/>
        </patternFill>
      </fill>
    </dxf>
    <dxf>
      <font>
        <color theme="0"/>
      </font>
      <fill>
        <patternFill>
          <bgColor rgb="FF660033"/>
        </patternFill>
      </fill>
    </dxf>
    <dxf>
      <fill>
        <patternFill>
          <bgColor rgb="FF000066"/>
        </patternFill>
      </fill>
    </dxf>
    <dxf>
      <fill>
        <patternFill>
          <bgColor rgb="FF0033CC"/>
        </patternFill>
      </fill>
    </dxf>
    <dxf>
      <fill>
        <patternFill>
          <bgColor rgb="FF993366"/>
        </patternFill>
      </fill>
    </dxf>
    <dxf>
      <fill>
        <patternFill>
          <bgColor rgb="FF000099"/>
        </patternFill>
      </fill>
    </dxf>
    <dxf>
      <font>
        <color theme="0"/>
      </font>
      <fill>
        <patternFill>
          <bgColor rgb="FF340494"/>
        </patternFill>
      </fill>
    </dxf>
    <dxf>
      <font>
        <color theme="0"/>
      </font>
      <fill>
        <patternFill patternType="solid">
          <bgColor rgb="FF230397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CC0066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ont>
        <color theme="4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99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66"/>
        </patternFill>
      </fill>
    </dxf>
    <dxf>
      <fill>
        <patternFill>
          <bgColor rgb="FF3399FF"/>
        </patternFill>
      </fill>
    </dxf>
    <dxf>
      <fill>
        <patternFill>
          <bgColor rgb="FFFF6600"/>
        </patternFill>
      </fill>
    </dxf>
    <dxf>
      <font>
        <color theme="1"/>
      </font>
      <fill>
        <patternFill>
          <bgColor rgb="FFF5AE45"/>
        </patternFill>
      </fill>
    </dxf>
    <dxf>
      <fill>
        <patternFill>
          <bgColor rgb="FF7692E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692EA"/>
      <color rgb="FF7A96DC"/>
      <color rgb="FF708EDA"/>
      <color rgb="FF7499D6"/>
      <color rgb="FF7DA0D9"/>
      <color rgb="FF6D86D5"/>
      <color rgb="FF9EACF0"/>
      <color rgb="FF566EE4"/>
      <color rgb="FF6881D2"/>
      <color rgb="FFE962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working.xlsx]Sheet1!PivotTable1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3-4B1E-B2CF-D914D2E899F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3-4B1E-B2CF-D914D2E899F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3-4B1E-B2CF-D914D2E899F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3-4B1E-B2CF-D914D2E8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624944"/>
        <c:axId val="639625776"/>
      </c:barChart>
      <c:catAx>
        <c:axId val="6396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5776"/>
        <c:crosses val="autoZero"/>
        <c:auto val="1"/>
        <c:lblAlgn val="ctr"/>
        <c:lblOffset val="100"/>
        <c:noMultiLvlLbl val="0"/>
      </c:catAx>
      <c:valAx>
        <c:axId val="6396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working.xlsx]Sheet4!PivotTable6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C-4448-9DE0-84D667EF92A8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C-4448-9DE0-84D667EF92A8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C-4448-9DE0-84D667EF92A8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C-4448-9DE0-84D667EF9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590432"/>
        <c:axId val="437586272"/>
      </c:barChart>
      <c:catAx>
        <c:axId val="4375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86272"/>
        <c:crosses val="autoZero"/>
        <c:auto val="1"/>
        <c:lblAlgn val="ctr"/>
        <c:lblOffset val="100"/>
        <c:noMultiLvlLbl val="0"/>
      </c:catAx>
      <c:valAx>
        <c:axId val="437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working.xlsx]Sheet7!PivotTable9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8-4830-A57C-BEF358A2146C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8-4830-A57C-BEF358A2146C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A8-4830-A57C-BEF358A2146C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7-4E96-BFD1-0B0EB99A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68288"/>
        <c:axId val="535473696"/>
      </c:lineChart>
      <c:catAx>
        <c:axId val="5354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73696"/>
        <c:crosses val="autoZero"/>
        <c:auto val="1"/>
        <c:lblAlgn val="ctr"/>
        <c:lblOffset val="100"/>
        <c:noMultiLvlLbl val="0"/>
      </c:catAx>
      <c:valAx>
        <c:axId val="5354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>
        <c:manualLayout>
          <c:xMode val="edge"/>
          <c:yMode val="edge"/>
          <c:x val="0.2706041119860018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0.36102236421725242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9-42A7-B413-2EE4859010C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9-42A7-B413-2EE4859010CB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9-42A7-B413-2EE48590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71776"/>
        <c:axId val="71997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 45000 to 49999</c:v>
                      </c:pt>
                      <c:pt idx="11">
                        <c:v> 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99-42A7-B413-2EE4859010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 45000 to 49999</c:v>
                      </c:pt>
                      <c:pt idx="11">
                        <c:v> 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99-42A7-B413-2EE4859010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 45000 to 49999</c:v>
                      </c:pt>
                      <c:pt idx="11">
                        <c:v> 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99-42A7-B413-2EE4859010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 45000 to 49999</c:v>
                      </c:pt>
                      <c:pt idx="11">
                        <c:v> 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99-42A7-B413-2EE4859010CB}"/>
                  </c:ext>
                </c:extLst>
              </c15:ser>
            </c15:filteredLineSeries>
          </c:ext>
        </c:extLst>
      </c:lineChart>
      <c:catAx>
        <c:axId val="7199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3024"/>
        <c:crosses val="autoZero"/>
        <c:auto val="1"/>
        <c:lblAlgn val="ctr"/>
        <c:lblOffset val="100"/>
        <c:noMultiLvlLbl val="0"/>
      </c:catAx>
      <c:valAx>
        <c:axId val="7199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36286</xdr:colOff>
      <xdr:row>15</xdr:row>
      <xdr:rowOff>175533</xdr:rowOff>
    </xdr:from>
    <xdr:to>
      <xdr:col>10</xdr:col>
      <xdr:colOff>582386</xdr:colOff>
      <xdr:row>33</xdr:row>
      <xdr:rowOff>72572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30</xdr:row>
      <xdr:rowOff>73025</xdr:rowOff>
    </xdr:from>
    <xdr:to>
      <xdr:col>7</xdr:col>
      <xdr:colOff>584200</xdr:colOff>
      <xdr:row>44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117475</xdr:rowOff>
    </xdr:from>
    <xdr:to>
      <xdr:col>7</xdr:col>
      <xdr:colOff>254000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1276350</xdr:colOff>
      <xdr:row>13</xdr:row>
      <xdr:rowOff>44450</xdr:rowOff>
    </xdr:from>
    <xdr:to>
      <xdr:col>6</xdr:col>
      <xdr:colOff>1244599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cureTest" refreshedDate="44913.832577199071" createdVersion="6" refreshedVersion="6" minRefreshableVersion="3" recordCount="1000">
  <cacheSource type="worksheet">
    <worksheetSource name="C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10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 Donating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x v="0"/>
    <x v="0"/>
    <s v="CAD"/>
    <n v="1448690400"/>
    <x v="0"/>
    <n v="1450159200"/>
    <d v="2015-12-15T06:00:00"/>
    <b v="0"/>
    <b v="0"/>
    <s v="food/food trucks"/>
    <x v="0"/>
    <x v="0"/>
    <x v="0"/>
    <x v="0"/>
  </r>
  <r>
    <n v="1"/>
    <s v="Odom Inc"/>
    <s v="Managed bottom-line architecture"/>
    <n v="1400"/>
    <n v="14560"/>
    <x v="1"/>
    <x v="1"/>
    <x v="1"/>
    <s v="USD"/>
    <n v="1408424400"/>
    <x v="1"/>
    <n v="1408597200"/>
    <d v="2014-08-21T05:00:00"/>
    <b v="0"/>
    <b v="1"/>
    <s v="music/rock"/>
    <x v="1"/>
    <x v="1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x v="2"/>
    <n v="1384840800"/>
    <d v="2013-11-19T06:00:00"/>
    <b v="0"/>
    <b v="0"/>
    <s v="technology/web"/>
    <x v="2"/>
    <x v="2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x v="3"/>
    <n v="1568955600"/>
    <d v="2019-09-20T05:00:00"/>
    <b v="0"/>
    <b v="0"/>
    <s v="music/rock"/>
    <x v="1"/>
    <x v="1"/>
    <x v="3"/>
    <x v="3"/>
  </r>
  <r>
    <n v="4"/>
    <s v="Larson-Little"/>
    <s v="Proactive foreground core"/>
    <n v="7600"/>
    <n v="5265"/>
    <x v="0"/>
    <x v="4"/>
    <x v="1"/>
    <s v="USD"/>
    <n v="1547964000"/>
    <x v="4"/>
    <n v="1548309600"/>
    <d v="2019-01-24T06:00:00"/>
    <b v="0"/>
    <b v="0"/>
    <s v="theater/plays"/>
    <x v="3"/>
    <x v="3"/>
    <x v="4"/>
    <x v="4"/>
  </r>
  <r>
    <n v="5"/>
    <s v="Harris Group"/>
    <s v="Open-source optimizing database"/>
    <n v="7600"/>
    <n v="13195"/>
    <x v="1"/>
    <x v="5"/>
    <x v="3"/>
    <s v="DKK"/>
    <n v="1346130000"/>
    <x v="5"/>
    <n v="1347080400"/>
    <d v="2012-09-08T05:00:00"/>
    <b v="0"/>
    <b v="0"/>
    <s v="theater/plays"/>
    <x v="3"/>
    <x v="3"/>
    <x v="5"/>
    <x v="5"/>
  </r>
  <r>
    <n v="6"/>
    <s v="Ortiz, Coleman and Mitchell"/>
    <s v="Operative upward-trending algorithm"/>
    <n v="5200"/>
    <n v="1090"/>
    <x v="0"/>
    <x v="6"/>
    <x v="4"/>
    <s v="GBP"/>
    <n v="1505278800"/>
    <x v="6"/>
    <n v="1505365200"/>
    <d v="2017-09-14T05:00:00"/>
    <b v="0"/>
    <b v="0"/>
    <s v="film &amp; video/documentary"/>
    <x v="4"/>
    <x v="4"/>
    <x v="6"/>
    <x v="6"/>
  </r>
  <r>
    <n v="7"/>
    <s v="Carter-Guzman"/>
    <s v="Centralized cohesive challenge"/>
    <n v="4500"/>
    <n v="14741"/>
    <x v="1"/>
    <x v="7"/>
    <x v="3"/>
    <s v="DKK"/>
    <n v="1439442000"/>
    <x v="7"/>
    <n v="1439614800"/>
    <d v="2015-08-15T05:00:00"/>
    <b v="0"/>
    <b v="0"/>
    <s v="theater/plays"/>
    <x v="3"/>
    <x v="3"/>
    <x v="7"/>
    <x v="7"/>
  </r>
  <r>
    <n v="8"/>
    <s v="Nunez-Richards"/>
    <s v="Exclusive attitude-oriented intranet"/>
    <n v="110100"/>
    <n v="21946"/>
    <x v="2"/>
    <x v="8"/>
    <x v="3"/>
    <s v="DKK"/>
    <n v="1281330000"/>
    <x v="8"/>
    <n v="1281502800"/>
    <d v="2010-08-11T05:00:00"/>
    <b v="0"/>
    <b v="0"/>
    <s v="theater/plays"/>
    <x v="3"/>
    <x v="3"/>
    <x v="8"/>
    <x v="8"/>
  </r>
  <r>
    <n v="9"/>
    <s v="Rangel, Holt and Jones"/>
    <s v="Open-source fresh-thinking model"/>
    <n v="6200"/>
    <n v="3208"/>
    <x v="0"/>
    <x v="9"/>
    <x v="1"/>
    <s v="USD"/>
    <n v="1379566800"/>
    <x v="9"/>
    <n v="1383804000"/>
    <d v="2013-11-07T06:00:00"/>
    <b v="0"/>
    <b v="0"/>
    <s v="music/electric music"/>
    <x v="1"/>
    <x v="5"/>
    <x v="9"/>
    <x v="9"/>
  </r>
  <r>
    <n v="10"/>
    <s v="Green Ltd"/>
    <s v="Monitored empowering installation"/>
    <n v="5200"/>
    <n v="13838"/>
    <x v="1"/>
    <x v="10"/>
    <x v="1"/>
    <s v="USD"/>
    <n v="1281762000"/>
    <x v="10"/>
    <n v="1285909200"/>
    <d v="2010-10-01T05:00:00"/>
    <b v="0"/>
    <b v="0"/>
    <s v="film &amp; video/drama"/>
    <x v="4"/>
    <x v="6"/>
    <x v="10"/>
    <x v="10"/>
  </r>
  <r>
    <n v="11"/>
    <s v="Perez, Johnson and Gardner"/>
    <s v="Grass-roots zero administration system engine"/>
    <n v="6300"/>
    <n v="3030"/>
    <x v="0"/>
    <x v="11"/>
    <x v="1"/>
    <s v="USD"/>
    <n v="1285045200"/>
    <x v="11"/>
    <n v="1285563600"/>
    <d v="2010-09-27T05:00:00"/>
    <b v="0"/>
    <b v="1"/>
    <s v="theater/plays"/>
    <x v="3"/>
    <x v="3"/>
    <x v="11"/>
    <x v="11"/>
  </r>
  <r>
    <n v="12"/>
    <s v="Kim Ltd"/>
    <s v="Assimilated hybrid intranet"/>
    <n v="6300"/>
    <n v="5629"/>
    <x v="0"/>
    <x v="12"/>
    <x v="1"/>
    <s v="USD"/>
    <n v="1571720400"/>
    <x v="12"/>
    <n v="1572411600"/>
    <d v="2019-10-30T05:00:00"/>
    <b v="0"/>
    <b v="0"/>
    <s v="film &amp; video/drama"/>
    <x v="4"/>
    <x v="6"/>
    <x v="12"/>
    <x v="12"/>
  </r>
  <r>
    <n v="13"/>
    <s v="Walker, Taylor and Coleman"/>
    <s v="Multi-tiered directional open architecture"/>
    <n v="4200"/>
    <n v="10295"/>
    <x v="1"/>
    <x v="13"/>
    <x v="1"/>
    <s v="USD"/>
    <n v="1465621200"/>
    <x v="13"/>
    <n v="1466658000"/>
    <d v="2016-06-23T05:00:00"/>
    <b v="0"/>
    <b v="0"/>
    <s v="music/indie rock"/>
    <x v="1"/>
    <x v="7"/>
    <x v="13"/>
    <x v="13"/>
  </r>
  <r>
    <n v="14"/>
    <s v="Rodriguez, Rose and Stewart"/>
    <s v="Cloned directional synergy"/>
    <n v="28200"/>
    <n v="18829"/>
    <x v="0"/>
    <x v="14"/>
    <x v="1"/>
    <s v="USD"/>
    <n v="1331013600"/>
    <x v="14"/>
    <n v="1333342800"/>
    <d v="2012-04-02T05:00:00"/>
    <b v="0"/>
    <b v="0"/>
    <s v="music/indie rock"/>
    <x v="1"/>
    <x v="7"/>
    <x v="14"/>
    <x v="14"/>
  </r>
  <r>
    <n v="15"/>
    <s v="Wright, Hunt and Rowe"/>
    <s v="Extended eco-centric pricing structure"/>
    <n v="81200"/>
    <n v="38414"/>
    <x v="0"/>
    <x v="15"/>
    <x v="1"/>
    <s v="USD"/>
    <n v="1575957600"/>
    <x v="15"/>
    <n v="1576303200"/>
    <d v="2019-12-14T06:00:00"/>
    <b v="0"/>
    <b v="0"/>
    <s v="technology/wearables"/>
    <x v="2"/>
    <x v="8"/>
    <x v="15"/>
    <x v="15"/>
  </r>
  <r>
    <n v="16"/>
    <s v="Hines Inc"/>
    <s v="Cross-platform systemic adapter"/>
    <n v="1700"/>
    <n v="11041"/>
    <x v="1"/>
    <x v="16"/>
    <x v="1"/>
    <s v="USD"/>
    <n v="1390370400"/>
    <x v="16"/>
    <n v="1392271200"/>
    <d v="2014-02-13T06:00:00"/>
    <b v="0"/>
    <b v="0"/>
    <s v="publishing/nonfiction"/>
    <x v="5"/>
    <x v="9"/>
    <x v="16"/>
    <x v="16"/>
  </r>
  <r>
    <n v="17"/>
    <s v="Cochran-Nguyen"/>
    <s v="Seamless 4thgeneration methodology"/>
    <n v="84600"/>
    <n v="134845"/>
    <x v="1"/>
    <x v="17"/>
    <x v="1"/>
    <s v="USD"/>
    <n v="1294812000"/>
    <x v="17"/>
    <n v="1294898400"/>
    <d v="2011-01-13T06:00:00"/>
    <b v="0"/>
    <b v="0"/>
    <s v="film &amp; video/animation"/>
    <x v="4"/>
    <x v="10"/>
    <x v="17"/>
    <x v="17"/>
  </r>
  <r>
    <n v="18"/>
    <s v="Johnson-Gould"/>
    <s v="Exclusive needs-based adapter"/>
    <n v="9100"/>
    <n v="6089"/>
    <x v="3"/>
    <x v="18"/>
    <x v="1"/>
    <s v="USD"/>
    <n v="1536382800"/>
    <x v="18"/>
    <n v="1537074000"/>
    <d v="2018-09-16T05:00:00"/>
    <b v="0"/>
    <b v="0"/>
    <s v="theater/plays"/>
    <x v="3"/>
    <x v="3"/>
    <x v="18"/>
    <x v="18"/>
  </r>
  <r>
    <n v="19"/>
    <s v="Perez-Hess"/>
    <s v="Down-sized cohesive archive"/>
    <n v="62500"/>
    <n v="30331"/>
    <x v="0"/>
    <x v="19"/>
    <x v="1"/>
    <s v="USD"/>
    <n v="1551679200"/>
    <x v="19"/>
    <n v="1553490000"/>
    <d v="2019-03-25T05:00:00"/>
    <b v="0"/>
    <b v="1"/>
    <s v="theater/plays"/>
    <x v="3"/>
    <x v="3"/>
    <x v="19"/>
    <x v="19"/>
  </r>
  <r>
    <n v="20"/>
    <s v="Reeves, Thompson and Richardson"/>
    <s v="Proactive composite alliance"/>
    <n v="131800"/>
    <n v="147936"/>
    <x v="1"/>
    <x v="20"/>
    <x v="1"/>
    <s v="USD"/>
    <n v="1406523600"/>
    <x v="20"/>
    <n v="1406523600"/>
    <d v="2014-07-28T05:00:00"/>
    <b v="0"/>
    <b v="0"/>
    <s v="film &amp; video/drama"/>
    <x v="4"/>
    <x v="6"/>
    <x v="20"/>
    <x v="20"/>
  </r>
  <r>
    <n v="21"/>
    <s v="Simmons-Reynolds"/>
    <s v="Re-engineered intangible definition"/>
    <n v="94000"/>
    <n v="38533"/>
    <x v="0"/>
    <x v="21"/>
    <x v="1"/>
    <s v="USD"/>
    <n v="1313384400"/>
    <x v="21"/>
    <n v="1316322000"/>
    <d v="2011-09-18T05:00:00"/>
    <b v="0"/>
    <b v="0"/>
    <s v="theater/plays"/>
    <x v="3"/>
    <x v="3"/>
    <x v="21"/>
    <x v="21"/>
  </r>
  <r>
    <n v="22"/>
    <s v="Collier Inc"/>
    <s v="Enhanced dynamic definition"/>
    <n v="59100"/>
    <n v="75690"/>
    <x v="1"/>
    <x v="22"/>
    <x v="1"/>
    <s v="USD"/>
    <n v="1522731600"/>
    <x v="22"/>
    <n v="1524027600"/>
    <d v="2018-04-18T05:00:00"/>
    <b v="0"/>
    <b v="0"/>
    <s v="theater/plays"/>
    <x v="3"/>
    <x v="3"/>
    <x v="22"/>
    <x v="22"/>
  </r>
  <r>
    <n v="23"/>
    <s v="Gray-Jenkins"/>
    <s v="Devolved next generation adapter"/>
    <n v="4500"/>
    <n v="14942"/>
    <x v="1"/>
    <x v="23"/>
    <x v="4"/>
    <s v="GBP"/>
    <n v="1550124000"/>
    <x v="23"/>
    <n v="1554699600"/>
    <d v="2019-04-08T05:00:00"/>
    <b v="0"/>
    <b v="0"/>
    <s v="film &amp; video/documentary"/>
    <x v="4"/>
    <x v="4"/>
    <x v="23"/>
    <x v="23"/>
  </r>
  <r>
    <n v="24"/>
    <s v="Scott, Wilson and Martin"/>
    <s v="Cross-platform intermediate frame"/>
    <n v="92400"/>
    <n v="104257"/>
    <x v="1"/>
    <x v="24"/>
    <x v="1"/>
    <s v="USD"/>
    <n v="1403326800"/>
    <x v="24"/>
    <n v="1403499600"/>
    <d v="2014-06-23T05:00:00"/>
    <b v="0"/>
    <b v="0"/>
    <s v="technology/wearables"/>
    <x v="2"/>
    <x v="8"/>
    <x v="24"/>
    <x v="24"/>
  </r>
  <r>
    <n v="25"/>
    <s v="Caldwell, Velazquez and Wilson"/>
    <s v="Monitored impactful analyzer"/>
    <n v="5500"/>
    <n v="11904"/>
    <x v="1"/>
    <x v="25"/>
    <x v="1"/>
    <s v="USD"/>
    <n v="1305694800"/>
    <x v="25"/>
    <n v="1307422800"/>
    <d v="2011-06-07T05:00:00"/>
    <b v="0"/>
    <b v="1"/>
    <s v="games/video games"/>
    <x v="6"/>
    <x v="11"/>
    <x v="25"/>
    <x v="25"/>
  </r>
  <r>
    <n v="26"/>
    <s v="Spencer-Bates"/>
    <s v="Optional responsive customer loyalty"/>
    <n v="107500"/>
    <n v="51814"/>
    <x v="3"/>
    <x v="26"/>
    <x v="1"/>
    <s v="USD"/>
    <n v="1533013200"/>
    <x v="26"/>
    <n v="1535346000"/>
    <d v="2018-08-27T05:00:00"/>
    <b v="0"/>
    <b v="0"/>
    <s v="theater/plays"/>
    <x v="3"/>
    <x v="3"/>
    <x v="26"/>
    <x v="26"/>
  </r>
  <r>
    <n v="27"/>
    <s v="Best, Carr and Williams"/>
    <s v="Diverse transitional migration"/>
    <n v="2000"/>
    <n v="1599"/>
    <x v="0"/>
    <x v="27"/>
    <x v="1"/>
    <s v="USD"/>
    <n v="1443848400"/>
    <x v="27"/>
    <n v="1444539600"/>
    <d v="2015-10-11T05:00:00"/>
    <b v="0"/>
    <b v="0"/>
    <s v="music/rock"/>
    <x v="1"/>
    <x v="1"/>
    <x v="27"/>
    <x v="27"/>
  </r>
  <r>
    <n v="28"/>
    <s v="Campbell, Brown and Powell"/>
    <s v="Synchronized global task-force"/>
    <n v="130800"/>
    <n v="137635"/>
    <x v="1"/>
    <x v="28"/>
    <x v="1"/>
    <s v="USD"/>
    <n v="1265695200"/>
    <x v="28"/>
    <n v="1267682400"/>
    <d v="2010-03-04T06:00:00"/>
    <b v="0"/>
    <b v="1"/>
    <s v="theater/plays"/>
    <x v="3"/>
    <x v="3"/>
    <x v="28"/>
    <x v="28"/>
  </r>
  <r>
    <n v="29"/>
    <s v="Johnson, Parker and Haynes"/>
    <s v="Focused 6thgeneration forecast"/>
    <n v="45900"/>
    <n v="150965"/>
    <x v="1"/>
    <x v="29"/>
    <x v="5"/>
    <s v="CHF"/>
    <n v="1532062800"/>
    <x v="29"/>
    <n v="1535518800"/>
    <d v="2018-08-29T05:00:00"/>
    <b v="0"/>
    <b v="0"/>
    <s v="film &amp; video/shorts"/>
    <x v="4"/>
    <x v="12"/>
    <x v="29"/>
    <x v="29"/>
  </r>
  <r>
    <n v="30"/>
    <s v="Clark-Cooke"/>
    <s v="Down-sized analyzing challenge"/>
    <n v="9000"/>
    <n v="14455"/>
    <x v="1"/>
    <x v="30"/>
    <x v="1"/>
    <s v="USD"/>
    <n v="1558674000"/>
    <x v="30"/>
    <n v="1559106000"/>
    <d v="2019-05-29T05:00:00"/>
    <b v="0"/>
    <b v="0"/>
    <s v="film &amp; video/animation"/>
    <x v="4"/>
    <x v="10"/>
    <x v="30"/>
    <x v="30"/>
  </r>
  <r>
    <n v="31"/>
    <s v="Schroeder Ltd"/>
    <s v="Progressive needs-based focus group"/>
    <n v="3500"/>
    <n v="10850"/>
    <x v="1"/>
    <x v="31"/>
    <x v="4"/>
    <s v="GBP"/>
    <n v="1451973600"/>
    <x v="31"/>
    <n v="1454392800"/>
    <d v="2016-02-02T06:00:00"/>
    <b v="0"/>
    <b v="0"/>
    <s v="games/video games"/>
    <x v="6"/>
    <x v="11"/>
    <x v="31"/>
    <x v="31"/>
  </r>
  <r>
    <n v="32"/>
    <s v="Jackson PLC"/>
    <s v="Ergonomic 6thgeneration success"/>
    <n v="101000"/>
    <n v="87676"/>
    <x v="0"/>
    <x v="32"/>
    <x v="6"/>
    <s v="EUR"/>
    <n v="1515564000"/>
    <x v="32"/>
    <n v="1517896800"/>
    <d v="2018-02-06T06:00:00"/>
    <b v="0"/>
    <b v="0"/>
    <s v="film &amp; video/documentary"/>
    <x v="4"/>
    <x v="4"/>
    <x v="32"/>
    <x v="32"/>
  </r>
  <r>
    <n v="33"/>
    <s v="Blair, Collins and Carter"/>
    <s v="Exclusive interactive approach"/>
    <n v="50200"/>
    <n v="189666"/>
    <x v="1"/>
    <x v="33"/>
    <x v="1"/>
    <s v="USD"/>
    <n v="1412485200"/>
    <x v="33"/>
    <n v="1415685600"/>
    <d v="2014-11-11T06:00:00"/>
    <b v="0"/>
    <b v="0"/>
    <s v="theater/plays"/>
    <x v="3"/>
    <x v="3"/>
    <x v="33"/>
    <x v="33"/>
  </r>
  <r>
    <n v="34"/>
    <s v="Maldonado and Sons"/>
    <s v="Reverse-engineered asynchronous archive"/>
    <n v="9300"/>
    <n v="14025"/>
    <x v="1"/>
    <x v="34"/>
    <x v="1"/>
    <s v="USD"/>
    <n v="1490245200"/>
    <x v="34"/>
    <n v="1490677200"/>
    <d v="2017-03-28T05:00:00"/>
    <b v="0"/>
    <b v="0"/>
    <s v="film &amp; video/documentary"/>
    <x v="4"/>
    <x v="4"/>
    <x v="34"/>
    <x v="34"/>
  </r>
  <r>
    <n v="35"/>
    <s v="Mitchell and Sons"/>
    <s v="Synergized intangible challenge"/>
    <n v="125500"/>
    <n v="188628"/>
    <x v="1"/>
    <x v="35"/>
    <x v="3"/>
    <s v="DKK"/>
    <n v="1547877600"/>
    <x v="35"/>
    <n v="1551506400"/>
    <d v="2019-03-02T06:00:00"/>
    <b v="0"/>
    <b v="1"/>
    <s v="film &amp; video/drama"/>
    <x v="4"/>
    <x v="6"/>
    <x v="35"/>
    <x v="35"/>
  </r>
  <r>
    <n v="36"/>
    <s v="Jackson-Lewis"/>
    <s v="Monitored multi-state encryption"/>
    <n v="700"/>
    <n v="1101"/>
    <x v="1"/>
    <x v="36"/>
    <x v="1"/>
    <s v="USD"/>
    <n v="1298700000"/>
    <x v="36"/>
    <n v="1300856400"/>
    <d v="2011-03-23T05:00:00"/>
    <b v="0"/>
    <b v="0"/>
    <s v="theater/plays"/>
    <x v="3"/>
    <x v="3"/>
    <x v="36"/>
    <x v="36"/>
  </r>
  <r>
    <n v="37"/>
    <s v="Black, Armstrong and Anderson"/>
    <s v="Profound attitude-oriented functionalities"/>
    <n v="8100"/>
    <n v="11339"/>
    <x v="1"/>
    <x v="37"/>
    <x v="1"/>
    <s v="USD"/>
    <n v="1570338000"/>
    <x v="37"/>
    <n v="1573192800"/>
    <d v="2019-11-08T06:00:00"/>
    <b v="0"/>
    <b v="1"/>
    <s v="publishing/fiction"/>
    <x v="5"/>
    <x v="13"/>
    <x v="37"/>
    <x v="37"/>
  </r>
  <r>
    <n v="38"/>
    <s v="Maldonado-Gonzalez"/>
    <s v="Digitized client-driven database"/>
    <n v="3100"/>
    <n v="10085"/>
    <x v="1"/>
    <x v="38"/>
    <x v="1"/>
    <s v="USD"/>
    <n v="1287378000"/>
    <x v="38"/>
    <n v="1287810000"/>
    <d v="2010-10-23T05:00:00"/>
    <b v="0"/>
    <b v="0"/>
    <s v="photography/photography books"/>
    <x v="7"/>
    <x v="14"/>
    <x v="38"/>
    <x v="38"/>
  </r>
  <r>
    <n v="39"/>
    <s v="Kim-Rice"/>
    <s v="Organized bi-directional function"/>
    <n v="9900"/>
    <n v="5027"/>
    <x v="0"/>
    <x v="39"/>
    <x v="3"/>
    <s v="DKK"/>
    <n v="1361772000"/>
    <x v="39"/>
    <n v="1362978000"/>
    <d v="2013-03-11T05:00:00"/>
    <b v="0"/>
    <b v="0"/>
    <s v="theater/plays"/>
    <x v="3"/>
    <x v="3"/>
    <x v="39"/>
    <x v="39"/>
  </r>
  <r>
    <n v="40"/>
    <s v="Garcia, Garcia and Lopez"/>
    <s v="Reduced stable middleware"/>
    <n v="8800"/>
    <n v="14878"/>
    <x v="1"/>
    <x v="40"/>
    <x v="1"/>
    <s v="USD"/>
    <n v="1275714000"/>
    <x v="40"/>
    <n v="1277355600"/>
    <d v="2010-06-24T05:00:00"/>
    <b v="0"/>
    <b v="1"/>
    <s v="technology/wearables"/>
    <x v="2"/>
    <x v="8"/>
    <x v="40"/>
    <x v="40"/>
  </r>
  <r>
    <n v="41"/>
    <s v="Watts Group"/>
    <s v="Universal 5thgeneration neural-net"/>
    <n v="5600"/>
    <n v="11924"/>
    <x v="1"/>
    <x v="41"/>
    <x v="6"/>
    <s v="EUR"/>
    <n v="1346734800"/>
    <x v="41"/>
    <n v="1348981200"/>
    <d v="2012-09-30T05:00:00"/>
    <b v="0"/>
    <b v="1"/>
    <s v="music/rock"/>
    <x v="1"/>
    <x v="1"/>
    <x v="41"/>
    <x v="41"/>
  </r>
  <r>
    <n v="42"/>
    <s v="Werner-Bryant"/>
    <s v="Virtual uniform frame"/>
    <n v="1800"/>
    <n v="7991"/>
    <x v="1"/>
    <x v="42"/>
    <x v="1"/>
    <s v="USD"/>
    <n v="1309755600"/>
    <x v="42"/>
    <n v="1310533200"/>
    <d v="2011-07-13T05:00:00"/>
    <b v="0"/>
    <b v="0"/>
    <s v="food/food trucks"/>
    <x v="0"/>
    <x v="0"/>
    <x v="42"/>
    <x v="42"/>
  </r>
  <r>
    <n v="43"/>
    <s v="Schmitt-Mendoza"/>
    <s v="Profound explicit paradigm"/>
    <n v="90200"/>
    <n v="167717"/>
    <x v="1"/>
    <x v="43"/>
    <x v="1"/>
    <s v="USD"/>
    <n v="1406178000"/>
    <x v="43"/>
    <n v="1407560400"/>
    <d v="2014-08-09T05:00:00"/>
    <b v="0"/>
    <b v="0"/>
    <s v="publishing/radio &amp; podcasts"/>
    <x v="5"/>
    <x v="15"/>
    <x v="43"/>
    <x v="43"/>
  </r>
  <r>
    <n v="44"/>
    <s v="Reid-Mccullough"/>
    <s v="Visionary real-time groupware"/>
    <n v="1600"/>
    <n v="10541"/>
    <x v="1"/>
    <x v="13"/>
    <x v="3"/>
    <s v="DKK"/>
    <n v="1552798800"/>
    <x v="44"/>
    <n v="1552885200"/>
    <d v="2019-03-18T05:00:00"/>
    <b v="0"/>
    <b v="0"/>
    <s v="publishing/fiction"/>
    <x v="5"/>
    <x v="13"/>
    <x v="44"/>
    <x v="44"/>
  </r>
  <r>
    <n v="45"/>
    <s v="Woods-Clark"/>
    <s v="Networked tertiary Graphical User Interface"/>
    <n v="9500"/>
    <n v="4530"/>
    <x v="0"/>
    <x v="44"/>
    <x v="1"/>
    <s v="USD"/>
    <n v="1478062800"/>
    <x v="45"/>
    <n v="1479362400"/>
    <d v="2016-11-17T06:00:00"/>
    <b v="0"/>
    <b v="1"/>
    <s v="theater/plays"/>
    <x v="3"/>
    <x v="3"/>
    <x v="45"/>
    <x v="45"/>
  </r>
  <r>
    <n v="46"/>
    <s v="Vaughn, Hunt and Caldwell"/>
    <s v="Virtual grid-enabled task-force"/>
    <n v="3700"/>
    <n v="4247"/>
    <x v="1"/>
    <x v="45"/>
    <x v="1"/>
    <s v="USD"/>
    <n v="1278565200"/>
    <x v="46"/>
    <n v="1280552400"/>
    <d v="2010-07-31T05:00:00"/>
    <b v="0"/>
    <b v="0"/>
    <s v="music/rock"/>
    <x v="1"/>
    <x v="1"/>
    <x v="46"/>
    <x v="46"/>
  </r>
  <r>
    <n v="47"/>
    <s v="Bennett and Sons"/>
    <s v="Function-based multi-state software"/>
    <n v="1500"/>
    <n v="7129"/>
    <x v="1"/>
    <x v="46"/>
    <x v="1"/>
    <s v="USD"/>
    <n v="1396069200"/>
    <x v="47"/>
    <n v="1398661200"/>
    <d v="2014-04-28T05:00:00"/>
    <b v="0"/>
    <b v="0"/>
    <s v="theater/plays"/>
    <x v="3"/>
    <x v="3"/>
    <x v="47"/>
    <x v="47"/>
  </r>
  <r>
    <n v="48"/>
    <s v="Lamb Inc"/>
    <s v="Optimized leadingedge concept"/>
    <n v="33300"/>
    <n v="128862"/>
    <x v="1"/>
    <x v="47"/>
    <x v="1"/>
    <s v="USD"/>
    <n v="1435208400"/>
    <x v="48"/>
    <n v="1436245200"/>
    <d v="2015-07-07T05:00:00"/>
    <b v="0"/>
    <b v="0"/>
    <s v="theater/plays"/>
    <x v="3"/>
    <x v="3"/>
    <x v="48"/>
    <x v="48"/>
  </r>
  <r>
    <n v="49"/>
    <s v="Casey-Kelly"/>
    <s v="Sharable holistic interface"/>
    <n v="7200"/>
    <n v="13653"/>
    <x v="1"/>
    <x v="48"/>
    <x v="1"/>
    <s v="USD"/>
    <n v="1571547600"/>
    <x v="49"/>
    <n v="1575439200"/>
    <d v="2019-12-04T06:00:00"/>
    <b v="0"/>
    <b v="0"/>
    <s v="music/rock"/>
    <x v="1"/>
    <x v="1"/>
    <x v="49"/>
    <x v="49"/>
  </r>
  <r>
    <n v="50"/>
    <s v="Jones, Taylor and Moore"/>
    <s v="Down-sized system-worthy secured line"/>
    <n v="100"/>
    <n v="2"/>
    <x v="0"/>
    <x v="49"/>
    <x v="6"/>
    <s v="EUR"/>
    <n v="1375333200"/>
    <x v="50"/>
    <n v="1377752400"/>
    <d v="2013-08-29T05:00:00"/>
    <b v="0"/>
    <b v="0"/>
    <s v="music/metal"/>
    <x v="1"/>
    <x v="16"/>
    <x v="50"/>
    <x v="50"/>
  </r>
  <r>
    <n v="51"/>
    <s v="Bradshaw, Gill and Donovan"/>
    <s v="Inverse secondary infrastructure"/>
    <n v="158100"/>
    <n v="145243"/>
    <x v="0"/>
    <x v="50"/>
    <x v="4"/>
    <s v="GBP"/>
    <n v="1332824400"/>
    <x v="51"/>
    <n v="1334206800"/>
    <d v="2012-04-12T05:00:00"/>
    <b v="0"/>
    <b v="1"/>
    <s v="technology/wearables"/>
    <x v="2"/>
    <x v="8"/>
    <x v="51"/>
    <x v="51"/>
  </r>
  <r>
    <n v="52"/>
    <s v="Hernandez, Rodriguez and Clark"/>
    <s v="Organic foreground leverage"/>
    <n v="7200"/>
    <n v="2459"/>
    <x v="0"/>
    <x v="51"/>
    <x v="1"/>
    <s v="USD"/>
    <n v="1284526800"/>
    <x v="52"/>
    <n v="1284872400"/>
    <d v="2010-09-19T05:00:00"/>
    <b v="0"/>
    <b v="0"/>
    <s v="theater/plays"/>
    <x v="3"/>
    <x v="3"/>
    <x v="52"/>
    <x v="52"/>
  </r>
  <r>
    <n v="53"/>
    <s v="Smith-Jones"/>
    <s v="Reverse-engineered static concept"/>
    <n v="8800"/>
    <n v="12356"/>
    <x v="1"/>
    <x v="52"/>
    <x v="1"/>
    <s v="USD"/>
    <n v="1400562000"/>
    <x v="53"/>
    <n v="1403931600"/>
    <d v="2014-06-28T05:00:00"/>
    <b v="0"/>
    <b v="0"/>
    <s v="film &amp; video/drama"/>
    <x v="4"/>
    <x v="6"/>
    <x v="53"/>
    <x v="53"/>
  </r>
  <r>
    <n v="54"/>
    <s v="Roy PLC"/>
    <s v="Multi-channeled neutral customer loyalty"/>
    <n v="6000"/>
    <n v="5392"/>
    <x v="0"/>
    <x v="53"/>
    <x v="1"/>
    <s v="USD"/>
    <n v="1520748000"/>
    <x v="54"/>
    <n v="1521262800"/>
    <d v="2018-03-17T05:00:00"/>
    <b v="0"/>
    <b v="0"/>
    <s v="technology/wearables"/>
    <x v="2"/>
    <x v="8"/>
    <x v="54"/>
    <x v="54"/>
  </r>
  <r>
    <n v="55"/>
    <s v="Wright, Brooks and Villarreal"/>
    <s v="Reverse-engineered bifurcated strategy"/>
    <n v="6600"/>
    <n v="11746"/>
    <x v="1"/>
    <x v="54"/>
    <x v="1"/>
    <s v="USD"/>
    <n v="1532926800"/>
    <x v="55"/>
    <n v="1533358800"/>
    <d v="2018-08-04T05:00:00"/>
    <b v="0"/>
    <b v="0"/>
    <s v="music/jazz"/>
    <x v="1"/>
    <x v="17"/>
    <x v="55"/>
    <x v="55"/>
  </r>
  <r>
    <n v="56"/>
    <s v="Flores, Miller and Johnson"/>
    <s v="Horizontal context-sensitive knowledge user"/>
    <n v="8000"/>
    <n v="11493"/>
    <x v="1"/>
    <x v="55"/>
    <x v="1"/>
    <s v="USD"/>
    <n v="1420869600"/>
    <x v="56"/>
    <n v="1421474400"/>
    <d v="2015-01-17T06:00:00"/>
    <b v="0"/>
    <b v="0"/>
    <s v="technology/wearables"/>
    <x v="2"/>
    <x v="8"/>
    <x v="56"/>
    <x v="56"/>
  </r>
  <r>
    <n v="57"/>
    <s v="Bridges, Freeman and Kim"/>
    <s v="Cross-group multi-state task-force"/>
    <n v="2900"/>
    <n v="6243"/>
    <x v="1"/>
    <x v="56"/>
    <x v="1"/>
    <s v="USD"/>
    <n v="1504242000"/>
    <x v="57"/>
    <n v="1505278800"/>
    <d v="2017-09-13T05:00:00"/>
    <b v="0"/>
    <b v="0"/>
    <s v="games/video games"/>
    <x v="6"/>
    <x v="11"/>
    <x v="57"/>
    <x v="57"/>
  </r>
  <r>
    <n v="58"/>
    <s v="Anderson-Perez"/>
    <s v="Expanded 3rdgeneration strategy"/>
    <n v="2700"/>
    <n v="6132"/>
    <x v="1"/>
    <x v="57"/>
    <x v="1"/>
    <s v="USD"/>
    <n v="1442811600"/>
    <x v="58"/>
    <n v="1443934800"/>
    <d v="2015-10-04T05:00:00"/>
    <b v="0"/>
    <b v="0"/>
    <s v="theater/plays"/>
    <x v="3"/>
    <x v="3"/>
    <x v="58"/>
    <x v="58"/>
  </r>
  <r>
    <n v="59"/>
    <s v="Wright, Fox and Marks"/>
    <s v="Assimilated real-time support"/>
    <n v="1400"/>
    <n v="3851"/>
    <x v="1"/>
    <x v="58"/>
    <x v="1"/>
    <s v="USD"/>
    <n v="1497243600"/>
    <x v="59"/>
    <n v="1498539600"/>
    <d v="2017-06-27T05:00:00"/>
    <b v="0"/>
    <b v="1"/>
    <s v="theater/plays"/>
    <x v="3"/>
    <x v="3"/>
    <x v="59"/>
    <x v="59"/>
  </r>
  <r>
    <n v="60"/>
    <s v="Crawford-Peters"/>
    <s v="User-centric regional database"/>
    <n v="94200"/>
    <n v="135997"/>
    <x v="1"/>
    <x v="59"/>
    <x v="0"/>
    <s v="CAD"/>
    <n v="1342501200"/>
    <x v="60"/>
    <n v="1342760400"/>
    <d v="2012-07-20T05:00:00"/>
    <b v="0"/>
    <b v="0"/>
    <s v="theater/plays"/>
    <x v="3"/>
    <x v="3"/>
    <x v="60"/>
    <x v="60"/>
  </r>
  <r>
    <n v="61"/>
    <s v="Romero-Hoffman"/>
    <s v="Open-source zero administration complexity"/>
    <n v="199200"/>
    <n v="184750"/>
    <x v="0"/>
    <x v="60"/>
    <x v="0"/>
    <s v="CAD"/>
    <n v="1298268000"/>
    <x v="61"/>
    <n v="1301720400"/>
    <d v="2011-04-02T05:00:00"/>
    <b v="0"/>
    <b v="0"/>
    <s v="theater/plays"/>
    <x v="3"/>
    <x v="3"/>
    <x v="61"/>
    <x v="61"/>
  </r>
  <r>
    <n v="62"/>
    <s v="Sparks-West"/>
    <s v="Organized incremental standardization"/>
    <n v="2000"/>
    <n v="14452"/>
    <x v="1"/>
    <x v="61"/>
    <x v="1"/>
    <s v="USD"/>
    <n v="1433480400"/>
    <x v="62"/>
    <n v="1433566800"/>
    <d v="2015-06-06T05:00:00"/>
    <b v="0"/>
    <b v="0"/>
    <s v="technology/web"/>
    <x v="2"/>
    <x v="2"/>
    <x v="62"/>
    <x v="62"/>
  </r>
  <r>
    <n v="63"/>
    <s v="Baker, Morgan and Brown"/>
    <s v="Assimilated didactic open system"/>
    <n v="4700"/>
    <n v="557"/>
    <x v="0"/>
    <x v="62"/>
    <x v="1"/>
    <s v="USD"/>
    <n v="1493355600"/>
    <x v="63"/>
    <n v="1493874000"/>
    <d v="2017-05-04T05:00:00"/>
    <b v="0"/>
    <b v="0"/>
    <s v="theater/plays"/>
    <x v="3"/>
    <x v="3"/>
    <x v="63"/>
    <x v="63"/>
  </r>
  <r>
    <n v="64"/>
    <s v="Mosley-Gilbert"/>
    <s v="Vision-oriented logistical intranet"/>
    <n v="2800"/>
    <n v="2734"/>
    <x v="0"/>
    <x v="63"/>
    <x v="1"/>
    <s v="USD"/>
    <n v="1530507600"/>
    <x v="64"/>
    <n v="1531803600"/>
    <d v="2018-07-17T05:00:00"/>
    <b v="0"/>
    <b v="1"/>
    <s v="technology/web"/>
    <x v="2"/>
    <x v="2"/>
    <x v="64"/>
    <x v="64"/>
  </r>
  <r>
    <n v="65"/>
    <s v="Berry-Boyer"/>
    <s v="Mandatory incremental projection"/>
    <n v="6100"/>
    <n v="14405"/>
    <x v="1"/>
    <x v="64"/>
    <x v="1"/>
    <s v="USD"/>
    <n v="1296108000"/>
    <x v="65"/>
    <n v="1296712800"/>
    <d v="2011-02-03T06:00:00"/>
    <b v="0"/>
    <b v="0"/>
    <s v="theater/plays"/>
    <x v="3"/>
    <x v="3"/>
    <x v="65"/>
    <x v="65"/>
  </r>
  <r>
    <n v="66"/>
    <s v="Sanders-Allen"/>
    <s v="Grass-roots needs-based encryption"/>
    <n v="2900"/>
    <n v="1307"/>
    <x v="0"/>
    <x v="65"/>
    <x v="1"/>
    <s v="USD"/>
    <n v="1428469200"/>
    <x v="66"/>
    <n v="1428901200"/>
    <d v="2015-04-13T05:00:00"/>
    <b v="0"/>
    <b v="1"/>
    <s v="theater/plays"/>
    <x v="3"/>
    <x v="3"/>
    <x v="66"/>
    <x v="66"/>
  </r>
  <r>
    <n v="67"/>
    <s v="Lopez Inc"/>
    <s v="Team-oriented 6thgeneration middleware"/>
    <n v="72600"/>
    <n v="117892"/>
    <x v="1"/>
    <x v="66"/>
    <x v="4"/>
    <s v="GBP"/>
    <n v="1264399200"/>
    <x v="67"/>
    <n v="1264831200"/>
    <d v="2010-01-30T06:00:00"/>
    <b v="0"/>
    <b v="1"/>
    <s v="technology/wearables"/>
    <x v="2"/>
    <x v="8"/>
    <x v="67"/>
    <x v="67"/>
  </r>
  <r>
    <n v="68"/>
    <s v="Moreno-Turner"/>
    <s v="Inverse multi-tasking installation"/>
    <n v="5700"/>
    <n v="14508"/>
    <x v="1"/>
    <x v="67"/>
    <x v="6"/>
    <s v="EUR"/>
    <n v="1501131600"/>
    <x v="68"/>
    <n v="1505192400"/>
    <d v="2017-09-12T05:00:00"/>
    <b v="0"/>
    <b v="1"/>
    <s v="theater/plays"/>
    <x v="3"/>
    <x v="3"/>
    <x v="68"/>
    <x v="68"/>
  </r>
  <r>
    <n v="69"/>
    <s v="Jones-Watson"/>
    <s v="Switchable disintermediate moderator"/>
    <n v="7900"/>
    <n v="1901"/>
    <x v="3"/>
    <x v="68"/>
    <x v="1"/>
    <s v="USD"/>
    <n v="1292738400"/>
    <x v="69"/>
    <n v="1295676000"/>
    <d v="2011-01-22T06:00:00"/>
    <b v="0"/>
    <b v="0"/>
    <s v="theater/plays"/>
    <x v="3"/>
    <x v="3"/>
    <x v="69"/>
    <x v="69"/>
  </r>
  <r>
    <n v="70"/>
    <s v="Barker Inc"/>
    <s v="Re-engineered 24/7 task-force"/>
    <n v="128000"/>
    <n v="158389"/>
    <x v="1"/>
    <x v="69"/>
    <x v="6"/>
    <s v="EUR"/>
    <n v="1288674000"/>
    <x v="70"/>
    <n v="1292911200"/>
    <d v="2010-12-21T06:00:00"/>
    <b v="0"/>
    <b v="1"/>
    <s v="theater/plays"/>
    <x v="3"/>
    <x v="3"/>
    <x v="70"/>
    <x v="70"/>
  </r>
  <r>
    <n v="71"/>
    <s v="Tate, Bass and House"/>
    <s v="Organic object-oriented budgetary management"/>
    <n v="6000"/>
    <n v="6484"/>
    <x v="1"/>
    <x v="70"/>
    <x v="1"/>
    <s v="USD"/>
    <n v="1575093600"/>
    <x v="71"/>
    <n v="1575439200"/>
    <d v="2019-12-04T06:00:00"/>
    <b v="0"/>
    <b v="0"/>
    <s v="theater/plays"/>
    <x v="3"/>
    <x v="3"/>
    <x v="71"/>
    <x v="71"/>
  </r>
  <r>
    <n v="72"/>
    <s v="Hampton, Lewis and Ray"/>
    <s v="Seamless coherent parallelism"/>
    <n v="600"/>
    <n v="4022"/>
    <x v="1"/>
    <x v="71"/>
    <x v="1"/>
    <s v="USD"/>
    <n v="1435726800"/>
    <x v="72"/>
    <n v="1438837200"/>
    <d v="2015-08-06T05:00:00"/>
    <b v="0"/>
    <b v="0"/>
    <s v="film &amp; video/animation"/>
    <x v="4"/>
    <x v="10"/>
    <x v="72"/>
    <x v="72"/>
  </r>
  <r>
    <n v="73"/>
    <s v="Collins-Goodman"/>
    <s v="Cross-platform even-keeled initiative"/>
    <n v="1400"/>
    <n v="9253"/>
    <x v="1"/>
    <x v="39"/>
    <x v="1"/>
    <s v="USD"/>
    <n v="1480226400"/>
    <x v="73"/>
    <n v="1480485600"/>
    <d v="2016-11-30T06:00:00"/>
    <b v="0"/>
    <b v="0"/>
    <s v="music/jazz"/>
    <x v="1"/>
    <x v="17"/>
    <x v="73"/>
    <x v="73"/>
  </r>
  <r>
    <n v="74"/>
    <s v="Davis-Michael"/>
    <s v="Progressive tertiary framework"/>
    <n v="3900"/>
    <n v="4776"/>
    <x v="1"/>
    <x v="72"/>
    <x v="4"/>
    <s v="GBP"/>
    <n v="1459054800"/>
    <x v="74"/>
    <n v="1459141200"/>
    <d v="2016-03-28T05:00:00"/>
    <b v="0"/>
    <b v="0"/>
    <s v="music/metal"/>
    <x v="1"/>
    <x v="16"/>
    <x v="74"/>
    <x v="74"/>
  </r>
  <r>
    <n v="75"/>
    <s v="White, Torres and Bishop"/>
    <s v="Multi-layered dynamic protocol"/>
    <n v="9700"/>
    <n v="14606"/>
    <x v="1"/>
    <x v="73"/>
    <x v="1"/>
    <s v="USD"/>
    <n v="1531630800"/>
    <x v="75"/>
    <n v="1532322000"/>
    <d v="2018-07-23T05:00:00"/>
    <b v="0"/>
    <b v="0"/>
    <s v="photography/photography books"/>
    <x v="7"/>
    <x v="14"/>
    <x v="75"/>
    <x v="75"/>
  </r>
  <r>
    <n v="76"/>
    <s v="Martin, Conway and Larsen"/>
    <s v="Horizontal next generation function"/>
    <n v="122900"/>
    <n v="95993"/>
    <x v="0"/>
    <x v="74"/>
    <x v="1"/>
    <s v="USD"/>
    <n v="1421992800"/>
    <x v="76"/>
    <n v="1426222800"/>
    <d v="2015-03-13T05:00:00"/>
    <b v="1"/>
    <b v="1"/>
    <s v="theater/plays"/>
    <x v="3"/>
    <x v="3"/>
    <x v="76"/>
    <x v="76"/>
  </r>
  <r>
    <n v="77"/>
    <s v="Acevedo-Huffman"/>
    <s v="Pre-emptive impactful model"/>
    <n v="9500"/>
    <n v="4460"/>
    <x v="0"/>
    <x v="75"/>
    <x v="1"/>
    <s v="USD"/>
    <n v="1285563600"/>
    <x v="77"/>
    <n v="1286773200"/>
    <d v="2010-10-11T05:00:00"/>
    <b v="0"/>
    <b v="1"/>
    <s v="film &amp; video/animation"/>
    <x v="4"/>
    <x v="10"/>
    <x v="77"/>
    <x v="77"/>
  </r>
  <r>
    <n v="78"/>
    <s v="Montgomery, Larson and Spencer"/>
    <s v="User-centric bifurcated knowledge user"/>
    <n v="4500"/>
    <n v="13536"/>
    <x v="1"/>
    <x v="76"/>
    <x v="1"/>
    <s v="USD"/>
    <n v="1523854800"/>
    <x v="78"/>
    <n v="1523941200"/>
    <d v="2018-04-17T05:00:00"/>
    <b v="0"/>
    <b v="0"/>
    <s v="publishing/translations"/>
    <x v="5"/>
    <x v="18"/>
    <x v="78"/>
    <x v="78"/>
  </r>
  <r>
    <n v="79"/>
    <s v="Soto LLC"/>
    <s v="Triple-buffered reciprocal project"/>
    <n v="57800"/>
    <n v="40228"/>
    <x v="0"/>
    <x v="77"/>
    <x v="1"/>
    <s v="USD"/>
    <n v="1529125200"/>
    <x v="79"/>
    <n v="1529557200"/>
    <d v="2018-06-21T05:00:00"/>
    <b v="0"/>
    <b v="0"/>
    <s v="theater/plays"/>
    <x v="3"/>
    <x v="3"/>
    <x v="79"/>
    <x v="79"/>
  </r>
  <r>
    <n v="80"/>
    <s v="Sutton, Barrett and Tucker"/>
    <s v="Cross-platform needs-based approach"/>
    <n v="1100"/>
    <n v="7012"/>
    <x v="1"/>
    <x v="78"/>
    <x v="1"/>
    <s v="USD"/>
    <n v="1503982800"/>
    <x v="80"/>
    <n v="1506574800"/>
    <d v="2017-09-28T05:00:00"/>
    <b v="0"/>
    <b v="0"/>
    <s v="games/video games"/>
    <x v="6"/>
    <x v="11"/>
    <x v="80"/>
    <x v="80"/>
  </r>
  <r>
    <n v="81"/>
    <s v="Gomez, Bailey and Flores"/>
    <s v="User-friendly static contingency"/>
    <n v="16800"/>
    <n v="37857"/>
    <x v="1"/>
    <x v="79"/>
    <x v="1"/>
    <s v="USD"/>
    <n v="1511416800"/>
    <x v="81"/>
    <n v="1513576800"/>
    <d v="2017-12-18T06:00:00"/>
    <b v="0"/>
    <b v="0"/>
    <s v="music/rock"/>
    <x v="1"/>
    <x v="1"/>
    <x v="81"/>
    <x v="81"/>
  </r>
  <r>
    <n v="82"/>
    <s v="Porter-George"/>
    <s v="Reactive content-based framework"/>
    <n v="1000"/>
    <n v="14973"/>
    <x v="1"/>
    <x v="80"/>
    <x v="4"/>
    <s v="GBP"/>
    <n v="1547704800"/>
    <x v="82"/>
    <n v="1548309600"/>
    <d v="2019-01-24T06:00:00"/>
    <b v="0"/>
    <b v="1"/>
    <s v="games/video games"/>
    <x v="6"/>
    <x v="11"/>
    <x v="82"/>
    <x v="82"/>
  </r>
  <r>
    <n v="83"/>
    <s v="Fitzgerald PLC"/>
    <s v="Realigned user-facing concept"/>
    <n v="106400"/>
    <n v="39996"/>
    <x v="0"/>
    <x v="81"/>
    <x v="1"/>
    <s v="USD"/>
    <n v="1469682000"/>
    <x v="83"/>
    <n v="1471582800"/>
    <d v="2016-08-19T05:00:00"/>
    <b v="0"/>
    <b v="0"/>
    <s v="music/electric music"/>
    <x v="1"/>
    <x v="5"/>
    <x v="83"/>
    <x v="83"/>
  </r>
  <r>
    <n v="84"/>
    <s v="Cisneros-Burton"/>
    <s v="Public-key zero tolerance orchestration"/>
    <n v="31400"/>
    <n v="41564"/>
    <x v="1"/>
    <x v="82"/>
    <x v="1"/>
    <s v="USD"/>
    <n v="1343451600"/>
    <x v="84"/>
    <n v="1344315600"/>
    <d v="2012-08-07T05:00:00"/>
    <b v="0"/>
    <b v="0"/>
    <s v="technology/wearables"/>
    <x v="2"/>
    <x v="8"/>
    <x v="84"/>
    <x v="84"/>
  </r>
  <r>
    <n v="85"/>
    <s v="Hill, Lawson and Wilkinson"/>
    <s v="Multi-tiered eco-centric architecture"/>
    <n v="4900"/>
    <n v="6430"/>
    <x v="1"/>
    <x v="83"/>
    <x v="2"/>
    <s v="AUD"/>
    <n v="1315717200"/>
    <x v="85"/>
    <n v="1316408400"/>
    <d v="2011-09-19T05:00:00"/>
    <b v="0"/>
    <b v="0"/>
    <s v="music/indie rock"/>
    <x v="1"/>
    <x v="7"/>
    <x v="85"/>
    <x v="85"/>
  </r>
  <r>
    <n v="86"/>
    <s v="Davis-Smith"/>
    <s v="Organic motivating firmware"/>
    <n v="7400"/>
    <n v="12405"/>
    <x v="1"/>
    <x v="84"/>
    <x v="1"/>
    <s v="USD"/>
    <n v="1430715600"/>
    <x v="86"/>
    <n v="1431838800"/>
    <d v="2015-05-17T05:00:00"/>
    <b v="1"/>
    <b v="0"/>
    <s v="theater/plays"/>
    <x v="3"/>
    <x v="3"/>
    <x v="86"/>
    <x v="86"/>
  </r>
  <r>
    <n v="87"/>
    <s v="Farrell and Sons"/>
    <s v="Synergized 4thgeneration conglomeration"/>
    <n v="198500"/>
    <n v="123040"/>
    <x v="0"/>
    <x v="85"/>
    <x v="2"/>
    <s v="AUD"/>
    <n v="1299564000"/>
    <x v="87"/>
    <n v="1300510800"/>
    <d v="2011-03-19T05:00:00"/>
    <b v="0"/>
    <b v="1"/>
    <s v="music/rock"/>
    <x v="1"/>
    <x v="1"/>
    <x v="87"/>
    <x v="87"/>
  </r>
  <r>
    <n v="88"/>
    <s v="Clark Group"/>
    <s v="Grass-roots fault-tolerant policy"/>
    <n v="4800"/>
    <n v="12516"/>
    <x v="1"/>
    <x v="86"/>
    <x v="1"/>
    <s v="USD"/>
    <n v="1429160400"/>
    <x v="88"/>
    <n v="1431061200"/>
    <d v="2015-05-08T05:00:00"/>
    <b v="0"/>
    <b v="0"/>
    <s v="publishing/translations"/>
    <x v="5"/>
    <x v="18"/>
    <x v="88"/>
    <x v="88"/>
  </r>
  <r>
    <n v="89"/>
    <s v="White, Singleton and Zimmerman"/>
    <s v="Monitored scalable knowledgebase"/>
    <n v="3400"/>
    <n v="8588"/>
    <x v="1"/>
    <x v="87"/>
    <x v="1"/>
    <s v="USD"/>
    <n v="1271307600"/>
    <x v="89"/>
    <n v="1271480400"/>
    <d v="2010-04-17T05:00:00"/>
    <b v="0"/>
    <b v="0"/>
    <s v="theater/plays"/>
    <x v="3"/>
    <x v="3"/>
    <x v="89"/>
    <x v="89"/>
  </r>
  <r>
    <n v="90"/>
    <s v="Kramer Group"/>
    <s v="Synergistic explicit parallelism"/>
    <n v="7800"/>
    <n v="6132"/>
    <x v="0"/>
    <x v="88"/>
    <x v="1"/>
    <s v="USD"/>
    <n v="1456380000"/>
    <x v="90"/>
    <n v="1456380000"/>
    <d v="2016-02-25T06:00:00"/>
    <b v="0"/>
    <b v="1"/>
    <s v="theater/plays"/>
    <x v="3"/>
    <x v="3"/>
    <x v="90"/>
    <x v="90"/>
  </r>
  <r>
    <n v="91"/>
    <s v="Frazier, Patrick and Smith"/>
    <s v="Enhanced systemic analyzer"/>
    <n v="154300"/>
    <n v="74688"/>
    <x v="0"/>
    <x v="89"/>
    <x v="6"/>
    <s v="EUR"/>
    <n v="1470459600"/>
    <x v="91"/>
    <n v="1472878800"/>
    <d v="2016-09-03T05:00:00"/>
    <b v="0"/>
    <b v="0"/>
    <s v="publishing/translations"/>
    <x v="5"/>
    <x v="18"/>
    <x v="91"/>
    <x v="91"/>
  </r>
  <r>
    <n v="92"/>
    <s v="Santos, Bell and Lloyd"/>
    <s v="Object-based analyzing knowledge user"/>
    <n v="20000"/>
    <n v="51775"/>
    <x v="1"/>
    <x v="90"/>
    <x v="5"/>
    <s v="CHF"/>
    <n v="1277269200"/>
    <x v="92"/>
    <n v="1277355600"/>
    <d v="2010-06-24T05:00:00"/>
    <b v="0"/>
    <b v="1"/>
    <s v="games/video games"/>
    <x v="6"/>
    <x v="11"/>
    <x v="92"/>
    <x v="92"/>
  </r>
  <r>
    <n v="93"/>
    <s v="Hall and Sons"/>
    <s v="Pre-emptive radical architecture"/>
    <n v="108800"/>
    <n v="65877"/>
    <x v="3"/>
    <x v="91"/>
    <x v="1"/>
    <s v="USD"/>
    <n v="1350709200"/>
    <x v="93"/>
    <n v="1351054800"/>
    <d v="2012-10-24T05:00:00"/>
    <b v="0"/>
    <b v="1"/>
    <s v="theater/plays"/>
    <x v="3"/>
    <x v="3"/>
    <x v="93"/>
    <x v="93"/>
  </r>
  <r>
    <n v="94"/>
    <s v="Hanson Inc"/>
    <s v="Grass-roots web-enabled contingency"/>
    <n v="2900"/>
    <n v="8807"/>
    <x v="1"/>
    <x v="80"/>
    <x v="4"/>
    <s v="GBP"/>
    <n v="1554613200"/>
    <x v="94"/>
    <n v="1555563600"/>
    <d v="2019-04-18T05:00:00"/>
    <b v="0"/>
    <b v="0"/>
    <s v="technology/web"/>
    <x v="2"/>
    <x v="2"/>
    <x v="94"/>
    <x v="94"/>
  </r>
  <r>
    <n v="95"/>
    <s v="Sanchez LLC"/>
    <s v="Stand-alone system-worthy standardization"/>
    <n v="900"/>
    <n v="1017"/>
    <x v="1"/>
    <x v="11"/>
    <x v="1"/>
    <s v="USD"/>
    <n v="1571029200"/>
    <x v="95"/>
    <n v="1571634000"/>
    <d v="2019-10-21T05:00:00"/>
    <b v="0"/>
    <b v="0"/>
    <s v="film &amp; video/documentary"/>
    <x v="4"/>
    <x v="4"/>
    <x v="95"/>
    <x v="95"/>
  </r>
  <r>
    <n v="96"/>
    <s v="Howard Ltd"/>
    <s v="Down-sized systematic policy"/>
    <n v="69700"/>
    <n v="151513"/>
    <x v="1"/>
    <x v="92"/>
    <x v="1"/>
    <s v="USD"/>
    <n v="1299736800"/>
    <x v="96"/>
    <n v="1300856400"/>
    <d v="2011-03-23T05:00:00"/>
    <b v="0"/>
    <b v="0"/>
    <s v="theater/plays"/>
    <x v="3"/>
    <x v="3"/>
    <x v="96"/>
    <x v="96"/>
  </r>
  <r>
    <n v="97"/>
    <s v="Stewart LLC"/>
    <s v="Cloned bi-directional architecture"/>
    <n v="1300"/>
    <n v="12047"/>
    <x v="1"/>
    <x v="86"/>
    <x v="1"/>
    <s v="USD"/>
    <n v="1435208400"/>
    <x v="48"/>
    <n v="1439874000"/>
    <d v="2015-08-18T05:00:00"/>
    <b v="0"/>
    <b v="0"/>
    <s v="food/food trucks"/>
    <x v="0"/>
    <x v="0"/>
    <x v="97"/>
    <x v="97"/>
  </r>
  <r>
    <n v="98"/>
    <s v="Arias, Allen and Miller"/>
    <s v="Seamless transitional portal"/>
    <n v="97800"/>
    <n v="32951"/>
    <x v="0"/>
    <x v="93"/>
    <x v="2"/>
    <s v="AUD"/>
    <n v="1437973200"/>
    <x v="97"/>
    <n v="1438318800"/>
    <d v="2015-07-31T05:00:00"/>
    <b v="0"/>
    <b v="0"/>
    <s v="games/video games"/>
    <x v="6"/>
    <x v="11"/>
    <x v="98"/>
    <x v="98"/>
  </r>
  <r>
    <n v="99"/>
    <s v="Baker-Morris"/>
    <s v="Fully-configurable motivating approach"/>
    <n v="7600"/>
    <n v="14951"/>
    <x v="1"/>
    <x v="55"/>
    <x v="1"/>
    <s v="USD"/>
    <n v="1416895200"/>
    <x v="98"/>
    <n v="1419400800"/>
    <d v="2014-12-24T06:00:00"/>
    <b v="0"/>
    <b v="0"/>
    <s v="theater/plays"/>
    <x v="3"/>
    <x v="3"/>
    <x v="99"/>
    <x v="99"/>
  </r>
  <r>
    <n v="100"/>
    <s v="Tucker, Fox and Green"/>
    <s v="Upgradable fault-tolerant approach"/>
    <n v="100"/>
    <n v="1"/>
    <x v="0"/>
    <x v="49"/>
    <x v="1"/>
    <s v="USD"/>
    <n v="1319000400"/>
    <x v="99"/>
    <n v="1320555600"/>
    <d v="2011-11-06T05:00:00"/>
    <b v="0"/>
    <b v="0"/>
    <s v="theater/plays"/>
    <x v="3"/>
    <x v="3"/>
    <x v="100"/>
    <x v="100"/>
  </r>
  <r>
    <n v="101"/>
    <s v="Douglas LLC"/>
    <s v="Reduced heuristic moratorium"/>
    <n v="900"/>
    <n v="9193"/>
    <x v="1"/>
    <x v="55"/>
    <x v="1"/>
    <s v="USD"/>
    <n v="1424498400"/>
    <x v="100"/>
    <n v="1425103200"/>
    <d v="2015-02-28T06:00:00"/>
    <b v="0"/>
    <b v="1"/>
    <s v="music/electric music"/>
    <x v="1"/>
    <x v="5"/>
    <x v="101"/>
    <x v="101"/>
  </r>
  <r>
    <n v="102"/>
    <s v="Garcia Inc"/>
    <s v="Front-line web-enabled model"/>
    <n v="3700"/>
    <n v="10422"/>
    <x v="1"/>
    <x v="94"/>
    <x v="1"/>
    <s v="USD"/>
    <n v="1526274000"/>
    <x v="101"/>
    <n v="1526878800"/>
    <d v="2018-05-21T05:00:00"/>
    <b v="0"/>
    <b v="1"/>
    <s v="technology/wearables"/>
    <x v="2"/>
    <x v="8"/>
    <x v="102"/>
    <x v="102"/>
  </r>
  <r>
    <n v="103"/>
    <s v="Frye, Hunt and Powell"/>
    <s v="Polarized incremental emulation"/>
    <n v="10000"/>
    <n v="2461"/>
    <x v="0"/>
    <x v="95"/>
    <x v="6"/>
    <s v="EUR"/>
    <n v="1287896400"/>
    <x v="102"/>
    <n v="1288674000"/>
    <d v="2010-11-02T05:00:00"/>
    <b v="0"/>
    <b v="0"/>
    <s v="music/electric music"/>
    <x v="1"/>
    <x v="5"/>
    <x v="103"/>
    <x v="103"/>
  </r>
  <r>
    <n v="104"/>
    <s v="Smith, Wells and Nguyen"/>
    <s v="Self-enabling grid-enabled initiative"/>
    <n v="119200"/>
    <n v="170623"/>
    <x v="1"/>
    <x v="96"/>
    <x v="1"/>
    <s v="USD"/>
    <n v="1495515600"/>
    <x v="103"/>
    <n v="1495602000"/>
    <d v="2017-05-24T05:00:00"/>
    <b v="0"/>
    <b v="0"/>
    <s v="music/indie rock"/>
    <x v="1"/>
    <x v="7"/>
    <x v="104"/>
    <x v="104"/>
  </r>
  <r>
    <n v="105"/>
    <s v="Charles-Johnson"/>
    <s v="Total fresh-thinking system engine"/>
    <n v="6800"/>
    <n v="9829"/>
    <x v="1"/>
    <x v="97"/>
    <x v="1"/>
    <s v="USD"/>
    <n v="1364878800"/>
    <x v="104"/>
    <n v="1366434000"/>
    <d v="2013-04-20T05:00:00"/>
    <b v="0"/>
    <b v="0"/>
    <s v="technology/web"/>
    <x v="2"/>
    <x v="2"/>
    <x v="105"/>
    <x v="105"/>
  </r>
  <r>
    <n v="106"/>
    <s v="Brandt, Carter and Wood"/>
    <s v="Ameliorated clear-thinking circuit"/>
    <n v="3900"/>
    <n v="14006"/>
    <x v="1"/>
    <x v="98"/>
    <x v="1"/>
    <s v="USD"/>
    <n v="1567918800"/>
    <x v="105"/>
    <n v="1568350800"/>
    <d v="2019-09-13T05:00:00"/>
    <b v="0"/>
    <b v="0"/>
    <s v="theater/plays"/>
    <x v="3"/>
    <x v="3"/>
    <x v="106"/>
    <x v="106"/>
  </r>
  <r>
    <n v="107"/>
    <s v="Tucker, Schmidt and Reid"/>
    <s v="Multi-layered encompassing installation"/>
    <n v="3500"/>
    <n v="6527"/>
    <x v="1"/>
    <x v="99"/>
    <x v="1"/>
    <s v="USD"/>
    <n v="1524459600"/>
    <x v="106"/>
    <n v="1525928400"/>
    <d v="2018-05-10T05:00:00"/>
    <b v="0"/>
    <b v="1"/>
    <s v="theater/plays"/>
    <x v="3"/>
    <x v="3"/>
    <x v="107"/>
    <x v="107"/>
  </r>
  <r>
    <n v="108"/>
    <s v="Decker Inc"/>
    <s v="Universal encompassing implementation"/>
    <n v="1500"/>
    <n v="8929"/>
    <x v="1"/>
    <x v="100"/>
    <x v="1"/>
    <s v="USD"/>
    <n v="1333688400"/>
    <x v="107"/>
    <n v="1336885200"/>
    <d v="2012-05-13T05:00:00"/>
    <b v="0"/>
    <b v="0"/>
    <s v="film &amp; video/documentary"/>
    <x v="4"/>
    <x v="4"/>
    <x v="108"/>
    <x v="108"/>
  </r>
  <r>
    <n v="109"/>
    <s v="Romero and Sons"/>
    <s v="Object-based client-server application"/>
    <n v="5200"/>
    <n v="3079"/>
    <x v="0"/>
    <x v="101"/>
    <x v="1"/>
    <s v="USD"/>
    <n v="1389506400"/>
    <x v="108"/>
    <n v="1389679200"/>
    <d v="2014-01-14T06:00:00"/>
    <b v="0"/>
    <b v="0"/>
    <s v="film &amp; video/television"/>
    <x v="4"/>
    <x v="19"/>
    <x v="109"/>
    <x v="109"/>
  </r>
  <r>
    <n v="110"/>
    <s v="Castillo-Carey"/>
    <s v="Cross-platform solution-oriented process improvement"/>
    <n v="142400"/>
    <n v="21307"/>
    <x v="0"/>
    <x v="102"/>
    <x v="1"/>
    <s v="USD"/>
    <n v="1536642000"/>
    <x v="109"/>
    <n v="1538283600"/>
    <d v="2018-09-30T05:00:00"/>
    <b v="0"/>
    <b v="0"/>
    <s v="food/food trucks"/>
    <x v="0"/>
    <x v="0"/>
    <x v="110"/>
    <x v="110"/>
  </r>
  <r>
    <n v="111"/>
    <s v="Hart-Briggs"/>
    <s v="Re-engineered user-facing approach"/>
    <n v="61400"/>
    <n v="73653"/>
    <x v="1"/>
    <x v="103"/>
    <x v="1"/>
    <s v="USD"/>
    <n v="1348290000"/>
    <x v="110"/>
    <n v="1348808400"/>
    <d v="2012-09-28T05:00:00"/>
    <b v="0"/>
    <b v="0"/>
    <s v="publishing/radio &amp; podcasts"/>
    <x v="5"/>
    <x v="15"/>
    <x v="111"/>
    <x v="111"/>
  </r>
  <r>
    <n v="112"/>
    <s v="Jones-Meyer"/>
    <s v="Re-engineered client-driven hub"/>
    <n v="4700"/>
    <n v="12635"/>
    <x v="1"/>
    <x v="104"/>
    <x v="2"/>
    <s v="AUD"/>
    <n v="1408856400"/>
    <x v="111"/>
    <n v="1410152400"/>
    <d v="2014-09-08T05:00:00"/>
    <b v="0"/>
    <b v="0"/>
    <s v="technology/web"/>
    <x v="2"/>
    <x v="2"/>
    <x v="112"/>
    <x v="112"/>
  </r>
  <r>
    <n v="113"/>
    <s v="Wright, Hartman and Yu"/>
    <s v="User-friendly tertiary array"/>
    <n v="3300"/>
    <n v="12437"/>
    <x v="1"/>
    <x v="54"/>
    <x v="1"/>
    <s v="USD"/>
    <n v="1505192400"/>
    <x v="112"/>
    <n v="1505797200"/>
    <d v="2017-09-19T05:00:00"/>
    <b v="0"/>
    <b v="0"/>
    <s v="food/food trucks"/>
    <x v="0"/>
    <x v="0"/>
    <x v="113"/>
    <x v="113"/>
  </r>
  <r>
    <n v="114"/>
    <s v="Harper-Davis"/>
    <s v="Robust heuristic encoding"/>
    <n v="1900"/>
    <n v="13816"/>
    <x v="1"/>
    <x v="105"/>
    <x v="1"/>
    <s v="USD"/>
    <n v="1554786000"/>
    <x v="113"/>
    <n v="1554872400"/>
    <d v="2019-04-10T05:00:00"/>
    <b v="0"/>
    <b v="1"/>
    <s v="technology/wearables"/>
    <x v="2"/>
    <x v="8"/>
    <x v="114"/>
    <x v="114"/>
  </r>
  <r>
    <n v="115"/>
    <s v="Barrett PLC"/>
    <s v="Team-oriented clear-thinking capacity"/>
    <n v="166700"/>
    <n v="145382"/>
    <x v="0"/>
    <x v="106"/>
    <x v="6"/>
    <s v="EUR"/>
    <n v="1510898400"/>
    <x v="114"/>
    <n v="1513922400"/>
    <d v="2017-12-22T06:00:00"/>
    <b v="0"/>
    <b v="0"/>
    <s v="publishing/fiction"/>
    <x v="5"/>
    <x v="13"/>
    <x v="115"/>
    <x v="115"/>
  </r>
  <r>
    <n v="116"/>
    <s v="David-Clark"/>
    <s v="De-engineered motivating standardization"/>
    <n v="7200"/>
    <n v="6336"/>
    <x v="0"/>
    <x v="107"/>
    <x v="1"/>
    <s v="USD"/>
    <n v="1442552400"/>
    <x v="115"/>
    <n v="1442638800"/>
    <d v="2015-09-19T05:00:00"/>
    <b v="0"/>
    <b v="0"/>
    <s v="theater/plays"/>
    <x v="3"/>
    <x v="3"/>
    <x v="116"/>
    <x v="116"/>
  </r>
  <r>
    <n v="117"/>
    <s v="Chaney-Dennis"/>
    <s v="Business-focused 24hour groupware"/>
    <n v="4900"/>
    <n v="8523"/>
    <x v="1"/>
    <x v="108"/>
    <x v="1"/>
    <s v="USD"/>
    <n v="1316667600"/>
    <x v="116"/>
    <n v="1317186000"/>
    <d v="2011-09-28T05:00:00"/>
    <b v="0"/>
    <b v="0"/>
    <s v="film &amp; video/television"/>
    <x v="4"/>
    <x v="19"/>
    <x v="117"/>
    <x v="117"/>
  </r>
  <r>
    <n v="118"/>
    <s v="Robinson, Lopez and Christensen"/>
    <s v="Organic next generation protocol"/>
    <n v="5400"/>
    <n v="6351"/>
    <x v="1"/>
    <x v="109"/>
    <x v="1"/>
    <s v="USD"/>
    <n v="1390716000"/>
    <x v="117"/>
    <n v="1391234400"/>
    <d v="2014-02-01T06:00:00"/>
    <b v="0"/>
    <b v="0"/>
    <s v="photography/photography books"/>
    <x v="7"/>
    <x v="14"/>
    <x v="118"/>
    <x v="118"/>
  </r>
  <r>
    <n v="119"/>
    <s v="Clark and Sons"/>
    <s v="Reverse-engineered full-range Internet solution"/>
    <n v="5000"/>
    <n v="10748"/>
    <x v="1"/>
    <x v="110"/>
    <x v="1"/>
    <s v="USD"/>
    <n v="1402894800"/>
    <x v="118"/>
    <n v="1404363600"/>
    <d v="2014-07-03T05:00:00"/>
    <b v="0"/>
    <b v="1"/>
    <s v="film &amp; video/documentary"/>
    <x v="4"/>
    <x v="4"/>
    <x v="119"/>
    <x v="119"/>
  </r>
  <r>
    <n v="120"/>
    <s v="Vega Group"/>
    <s v="Synchronized regional synergy"/>
    <n v="75100"/>
    <n v="112272"/>
    <x v="1"/>
    <x v="111"/>
    <x v="1"/>
    <s v="USD"/>
    <n v="1429246800"/>
    <x v="119"/>
    <n v="1429592400"/>
    <d v="2015-04-21T05:00:00"/>
    <b v="0"/>
    <b v="1"/>
    <s v="games/mobile games"/>
    <x v="6"/>
    <x v="20"/>
    <x v="120"/>
    <x v="120"/>
  </r>
  <r>
    <n v="121"/>
    <s v="Brown-Brown"/>
    <s v="Multi-lateral homogeneous success"/>
    <n v="45300"/>
    <n v="99361"/>
    <x v="1"/>
    <x v="112"/>
    <x v="1"/>
    <s v="USD"/>
    <n v="1412485200"/>
    <x v="33"/>
    <n v="1413608400"/>
    <d v="2014-10-18T05:00:00"/>
    <b v="0"/>
    <b v="0"/>
    <s v="games/video games"/>
    <x v="6"/>
    <x v="11"/>
    <x v="121"/>
    <x v="121"/>
  </r>
  <r>
    <n v="122"/>
    <s v="Taylor PLC"/>
    <s v="Seamless zero-defect solution"/>
    <n v="136800"/>
    <n v="88055"/>
    <x v="0"/>
    <x v="113"/>
    <x v="1"/>
    <s v="USD"/>
    <n v="1417068000"/>
    <x v="120"/>
    <n v="1419400800"/>
    <d v="2014-12-24T06:00:00"/>
    <b v="0"/>
    <b v="0"/>
    <s v="publishing/fiction"/>
    <x v="5"/>
    <x v="13"/>
    <x v="122"/>
    <x v="122"/>
  </r>
  <r>
    <n v="123"/>
    <s v="Edwards-Lewis"/>
    <s v="Enhanced scalable concept"/>
    <n v="177700"/>
    <n v="33092"/>
    <x v="0"/>
    <x v="114"/>
    <x v="0"/>
    <s v="CAD"/>
    <n v="1448344800"/>
    <x v="121"/>
    <n v="1448604000"/>
    <d v="2015-11-27T06:00:00"/>
    <b v="1"/>
    <b v="0"/>
    <s v="theater/plays"/>
    <x v="3"/>
    <x v="3"/>
    <x v="123"/>
    <x v="123"/>
  </r>
  <r>
    <n v="124"/>
    <s v="Stanton, Neal and Rodriguez"/>
    <s v="Polarized uniform software"/>
    <n v="2600"/>
    <n v="9562"/>
    <x v="1"/>
    <x v="115"/>
    <x v="6"/>
    <s v="EUR"/>
    <n v="1557723600"/>
    <x v="122"/>
    <n v="1562302800"/>
    <d v="2019-07-05T05:00:00"/>
    <b v="0"/>
    <b v="0"/>
    <s v="photography/photography books"/>
    <x v="7"/>
    <x v="14"/>
    <x v="124"/>
    <x v="124"/>
  </r>
  <r>
    <n v="125"/>
    <s v="Pratt LLC"/>
    <s v="Stand-alone web-enabled moderator"/>
    <n v="5300"/>
    <n v="8475"/>
    <x v="1"/>
    <x v="80"/>
    <x v="1"/>
    <s v="USD"/>
    <n v="1537333200"/>
    <x v="123"/>
    <n v="1537678800"/>
    <d v="2018-09-23T05:00:00"/>
    <b v="0"/>
    <b v="0"/>
    <s v="theater/plays"/>
    <x v="3"/>
    <x v="3"/>
    <x v="125"/>
    <x v="125"/>
  </r>
  <r>
    <n v="126"/>
    <s v="Gross PLC"/>
    <s v="Proactive methodical benchmark"/>
    <n v="180200"/>
    <n v="69617"/>
    <x v="0"/>
    <x v="116"/>
    <x v="1"/>
    <s v="USD"/>
    <n v="1471150800"/>
    <x v="124"/>
    <n v="1473570000"/>
    <d v="2016-09-11T05:00:00"/>
    <b v="0"/>
    <b v="1"/>
    <s v="theater/plays"/>
    <x v="3"/>
    <x v="3"/>
    <x v="126"/>
    <x v="126"/>
  </r>
  <r>
    <n v="127"/>
    <s v="Martinez, Gomez and Dalton"/>
    <s v="Team-oriented 6thgeneration matrix"/>
    <n v="103200"/>
    <n v="53067"/>
    <x v="0"/>
    <x v="117"/>
    <x v="0"/>
    <s v="CAD"/>
    <n v="1273640400"/>
    <x v="125"/>
    <n v="1273899600"/>
    <d v="2010-05-15T05:00:00"/>
    <b v="0"/>
    <b v="0"/>
    <s v="theater/plays"/>
    <x v="3"/>
    <x v="3"/>
    <x v="127"/>
    <x v="127"/>
  </r>
  <r>
    <n v="128"/>
    <s v="Allen-Curtis"/>
    <s v="Phased human-resource core"/>
    <n v="70600"/>
    <n v="42596"/>
    <x v="3"/>
    <x v="118"/>
    <x v="1"/>
    <s v="USD"/>
    <n v="1282885200"/>
    <x v="126"/>
    <n v="1284008400"/>
    <d v="2010-09-09T05:00:00"/>
    <b v="0"/>
    <b v="0"/>
    <s v="music/rock"/>
    <x v="1"/>
    <x v="1"/>
    <x v="128"/>
    <x v="128"/>
  </r>
  <r>
    <n v="129"/>
    <s v="Morgan-Martinez"/>
    <s v="Mandatory tertiary implementation"/>
    <n v="148500"/>
    <n v="4756"/>
    <x v="3"/>
    <x v="12"/>
    <x v="2"/>
    <s v="AUD"/>
    <n v="1422943200"/>
    <x v="127"/>
    <n v="1425103200"/>
    <d v="2015-02-28T06:00:00"/>
    <b v="0"/>
    <b v="0"/>
    <s v="food/food trucks"/>
    <x v="0"/>
    <x v="0"/>
    <x v="129"/>
    <x v="129"/>
  </r>
  <r>
    <n v="130"/>
    <s v="Luna, Anderson and Fox"/>
    <s v="Secured directional encryption"/>
    <n v="9600"/>
    <n v="14925"/>
    <x v="1"/>
    <x v="119"/>
    <x v="3"/>
    <s v="DKK"/>
    <n v="1319605200"/>
    <x v="128"/>
    <n v="1320991200"/>
    <d v="2011-11-11T06:00:00"/>
    <b v="0"/>
    <b v="0"/>
    <s v="film &amp; video/drama"/>
    <x v="4"/>
    <x v="6"/>
    <x v="130"/>
    <x v="130"/>
  </r>
  <r>
    <n v="131"/>
    <s v="Fleming, Zhang and Henderson"/>
    <s v="Distributed 5thgeneration implementation"/>
    <n v="164700"/>
    <n v="166116"/>
    <x v="1"/>
    <x v="120"/>
    <x v="4"/>
    <s v="GBP"/>
    <n v="1385704800"/>
    <x v="129"/>
    <n v="1386828000"/>
    <d v="2013-12-12T06:00:00"/>
    <b v="0"/>
    <b v="0"/>
    <s v="technology/web"/>
    <x v="2"/>
    <x v="2"/>
    <x v="131"/>
    <x v="131"/>
  </r>
  <r>
    <n v="132"/>
    <s v="Flowers and Sons"/>
    <s v="Virtual static core"/>
    <n v="3300"/>
    <n v="3834"/>
    <x v="1"/>
    <x v="121"/>
    <x v="1"/>
    <s v="USD"/>
    <n v="1515736800"/>
    <x v="130"/>
    <n v="1517119200"/>
    <d v="2018-01-28T06:00:00"/>
    <b v="0"/>
    <b v="1"/>
    <s v="theater/plays"/>
    <x v="3"/>
    <x v="3"/>
    <x v="132"/>
    <x v="132"/>
  </r>
  <r>
    <n v="133"/>
    <s v="Gates PLC"/>
    <s v="Secured content-based product"/>
    <n v="4500"/>
    <n v="13985"/>
    <x v="1"/>
    <x v="122"/>
    <x v="1"/>
    <s v="USD"/>
    <n v="1313125200"/>
    <x v="131"/>
    <n v="1315026000"/>
    <d v="2011-09-03T05:00:00"/>
    <b v="0"/>
    <b v="0"/>
    <s v="music/world music"/>
    <x v="1"/>
    <x v="21"/>
    <x v="133"/>
    <x v="133"/>
  </r>
  <r>
    <n v="134"/>
    <s v="Caldwell LLC"/>
    <s v="Secured executive concept"/>
    <n v="99500"/>
    <n v="89288"/>
    <x v="0"/>
    <x v="123"/>
    <x v="5"/>
    <s v="CHF"/>
    <n v="1308459600"/>
    <x v="132"/>
    <n v="1312693200"/>
    <d v="2011-08-07T05:00:00"/>
    <b v="0"/>
    <b v="1"/>
    <s v="film &amp; video/documentary"/>
    <x v="4"/>
    <x v="4"/>
    <x v="134"/>
    <x v="134"/>
  </r>
  <r>
    <n v="135"/>
    <s v="Le, Burton and Evans"/>
    <s v="Balanced zero-defect software"/>
    <n v="7700"/>
    <n v="5488"/>
    <x v="0"/>
    <x v="124"/>
    <x v="1"/>
    <s v="USD"/>
    <n v="1362636000"/>
    <x v="133"/>
    <n v="1363064400"/>
    <d v="2013-03-12T05:00:00"/>
    <b v="0"/>
    <b v="1"/>
    <s v="theater/plays"/>
    <x v="3"/>
    <x v="3"/>
    <x v="135"/>
    <x v="135"/>
  </r>
  <r>
    <n v="136"/>
    <s v="Briggs PLC"/>
    <s v="Distributed context-sensitive flexibility"/>
    <n v="82800"/>
    <n v="2721"/>
    <x v="3"/>
    <x v="125"/>
    <x v="1"/>
    <s v="USD"/>
    <n v="1402117200"/>
    <x v="134"/>
    <n v="1403154000"/>
    <d v="2014-06-19T05:00:00"/>
    <b v="0"/>
    <b v="1"/>
    <s v="film &amp; video/drama"/>
    <x v="4"/>
    <x v="6"/>
    <x v="136"/>
    <x v="136"/>
  </r>
  <r>
    <n v="137"/>
    <s v="Hudson-Nguyen"/>
    <s v="Down-sized disintermediate support"/>
    <n v="1800"/>
    <n v="4712"/>
    <x v="1"/>
    <x v="126"/>
    <x v="1"/>
    <s v="USD"/>
    <n v="1286341200"/>
    <x v="135"/>
    <n v="1286859600"/>
    <d v="2010-10-12T05:00:00"/>
    <b v="0"/>
    <b v="0"/>
    <s v="publishing/nonfiction"/>
    <x v="5"/>
    <x v="9"/>
    <x v="137"/>
    <x v="137"/>
  </r>
  <r>
    <n v="138"/>
    <s v="Hogan Ltd"/>
    <s v="Stand-alone mission-critical moratorium"/>
    <n v="9600"/>
    <n v="9216"/>
    <x v="0"/>
    <x v="127"/>
    <x v="1"/>
    <s v="USD"/>
    <n v="1348808400"/>
    <x v="136"/>
    <n v="1349326800"/>
    <d v="2012-10-04T05:00:00"/>
    <b v="0"/>
    <b v="0"/>
    <s v="games/mobile games"/>
    <x v="6"/>
    <x v="20"/>
    <x v="138"/>
    <x v="138"/>
  </r>
  <r>
    <n v="139"/>
    <s v="Hamilton, Wright and Chavez"/>
    <s v="Down-sized empowering protocol"/>
    <n v="92100"/>
    <n v="19246"/>
    <x v="0"/>
    <x v="128"/>
    <x v="1"/>
    <s v="USD"/>
    <n v="1429592400"/>
    <x v="137"/>
    <n v="1430974800"/>
    <d v="2015-05-07T05:00:00"/>
    <b v="0"/>
    <b v="1"/>
    <s v="technology/wearables"/>
    <x v="2"/>
    <x v="8"/>
    <x v="139"/>
    <x v="139"/>
  </r>
  <r>
    <n v="140"/>
    <s v="Bautista-Cross"/>
    <s v="Fully-configurable coherent Internet solution"/>
    <n v="5500"/>
    <n v="12274"/>
    <x v="1"/>
    <x v="129"/>
    <x v="1"/>
    <s v="USD"/>
    <n v="1519538400"/>
    <x v="138"/>
    <n v="1519970400"/>
    <d v="2018-03-02T06:00:00"/>
    <b v="0"/>
    <b v="0"/>
    <s v="film &amp; video/documentary"/>
    <x v="4"/>
    <x v="4"/>
    <x v="140"/>
    <x v="140"/>
  </r>
  <r>
    <n v="141"/>
    <s v="Jackson LLC"/>
    <s v="Distributed motivating algorithm"/>
    <n v="64300"/>
    <n v="65323"/>
    <x v="1"/>
    <x v="130"/>
    <x v="1"/>
    <s v="USD"/>
    <n v="1434085200"/>
    <x v="139"/>
    <n v="1434603600"/>
    <d v="2015-06-18T05:00:00"/>
    <b v="0"/>
    <b v="0"/>
    <s v="technology/web"/>
    <x v="2"/>
    <x v="2"/>
    <x v="141"/>
    <x v="141"/>
  </r>
  <r>
    <n v="142"/>
    <s v="Figueroa Ltd"/>
    <s v="Expanded solution-oriented benchmark"/>
    <n v="5000"/>
    <n v="11502"/>
    <x v="1"/>
    <x v="124"/>
    <x v="1"/>
    <s v="USD"/>
    <n v="1333688400"/>
    <x v="107"/>
    <n v="1337230800"/>
    <d v="2012-05-17T05:00:00"/>
    <b v="0"/>
    <b v="0"/>
    <s v="technology/web"/>
    <x v="2"/>
    <x v="2"/>
    <x v="142"/>
    <x v="142"/>
  </r>
  <r>
    <n v="143"/>
    <s v="Avila-Jones"/>
    <s v="Implemented discrete secured line"/>
    <n v="5400"/>
    <n v="7322"/>
    <x v="1"/>
    <x v="131"/>
    <x v="1"/>
    <s v="USD"/>
    <n v="1277701200"/>
    <x v="140"/>
    <n v="1279429200"/>
    <d v="2010-07-18T05:00:00"/>
    <b v="0"/>
    <b v="0"/>
    <s v="music/indie rock"/>
    <x v="1"/>
    <x v="7"/>
    <x v="143"/>
    <x v="143"/>
  </r>
  <r>
    <n v="144"/>
    <s v="Martin, Lopez and Hunter"/>
    <s v="Multi-lateral actuating installation"/>
    <n v="9000"/>
    <n v="11619"/>
    <x v="1"/>
    <x v="18"/>
    <x v="1"/>
    <s v="USD"/>
    <n v="1560747600"/>
    <x v="141"/>
    <n v="1561438800"/>
    <d v="2019-06-25T05:00:00"/>
    <b v="0"/>
    <b v="0"/>
    <s v="theater/plays"/>
    <x v="3"/>
    <x v="3"/>
    <x v="144"/>
    <x v="144"/>
  </r>
  <r>
    <n v="145"/>
    <s v="Fields-Moore"/>
    <s v="Secured reciprocal array"/>
    <n v="25000"/>
    <n v="59128"/>
    <x v="1"/>
    <x v="132"/>
    <x v="5"/>
    <s v="CHF"/>
    <n v="1410066000"/>
    <x v="142"/>
    <n v="1410498000"/>
    <d v="2014-09-12T05:00:00"/>
    <b v="0"/>
    <b v="0"/>
    <s v="technology/wearables"/>
    <x v="2"/>
    <x v="8"/>
    <x v="145"/>
    <x v="145"/>
  </r>
  <r>
    <n v="146"/>
    <s v="Harris-Golden"/>
    <s v="Optional bandwidth-monitored middleware"/>
    <n v="8800"/>
    <n v="1518"/>
    <x v="3"/>
    <x v="133"/>
    <x v="1"/>
    <s v="USD"/>
    <n v="1320732000"/>
    <x v="143"/>
    <n v="1322460000"/>
    <d v="2011-11-28T06:00:00"/>
    <b v="0"/>
    <b v="0"/>
    <s v="theater/plays"/>
    <x v="3"/>
    <x v="3"/>
    <x v="146"/>
    <x v="146"/>
  </r>
  <r>
    <n v="147"/>
    <s v="Moss, Norman and Dunlap"/>
    <s v="Upgradable upward-trending workforce"/>
    <n v="8300"/>
    <n v="9337"/>
    <x v="1"/>
    <x v="134"/>
    <x v="1"/>
    <s v="USD"/>
    <n v="1465794000"/>
    <x v="144"/>
    <n v="1466312400"/>
    <d v="2016-06-19T05:00:00"/>
    <b v="0"/>
    <b v="1"/>
    <s v="theater/plays"/>
    <x v="3"/>
    <x v="3"/>
    <x v="147"/>
    <x v="147"/>
  </r>
  <r>
    <n v="148"/>
    <s v="White, Larson and Wright"/>
    <s v="Upgradable hybrid capability"/>
    <n v="9300"/>
    <n v="11255"/>
    <x v="1"/>
    <x v="37"/>
    <x v="1"/>
    <s v="USD"/>
    <n v="1500958800"/>
    <x v="145"/>
    <n v="1501736400"/>
    <d v="2017-08-03T05:00:00"/>
    <b v="0"/>
    <b v="0"/>
    <s v="technology/wearables"/>
    <x v="2"/>
    <x v="8"/>
    <x v="148"/>
    <x v="148"/>
  </r>
  <r>
    <n v="149"/>
    <s v="Payne, Oliver and Burch"/>
    <s v="Managed fresh-thinking flexibility"/>
    <n v="6200"/>
    <n v="13632"/>
    <x v="1"/>
    <x v="135"/>
    <x v="1"/>
    <s v="USD"/>
    <n v="1357020000"/>
    <x v="146"/>
    <n v="1361512800"/>
    <d v="2013-02-22T06:00:00"/>
    <b v="0"/>
    <b v="0"/>
    <s v="music/indie rock"/>
    <x v="1"/>
    <x v="7"/>
    <x v="149"/>
    <x v="149"/>
  </r>
  <r>
    <n v="150"/>
    <s v="Brown, Palmer and Pace"/>
    <s v="Networked stable workforce"/>
    <n v="100"/>
    <n v="1"/>
    <x v="0"/>
    <x v="49"/>
    <x v="1"/>
    <s v="USD"/>
    <n v="1544940000"/>
    <x v="147"/>
    <n v="1545026400"/>
    <d v="2018-12-17T06:00:00"/>
    <b v="0"/>
    <b v="0"/>
    <s v="music/rock"/>
    <x v="1"/>
    <x v="1"/>
    <x v="100"/>
    <x v="100"/>
  </r>
  <r>
    <n v="151"/>
    <s v="Parker LLC"/>
    <s v="Customizable intermediate extranet"/>
    <n v="137200"/>
    <n v="88037"/>
    <x v="0"/>
    <x v="50"/>
    <x v="1"/>
    <s v="USD"/>
    <n v="1402290000"/>
    <x v="148"/>
    <n v="1406696400"/>
    <d v="2014-07-30T05:00:00"/>
    <b v="0"/>
    <b v="0"/>
    <s v="music/electric music"/>
    <x v="1"/>
    <x v="5"/>
    <x v="150"/>
    <x v="150"/>
  </r>
  <r>
    <n v="152"/>
    <s v="Bowen, Mcdonald and Hall"/>
    <s v="User-centric fault-tolerant task-force"/>
    <n v="41500"/>
    <n v="175573"/>
    <x v="1"/>
    <x v="136"/>
    <x v="1"/>
    <s v="USD"/>
    <n v="1487311200"/>
    <x v="149"/>
    <n v="1487916000"/>
    <d v="2017-02-24T06:00:00"/>
    <b v="0"/>
    <b v="0"/>
    <s v="music/indie rock"/>
    <x v="1"/>
    <x v="7"/>
    <x v="151"/>
    <x v="151"/>
  </r>
  <r>
    <n v="153"/>
    <s v="Whitehead, Bell and Hughes"/>
    <s v="Multi-tiered radical definition"/>
    <n v="189400"/>
    <n v="176112"/>
    <x v="0"/>
    <x v="137"/>
    <x v="1"/>
    <s v="USD"/>
    <n v="1350622800"/>
    <x v="150"/>
    <n v="1351141200"/>
    <d v="2012-10-25T05:00:00"/>
    <b v="0"/>
    <b v="0"/>
    <s v="theater/plays"/>
    <x v="3"/>
    <x v="3"/>
    <x v="152"/>
    <x v="152"/>
  </r>
  <r>
    <n v="154"/>
    <s v="Rodriguez-Brown"/>
    <s v="Devolved foreground benchmark"/>
    <n v="171300"/>
    <n v="100650"/>
    <x v="0"/>
    <x v="138"/>
    <x v="1"/>
    <s v="USD"/>
    <n v="1463029200"/>
    <x v="151"/>
    <n v="1465016400"/>
    <d v="2016-06-04T05:00:00"/>
    <b v="0"/>
    <b v="1"/>
    <s v="music/indie rock"/>
    <x v="1"/>
    <x v="7"/>
    <x v="153"/>
    <x v="153"/>
  </r>
  <r>
    <n v="155"/>
    <s v="Hall-Schaefer"/>
    <s v="Distributed eco-centric methodology"/>
    <n v="139500"/>
    <n v="90706"/>
    <x v="0"/>
    <x v="139"/>
    <x v="1"/>
    <s v="USD"/>
    <n v="1269493200"/>
    <x v="152"/>
    <n v="1270789200"/>
    <d v="2010-04-09T05:00:00"/>
    <b v="0"/>
    <b v="0"/>
    <s v="theater/plays"/>
    <x v="3"/>
    <x v="3"/>
    <x v="154"/>
    <x v="154"/>
  </r>
  <r>
    <n v="156"/>
    <s v="Meza-Rogers"/>
    <s v="Streamlined encompassing encryption"/>
    <n v="36400"/>
    <n v="26914"/>
    <x v="3"/>
    <x v="140"/>
    <x v="2"/>
    <s v="AUD"/>
    <n v="1570251600"/>
    <x v="153"/>
    <n v="1572325200"/>
    <d v="2019-10-29T05:00:00"/>
    <b v="0"/>
    <b v="0"/>
    <s v="music/rock"/>
    <x v="1"/>
    <x v="1"/>
    <x v="155"/>
    <x v="155"/>
  </r>
  <r>
    <n v="157"/>
    <s v="Curtis-Curtis"/>
    <s v="User-friendly reciprocal initiative"/>
    <n v="4200"/>
    <n v="2212"/>
    <x v="0"/>
    <x v="141"/>
    <x v="2"/>
    <s v="AUD"/>
    <n v="1388383200"/>
    <x v="154"/>
    <n v="1389420000"/>
    <d v="2014-01-11T06:00:00"/>
    <b v="0"/>
    <b v="0"/>
    <s v="photography/photography books"/>
    <x v="7"/>
    <x v="14"/>
    <x v="156"/>
    <x v="156"/>
  </r>
  <r>
    <n v="158"/>
    <s v="Carlson Inc"/>
    <s v="Ergonomic fresh-thinking installation"/>
    <n v="2100"/>
    <n v="4640"/>
    <x v="1"/>
    <x v="142"/>
    <x v="1"/>
    <s v="USD"/>
    <n v="1449554400"/>
    <x v="155"/>
    <n v="1449640800"/>
    <d v="2015-12-09T06:00:00"/>
    <b v="0"/>
    <b v="0"/>
    <s v="music/rock"/>
    <x v="1"/>
    <x v="1"/>
    <x v="157"/>
    <x v="157"/>
  </r>
  <r>
    <n v="159"/>
    <s v="Clarke, Anderson and Lee"/>
    <s v="Robust explicit hardware"/>
    <n v="191200"/>
    <n v="191222"/>
    <x v="1"/>
    <x v="143"/>
    <x v="1"/>
    <s v="USD"/>
    <n v="1553662800"/>
    <x v="156"/>
    <n v="1555218000"/>
    <d v="2019-04-14T05:00:00"/>
    <b v="0"/>
    <b v="1"/>
    <s v="theater/plays"/>
    <x v="3"/>
    <x v="3"/>
    <x v="158"/>
    <x v="158"/>
  </r>
  <r>
    <n v="160"/>
    <s v="Evans Group"/>
    <s v="Stand-alone actuating support"/>
    <n v="8000"/>
    <n v="12985"/>
    <x v="1"/>
    <x v="55"/>
    <x v="1"/>
    <s v="USD"/>
    <n v="1556341200"/>
    <x v="157"/>
    <n v="1557723600"/>
    <d v="2019-05-13T05:00:00"/>
    <b v="0"/>
    <b v="0"/>
    <s v="technology/wearables"/>
    <x v="2"/>
    <x v="8"/>
    <x v="159"/>
    <x v="159"/>
  </r>
  <r>
    <n v="161"/>
    <s v="Bruce Group"/>
    <s v="Cross-platform methodical process improvement"/>
    <n v="5500"/>
    <n v="4300"/>
    <x v="0"/>
    <x v="51"/>
    <x v="1"/>
    <s v="USD"/>
    <n v="1442984400"/>
    <x v="158"/>
    <n v="1443502800"/>
    <d v="2015-09-29T05:00:00"/>
    <b v="0"/>
    <b v="1"/>
    <s v="technology/web"/>
    <x v="2"/>
    <x v="2"/>
    <x v="160"/>
    <x v="160"/>
  </r>
  <r>
    <n v="162"/>
    <s v="Keith, Alvarez and Potter"/>
    <s v="Extended bottom-line open architecture"/>
    <n v="6100"/>
    <n v="9134"/>
    <x v="1"/>
    <x v="144"/>
    <x v="5"/>
    <s v="CHF"/>
    <n v="1544248800"/>
    <x v="159"/>
    <n v="1546840800"/>
    <d v="2019-01-07T06:00:00"/>
    <b v="0"/>
    <b v="0"/>
    <s v="music/rock"/>
    <x v="1"/>
    <x v="1"/>
    <x v="161"/>
    <x v="161"/>
  </r>
  <r>
    <n v="163"/>
    <s v="Burton-Watkins"/>
    <s v="Extended reciprocal circuit"/>
    <n v="3500"/>
    <n v="8864"/>
    <x v="1"/>
    <x v="67"/>
    <x v="1"/>
    <s v="USD"/>
    <n v="1508475600"/>
    <x v="160"/>
    <n v="1512712800"/>
    <d v="2017-12-08T06:00:00"/>
    <b v="0"/>
    <b v="1"/>
    <s v="photography/photography books"/>
    <x v="7"/>
    <x v="14"/>
    <x v="162"/>
    <x v="162"/>
  </r>
  <r>
    <n v="164"/>
    <s v="Lopez and Sons"/>
    <s v="Polarized human-resource protocol"/>
    <n v="150500"/>
    <n v="150755"/>
    <x v="1"/>
    <x v="20"/>
    <x v="1"/>
    <s v="USD"/>
    <n v="1507438800"/>
    <x v="161"/>
    <n v="1507525200"/>
    <d v="2017-10-09T05:00:00"/>
    <b v="0"/>
    <b v="0"/>
    <s v="theater/plays"/>
    <x v="3"/>
    <x v="3"/>
    <x v="163"/>
    <x v="163"/>
  </r>
  <r>
    <n v="165"/>
    <s v="Cordova Ltd"/>
    <s v="Synergized radical product"/>
    <n v="90400"/>
    <n v="110279"/>
    <x v="1"/>
    <x v="145"/>
    <x v="1"/>
    <s v="USD"/>
    <n v="1501563600"/>
    <x v="162"/>
    <n v="1504328400"/>
    <d v="2017-09-02T05:00:00"/>
    <b v="0"/>
    <b v="0"/>
    <s v="technology/web"/>
    <x v="2"/>
    <x v="2"/>
    <x v="164"/>
    <x v="164"/>
  </r>
  <r>
    <n v="166"/>
    <s v="Brown-Vang"/>
    <s v="Robust heuristic artificial intelligence"/>
    <n v="9800"/>
    <n v="13439"/>
    <x v="1"/>
    <x v="146"/>
    <x v="1"/>
    <s v="USD"/>
    <n v="1292997600"/>
    <x v="163"/>
    <n v="1293343200"/>
    <d v="2010-12-26T06:00:00"/>
    <b v="0"/>
    <b v="0"/>
    <s v="photography/photography books"/>
    <x v="7"/>
    <x v="14"/>
    <x v="165"/>
    <x v="165"/>
  </r>
  <r>
    <n v="167"/>
    <s v="Cruz-Ward"/>
    <s v="Robust content-based emulation"/>
    <n v="2600"/>
    <n v="10804"/>
    <x v="1"/>
    <x v="147"/>
    <x v="2"/>
    <s v="AUD"/>
    <n v="1370840400"/>
    <x v="164"/>
    <n v="1371704400"/>
    <d v="2013-06-20T05:00:00"/>
    <b v="0"/>
    <b v="0"/>
    <s v="theater/plays"/>
    <x v="3"/>
    <x v="3"/>
    <x v="166"/>
    <x v="166"/>
  </r>
  <r>
    <n v="168"/>
    <s v="Hernandez Group"/>
    <s v="Ergonomic uniform open system"/>
    <n v="128100"/>
    <n v="40107"/>
    <x v="0"/>
    <x v="148"/>
    <x v="3"/>
    <s v="DKK"/>
    <n v="1550815200"/>
    <x v="165"/>
    <n v="1552798800"/>
    <d v="2019-03-17T05:00:00"/>
    <b v="0"/>
    <b v="1"/>
    <s v="music/indie rock"/>
    <x v="1"/>
    <x v="7"/>
    <x v="167"/>
    <x v="167"/>
  </r>
  <r>
    <n v="169"/>
    <s v="Tran, Steele and Wilson"/>
    <s v="Profit-focused modular product"/>
    <n v="23300"/>
    <n v="98811"/>
    <x v="1"/>
    <x v="149"/>
    <x v="1"/>
    <s v="USD"/>
    <n v="1339909200"/>
    <x v="166"/>
    <n v="1342328400"/>
    <d v="2012-07-15T05:00:00"/>
    <b v="0"/>
    <b v="1"/>
    <s v="film &amp; video/shorts"/>
    <x v="4"/>
    <x v="12"/>
    <x v="168"/>
    <x v="168"/>
  </r>
  <r>
    <n v="170"/>
    <s v="Summers, Gallegos and Stein"/>
    <s v="Mandatory mobile product"/>
    <n v="188100"/>
    <n v="5528"/>
    <x v="0"/>
    <x v="109"/>
    <x v="1"/>
    <s v="USD"/>
    <n v="1501736400"/>
    <x v="167"/>
    <n v="1502341200"/>
    <d v="2017-08-10T05:00:00"/>
    <b v="0"/>
    <b v="0"/>
    <s v="music/indie rock"/>
    <x v="1"/>
    <x v="7"/>
    <x v="169"/>
    <x v="169"/>
  </r>
  <r>
    <n v="171"/>
    <s v="Blair Group"/>
    <s v="Public-key 3rdgeneration budgetary management"/>
    <n v="4900"/>
    <n v="521"/>
    <x v="0"/>
    <x v="62"/>
    <x v="1"/>
    <s v="USD"/>
    <n v="1395291600"/>
    <x v="168"/>
    <n v="1397192400"/>
    <d v="2014-04-11T05:00:00"/>
    <b v="0"/>
    <b v="0"/>
    <s v="publishing/translations"/>
    <x v="5"/>
    <x v="18"/>
    <x v="170"/>
    <x v="170"/>
  </r>
  <r>
    <n v="172"/>
    <s v="Nixon Inc"/>
    <s v="Centralized national firmware"/>
    <n v="800"/>
    <n v="663"/>
    <x v="0"/>
    <x v="150"/>
    <x v="1"/>
    <s v="USD"/>
    <n v="1405746000"/>
    <x v="169"/>
    <n v="1407042000"/>
    <d v="2014-08-03T05:00:00"/>
    <b v="0"/>
    <b v="1"/>
    <s v="film &amp; video/documentary"/>
    <x v="4"/>
    <x v="4"/>
    <x v="171"/>
    <x v="171"/>
  </r>
  <r>
    <n v="173"/>
    <s v="White LLC"/>
    <s v="Cross-group 4thgeneration middleware"/>
    <n v="96700"/>
    <n v="157635"/>
    <x v="1"/>
    <x v="151"/>
    <x v="1"/>
    <s v="USD"/>
    <n v="1368853200"/>
    <x v="170"/>
    <n v="1369371600"/>
    <d v="2013-05-24T05:00:00"/>
    <b v="0"/>
    <b v="0"/>
    <s v="theater/plays"/>
    <x v="3"/>
    <x v="3"/>
    <x v="172"/>
    <x v="172"/>
  </r>
  <r>
    <n v="174"/>
    <s v="Santos, Black and Donovan"/>
    <s v="Pre-emptive scalable access"/>
    <n v="600"/>
    <n v="5368"/>
    <x v="1"/>
    <x v="44"/>
    <x v="1"/>
    <s v="USD"/>
    <n v="1444021200"/>
    <x v="171"/>
    <n v="1444107600"/>
    <d v="2015-10-06T05:00:00"/>
    <b v="0"/>
    <b v="1"/>
    <s v="technology/wearables"/>
    <x v="2"/>
    <x v="8"/>
    <x v="173"/>
    <x v="173"/>
  </r>
  <r>
    <n v="175"/>
    <s v="Jones, Contreras and Burnett"/>
    <s v="Sharable intangible migration"/>
    <n v="181200"/>
    <n v="47459"/>
    <x v="0"/>
    <x v="152"/>
    <x v="1"/>
    <s v="USD"/>
    <n v="1472619600"/>
    <x v="172"/>
    <n v="1474261200"/>
    <d v="2016-09-19T05:00:00"/>
    <b v="0"/>
    <b v="0"/>
    <s v="theater/plays"/>
    <x v="3"/>
    <x v="3"/>
    <x v="174"/>
    <x v="174"/>
  </r>
  <r>
    <n v="176"/>
    <s v="Stone-Orozco"/>
    <s v="Proactive scalable Graphical User Interface"/>
    <n v="115000"/>
    <n v="86060"/>
    <x v="0"/>
    <x v="153"/>
    <x v="1"/>
    <s v="USD"/>
    <n v="1472878800"/>
    <x v="173"/>
    <n v="1473656400"/>
    <d v="2016-09-12T05:00:00"/>
    <b v="0"/>
    <b v="0"/>
    <s v="theater/plays"/>
    <x v="3"/>
    <x v="3"/>
    <x v="175"/>
    <x v="175"/>
  </r>
  <r>
    <n v="177"/>
    <s v="Lee, Gibson and Morgan"/>
    <s v="Digitized solution-oriented product"/>
    <n v="38800"/>
    <n v="161593"/>
    <x v="1"/>
    <x v="154"/>
    <x v="1"/>
    <s v="USD"/>
    <n v="1289800800"/>
    <x v="174"/>
    <n v="1291960800"/>
    <d v="2010-12-10T06:00:00"/>
    <b v="0"/>
    <b v="0"/>
    <s v="theater/plays"/>
    <x v="3"/>
    <x v="3"/>
    <x v="176"/>
    <x v="176"/>
  </r>
  <r>
    <n v="178"/>
    <s v="Alexander-Williams"/>
    <s v="Triple-buffered cohesive structure"/>
    <n v="7200"/>
    <n v="6927"/>
    <x v="0"/>
    <x v="155"/>
    <x v="1"/>
    <s v="USD"/>
    <n v="1505970000"/>
    <x v="175"/>
    <n v="1506747600"/>
    <d v="2017-09-30T05:00:00"/>
    <b v="0"/>
    <b v="0"/>
    <s v="food/food trucks"/>
    <x v="0"/>
    <x v="0"/>
    <x v="177"/>
    <x v="177"/>
  </r>
  <r>
    <n v="179"/>
    <s v="Marks Ltd"/>
    <s v="Realigned human-resource orchestration"/>
    <n v="44500"/>
    <n v="159185"/>
    <x v="1"/>
    <x v="156"/>
    <x v="0"/>
    <s v="CAD"/>
    <n v="1363496400"/>
    <x v="176"/>
    <n v="1363582800"/>
    <d v="2013-03-18T05:00:00"/>
    <b v="0"/>
    <b v="1"/>
    <s v="theater/plays"/>
    <x v="3"/>
    <x v="3"/>
    <x v="178"/>
    <x v="178"/>
  </r>
  <r>
    <n v="180"/>
    <s v="Olsen, Edwards and Reid"/>
    <s v="Optional clear-thinking software"/>
    <n v="56000"/>
    <n v="172736"/>
    <x v="1"/>
    <x v="157"/>
    <x v="2"/>
    <s v="AUD"/>
    <n v="1269234000"/>
    <x v="177"/>
    <n v="1269666000"/>
    <d v="2010-03-27T05:00:00"/>
    <b v="0"/>
    <b v="0"/>
    <s v="technology/wearables"/>
    <x v="2"/>
    <x v="8"/>
    <x v="179"/>
    <x v="179"/>
  </r>
  <r>
    <n v="181"/>
    <s v="Daniels, Rose and Tyler"/>
    <s v="Centralized global approach"/>
    <n v="8600"/>
    <n v="5315"/>
    <x v="0"/>
    <x v="158"/>
    <x v="1"/>
    <s v="USD"/>
    <n v="1507093200"/>
    <x v="178"/>
    <n v="1508648400"/>
    <d v="2017-10-22T05:00:00"/>
    <b v="0"/>
    <b v="0"/>
    <s v="technology/web"/>
    <x v="2"/>
    <x v="2"/>
    <x v="180"/>
    <x v="180"/>
  </r>
  <r>
    <n v="182"/>
    <s v="Adams Group"/>
    <s v="Reverse-engineered bandwidth-monitored contingency"/>
    <n v="27100"/>
    <n v="195750"/>
    <x v="1"/>
    <x v="159"/>
    <x v="3"/>
    <s v="DKK"/>
    <n v="1560574800"/>
    <x v="179"/>
    <n v="1561957200"/>
    <d v="2019-07-01T05:00:00"/>
    <b v="0"/>
    <b v="0"/>
    <s v="theater/plays"/>
    <x v="3"/>
    <x v="3"/>
    <x v="181"/>
    <x v="181"/>
  </r>
  <r>
    <n v="183"/>
    <s v="Rogers, Huerta and Medina"/>
    <s v="Pre-emptive bandwidth-monitored instruction set"/>
    <n v="5100"/>
    <n v="3525"/>
    <x v="0"/>
    <x v="99"/>
    <x v="0"/>
    <s v="CAD"/>
    <n v="1284008400"/>
    <x v="180"/>
    <n v="1285131600"/>
    <d v="2010-09-22T05:00:00"/>
    <b v="0"/>
    <b v="0"/>
    <s v="music/rock"/>
    <x v="1"/>
    <x v="1"/>
    <x v="182"/>
    <x v="182"/>
  </r>
  <r>
    <n v="184"/>
    <s v="Howard, Carter and Griffith"/>
    <s v="Adaptive asynchronous emulation"/>
    <n v="3600"/>
    <n v="10550"/>
    <x v="1"/>
    <x v="160"/>
    <x v="1"/>
    <s v="USD"/>
    <n v="1556859600"/>
    <x v="181"/>
    <n v="1556946000"/>
    <d v="2019-05-04T05:00:00"/>
    <b v="0"/>
    <b v="0"/>
    <s v="theater/plays"/>
    <x v="3"/>
    <x v="3"/>
    <x v="183"/>
    <x v="183"/>
  </r>
  <r>
    <n v="185"/>
    <s v="Bailey PLC"/>
    <s v="Innovative actuating conglomeration"/>
    <n v="1000"/>
    <n v="718"/>
    <x v="0"/>
    <x v="161"/>
    <x v="1"/>
    <s v="USD"/>
    <n v="1526187600"/>
    <x v="182"/>
    <n v="1527138000"/>
    <d v="2018-05-24T05:00:00"/>
    <b v="0"/>
    <b v="0"/>
    <s v="film &amp; video/television"/>
    <x v="4"/>
    <x v="19"/>
    <x v="184"/>
    <x v="184"/>
  </r>
  <r>
    <n v="186"/>
    <s v="Parker Group"/>
    <s v="Grass-roots foreground policy"/>
    <n v="88800"/>
    <n v="28358"/>
    <x v="0"/>
    <x v="162"/>
    <x v="1"/>
    <s v="USD"/>
    <n v="1400821200"/>
    <x v="183"/>
    <n v="1402117200"/>
    <d v="2014-06-07T05:00:00"/>
    <b v="0"/>
    <b v="0"/>
    <s v="theater/plays"/>
    <x v="3"/>
    <x v="3"/>
    <x v="185"/>
    <x v="185"/>
  </r>
  <r>
    <n v="187"/>
    <s v="Fox Group"/>
    <s v="Horizontal transitional paradigm"/>
    <n v="60200"/>
    <n v="138384"/>
    <x v="1"/>
    <x v="163"/>
    <x v="0"/>
    <s v="CAD"/>
    <n v="1361599200"/>
    <x v="184"/>
    <n v="1364014800"/>
    <d v="2013-03-23T05:00:00"/>
    <b v="0"/>
    <b v="1"/>
    <s v="film &amp; video/shorts"/>
    <x v="4"/>
    <x v="12"/>
    <x v="186"/>
    <x v="186"/>
  </r>
  <r>
    <n v="188"/>
    <s v="Walker, Jones and Rodriguez"/>
    <s v="Networked didactic info-mediaries"/>
    <n v="8200"/>
    <n v="2625"/>
    <x v="0"/>
    <x v="164"/>
    <x v="6"/>
    <s v="EUR"/>
    <n v="1417500000"/>
    <x v="185"/>
    <n v="1417586400"/>
    <d v="2014-12-03T06:00:00"/>
    <b v="0"/>
    <b v="0"/>
    <s v="theater/plays"/>
    <x v="3"/>
    <x v="3"/>
    <x v="187"/>
    <x v="187"/>
  </r>
  <r>
    <n v="189"/>
    <s v="Anthony-Shaw"/>
    <s v="Switchable contextually-based access"/>
    <n v="191300"/>
    <n v="45004"/>
    <x v="3"/>
    <x v="165"/>
    <x v="1"/>
    <s v="USD"/>
    <n v="1457071200"/>
    <x v="186"/>
    <n v="1457071200"/>
    <d v="2016-03-04T06:00:00"/>
    <b v="0"/>
    <b v="0"/>
    <s v="theater/plays"/>
    <x v="3"/>
    <x v="3"/>
    <x v="188"/>
    <x v="188"/>
  </r>
  <r>
    <n v="190"/>
    <s v="Cook LLC"/>
    <s v="Up-sized dynamic throughput"/>
    <n v="3700"/>
    <n v="2538"/>
    <x v="0"/>
    <x v="3"/>
    <x v="1"/>
    <s v="USD"/>
    <n v="1370322000"/>
    <x v="187"/>
    <n v="1370408400"/>
    <d v="2013-06-05T05:00:00"/>
    <b v="0"/>
    <b v="1"/>
    <s v="theater/plays"/>
    <x v="3"/>
    <x v="3"/>
    <x v="189"/>
    <x v="189"/>
  </r>
  <r>
    <n v="191"/>
    <s v="Sutton PLC"/>
    <s v="Mandatory reciprocal superstructure"/>
    <n v="8400"/>
    <n v="3188"/>
    <x v="0"/>
    <x v="99"/>
    <x v="6"/>
    <s v="EUR"/>
    <n v="1552366800"/>
    <x v="188"/>
    <n v="1552626000"/>
    <d v="2019-03-15T05:00:00"/>
    <b v="0"/>
    <b v="0"/>
    <s v="theater/plays"/>
    <x v="3"/>
    <x v="3"/>
    <x v="190"/>
    <x v="190"/>
  </r>
  <r>
    <n v="192"/>
    <s v="Long, Morgan and Mitchell"/>
    <s v="Upgradable 4thgeneration productivity"/>
    <n v="42600"/>
    <n v="8517"/>
    <x v="0"/>
    <x v="166"/>
    <x v="1"/>
    <s v="USD"/>
    <n v="1403845200"/>
    <x v="189"/>
    <n v="1404190800"/>
    <d v="2014-07-01T05:00:00"/>
    <b v="0"/>
    <b v="0"/>
    <s v="music/rock"/>
    <x v="1"/>
    <x v="1"/>
    <x v="191"/>
    <x v="191"/>
  </r>
  <r>
    <n v="193"/>
    <s v="Calhoun, Rogers and Long"/>
    <s v="Progressive discrete hub"/>
    <n v="6600"/>
    <n v="3012"/>
    <x v="0"/>
    <x v="167"/>
    <x v="1"/>
    <s v="USD"/>
    <n v="1523163600"/>
    <x v="190"/>
    <n v="1523509200"/>
    <d v="2018-04-12T05:00:00"/>
    <b v="1"/>
    <b v="0"/>
    <s v="music/indie rock"/>
    <x v="1"/>
    <x v="7"/>
    <x v="192"/>
    <x v="192"/>
  </r>
  <r>
    <n v="194"/>
    <s v="Sandoval Group"/>
    <s v="Assimilated multi-tasking archive"/>
    <n v="7100"/>
    <n v="8716"/>
    <x v="1"/>
    <x v="105"/>
    <x v="1"/>
    <s v="USD"/>
    <n v="1442206800"/>
    <x v="191"/>
    <n v="1443589200"/>
    <d v="2015-09-30T05:00:00"/>
    <b v="0"/>
    <b v="0"/>
    <s v="music/metal"/>
    <x v="1"/>
    <x v="16"/>
    <x v="193"/>
    <x v="193"/>
  </r>
  <r>
    <n v="195"/>
    <s v="Smith and Sons"/>
    <s v="Upgradable high-level solution"/>
    <n v="15800"/>
    <n v="57157"/>
    <x v="1"/>
    <x v="168"/>
    <x v="1"/>
    <s v="USD"/>
    <n v="1532840400"/>
    <x v="192"/>
    <n v="1533445200"/>
    <d v="2018-08-05T05:00:00"/>
    <b v="0"/>
    <b v="0"/>
    <s v="music/electric music"/>
    <x v="1"/>
    <x v="5"/>
    <x v="194"/>
    <x v="194"/>
  </r>
  <r>
    <n v="196"/>
    <s v="King Inc"/>
    <s v="Organic bandwidth-monitored frame"/>
    <n v="8200"/>
    <n v="5178"/>
    <x v="0"/>
    <x v="16"/>
    <x v="3"/>
    <s v="DKK"/>
    <n v="1472878800"/>
    <x v="173"/>
    <n v="1474520400"/>
    <d v="2016-09-22T05:00:00"/>
    <b v="0"/>
    <b v="0"/>
    <s v="technology/wearables"/>
    <x v="2"/>
    <x v="8"/>
    <x v="195"/>
    <x v="195"/>
  </r>
  <r>
    <n v="197"/>
    <s v="Perry and Sons"/>
    <s v="Business-focused logistical framework"/>
    <n v="54700"/>
    <n v="163118"/>
    <x v="1"/>
    <x v="169"/>
    <x v="1"/>
    <s v="USD"/>
    <n v="1498194000"/>
    <x v="193"/>
    <n v="1499403600"/>
    <d v="2017-07-07T05:00:00"/>
    <b v="0"/>
    <b v="0"/>
    <s v="film &amp; video/drama"/>
    <x v="4"/>
    <x v="6"/>
    <x v="196"/>
    <x v="196"/>
  </r>
  <r>
    <n v="198"/>
    <s v="Palmer Inc"/>
    <s v="Universal multi-state capability"/>
    <n v="63200"/>
    <n v="6041"/>
    <x v="0"/>
    <x v="170"/>
    <x v="1"/>
    <s v="USD"/>
    <n v="1281070800"/>
    <x v="194"/>
    <n v="1283576400"/>
    <d v="2010-09-04T05:00:00"/>
    <b v="0"/>
    <b v="0"/>
    <s v="music/electric music"/>
    <x v="1"/>
    <x v="5"/>
    <x v="197"/>
    <x v="197"/>
  </r>
  <r>
    <n v="199"/>
    <s v="Hull, Baker and Martinez"/>
    <s v="Digitized reciprocal infrastructure"/>
    <n v="1800"/>
    <n v="968"/>
    <x v="0"/>
    <x v="171"/>
    <x v="1"/>
    <s v="USD"/>
    <n v="1436245200"/>
    <x v="195"/>
    <n v="1436590800"/>
    <d v="2015-07-11T05:00:00"/>
    <b v="0"/>
    <b v="0"/>
    <s v="music/rock"/>
    <x v="1"/>
    <x v="1"/>
    <x v="198"/>
    <x v="198"/>
  </r>
  <r>
    <n v="200"/>
    <s v="Becker, Rice and White"/>
    <s v="Reduced dedicated capability"/>
    <n v="100"/>
    <n v="2"/>
    <x v="0"/>
    <x v="49"/>
    <x v="0"/>
    <s v="CAD"/>
    <n v="1269493200"/>
    <x v="152"/>
    <n v="1270443600"/>
    <d v="2010-04-05T05:00:00"/>
    <b v="0"/>
    <b v="0"/>
    <s v="theater/plays"/>
    <x v="3"/>
    <x v="3"/>
    <x v="50"/>
    <x v="50"/>
  </r>
  <r>
    <n v="201"/>
    <s v="Osborne, Perkins and Knox"/>
    <s v="Cross-platform bi-directional workforce"/>
    <n v="2100"/>
    <n v="14305"/>
    <x v="1"/>
    <x v="144"/>
    <x v="1"/>
    <s v="USD"/>
    <n v="1406264400"/>
    <x v="196"/>
    <n v="1407819600"/>
    <d v="2014-08-12T05:00:00"/>
    <b v="0"/>
    <b v="0"/>
    <s v="technology/web"/>
    <x v="2"/>
    <x v="2"/>
    <x v="199"/>
    <x v="199"/>
  </r>
  <r>
    <n v="202"/>
    <s v="Mcknight-Freeman"/>
    <s v="Upgradable scalable methodology"/>
    <n v="8300"/>
    <n v="6543"/>
    <x v="3"/>
    <x v="172"/>
    <x v="1"/>
    <s v="USD"/>
    <n v="1317531600"/>
    <x v="197"/>
    <n v="1317877200"/>
    <d v="2011-10-06T05:00:00"/>
    <b v="0"/>
    <b v="0"/>
    <s v="food/food trucks"/>
    <x v="0"/>
    <x v="0"/>
    <x v="200"/>
    <x v="200"/>
  </r>
  <r>
    <n v="203"/>
    <s v="Hayden, Shannon and Stein"/>
    <s v="Customer-focused client-server service-desk"/>
    <n v="143900"/>
    <n v="193413"/>
    <x v="1"/>
    <x v="173"/>
    <x v="2"/>
    <s v="AUD"/>
    <n v="1484632800"/>
    <x v="198"/>
    <n v="1484805600"/>
    <d v="2017-01-19T06:00:00"/>
    <b v="0"/>
    <b v="0"/>
    <s v="theater/plays"/>
    <x v="3"/>
    <x v="3"/>
    <x v="201"/>
    <x v="201"/>
  </r>
  <r>
    <n v="204"/>
    <s v="Daniel-Luna"/>
    <s v="Mandatory multimedia leverage"/>
    <n v="75000"/>
    <n v="2529"/>
    <x v="0"/>
    <x v="174"/>
    <x v="1"/>
    <s v="USD"/>
    <n v="1301806800"/>
    <x v="199"/>
    <n v="1302670800"/>
    <d v="2011-04-13T05:00:00"/>
    <b v="0"/>
    <b v="0"/>
    <s v="music/jazz"/>
    <x v="1"/>
    <x v="17"/>
    <x v="202"/>
    <x v="202"/>
  </r>
  <r>
    <n v="205"/>
    <s v="Weaver-Marquez"/>
    <s v="Focused analyzing circuit"/>
    <n v="1300"/>
    <n v="5614"/>
    <x v="1"/>
    <x v="175"/>
    <x v="1"/>
    <s v="USD"/>
    <n v="1539752400"/>
    <x v="200"/>
    <n v="1540789200"/>
    <d v="2018-10-29T05:00:00"/>
    <b v="1"/>
    <b v="0"/>
    <s v="theater/plays"/>
    <x v="3"/>
    <x v="3"/>
    <x v="203"/>
    <x v="203"/>
  </r>
  <r>
    <n v="206"/>
    <s v="Austin, Baker and Kelley"/>
    <s v="Fundamental grid-enabled strategy"/>
    <n v="9000"/>
    <n v="3496"/>
    <x v="3"/>
    <x v="176"/>
    <x v="1"/>
    <s v="USD"/>
    <n v="1267250400"/>
    <x v="201"/>
    <n v="1268028000"/>
    <d v="2010-03-08T06:00:00"/>
    <b v="0"/>
    <b v="0"/>
    <s v="publishing/fiction"/>
    <x v="5"/>
    <x v="13"/>
    <x v="204"/>
    <x v="204"/>
  </r>
  <r>
    <n v="207"/>
    <s v="Carney-Anderson"/>
    <s v="Digitized 5thgeneration knowledgebase"/>
    <n v="1000"/>
    <n v="4257"/>
    <x v="1"/>
    <x v="177"/>
    <x v="1"/>
    <s v="USD"/>
    <n v="1535432400"/>
    <x v="202"/>
    <n v="1537160400"/>
    <d v="2018-09-17T05:00:00"/>
    <b v="0"/>
    <b v="1"/>
    <s v="music/rock"/>
    <x v="1"/>
    <x v="1"/>
    <x v="205"/>
    <x v="205"/>
  </r>
  <r>
    <n v="208"/>
    <s v="Jackson Inc"/>
    <s v="Mandatory multi-tasking encryption"/>
    <n v="196900"/>
    <n v="199110"/>
    <x v="1"/>
    <x v="178"/>
    <x v="1"/>
    <s v="USD"/>
    <n v="1510207200"/>
    <x v="203"/>
    <n v="1512280800"/>
    <d v="2017-12-03T06:00:00"/>
    <b v="0"/>
    <b v="0"/>
    <s v="film &amp; video/documentary"/>
    <x v="4"/>
    <x v="4"/>
    <x v="206"/>
    <x v="206"/>
  </r>
  <r>
    <n v="209"/>
    <s v="Warren Ltd"/>
    <s v="Distributed system-worthy application"/>
    <n v="194500"/>
    <n v="41212"/>
    <x v="2"/>
    <x v="179"/>
    <x v="2"/>
    <s v="AUD"/>
    <n v="1462510800"/>
    <x v="204"/>
    <n v="1463115600"/>
    <d v="2016-05-13T05:00:00"/>
    <b v="0"/>
    <b v="0"/>
    <s v="film &amp; video/documentary"/>
    <x v="4"/>
    <x v="4"/>
    <x v="207"/>
    <x v="207"/>
  </r>
  <r>
    <n v="210"/>
    <s v="Schultz Inc"/>
    <s v="Synergistic tertiary time-frame"/>
    <n v="9400"/>
    <n v="6338"/>
    <x v="0"/>
    <x v="31"/>
    <x v="3"/>
    <s v="DKK"/>
    <n v="1488520800"/>
    <x v="205"/>
    <n v="1490850000"/>
    <d v="2017-03-30T05:00:00"/>
    <b v="0"/>
    <b v="0"/>
    <s v="film &amp; video/science fiction"/>
    <x v="4"/>
    <x v="22"/>
    <x v="208"/>
    <x v="208"/>
  </r>
  <r>
    <n v="211"/>
    <s v="Thompson LLC"/>
    <s v="Customer-focused impactful benchmark"/>
    <n v="104400"/>
    <n v="99100"/>
    <x v="0"/>
    <x v="180"/>
    <x v="1"/>
    <s v="USD"/>
    <n v="1377579600"/>
    <x v="206"/>
    <n v="1379653200"/>
    <d v="2013-09-20T05:00:00"/>
    <b v="0"/>
    <b v="0"/>
    <s v="theater/plays"/>
    <x v="3"/>
    <x v="3"/>
    <x v="209"/>
    <x v="209"/>
  </r>
  <r>
    <n v="212"/>
    <s v="Johnson Inc"/>
    <s v="Profound next generation infrastructure"/>
    <n v="8100"/>
    <n v="12300"/>
    <x v="1"/>
    <x v="170"/>
    <x v="1"/>
    <s v="USD"/>
    <n v="1576389600"/>
    <x v="207"/>
    <n v="1580364000"/>
    <d v="2020-01-30T06:00:00"/>
    <b v="0"/>
    <b v="0"/>
    <s v="theater/plays"/>
    <x v="3"/>
    <x v="3"/>
    <x v="210"/>
    <x v="210"/>
  </r>
  <r>
    <n v="213"/>
    <s v="Morgan-Warren"/>
    <s v="Face-to-face encompassing info-mediaries"/>
    <n v="87900"/>
    <n v="171549"/>
    <x v="1"/>
    <x v="181"/>
    <x v="1"/>
    <s v="USD"/>
    <n v="1289019600"/>
    <x v="208"/>
    <n v="1289714400"/>
    <d v="2010-11-14T06:00:00"/>
    <b v="0"/>
    <b v="1"/>
    <s v="music/indie rock"/>
    <x v="1"/>
    <x v="7"/>
    <x v="211"/>
    <x v="211"/>
  </r>
  <r>
    <n v="214"/>
    <s v="Sullivan Group"/>
    <s v="Open-source fresh-thinking policy"/>
    <n v="1400"/>
    <n v="14324"/>
    <x v="1"/>
    <x v="34"/>
    <x v="1"/>
    <s v="USD"/>
    <n v="1282194000"/>
    <x v="209"/>
    <n v="1282712400"/>
    <d v="2010-08-25T05:00:00"/>
    <b v="0"/>
    <b v="0"/>
    <s v="music/rock"/>
    <x v="1"/>
    <x v="1"/>
    <x v="212"/>
    <x v="212"/>
  </r>
  <r>
    <n v="215"/>
    <s v="Vargas, Banks and Palmer"/>
    <s v="Extended 24/7 implementation"/>
    <n v="156800"/>
    <n v="6024"/>
    <x v="0"/>
    <x v="182"/>
    <x v="1"/>
    <s v="USD"/>
    <n v="1550037600"/>
    <x v="210"/>
    <n v="1550210400"/>
    <d v="2019-02-15T06:00:00"/>
    <b v="0"/>
    <b v="0"/>
    <s v="theater/plays"/>
    <x v="3"/>
    <x v="3"/>
    <x v="213"/>
    <x v="213"/>
  </r>
  <r>
    <n v="216"/>
    <s v="Johnson, Dixon and Zimmerman"/>
    <s v="Organic dynamic algorithm"/>
    <n v="121700"/>
    <n v="188721"/>
    <x v="1"/>
    <x v="183"/>
    <x v="1"/>
    <s v="USD"/>
    <n v="1321941600"/>
    <x v="211"/>
    <n v="1322114400"/>
    <d v="2011-11-24T06:00:00"/>
    <b v="0"/>
    <b v="0"/>
    <s v="theater/plays"/>
    <x v="3"/>
    <x v="3"/>
    <x v="214"/>
    <x v="214"/>
  </r>
  <r>
    <n v="217"/>
    <s v="Moore, Dudley and Navarro"/>
    <s v="Organic multi-tasking focus group"/>
    <n v="129400"/>
    <n v="57911"/>
    <x v="0"/>
    <x v="184"/>
    <x v="1"/>
    <s v="USD"/>
    <n v="1556427600"/>
    <x v="212"/>
    <n v="1557205200"/>
    <d v="2019-05-07T05:00:00"/>
    <b v="0"/>
    <b v="0"/>
    <s v="film &amp; video/science fiction"/>
    <x v="4"/>
    <x v="22"/>
    <x v="215"/>
    <x v="215"/>
  </r>
  <r>
    <n v="218"/>
    <s v="Price-Rodriguez"/>
    <s v="Adaptive logistical initiative"/>
    <n v="5700"/>
    <n v="12309"/>
    <x v="1"/>
    <x v="185"/>
    <x v="4"/>
    <s v="GBP"/>
    <n v="1320991200"/>
    <x v="213"/>
    <n v="1323928800"/>
    <d v="2011-12-15T06:00:00"/>
    <b v="0"/>
    <b v="1"/>
    <s v="film &amp; video/shorts"/>
    <x v="4"/>
    <x v="12"/>
    <x v="216"/>
    <x v="216"/>
  </r>
  <r>
    <n v="219"/>
    <s v="Huang-Henderson"/>
    <s v="Stand-alone mobile customer loyalty"/>
    <n v="41700"/>
    <n v="138497"/>
    <x v="1"/>
    <x v="186"/>
    <x v="1"/>
    <s v="USD"/>
    <n v="1345093200"/>
    <x v="214"/>
    <n v="1346130000"/>
    <d v="2012-08-28T05:00:00"/>
    <b v="0"/>
    <b v="0"/>
    <s v="film &amp; video/animation"/>
    <x v="4"/>
    <x v="10"/>
    <x v="217"/>
    <x v="217"/>
  </r>
  <r>
    <n v="220"/>
    <s v="Owens-Le"/>
    <s v="Focused composite approach"/>
    <n v="7900"/>
    <n v="667"/>
    <x v="0"/>
    <x v="68"/>
    <x v="1"/>
    <s v="USD"/>
    <n v="1309496400"/>
    <x v="215"/>
    <n v="1311051600"/>
    <d v="2011-07-19T05:00:00"/>
    <b v="1"/>
    <b v="0"/>
    <s v="theater/plays"/>
    <x v="3"/>
    <x v="3"/>
    <x v="218"/>
    <x v="218"/>
  </r>
  <r>
    <n v="221"/>
    <s v="Huff LLC"/>
    <s v="Face-to-face clear-thinking Local Area Network"/>
    <n v="121500"/>
    <n v="119830"/>
    <x v="0"/>
    <x v="187"/>
    <x v="1"/>
    <s v="USD"/>
    <n v="1340254800"/>
    <x v="216"/>
    <n v="1340427600"/>
    <d v="2012-06-23T05:00:00"/>
    <b v="1"/>
    <b v="0"/>
    <s v="food/food trucks"/>
    <x v="0"/>
    <x v="0"/>
    <x v="219"/>
    <x v="219"/>
  </r>
  <r>
    <n v="222"/>
    <s v="Johnson LLC"/>
    <s v="Cross-group cohesive circuit"/>
    <n v="4800"/>
    <n v="6623"/>
    <x v="1"/>
    <x v="188"/>
    <x v="1"/>
    <s v="USD"/>
    <n v="1412226000"/>
    <x v="217"/>
    <n v="1412312400"/>
    <d v="2014-10-03T05:00:00"/>
    <b v="0"/>
    <b v="0"/>
    <s v="photography/photography books"/>
    <x v="7"/>
    <x v="14"/>
    <x v="220"/>
    <x v="220"/>
  </r>
  <r>
    <n v="223"/>
    <s v="Chavez, Garcia and Cantu"/>
    <s v="Synergistic explicit capability"/>
    <n v="87300"/>
    <n v="81897"/>
    <x v="0"/>
    <x v="189"/>
    <x v="1"/>
    <s v="USD"/>
    <n v="1458104400"/>
    <x v="218"/>
    <n v="1459314000"/>
    <d v="2016-03-30T05:00:00"/>
    <b v="0"/>
    <b v="0"/>
    <s v="theater/plays"/>
    <x v="3"/>
    <x v="3"/>
    <x v="221"/>
    <x v="221"/>
  </r>
  <r>
    <n v="224"/>
    <s v="Lester-Moore"/>
    <s v="Diverse analyzing definition"/>
    <n v="46300"/>
    <n v="186885"/>
    <x v="1"/>
    <x v="190"/>
    <x v="1"/>
    <s v="USD"/>
    <n v="1411534800"/>
    <x v="219"/>
    <n v="1415426400"/>
    <d v="2014-11-08T06:00:00"/>
    <b v="0"/>
    <b v="0"/>
    <s v="film &amp; video/science fiction"/>
    <x v="4"/>
    <x v="22"/>
    <x v="222"/>
    <x v="222"/>
  </r>
  <r>
    <n v="225"/>
    <s v="Fox-Quinn"/>
    <s v="Enterprise-wide reciprocal success"/>
    <n v="67800"/>
    <n v="176398"/>
    <x v="1"/>
    <x v="191"/>
    <x v="1"/>
    <s v="USD"/>
    <n v="1399093200"/>
    <x v="220"/>
    <n v="1399093200"/>
    <d v="2014-05-03T05:00:00"/>
    <b v="1"/>
    <b v="0"/>
    <s v="music/rock"/>
    <x v="1"/>
    <x v="1"/>
    <x v="223"/>
    <x v="223"/>
  </r>
  <r>
    <n v="226"/>
    <s v="Garcia Inc"/>
    <s v="Progressive neutral middleware"/>
    <n v="3000"/>
    <n v="10999"/>
    <x v="1"/>
    <x v="192"/>
    <x v="1"/>
    <s v="USD"/>
    <n v="1270702800"/>
    <x v="221"/>
    <n v="1273899600"/>
    <d v="2010-05-15T05:00:00"/>
    <b v="0"/>
    <b v="0"/>
    <s v="photography/photography books"/>
    <x v="7"/>
    <x v="14"/>
    <x v="224"/>
    <x v="224"/>
  </r>
  <r>
    <n v="227"/>
    <s v="Johnson-Lee"/>
    <s v="Intuitive exuding process improvement"/>
    <n v="60900"/>
    <n v="102751"/>
    <x v="1"/>
    <x v="193"/>
    <x v="1"/>
    <s v="USD"/>
    <n v="1431666000"/>
    <x v="222"/>
    <n v="1432184400"/>
    <d v="2015-05-21T05:00:00"/>
    <b v="0"/>
    <b v="0"/>
    <s v="games/mobile games"/>
    <x v="6"/>
    <x v="20"/>
    <x v="225"/>
    <x v="225"/>
  </r>
  <r>
    <n v="228"/>
    <s v="Pineda Group"/>
    <s v="Exclusive real-time protocol"/>
    <n v="137900"/>
    <n v="165352"/>
    <x v="1"/>
    <x v="194"/>
    <x v="1"/>
    <s v="USD"/>
    <n v="1472619600"/>
    <x v="172"/>
    <n v="1474779600"/>
    <d v="2016-09-25T05:00:00"/>
    <b v="0"/>
    <b v="0"/>
    <s v="film &amp; video/animation"/>
    <x v="4"/>
    <x v="10"/>
    <x v="226"/>
    <x v="226"/>
  </r>
  <r>
    <n v="229"/>
    <s v="Hoffman-Howard"/>
    <s v="Extended encompassing application"/>
    <n v="85600"/>
    <n v="165798"/>
    <x v="1"/>
    <x v="195"/>
    <x v="1"/>
    <s v="USD"/>
    <n v="1496293200"/>
    <x v="223"/>
    <n v="1500440400"/>
    <d v="2017-07-19T05:00:00"/>
    <b v="0"/>
    <b v="1"/>
    <s v="games/mobile games"/>
    <x v="6"/>
    <x v="20"/>
    <x v="227"/>
    <x v="227"/>
  </r>
  <r>
    <n v="230"/>
    <s v="Miranda, Hall and Mcgrath"/>
    <s v="Progressive value-added ability"/>
    <n v="2400"/>
    <n v="10084"/>
    <x v="1"/>
    <x v="196"/>
    <x v="1"/>
    <s v="USD"/>
    <n v="1575612000"/>
    <x v="224"/>
    <n v="1575612000"/>
    <d v="2019-12-06T06:00:00"/>
    <b v="0"/>
    <b v="0"/>
    <s v="games/video games"/>
    <x v="6"/>
    <x v="11"/>
    <x v="228"/>
    <x v="228"/>
  </r>
  <r>
    <n v="231"/>
    <s v="Williams, Carter and Gonzalez"/>
    <s v="Cross-platform uniform hardware"/>
    <n v="7200"/>
    <n v="5523"/>
    <x v="3"/>
    <x v="109"/>
    <x v="1"/>
    <s v="USD"/>
    <n v="1369112400"/>
    <x v="225"/>
    <n v="1374123600"/>
    <d v="2013-07-18T05:00:00"/>
    <b v="0"/>
    <b v="0"/>
    <s v="theater/plays"/>
    <x v="3"/>
    <x v="3"/>
    <x v="229"/>
    <x v="229"/>
  </r>
  <r>
    <n v="232"/>
    <s v="Davis-Rodriguez"/>
    <s v="Progressive secondary portal"/>
    <n v="3400"/>
    <n v="5823"/>
    <x v="1"/>
    <x v="45"/>
    <x v="1"/>
    <s v="USD"/>
    <n v="1469422800"/>
    <x v="226"/>
    <n v="1469509200"/>
    <d v="2016-07-26T05:00:00"/>
    <b v="0"/>
    <b v="0"/>
    <s v="theater/plays"/>
    <x v="3"/>
    <x v="3"/>
    <x v="230"/>
    <x v="230"/>
  </r>
  <r>
    <n v="233"/>
    <s v="Reid, Rivera and Perry"/>
    <s v="Multi-lateral national adapter"/>
    <n v="3800"/>
    <n v="6000"/>
    <x v="1"/>
    <x v="197"/>
    <x v="1"/>
    <s v="USD"/>
    <n v="1307854800"/>
    <x v="227"/>
    <n v="1309237200"/>
    <d v="2011-06-28T05:00:00"/>
    <b v="0"/>
    <b v="0"/>
    <s v="film &amp; video/animation"/>
    <x v="4"/>
    <x v="10"/>
    <x v="231"/>
    <x v="231"/>
  </r>
  <r>
    <n v="234"/>
    <s v="Mendoza-Parker"/>
    <s v="Enterprise-wide motivating matrices"/>
    <n v="7500"/>
    <n v="8181"/>
    <x v="1"/>
    <x v="46"/>
    <x v="6"/>
    <s v="EUR"/>
    <n v="1503378000"/>
    <x v="228"/>
    <n v="1503982800"/>
    <d v="2017-08-29T05:00:00"/>
    <b v="0"/>
    <b v="1"/>
    <s v="games/video games"/>
    <x v="6"/>
    <x v="11"/>
    <x v="232"/>
    <x v="232"/>
  </r>
  <r>
    <n v="235"/>
    <s v="Lee, Ali and Guzman"/>
    <s v="Polarized upward-trending Local Area Network"/>
    <n v="8600"/>
    <n v="3589"/>
    <x v="0"/>
    <x v="45"/>
    <x v="1"/>
    <s v="USD"/>
    <n v="1486965600"/>
    <x v="229"/>
    <n v="1487397600"/>
    <d v="2017-02-18T06:00:00"/>
    <b v="0"/>
    <b v="0"/>
    <s v="film &amp; video/animation"/>
    <x v="4"/>
    <x v="10"/>
    <x v="233"/>
    <x v="233"/>
  </r>
  <r>
    <n v="236"/>
    <s v="Gallegos-Cobb"/>
    <s v="Object-based directional function"/>
    <n v="39500"/>
    <n v="4323"/>
    <x v="0"/>
    <x v="176"/>
    <x v="2"/>
    <s v="AUD"/>
    <n v="1561438800"/>
    <x v="230"/>
    <n v="1562043600"/>
    <d v="2019-07-02T05:00:00"/>
    <b v="0"/>
    <b v="1"/>
    <s v="music/rock"/>
    <x v="1"/>
    <x v="1"/>
    <x v="234"/>
    <x v="234"/>
  </r>
  <r>
    <n v="237"/>
    <s v="Ellison PLC"/>
    <s v="Re-contextualized tangible open architecture"/>
    <n v="9300"/>
    <n v="14822"/>
    <x v="1"/>
    <x v="198"/>
    <x v="1"/>
    <s v="USD"/>
    <n v="1398402000"/>
    <x v="231"/>
    <n v="1398574800"/>
    <d v="2014-04-27T05:00:00"/>
    <b v="0"/>
    <b v="0"/>
    <s v="film &amp; video/animation"/>
    <x v="4"/>
    <x v="10"/>
    <x v="235"/>
    <x v="235"/>
  </r>
  <r>
    <n v="238"/>
    <s v="Bolton, Sanchez and Carrillo"/>
    <s v="Distributed systemic adapter"/>
    <n v="2400"/>
    <n v="10138"/>
    <x v="1"/>
    <x v="199"/>
    <x v="3"/>
    <s v="DKK"/>
    <n v="1513231200"/>
    <x v="232"/>
    <n v="1515391200"/>
    <d v="2018-01-08T06:00:00"/>
    <b v="0"/>
    <b v="1"/>
    <s v="theater/plays"/>
    <x v="3"/>
    <x v="3"/>
    <x v="236"/>
    <x v="236"/>
  </r>
  <r>
    <n v="239"/>
    <s v="Mason-Sanders"/>
    <s v="Networked web-enabled instruction set"/>
    <n v="3200"/>
    <n v="3127"/>
    <x v="0"/>
    <x v="142"/>
    <x v="1"/>
    <s v="USD"/>
    <n v="1440824400"/>
    <x v="233"/>
    <n v="1441170000"/>
    <d v="2015-09-02T05:00:00"/>
    <b v="0"/>
    <b v="0"/>
    <s v="technology/wearables"/>
    <x v="2"/>
    <x v="8"/>
    <x v="237"/>
    <x v="237"/>
  </r>
  <r>
    <n v="240"/>
    <s v="Pitts-Reed"/>
    <s v="Vision-oriented dynamic service-desk"/>
    <n v="29400"/>
    <n v="123124"/>
    <x v="1"/>
    <x v="200"/>
    <x v="1"/>
    <s v="USD"/>
    <n v="1281070800"/>
    <x v="194"/>
    <n v="1281157200"/>
    <d v="2010-08-07T05:00:00"/>
    <b v="0"/>
    <b v="0"/>
    <s v="theater/plays"/>
    <x v="3"/>
    <x v="3"/>
    <x v="238"/>
    <x v="238"/>
  </r>
  <r>
    <n v="241"/>
    <s v="Gonzalez-Martinez"/>
    <s v="Vision-oriented actuating open system"/>
    <n v="168500"/>
    <n v="171729"/>
    <x v="1"/>
    <x v="74"/>
    <x v="2"/>
    <s v="AUD"/>
    <n v="1397365200"/>
    <x v="234"/>
    <n v="1398229200"/>
    <d v="2014-04-23T05:00:00"/>
    <b v="0"/>
    <b v="1"/>
    <s v="publishing/nonfiction"/>
    <x v="5"/>
    <x v="9"/>
    <x v="239"/>
    <x v="239"/>
  </r>
  <r>
    <n v="242"/>
    <s v="Hill, Martin and Garcia"/>
    <s v="Sharable scalable core"/>
    <n v="8400"/>
    <n v="10729"/>
    <x v="1"/>
    <x v="201"/>
    <x v="1"/>
    <s v="USD"/>
    <n v="1494392400"/>
    <x v="235"/>
    <n v="1495256400"/>
    <d v="2017-05-20T05:00:00"/>
    <b v="0"/>
    <b v="1"/>
    <s v="music/rock"/>
    <x v="1"/>
    <x v="1"/>
    <x v="240"/>
    <x v="240"/>
  </r>
  <r>
    <n v="243"/>
    <s v="Garcia PLC"/>
    <s v="Customer-focused attitude-oriented function"/>
    <n v="2300"/>
    <n v="10240"/>
    <x v="1"/>
    <x v="202"/>
    <x v="1"/>
    <s v="USD"/>
    <n v="1520143200"/>
    <x v="236"/>
    <n v="1520402400"/>
    <d v="2018-03-07T06:00:00"/>
    <b v="0"/>
    <b v="0"/>
    <s v="theater/plays"/>
    <x v="3"/>
    <x v="3"/>
    <x v="241"/>
    <x v="241"/>
  </r>
  <r>
    <n v="244"/>
    <s v="Herring-Bailey"/>
    <s v="Reverse-engineered system-worthy extranet"/>
    <n v="700"/>
    <n v="3988"/>
    <x v="1"/>
    <x v="4"/>
    <x v="1"/>
    <s v="USD"/>
    <n v="1405314000"/>
    <x v="237"/>
    <n v="1409806800"/>
    <d v="2014-09-04T05:00:00"/>
    <b v="0"/>
    <b v="0"/>
    <s v="theater/plays"/>
    <x v="3"/>
    <x v="3"/>
    <x v="242"/>
    <x v="242"/>
  </r>
  <r>
    <n v="245"/>
    <s v="Russell-Gardner"/>
    <s v="Re-engineered systematic monitoring"/>
    <n v="2900"/>
    <n v="14771"/>
    <x v="1"/>
    <x v="203"/>
    <x v="1"/>
    <s v="USD"/>
    <n v="1396846800"/>
    <x v="238"/>
    <n v="1396933200"/>
    <d v="2014-04-08T05:00:00"/>
    <b v="0"/>
    <b v="0"/>
    <s v="theater/plays"/>
    <x v="3"/>
    <x v="3"/>
    <x v="243"/>
    <x v="243"/>
  </r>
  <r>
    <n v="246"/>
    <s v="Walters-Carter"/>
    <s v="Seamless value-added standardization"/>
    <n v="4500"/>
    <n v="14649"/>
    <x v="1"/>
    <x v="42"/>
    <x v="1"/>
    <s v="USD"/>
    <n v="1375678800"/>
    <x v="239"/>
    <n v="1376024400"/>
    <d v="2013-08-09T05:00:00"/>
    <b v="0"/>
    <b v="0"/>
    <s v="technology/web"/>
    <x v="2"/>
    <x v="2"/>
    <x v="244"/>
    <x v="244"/>
  </r>
  <r>
    <n v="247"/>
    <s v="Johnson, Patterson and Montoya"/>
    <s v="Triple-buffered fresh-thinking frame"/>
    <n v="19800"/>
    <n v="184658"/>
    <x v="1"/>
    <x v="204"/>
    <x v="1"/>
    <s v="USD"/>
    <n v="1482386400"/>
    <x v="240"/>
    <n v="1483682400"/>
    <d v="2017-01-06T06:00:00"/>
    <b v="0"/>
    <b v="1"/>
    <s v="publishing/fiction"/>
    <x v="5"/>
    <x v="13"/>
    <x v="245"/>
    <x v="245"/>
  </r>
  <r>
    <n v="248"/>
    <s v="Roberts and Sons"/>
    <s v="Streamlined holistic knowledgebase"/>
    <n v="6200"/>
    <n v="13103"/>
    <x v="1"/>
    <x v="205"/>
    <x v="2"/>
    <s v="AUD"/>
    <n v="1420005600"/>
    <x v="241"/>
    <n v="1420437600"/>
    <d v="2015-01-05T06:00:00"/>
    <b v="0"/>
    <b v="0"/>
    <s v="games/mobile games"/>
    <x v="6"/>
    <x v="20"/>
    <x v="246"/>
    <x v="246"/>
  </r>
  <r>
    <n v="249"/>
    <s v="Avila-Nelson"/>
    <s v="Up-sized intermediate website"/>
    <n v="61500"/>
    <n v="168095"/>
    <x v="1"/>
    <x v="206"/>
    <x v="1"/>
    <s v="USD"/>
    <n v="1420178400"/>
    <x v="242"/>
    <n v="1420783200"/>
    <d v="2015-01-09T06:00:00"/>
    <b v="0"/>
    <b v="0"/>
    <s v="publishing/translations"/>
    <x v="5"/>
    <x v="18"/>
    <x v="247"/>
    <x v="247"/>
  </r>
  <r>
    <n v="250"/>
    <s v="Robbins and Sons"/>
    <s v="Future-proofed directional synergy"/>
    <n v="100"/>
    <n v="3"/>
    <x v="0"/>
    <x v="49"/>
    <x v="1"/>
    <s v="USD"/>
    <n v="1264399200"/>
    <x v="67"/>
    <n v="1267423200"/>
    <d v="2010-03-01T06:00:00"/>
    <b v="0"/>
    <b v="0"/>
    <s v="music/rock"/>
    <x v="1"/>
    <x v="1"/>
    <x v="248"/>
    <x v="248"/>
  </r>
  <r>
    <n v="251"/>
    <s v="Singleton Ltd"/>
    <s v="Enhanced user-facing function"/>
    <n v="7100"/>
    <n v="3840"/>
    <x v="0"/>
    <x v="196"/>
    <x v="1"/>
    <s v="USD"/>
    <n v="1355032800"/>
    <x v="243"/>
    <n v="1355205600"/>
    <d v="2012-12-11T06:00:00"/>
    <b v="0"/>
    <b v="0"/>
    <s v="theater/plays"/>
    <x v="3"/>
    <x v="3"/>
    <x v="249"/>
    <x v="249"/>
  </r>
  <r>
    <n v="252"/>
    <s v="Perez PLC"/>
    <s v="Operative bandwidth-monitored interface"/>
    <n v="1000"/>
    <n v="6263"/>
    <x v="1"/>
    <x v="207"/>
    <x v="1"/>
    <s v="USD"/>
    <n v="1382677200"/>
    <x v="244"/>
    <n v="1383109200"/>
    <d v="2013-10-30T05:00:00"/>
    <b v="0"/>
    <b v="0"/>
    <s v="theater/plays"/>
    <x v="3"/>
    <x v="3"/>
    <x v="250"/>
    <x v="250"/>
  </r>
  <r>
    <n v="253"/>
    <s v="Rogers, Jacobs and Jackson"/>
    <s v="Upgradable multi-state instruction set"/>
    <n v="121500"/>
    <n v="108161"/>
    <x v="0"/>
    <x v="208"/>
    <x v="0"/>
    <s v="CAD"/>
    <n v="1302238800"/>
    <x v="245"/>
    <n v="1303275600"/>
    <d v="2011-04-20T05:00:00"/>
    <b v="0"/>
    <b v="0"/>
    <s v="film &amp; video/drama"/>
    <x v="4"/>
    <x v="6"/>
    <x v="251"/>
    <x v="251"/>
  </r>
  <r>
    <n v="254"/>
    <s v="Barry Group"/>
    <s v="De-engineered static Local Area Network"/>
    <n v="4600"/>
    <n v="8505"/>
    <x v="1"/>
    <x v="39"/>
    <x v="1"/>
    <s v="USD"/>
    <n v="1487656800"/>
    <x v="246"/>
    <n v="1487829600"/>
    <d v="2017-02-23T06:00:00"/>
    <b v="0"/>
    <b v="0"/>
    <s v="publishing/nonfiction"/>
    <x v="5"/>
    <x v="9"/>
    <x v="252"/>
    <x v="252"/>
  </r>
  <r>
    <n v="255"/>
    <s v="Rosales, Branch and Harmon"/>
    <s v="Upgradable grid-enabled superstructure"/>
    <n v="80500"/>
    <n v="96735"/>
    <x v="1"/>
    <x v="209"/>
    <x v="1"/>
    <s v="USD"/>
    <n v="1297836000"/>
    <x v="247"/>
    <n v="1298268000"/>
    <d v="2011-02-21T06:00:00"/>
    <b v="0"/>
    <b v="1"/>
    <s v="music/rock"/>
    <x v="1"/>
    <x v="1"/>
    <x v="253"/>
    <x v="253"/>
  </r>
  <r>
    <n v="256"/>
    <s v="Smith-Reid"/>
    <s v="Optimized actuating toolset"/>
    <n v="4100"/>
    <n v="959"/>
    <x v="0"/>
    <x v="27"/>
    <x v="4"/>
    <s v="GBP"/>
    <n v="1453615200"/>
    <x v="248"/>
    <n v="1456812000"/>
    <d v="2016-03-01T06:00:00"/>
    <b v="0"/>
    <b v="0"/>
    <s v="music/rock"/>
    <x v="1"/>
    <x v="1"/>
    <x v="254"/>
    <x v="254"/>
  </r>
  <r>
    <n v="257"/>
    <s v="Williams Inc"/>
    <s v="Decentralized exuding strategy"/>
    <n v="5700"/>
    <n v="8322"/>
    <x v="1"/>
    <x v="45"/>
    <x v="1"/>
    <s v="USD"/>
    <n v="1362463200"/>
    <x v="249"/>
    <n v="1363669200"/>
    <d v="2013-03-19T05:00:00"/>
    <b v="0"/>
    <b v="0"/>
    <s v="theater/plays"/>
    <x v="3"/>
    <x v="3"/>
    <x v="255"/>
    <x v="255"/>
  </r>
  <r>
    <n v="258"/>
    <s v="Duncan, Mcdonald and Miller"/>
    <s v="Assimilated coherent hardware"/>
    <n v="5000"/>
    <n v="13424"/>
    <x v="1"/>
    <x v="129"/>
    <x v="1"/>
    <s v="USD"/>
    <n v="1481176800"/>
    <x v="250"/>
    <n v="1482904800"/>
    <d v="2016-12-28T06:00:00"/>
    <b v="0"/>
    <b v="1"/>
    <s v="theater/plays"/>
    <x v="3"/>
    <x v="3"/>
    <x v="256"/>
    <x v="256"/>
  </r>
  <r>
    <n v="259"/>
    <s v="Watkins Ltd"/>
    <s v="Multi-channeled responsive implementation"/>
    <n v="1800"/>
    <n v="10755"/>
    <x v="1"/>
    <x v="188"/>
    <x v="1"/>
    <s v="USD"/>
    <n v="1354946400"/>
    <x v="251"/>
    <n v="1356588000"/>
    <d v="2012-12-27T06:00:00"/>
    <b v="1"/>
    <b v="0"/>
    <s v="photography/photography books"/>
    <x v="7"/>
    <x v="14"/>
    <x v="257"/>
    <x v="257"/>
  </r>
  <r>
    <n v="260"/>
    <s v="Allen-Jones"/>
    <s v="Centralized modular initiative"/>
    <n v="6300"/>
    <n v="9935"/>
    <x v="1"/>
    <x v="210"/>
    <x v="1"/>
    <s v="USD"/>
    <n v="1348808400"/>
    <x v="136"/>
    <n v="1349845200"/>
    <d v="2012-10-10T05:00:00"/>
    <b v="0"/>
    <b v="0"/>
    <s v="music/rock"/>
    <x v="1"/>
    <x v="1"/>
    <x v="258"/>
    <x v="258"/>
  </r>
  <r>
    <n v="261"/>
    <s v="Mason-Smith"/>
    <s v="Reverse-engineered cohesive migration"/>
    <n v="84300"/>
    <n v="26303"/>
    <x v="0"/>
    <x v="211"/>
    <x v="1"/>
    <s v="USD"/>
    <n v="1282712400"/>
    <x v="252"/>
    <n v="1283058000"/>
    <d v="2010-08-29T05:00:00"/>
    <b v="0"/>
    <b v="1"/>
    <s v="music/rock"/>
    <x v="1"/>
    <x v="1"/>
    <x v="259"/>
    <x v="259"/>
  </r>
  <r>
    <n v="262"/>
    <s v="Lloyd, Kennedy and Davis"/>
    <s v="Compatible multimedia hub"/>
    <n v="1700"/>
    <n v="5328"/>
    <x v="1"/>
    <x v="37"/>
    <x v="1"/>
    <s v="USD"/>
    <n v="1301979600"/>
    <x v="253"/>
    <n v="1304226000"/>
    <d v="2011-05-01T05:00:00"/>
    <b v="0"/>
    <b v="1"/>
    <s v="music/indie rock"/>
    <x v="1"/>
    <x v="7"/>
    <x v="260"/>
    <x v="260"/>
  </r>
  <r>
    <n v="263"/>
    <s v="Walker Ltd"/>
    <s v="Organic eco-centric success"/>
    <n v="2900"/>
    <n v="10756"/>
    <x v="1"/>
    <x v="134"/>
    <x v="1"/>
    <s v="USD"/>
    <n v="1263016800"/>
    <x v="254"/>
    <n v="1263016800"/>
    <d v="2010-01-09T06:00:00"/>
    <b v="0"/>
    <b v="0"/>
    <s v="photography/photography books"/>
    <x v="7"/>
    <x v="14"/>
    <x v="261"/>
    <x v="261"/>
  </r>
  <r>
    <n v="264"/>
    <s v="Gordon PLC"/>
    <s v="Virtual reciprocal policy"/>
    <n v="45600"/>
    <n v="165375"/>
    <x v="1"/>
    <x v="212"/>
    <x v="1"/>
    <s v="USD"/>
    <n v="1360648800"/>
    <x v="255"/>
    <n v="1362031200"/>
    <d v="2013-02-28T06:00:00"/>
    <b v="0"/>
    <b v="0"/>
    <s v="theater/plays"/>
    <x v="3"/>
    <x v="3"/>
    <x v="262"/>
    <x v="262"/>
  </r>
  <r>
    <n v="265"/>
    <s v="Lee and Sons"/>
    <s v="Persevering interactive emulation"/>
    <n v="4900"/>
    <n v="6031"/>
    <x v="1"/>
    <x v="99"/>
    <x v="1"/>
    <s v="USD"/>
    <n v="1451800800"/>
    <x v="256"/>
    <n v="1455602400"/>
    <d v="2016-02-16T06:00:00"/>
    <b v="0"/>
    <b v="0"/>
    <s v="theater/plays"/>
    <x v="3"/>
    <x v="3"/>
    <x v="263"/>
    <x v="263"/>
  </r>
  <r>
    <n v="266"/>
    <s v="Cole LLC"/>
    <s v="Proactive responsive emulation"/>
    <n v="111900"/>
    <n v="85902"/>
    <x v="0"/>
    <x v="213"/>
    <x v="6"/>
    <s v="EUR"/>
    <n v="1415340000"/>
    <x v="257"/>
    <n v="1418191200"/>
    <d v="2014-12-10T06:00:00"/>
    <b v="0"/>
    <b v="1"/>
    <s v="music/jazz"/>
    <x v="1"/>
    <x v="17"/>
    <x v="264"/>
    <x v="264"/>
  </r>
  <r>
    <n v="267"/>
    <s v="Acosta PLC"/>
    <s v="Extended eco-centric function"/>
    <n v="61600"/>
    <n v="143910"/>
    <x v="1"/>
    <x v="214"/>
    <x v="2"/>
    <s v="AUD"/>
    <n v="1351054800"/>
    <x v="258"/>
    <n v="1352440800"/>
    <d v="2012-11-09T06:00:00"/>
    <b v="0"/>
    <b v="0"/>
    <s v="theater/plays"/>
    <x v="3"/>
    <x v="3"/>
    <x v="265"/>
    <x v="265"/>
  </r>
  <r>
    <n v="268"/>
    <s v="Brown-Mckee"/>
    <s v="Networked optimal productivity"/>
    <n v="1500"/>
    <n v="2708"/>
    <x v="1"/>
    <x v="44"/>
    <x v="1"/>
    <s v="USD"/>
    <n v="1349326800"/>
    <x v="259"/>
    <n v="1353304800"/>
    <d v="2012-11-19T06:00:00"/>
    <b v="0"/>
    <b v="0"/>
    <s v="film &amp; video/documentary"/>
    <x v="4"/>
    <x v="4"/>
    <x v="266"/>
    <x v="266"/>
  </r>
  <r>
    <n v="269"/>
    <s v="Miles and Sons"/>
    <s v="Persistent attitude-oriented approach"/>
    <n v="3500"/>
    <n v="8842"/>
    <x v="1"/>
    <x v="215"/>
    <x v="1"/>
    <s v="USD"/>
    <n v="1548914400"/>
    <x v="260"/>
    <n v="1550728800"/>
    <d v="2019-02-21T06:00:00"/>
    <b v="0"/>
    <b v="0"/>
    <s v="film &amp; video/television"/>
    <x v="4"/>
    <x v="19"/>
    <x v="267"/>
    <x v="267"/>
  </r>
  <r>
    <n v="270"/>
    <s v="Sawyer, Horton and Williams"/>
    <s v="Triple-buffered 4thgeneration toolset"/>
    <n v="173900"/>
    <n v="47260"/>
    <x v="3"/>
    <x v="216"/>
    <x v="1"/>
    <s v="USD"/>
    <n v="1291269600"/>
    <x v="261"/>
    <n v="1291442400"/>
    <d v="2010-12-04T06:00:00"/>
    <b v="0"/>
    <b v="0"/>
    <s v="games/video games"/>
    <x v="6"/>
    <x v="11"/>
    <x v="268"/>
    <x v="268"/>
  </r>
  <r>
    <n v="271"/>
    <s v="Foley-Cox"/>
    <s v="Progressive zero administration leverage"/>
    <n v="153700"/>
    <n v="1953"/>
    <x v="2"/>
    <x v="217"/>
    <x v="1"/>
    <s v="USD"/>
    <n v="1449468000"/>
    <x v="262"/>
    <n v="1452146400"/>
    <d v="2016-01-07T06:00:00"/>
    <b v="0"/>
    <b v="0"/>
    <s v="photography/photography books"/>
    <x v="7"/>
    <x v="14"/>
    <x v="269"/>
    <x v="269"/>
  </r>
  <r>
    <n v="272"/>
    <s v="Horton, Morrison and Clark"/>
    <s v="Networked radical neural-net"/>
    <n v="51100"/>
    <n v="155349"/>
    <x v="1"/>
    <x v="218"/>
    <x v="1"/>
    <s v="USD"/>
    <n v="1562734800"/>
    <x v="263"/>
    <n v="1564894800"/>
    <d v="2019-08-04T05:00:00"/>
    <b v="0"/>
    <b v="1"/>
    <s v="theater/plays"/>
    <x v="3"/>
    <x v="3"/>
    <x v="270"/>
    <x v="270"/>
  </r>
  <r>
    <n v="273"/>
    <s v="Thomas and Sons"/>
    <s v="Re-engineered heuristic forecast"/>
    <n v="7800"/>
    <n v="10704"/>
    <x v="1"/>
    <x v="219"/>
    <x v="0"/>
    <s v="CAD"/>
    <n v="1505624400"/>
    <x v="264"/>
    <n v="1505883600"/>
    <d v="2017-09-20T05:00:00"/>
    <b v="0"/>
    <b v="0"/>
    <s v="theater/plays"/>
    <x v="3"/>
    <x v="3"/>
    <x v="271"/>
    <x v="271"/>
  </r>
  <r>
    <n v="274"/>
    <s v="Morgan-Jenkins"/>
    <s v="Fully-configurable background algorithm"/>
    <n v="2400"/>
    <n v="773"/>
    <x v="0"/>
    <x v="27"/>
    <x v="1"/>
    <s v="USD"/>
    <n v="1509948000"/>
    <x v="265"/>
    <n v="1510380000"/>
    <d v="2017-11-11T06:00:00"/>
    <b v="0"/>
    <b v="0"/>
    <s v="theater/plays"/>
    <x v="3"/>
    <x v="3"/>
    <x v="272"/>
    <x v="272"/>
  </r>
  <r>
    <n v="275"/>
    <s v="Ward, Sanchez and Kemp"/>
    <s v="Stand-alone discrete Graphical User Interface"/>
    <n v="3900"/>
    <n v="9419"/>
    <x v="1"/>
    <x v="220"/>
    <x v="1"/>
    <s v="USD"/>
    <n v="1554526800"/>
    <x v="266"/>
    <n v="1555218000"/>
    <d v="2019-04-14T05:00:00"/>
    <b v="0"/>
    <b v="0"/>
    <s v="publishing/translations"/>
    <x v="5"/>
    <x v="18"/>
    <x v="273"/>
    <x v="273"/>
  </r>
  <r>
    <n v="276"/>
    <s v="Fields Ltd"/>
    <s v="Front-line foreground project"/>
    <n v="5500"/>
    <n v="5324"/>
    <x v="0"/>
    <x v="221"/>
    <x v="1"/>
    <s v="USD"/>
    <n v="1334811600"/>
    <x v="267"/>
    <n v="1335243600"/>
    <d v="2012-04-24T05:00:00"/>
    <b v="0"/>
    <b v="1"/>
    <s v="games/video games"/>
    <x v="6"/>
    <x v="11"/>
    <x v="274"/>
    <x v="274"/>
  </r>
  <r>
    <n v="277"/>
    <s v="Ramos-Mitchell"/>
    <s v="Persevering system-worthy info-mediaries"/>
    <n v="700"/>
    <n v="7465"/>
    <x v="1"/>
    <x v="100"/>
    <x v="1"/>
    <s v="USD"/>
    <n v="1279515600"/>
    <x v="268"/>
    <n v="1279688400"/>
    <d v="2010-07-21T05:00:00"/>
    <b v="0"/>
    <b v="0"/>
    <s v="theater/plays"/>
    <x v="3"/>
    <x v="3"/>
    <x v="275"/>
    <x v="275"/>
  </r>
  <r>
    <n v="278"/>
    <s v="Higgins, Davis and Salazar"/>
    <s v="Distributed multi-tasking strategy"/>
    <n v="2700"/>
    <n v="8799"/>
    <x v="1"/>
    <x v="222"/>
    <x v="1"/>
    <s v="USD"/>
    <n v="1353909600"/>
    <x v="269"/>
    <n v="1356069600"/>
    <d v="2012-12-21T06:00:00"/>
    <b v="0"/>
    <b v="0"/>
    <s v="technology/web"/>
    <x v="2"/>
    <x v="2"/>
    <x v="276"/>
    <x v="276"/>
  </r>
  <r>
    <n v="279"/>
    <s v="Smith-Jenkins"/>
    <s v="Vision-oriented methodical application"/>
    <n v="8000"/>
    <n v="13656"/>
    <x v="1"/>
    <x v="223"/>
    <x v="1"/>
    <s v="USD"/>
    <n v="1535950800"/>
    <x v="270"/>
    <n v="1536210000"/>
    <d v="2018-09-06T05:00:00"/>
    <b v="0"/>
    <b v="0"/>
    <s v="theater/plays"/>
    <x v="3"/>
    <x v="3"/>
    <x v="277"/>
    <x v="277"/>
  </r>
  <r>
    <n v="280"/>
    <s v="Braun PLC"/>
    <s v="Function-based high-level infrastructure"/>
    <n v="2500"/>
    <n v="14536"/>
    <x v="1"/>
    <x v="224"/>
    <x v="1"/>
    <s v="USD"/>
    <n v="1511244000"/>
    <x v="271"/>
    <n v="1511762400"/>
    <d v="2017-11-27T06:00:00"/>
    <b v="0"/>
    <b v="0"/>
    <s v="film &amp; video/animation"/>
    <x v="4"/>
    <x v="10"/>
    <x v="278"/>
    <x v="278"/>
  </r>
  <r>
    <n v="281"/>
    <s v="Drake PLC"/>
    <s v="Profound object-oriented paradigm"/>
    <n v="164500"/>
    <n v="150552"/>
    <x v="0"/>
    <x v="225"/>
    <x v="1"/>
    <s v="USD"/>
    <n v="1331445600"/>
    <x v="272"/>
    <n v="1333256400"/>
    <d v="2012-04-01T05:00:00"/>
    <b v="0"/>
    <b v="1"/>
    <s v="theater/plays"/>
    <x v="3"/>
    <x v="3"/>
    <x v="279"/>
    <x v="279"/>
  </r>
  <r>
    <n v="282"/>
    <s v="Ross, Kelly and Brown"/>
    <s v="Virtual contextually-based circuit"/>
    <n v="8400"/>
    <n v="9076"/>
    <x v="1"/>
    <x v="221"/>
    <x v="1"/>
    <s v="USD"/>
    <n v="1480226400"/>
    <x v="73"/>
    <n v="1480744800"/>
    <d v="2016-12-03T06:00:00"/>
    <b v="0"/>
    <b v="1"/>
    <s v="film &amp; video/television"/>
    <x v="4"/>
    <x v="19"/>
    <x v="280"/>
    <x v="280"/>
  </r>
  <r>
    <n v="283"/>
    <s v="Lucas-Mullins"/>
    <s v="Business-focused dynamic instruction set"/>
    <n v="8100"/>
    <n v="1517"/>
    <x v="0"/>
    <x v="226"/>
    <x v="3"/>
    <s v="DKK"/>
    <n v="1464584400"/>
    <x v="273"/>
    <n v="1465016400"/>
    <d v="2016-06-04T05:00:00"/>
    <b v="0"/>
    <b v="0"/>
    <s v="music/rock"/>
    <x v="1"/>
    <x v="1"/>
    <x v="281"/>
    <x v="281"/>
  </r>
  <r>
    <n v="284"/>
    <s v="Tran LLC"/>
    <s v="Ameliorated fresh-thinking protocol"/>
    <n v="9800"/>
    <n v="8153"/>
    <x v="0"/>
    <x v="227"/>
    <x v="1"/>
    <s v="USD"/>
    <n v="1335848400"/>
    <x v="274"/>
    <n v="1336280400"/>
    <d v="2012-05-06T05:00:00"/>
    <b v="0"/>
    <b v="0"/>
    <s v="technology/web"/>
    <x v="2"/>
    <x v="2"/>
    <x v="282"/>
    <x v="282"/>
  </r>
  <r>
    <n v="285"/>
    <s v="Dawson, Brady and Gilbert"/>
    <s v="Front-line optimizing emulation"/>
    <n v="900"/>
    <n v="6357"/>
    <x v="1"/>
    <x v="228"/>
    <x v="1"/>
    <s v="USD"/>
    <n v="1473483600"/>
    <x v="275"/>
    <n v="1476766800"/>
    <d v="2016-10-18T05:00:00"/>
    <b v="0"/>
    <b v="0"/>
    <s v="theater/plays"/>
    <x v="3"/>
    <x v="3"/>
    <x v="283"/>
    <x v="283"/>
  </r>
  <r>
    <n v="286"/>
    <s v="Obrien-Aguirre"/>
    <s v="Devolved uniform complexity"/>
    <n v="112100"/>
    <n v="19557"/>
    <x v="3"/>
    <x v="229"/>
    <x v="1"/>
    <s v="USD"/>
    <n v="1479880800"/>
    <x v="276"/>
    <n v="1480485600"/>
    <d v="2016-11-30T06:00:00"/>
    <b v="0"/>
    <b v="0"/>
    <s v="theater/plays"/>
    <x v="3"/>
    <x v="3"/>
    <x v="284"/>
    <x v="284"/>
  </r>
  <r>
    <n v="287"/>
    <s v="Ferguson PLC"/>
    <s v="Public-key intangible superstructure"/>
    <n v="6300"/>
    <n v="13213"/>
    <x v="1"/>
    <x v="230"/>
    <x v="1"/>
    <s v="USD"/>
    <n v="1430197200"/>
    <x v="277"/>
    <n v="1430197200"/>
    <d v="2015-04-28T05:00:00"/>
    <b v="0"/>
    <b v="0"/>
    <s v="music/electric music"/>
    <x v="1"/>
    <x v="5"/>
    <x v="285"/>
    <x v="285"/>
  </r>
  <r>
    <n v="288"/>
    <s v="Garcia Ltd"/>
    <s v="Secured global success"/>
    <n v="5600"/>
    <n v="5476"/>
    <x v="0"/>
    <x v="231"/>
    <x v="3"/>
    <s v="DKK"/>
    <n v="1331701200"/>
    <x v="278"/>
    <n v="1331787600"/>
    <d v="2012-03-15T05:00:00"/>
    <b v="0"/>
    <b v="1"/>
    <s v="music/metal"/>
    <x v="1"/>
    <x v="16"/>
    <x v="286"/>
    <x v="286"/>
  </r>
  <r>
    <n v="289"/>
    <s v="Smith, Love and Smith"/>
    <s v="Grass-roots mission-critical capability"/>
    <n v="800"/>
    <n v="13474"/>
    <x v="1"/>
    <x v="232"/>
    <x v="0"/>
    <s v="CAD"/>
    <n v="1438578000"/>
    <x v="279"/>
    <n v="1438837200"/>
    <d v="2015-08-06T05:00:00"/>
    <b v="0"/>
    <b v="0"/>
    <s v="theater/plays"/>
    <x v="3"/>
    <x v="3"/>
    <x v="287"/>
    <x v="287"/>
  </r>
  <r>
    <n v="290"/>
    <s v="Wilson, Hall and Osborne"/>
    <s v="Advanced global data-warehouse"/>
    <n v="168600"/>
    <n v="91722"/>
    <x v="0"/>
    <x v="233"/>
    <x v="1"/>
    <s v="USD"/>
    <n v="1368162000"/>
    <x v="280"/>
    <n v="1370926800"/>
    <d v="2013-06-11T05:00:00"/>
    <b v="0"/>
    <b v="1"/>
    <s v="film &amp; video/documentary"/>
    <x v="4"/>
    <x v="4"/>
    <x v="288"/>
    <x v="288"/>
  </r>
  <r>
    <n v="291"/>
    <s v="Bell, Grimes and Kerr"/>
    <s v="Self-enabling uniform complexity"/>
    <n v="1800"/>
    <n v="8219"/>
    <x v="1"/>
    <x v="37"/>
    <x v="1"/>
    <s v="USD"/>
    <n v="1318654800"/>
    <x v="281"/>
    <n v="1319000400"/>
    <d v="2011-10-19T05:00:00"/>
    <b v="1"/>
    <b v="0"/>
    <s v="technology/web"/>
    <x v="2"/>
    <x v="2"/>
    <x v="289"/>
    <x v="289"/>
  </r>
  <r>
    <n v="292"/>
    <s v="Ho-Harris"/>
    <s v="Versatile cohesive encoding"/>
    <n v="7300"/>
    <n v="717"/>
    <x v="0"/>
    <x v="234"/>
    <x v="1"/>
    <s v="USD"/>
    <n v="1331874000"/>
    <x v="282"/>
    <n v="1333429200"/>
    <d v="2012-04-03T05:00:00"/>
    <b v="0"/>
    <b v="0"/>
    <s v="food/food trucks"/>
    <x v="0"/>
    <x v="0"/>
    <x v="290"/>
    <x v="290"/>
  </r>
  <r>
    <n v="293"/>
    <s v="Ross Group"/>
    <s v="Organized executive solution"/>
    <n v="6500"/>
    <n v="1065"/>
    <x v="3"/>
    <x v="235"/>
    <x v="6"/>
    <s v="EUR"/>
    <n v="1286254800"/>
    <x v="283"/>
    <n v="1287032400"/>
    <d v="2010-10-14T05:00:00"/>
    <b v="0"/>
    <b v="0"/>
    <s v="theater/plays"/>
    <x v="3"/>
    <x v="3"/>
    <x v="291"/>
    <x v="291"/>
  </r>
  <r>
    <n v="294"/>
    <s v="Turner-Davis"/>
    <s v="Automated local emulation"/>
    <n v="600"/>
    <n v="8038"/>
    <x v="1"/>
    <x v="236"/>
    <x v="1"/>
    <s v="USD"/>
    <n v="1540530000"/>
    <x v="284"/>
    <n v="1541570400"/>
    <d v="2018-11-07T06:00:00"/>
    <b v="0"/>
    <b v="0"/>
    <s v="theater/plays"/>
    <x v="3"/>
    <x v="3"/>
    <x v="292"/>
    <x v="292"/>
  </r>
  <r>
    <n v="295"/>
    <s v="Smith, Jackson and Herrera"/>
    <s v="Enterprise-wide intermediate middleware"/>
    <n v="192900"/>
    <n v="68769"/>
    <x v="0"/>
    <x v="237"/>
    <x v="5"/>
    <s v="CHF"/>
    <n v="1381813200"/>
    <x v="285"/>
    <n v="1383976800"/>
    <d v="2013-11-09T06:00:00"/>
    <b v="0"/>
    <b v="0"/>
    <s v="theater/plays"/>
    <x v="3"/>
    <x v="3"/>
    <x v="293"/>
    <x v="293"/>
  </r>
  <r>
    <n v="296"/>
    <s v="Smith-Hess"/>
    <s v="Grass-roots real-time Local Area Network"/>
    <n v="6100"/>
    <n v="3352"/>
    <x v="0"/>
    <x v="63"/>
    <x v="2"/>
    <s v="AUD"/>
    <n v="1548655200"/>
    <x v="286"/>
    <n v="1550556000"/>
    <d v="2019-02-19T06:00:00"/>
    <b v="0"/>
    <b v="0"/>
    <s v="theater/plays"/>
    <x v="3"/>
    <x v="3"/>
    <x v="294"/>
    <x v="294"/>
  </r>
  <r>
    <n v="297"/>
    <s v="Brown, Herring and Bass"/>
    <s v="Organized client-driven capacity"/>
    <n v="7200"/>
    <n v="6785"/>
    <x v="0"/>
    <x v="238"/>
    <x v="2"/>
    <s v="AUD"/>
    <n v="1389679200"/>
    <x v="287"/>
    <n v="1390456800"/>
    <d v="2014-01-23T06:00:00"/>
    <b v="0"/>
    <b v="1"/>
    <s v="theater/plays"/>
    <x v="3"/>
    <x v="3"/>
    <x v="295"/>
    <x v="295"/>
  </r>
  <r>
    <n v="298"/>
    <s v="Chase, Garcia and Johnson"/>
    <s v="Adaptive intangible database"/>
    <n v="3500"/>
    <n v="5037"/>
    <x v="1"/>
    <x v="239"/>
    <x v="1"/>
    <s v="USD"/>
    <n v="1456466400"/>
    <x v="288"/>
    <n v="1458018000"/>
    <d v="2016-03-15T05:00:00"/>
    <b v="0"/>
    <b v="1"/>
    <s v="music/rock"/>
    <x v="1"/>
    <x v="1"/>
    <x v="296"/>
    <x v="296"/>
  </r>
  <r>
    <n v="299"/>
    <s v="Ramsey and Sons"/>
    <s v="Grass-roots contextually-based algorithm"/>
    <n v="3800"/>
    <n v="1954"/>
    <x v="0"/>
    <x v="240"/>
    <x v="1"/>
    <s v="USD"/>
    <n v="1456984800"/>
    <x v="289"/>
    <n v="1461819600"/>
    <d v="2016-04-28T05:00:00"/>
    <b v="0"/>
    <b v="0"/>
    <s v="food/food trucks"/>
    <x v="0"/>
    <x v="0"/>
    <x v="297"/>
    <x v="297"/>
  </r>
  <r>
    <n v="300"/>
    <s v="Cooke PLC"/>
    <s v="Focused executive core"/>
    <n v="100"/>
    <n v="5"/>
    <x v="0"/>
    <x v="49"/>
    <x v="3"/>
    <s v="DKK"/>
    <n v="1504069200"/>
    <x v="290"/>
    <n v="1504155600"/>
    <d v="2017-08-31T05:00:00"/>
    <b v="0"/>
    <b v="1"/>
    <s v="publishing/nonfiction"/>
    <x v="5"/>
    <x v="9"/>
    <x v="298"/>
    <x v="298"/>
  </r>
  <r>
    <n v="301"/>
    <s v="Wong-Walker"/>
    <s v="Multi-channeled disintermediate policy"/>
    <n v="900"/>
    <n v="12102"/>
    <x v="1"/>
    <x v="241"/>
    <x v="1"/>
    <s v="USD"/>
    <n v="1424930400"/>
    <x v="291"/>
    <n v="1426395600"/>
    <d v="2015-03-15T05:00:00"/>
    <b v="0"/>
    <b v="0"/>
    <s v="film &amp; video/documentary"/>
    <x v="4"/>
    <x v="4"/>
    <x v="299"/>
    <x v="299"/>
  </r>
  <r>
    <n v="302"/>
    <s v="Ferguson, Collins and Mata"/>
    <s v="Customizable bi-directional hardware"/>
    <n v="76100"/>
    <n v="24234"/>
    <x v="0"/>
    <x v="242"/>
    <x v="1"/>
    <s v="USD"/>
    <n v="1535864400"/>
    <x v="292"/>
    <n v="1537074000"/>
    <d v="2018-09-16T05:00:00"/>
    <b v="0"/>
    <b v="0"/>
    <s v="theater/plays"/>
    <x v="3"/>
    <x v="3"/>
    <x v="300"/>
    <x v="300"/>
  </r>
  <r>
    <n v="303"/>
    <s v="Guerrero, Flores and Jenkins"/>
    <s v="Networked optimal architecture"/>
    <n v="3400"/>
    <n v="2809"/>
    <x v="0"/>
    <x v="235"/>
    <x v="1"/>
    <s v="USD"/>
    <n v="1452146400"/>
    <x v="293"/>
    <n v="1452578400"/>
    <d v="2016-01-12T06:00:00"/>
    <b v="0"/>
    <b v="0"/>
    <s v="music/indie rock"/>
    <x v="1"/>
    <x v="7"/>
    <x v="301"/>
    <x v="301"/>
  </r>
  <r>
    <n v="304"/>
    <s v="Peterson PLC"/>
    <s v="User-friendly discrete benchmark"/>
    <n v="2100"/>
    <n v="11469"/>
    <x v="1"/>
    <x v="23"/>
    <x v="1"/>
    <s v="USD"/>
    <n v="1470546000"/>
    <x v="294"/>
    <n v="1474088400"/>
    <d v="2016-09-17T05:00:00"/>
    <b v="0"/>
    <b v="0"/>
    <s v="film &amp; video/documentary"/>
    <x v="4"/>
    <x v="4"/>
    <x v="302"/>
    <x v="302"/>
  </r>
  <r>
    <n v="305"/>
    <s v="Townsend Ltd"/>
    <s v="Grass-roots actuating policy"/>
    <n v="2800"/>
    <n v="8014"/>
    <x v="1"/>
    <x v="72"/>
    <x v="1"/>
    <s v="USD"/>
    <n v="1458363600"/>
    <x v="295"/>
    <n v="1461906000"/>
    <d v="2016-04-29T05:00:00"/>
    <b v="0"/>
    <b v="0"/>
    <s v="theater/plays"/>
    <x v="3"/>
    <x v="3"/>
    <x v="303"/>
    <x v="303"/>
  </r>
  <r>
    <n v="306"/>
    <s v="Rush, Reed and Hall"/>
    <s v="Enterprise-wide 3rdgeneration knowledge user"/>
    <n v="6500"/>
    <n v="514"/>
    <x v="0"/>
    <x v="243"/>
    <x v="1"/>
    <s v="USD"/>
    <n v="1500008400"/>
    <x v="296"/>
    <n v="1500267600"/>
    <d v="2017-07-17T05:00:00"/>
    <b v="0"/>
    <b v="1"/>
    <s v="theater/plays"/>
    <x v="3"/>
    <x v="3"/>
    <x v="304"/>
    <x v="304"/>
  </r>
  <r>
    <n v="307"/>
    <s v="Salazar-Dodson"/>
    <s v="Face-to-face zero tolerance moderator"/>
    <n v="32900"/>
    <n v="43473"/>
    <x v="1"/>
    <x v="244"/>
    <x v="3"/>
    <s v="DKK"/>
    <n v="1338958800"/>
    <x v="297"/>
    <n v="1340686800"/>
    <d v="2012-06-26T05:00:00"/>
    <b v="0"/>
    <b v="1"/>
    <s v="publishing/fiction"/>
    <x v="5"/>
    <x v="13"/>
    <x v="305"/>
    <x v="305"/>
  </r>
  <r>
    <n v="308"/>
    <s v="Davis Ltd"/>
    <s v="Grass-roots optimizing projection"/>
    <n v="118200"/>
    <n v="87560"/>
    <x v="0"/>
    <x v="245"/>
    <x v="1"/>
    <s v="USD"/>
    <n v="1303102800"/>
    <x v="298"/>
    <n v="1303189200"/>
    <d v="2011-04-19T05:00:00"/>
    <b v="0"/>
    <b v="0"/>
    <s v="theater/plays"/>
    <x v="3"/>
    <x v="3"/>
    <x v="306"/>
    <x v="306"/>
  </r>
  <r>
    <n v="309"/>
    <s v="Harris-Perry"/>
    <s v="User-centric 6thgeneration attitude"/>
    <n v="4100"/>
    <n v="3087"/>
    <x v="3"/>
    <x v="51"/>
    <x v="1"/>
    <s v="USD"/>
    <n v="1316581200"/>
    <x v="299"/>
    <n v="1318309200"/>
    <d v="2011-10-11T05:00:00"/>
    <b v="0"/>
    <b v="1"/>
    <s v="music/indie rock"/>
    <x v="1"/>
    <x v="7"/>
    <x v="307"/>
    <x v="307"/>
  </r>
  <r>
    <n v="310"/>
    <s v="Velazquez, Hunt and Ortiz"/>
    <s v="Switchable zero tolerance website"/>
    <n v="7800"/>
    <n v="1586"/>
    <x v="0"/>
    <x v="36"/>
    <x v="1"/>
    <s v="USD"/>
    <n v="1270789200"/>
    <x v="300"/>
    <n v="1272171600"/>
    <d v="2010-04-25T05:00:00"/>
    <b v="0"/>
    <b v="0"/>
    <s v="games/video games"/>
    <x v="6"/>
    <x v="11"/>
    <x v="308"/>
    <x v="308"/>
  </r>
  <r>
    <n v="311"/>
    <s v="Flores PLC"/>
    <s v="Focused real-time help-desk"/>
    <n v="6300"/>
    <n v="12812"/>
    <x v="1"/>
    <x v="246"/>
    <x v="1"/>
    <s v="USD"/>
    <n v="1297836000"/>
    <x v="247"/>
    <n v="1298872800"/>
    <d v="2011-02-28T06:00:00"/>
    <b v="0"/>
    <b v="0"/>
    <s v="theater/plays"/>
    <x v="3"/>
    <x v="3"/>
    <x v="309"/>
    <x v="309"/>
  </r>
  <r>
    <n v="312"/>
    <s v="Martinez LLC"/>
    <s v="Robust impactful approach"/>
    <n v="59100"/>
    <n v="183345"/>
    <x v="1"/>
    <x v="247"/>
    <x v="1"/>
    <s v="USD"/>
    <n v="1382677200"/>
    <x v="244"/>
    <n v="1383282000"/>
    <d v="2013-11-01T05:00:00"/>
    <b v="0"/>
    <b v="0"/>
    <s v="theater/plays"/>
    <x v="3"/>
    <x v="3"/>
    <x v="310"/>
    <x v="310"/>
  </r>
  <r>
    <n v="313"/>
    <s v="Miller-Irwin"/>
    <s v="Secured maximized policy"/>
    <n v="2200"/>
    <n v="8697"/>
    <x v="1"/>
    <x v="248"/>
    <x v="1"/>
    <s v="USD"/>
    <n v="1330322400"/>
    <x v="301"/>
    <n v="1330495200"/>
    <d v="2012-02-29T06:00:00"/>
    <b v="0"/>
    <b v="0"/>
    <s v="music/rock"/>
    <x v="1"/>
    <x v="1"/>
    <x v="311"/>
    <x v="311"/>
  </r>
  <r>
    <n v="314"/>
    <s v="Sanchez-Morgan"/>
    <s v="Realigned upward-trending strategy"/>
    <n v="1400"/>
    <n v="4126"/>
    <x v="1"/>
    <x v="221"/>
    <x v="1"/>
    <s v="USD"/>
    <n v="1552366800"/>
    <x v="188"/>
    <n v="1552798800"/>
    <d v="2019-03-17T05:00:00"/>
    <b v="0"/>
    <b v="1"/>
    <s v="film &amp; video/documentary"/>
    <x v="4"/>
    <x v="4"/>
    <x v="312"/>
    <x v="312"/>
  </r>
  <r>
    <n v="315"/>
    <s v="Lopez, Adams and Johnson"/>
    <s v="Open-source interactive knowledge user"/>
    <n v="9500"/>
    <n v="3220"/>
    <x v="0"/>
    <x v="249"/>
    <x v="1"/>
    <s v="USD"/>
    <n v="1400907600"/>
    <x v="302"/>
    <n v="1403413200"/>
    <d v="2014-06-22T05:00:00"/>
    <b v="0"/>
    <b v="0"/>
    <s v="theater/plays"/>
    <x v="3"/>
    <x v="3"/>
    <x v="313"/>
    <x v="313"/>
  </r>
  <r>
    <n v="316"/>
    <s v="Martin-Marshall"/>
    <s v="Configurable demand-driven matrix"/>
    <n v="9600"/>
    <n v="6401"/>
    <x v="0"/>
    <x v="250"/>
    <x v="6"/>
    <s v="EUR"/>
    <n v="1574143200"/>
    <x v="303"/>
    <n v="1574229600"/>
    <d v="2019-11-20T06:00:00"/>
    <b v="0"/>
    <b v="1"/>
    <s v="food/food trucks"/>
    <x v="0"/>
    <x v="0"/>
    <x v="314"/>
    <x v="314"/>
  </r>
  <r>
    <n v="317"/>
    <s v="Summers PLC"/>
    <s v="Cross-group coherent hierarchy"/>
    <n v="6600"/>
    <n v="1269"/>
    <x v="0"/>
    <x v="141"/>
    <x v="1"/>
    <s v="USD"/>
    <n v="1494738000"/>
    <x v="304"/>
    <n v="1495861200"/>
    <d v="2017-05-27T05:00:00"/>
    <b v="0"/>
    <b v="0"/>
    <s v="theater/plays"/>
    <x v="3"/>
    <x v="3"/>
    <x v="315"/>
    <x v="315"/>
  </r>
  <r>
    <n v="318"/>
    <s v="Young, Hart and Ryan"/>
    <s v="Decentralized demand-driven open system"/>
    <n v="5700"/>
    <n v="903"/>
    <x v="0"/>
    <x v="68"/>
    <x v="1"/>
    <s v="USD"/>
    <n v="1392357600"/>
    <x v="305"/>
    <n v="1392530400"/>
    <d v="2014-02-16T06:00:00"/>
    <b v="0"/>
    <b v="0"/>
    <s v="music/rock"/>
    <x v="1"/>
    <x v="1"/>
    <x v="316"/>
    <x v="316"/>
  </r>
  <r>
    <n v="319"/>
    <s v="Mills Group"/>
    <s v="Advanced empowering matrix"/>
    <n v="8400"/>
    <n v="3251"/>
    <x v="3"/>
    <x v="251"/>
    <x v="1"/>
    <s v="USD"/>
    <n v="1281589200"/>
    <x v="306"/>
    <n v="1283662800"/>
    <d v="2010-09-05T05:00:00"/>
    <b v="0"/>
    <b v="0"/>
    <s v="technology/web"/>
    <x v="2"/>
    <x v="2"/>
    <x v="317"/>
    <x v="317"/>
  </r>
  <r>
    <n v="320"/>
    <s v="Sandoval-Powell"/>
    <s v="Phased holistic implementation"/>
    <n v="84400"/>
    <n v="8092"/>
    <x v="0"/>
    <x v="175"/>
    <x v="1"/>
    <s v="USD"/>
    <n v="1305003600"/>
    <x v="307"/>
    <n v="1305781200"/>
    <d v="2011-05-19T05:00:00"/>
    <b v="0"/>
    <b v="0"/>
    <s v="publishing/fiction"/>
    <x v="5"/>
    <x v="13"/>
    <x v="318"/>
    <x v="318"/>
  </r>
  <r>
    <n v="321"/>
    <s v="Mills, Frazier and Perez"/>
    <s v="Proactive attitude-oriented knowledge user"/>
    <n v="170400"/>
    <n v="160422"/>
    <x v="0"/>
    <x v="194"/>
    <x v="1"/>
    <s v="USD"/>
    <n v="1301634000"/>
    <x v="308"/>
    <n v="1302325200"/>
    <d v="2011-04-09T05:00:00"/>
    <b v="0"/>
    <b v="0"/>
    <s v="film &amp; video/shorts"/>
    <x v="4"/>
    <x v="12"/>
    <x v="319"/>
    <x v="319"/>
  </r>
  <r>
    <n v="322"/>
    <s v="Hebert Group"/>
    <s v="Visionary asymmetric Graphical User Interface"/>
    <n v="117900"/>
    <n v="196377"/>
    <x v="1"/>
    <x v="252"/>
    <x v="1"/>
    <s v="USD"/>
    <n v="1290664800"/>
    <x v="309"/>
    <n v="1291788000"/>
    <d v="2010-12-08T06:00:00"/>
    <b v="0"/>
    <b v="0"/>
    <s v="theater/plays"/>
    <x v="3"/>
    <x v="3"/>
    <x v="320"/>
    <x v="320"/>
  </r>
  <r>
    <n v="323"/>
    <s v="Cole, Smith and Wood"/>
    <s v="Integrated zero-defect help-desk"/>
    <n v="8900"/>
    <n v="2148"/>
    <x v="0"/>
    <x v="150"/>
    <x v="4"/>
    <s v="GBP"/>
    <n v="1395896400"/>
    <x v="310"/>
    <n v="1396069200"/>
    <d v="2014-03-29T05:00:00"/>
    <b v="0"/>
    <b v="0"/>
    <s v="film &amp; video/documentary"/>
    <x v="4"/>
    <x v="4"/>
    <x v="321"/>
    <x v="321"/>
  </r>
  <r>
    <n v="324"/>
    <s v="Harris, Hall and Harris"/>
    <s v="Inverse analyzing matrices"/>
    <n v="7100"/>
    <n v="11648"/>
    <x v="1"/>
    <x v="253"/>
    <x v="1"/>
    <s v="USD"/>
    <n v="1434862800"/>
    <x v="311"/>
    <n v="1435899600"/>
    <d v="2015-07-03T05:00:00"/>
    <b v="0"/>
    <b v="1"/>
    <s v="theater/plays"/>
    <x v="3"/>
    <x v="3"/>
    <x v="322"/>
    <x v="322"/>
  </r>
  <r>
    <n v="325"/>
    <s v="Saunders Group"/>
    <s v="Programmable systemic implementation"/>
    <n v="6500"/>
    <n v="5897"/>
    <x v="0"/>
    <x v="107"/>
    <x v="1"/>
    <s v="USD"/>
    <n v="1529125200"/>
    <x v="79"/>
    <n v="1531112400"/>
    <d v="2018-07-09T05:00:00"/>
    <b v="0"/>
    <b v="1"/>
    <s v="theater/plays"/>
    <x v="3"/>
    <x v="3"/>
    <x v="323"/>
    <x v="323"/>
  </r>
  <r>
    <n v="326"/>
    <s v="Pham, Avila and Nash"/>
    <s v="Multi-channeled next generation architecture"/>
    <n v="7200"/>
    <n v="3326"/>
    <x v="0"/>
    <x v="58"/>
    <x v="1"/>
    <s v="USD"/>
    <n v="1451109600"/>
    <x v="312"/>
    <n v="1451628000"/>
    <d v="2016-01-01T06:00:00"/>
    <b v="0"/>
    <b v="0"/>
    <s v="film &amp; video/animation"/>
    <x v="4"/>
    <x v="10"/>
    <x v="324"/>
    <x v="324"/>
  </r>
  <r>
    <n v="327"/>
    <s v="Patterson, Salinas and Lucas"/>
    <s v="Digitized 3rdgeneration encoding"/>
    <n v="2600"/>
    <n v="1002"/>
    <x v="0"/>
    <x v="254"/>
    <x v="1"/>
    <s v="USD"/>
    <n v="1566968400"/>
    <x v="313"/>
    <n v="1567314000"/>
    <d v="2019-09-01T05:00:00"/>
    <b v="0"/>
    <b v="1"/>
    <s v="theater/plays"/>
    <x v="3"/>
    <x v="3"/>
    <x v="325"/>
    <x v="325"/>
  </r>
  <r>
    <n v="328"/>
    <s v="Young PLC"/>
    <s v="Innovative well-modulated functionalities"/>
    <n v="98700"/>
    <n v="131826"/>
    <x v="1"/>
    <x v="255"/>
    <x v="1"/>
    <s v="USD"/>
    <n v="1543557600"/>
    <x v="314"/>
    <n v="1544508000"/>
    <d v="2018-12-11T06:00:00"/>
    <b v="0"/>
    <b v="0"/>
    <s v="music/rock"/>
    <x v="1"/>
    <x v="1"/>
    <x v="326"/>
    <x v="326"/>
  </r>
  <r>
    <n v="329"/>
    <s v="Willis and Sons"/>
    <s v="Fundamental incremental database"/>
    <n v="93800"/>
    <n v="21477"/>
    <x v="2"/>
    <x v="57"/>
    <x v="1"/>
    <s v="USD"/>
    <n v="1481522400"/>
    <x v="315"/>
    <n v="1482472800"/>
    <d v="2016-12-23T06:00:00"/>
    <b v="0"/>
    <b v="0"/>
    <s v="games/video games"/>
    <x v="6"/>
    <x v="11"/>
    <x v="327"/>
    <x v="327"/>
  </r>
  <r>
    <n v="330"/>
    <s v="Thompson-Bates"/>
    <s v="Expanded encompassing open architecture"/>
    <n v="33700"/>
    <n v="62330"/>
    <x v="1"/>
    <x v="256"/>
    <x v="4"/>
    <s v="GBP"/>
    <n v="1512712800"/>
    <x v="316"/>
    <n v="1512799200"/>
    <d v="2017-12-09T06:00:00"/>
    <b v="0"/>
    <b v="0"/>
    <s v="film &amp; video/documentary"/>
    <x v="4"/>
    <x v="4"/>
    <x v="328"/>
    <x v="328"/>
  </r>
  <r>
    <n v="331"/>
    <s v="Rose-Silva"/>
    <s v="Intuitive static portal"/>
    <n v="3300"/>
    <n v="14643"/>
    <x v="1"/>
    <x v="257"/>
    <x v="1"/>
    <s v="USD"/>
    <n v="1324274400"/>
    <x v="317"/>
    <n v="1324360800"/>
    <d v="2011-12-20T06:00:00"/>
    <b v="0"/>
    <b v="0"/>
    <s v="food/food trucks"/>
    <x v="0"/>
    <x v="0"/>
    <x v="329"/>
    <x v="329"/>
  </r>
  <r>
    <n v="332"/>
    <s v="Pacheco, Johnson and Torres"/>
    <s v="Optional bandwidth-monitored definition"/>
    <n v="20700"/>
    <n v="41396"/>
    <x v="1"/>
    <x v="258"/>
    <x v="1"/>
    <s v="USD"/>
    <n v="1364446800"/>
    <x v="318"/>
    <n v="1364533200"/>
    <d v="2013-03-29T05:00:00"/>
    <b v="0"/>
    <b v="0"/>
    <s v="technology/wearables"/>
    <x v="2"/>
    <x v="8"/>
    <x v="330"/>
    <x v="330"/>
  </r>
  <r>
    <n v="333"/>
    <s v="Carlson, Dixon and Jones"/>
    <s v="Persistent well-modulated synergy"/>
    <n v="9600"/>
    <n v="11900"/>
    <x v="1"/>
    <x v="259"/>
    <x v="1"/>
    <s v="USD"/>
    <n v="1542693600"/>
    <x v="319"/>
    <n v="1545112800"/>
    <d v="2018-12-18T06:00:00"/>
    <b v="0"/>
    <b v="0"/>
    <s v="theater/plays"/>
    <x v="3"/>
    <x v="3"/>
    <x v="331"/>
    <x v="331"/>
  </r>
  <r>
    <n v="334"/>
    <s v="Mcgee Group"/>
    <s v="Assimilated discrete algorithm"/>
    <n v="66200"/>
    <n v="123538"/>
    <x v="1"/>
    <x v="260"/>
    <x v="1"/>
    <s v="USD"/>
    <n v="1515564000"/>
    <x v="32"/>
    <n v="1516168800"/>
    <d v="2018-01-17T06:00:00"/>
    <b v="0"/>
    <b v="0"/>
    <s v="music/rock"/>
    <x v="1"/>
    <x v="1"/>
    <x v="332"/>
    <x v="332"/>
  </r>
  <r>
    <n v="335"/>
    <s v="Jordan-Acosta"/>
    <s v="Operative uniform hub"/>
    <n v="173800"/>
    <n v="198628"/>
    <x v="1"/>
    <x v="261"/>
    <x v="1"/>
    <s v="USD"/>
    <n v="1573797600"/>
    <x v="320"/>
    <n v="1574920800"/>
    <d v="2019-11-28T06:00:00"/>
    <b v="0"/>
    <b v="0"/>
    <s v="music/rock"/>
    <x v="1"/>
    <x v="1"/>
    <x v="333"/>
    <x v="333"/>
  </r>
  <r>
    <n v="336"/>
    <s v="Nunez Inc"/>
    <s v="Customizable intangible capability"/>
    <n v="70700"/>
    <n v="68602"/>
    <x v="0"/>
    <x v="262"/>
    <x v="1"/>
    <s v="USD"/>
    <n v="1292392800"/>
    <x v="321"/>
    <n v="1292479200"/>
    <d v="2010-12-16T06:00:00"/>
    <b v="0"/>
    <b v="1"/>
    <s v="music/rock"/>
    <x v="1"/>
    <x v="1"/>
    <x v="334"/>
    <x v="334"/>
  </r>
  <r>
    <n v="337"/>
    <s v="Hayden Ltd"/>
    <s v="Innovative didactic analyzer"/>
    <n v="94500"/>
    <n v="116064"/>
    <x v="1"/>
    <x v="263"/>
    <x v="1"/>
    <s v="USD"/>
    <n v="1573452000"/>
    <x v="322"/>
    <n v="1573538400"/>
    <d v="2019-11-12T06:00:00"/>
    <b v="0"/>
    <b v="0"/>
    <s v="theater/plays"/>
    <x v="3"/>
    <x v="3"/>
    <x v="335"/>
    <x v="335"/>
  </r>
  <r>
    <n v="338"/>
    <s v="Gonzalez-Burton"/>
    <s v="Decentralized intangible encoding"/>
    <n v="69800"/>
    <n v="125042"/>
    <x v="1"/>
    <x v="264"/>
    <x v="1"/>
    <s v="USD"/>
    <n v="1317790800"/>
    <x v="323"/>
    <n v="1320382800"/>
    <d v="2011-11-04T05:00:00"/>
    <b v="0"/>
    <b v="0"/>
    <s v="theater/plays"/>
    <x v="3"/>
    <x v="3"/>
    <x v="336"/>
    <x v="336"/>
  </r>
  <r>
    <n v="339"/>
    <s v="Lewis, Taylor and Rivers"/>
    <s v="Front-line transitional algorithm"/>
    <n v="136300"/>
    <n v="108974"/>
    <x v="3"/>
    <x v="265"/>
    <x v="0"/>
    <s v="CAD"/>
    <n v="1501650000"/>
    <x v="324"/>
    <n v="1502859600"/>
    <d v="2017-08-16T05:00:00"/>
    <b v="0"/>
    <b v="0"/>
    <s v="theater/plays"/>
    <x v="3"/>
    <x v="3"/>
    <x v="337"/>
    <x v="337"/>
  </r>
  <r>
    <n v="340"/>
    <s v="Butler, Henry and Espinoza"/>
    <s v="Switchable didactic matrices"/>
    <n v="37100"/>
    <n v="34964"/>
    <x v="0"/>
    <x v="224"/>
    <x v="1"/>
    <s v="USD"/>
    <n v="1323669600"/>
    <x v="325"/>
    <n v="1323756000"/>
    <d v="2011-12-13T06:00:00"/>
    <b v="0"/>
    <b v="0"/>
    <s v="photography/photography books"/>
    <x v="7"/>
    <x v="14"/>
    <x v="338"/>
    <x v="338"/>
  </r>
  <r>
    <n v="341"/>
    <s v="Guzman Group"/>
    <s v="Ameliorated disintermediate utilization"/>
    <n v="114300"/>
    <n v="96777"/>
    <x v="0"/>
    <x v="266"/>
    <x v="1"/>
    <s v="USD"/>
    <n v="1440738000"/>
    <x v="326"/>
    <n v="1441342800"/>
    <d v="2015-09-04T05:00:00"/>
    <b v="0"/>
    <b v="0"/>
    <s v="music/indie rock"/>
    <x v="1"/>
    <x v="7"/>
    <x v="339"/>
    <x v="339"/>
  </r>
  <r>
    <n v="342"/>
    <s v="Gibson-Hernandez"/>
    <s v="Visionary foreground middleware"/>
    <n v="47900"/>
    <n v="31864"/>
    <x v="0"/>
    <x v="267"/>
    <x v="1"/>
    <s v="USD"/>
    <n v="1374296400"/>
    <x v="327"/>
    <n v="1375333200"/>
    <d v="2013-08-01T05:00:00"/>
    <b v="0"/>
    <b v="0"/>
    <s v="theater/plays"/>
    <x v="3"/>
    <x v="3"/>
    <x v="340"/>
    <x v="340"/>
  </r>
  <r>
    <n v="343"/>
    <s v="Spencer-Weber"/>
    <s v="Optional zero-defect task-force"/>
    <n v="9000"/>
    <n v="4853"/>
    <x v="0"/>
    <x v="98"/>
    <x v="1"/>
    <s v="USD"/>
    <n v="1384840800"/>
    <x v="328"/>
    <n v="1389420000"/>
    <d v="2014-01-11T06:00:00"/>
    <b v="0"/>
    <b v="0"/>
    <s v="theater/plays"/>
    <x v="3"/>
    <x v="3"/>
    <x v="341"/>
    <x v="341"/>
  </r>
  <r>
    <n v="344"/>
    <s v="Berger, Johnson and Marshall"/>
    <s v="Devolved exuding emulation"/>
    <n v="197600"/>
    <n v="82959"/>
    <x v="0"/>
    <x v="268"/>
    <x v="1"/>
    <s v="USD"/>
    <n v="1516600800"/>
    <x v="329"/>
    <n v="1520056800"/>
    <d v="2018-03-03T06:00:00"/>
    <b v="0"/>
    <b v="0"/>
    <s v="games/video games"/>
    <x v="6"/>
    <x v="11"/>
    <x v="342"/>
    <x v="342"/>
  </r>
  <r>
    <n v="345"/>
    <s v="Taylor, Cisneros and Romero"/>
    <s v="Open-source neutral task-force"/>
    <n v="157600"/>
    <n v="23159"/>
    <x v="0"/>
    <x v="269"/>
    <x v="4"/>
    <s v="GBP"/>
    <n v="1436418000"/>
    <x v="330"/>
    <n v="1436504400"/>
    <d v="2015-07-10T05:00:00"/>
    <b v="0"/>
    <b v="0"/>
    <s v="film &amp; video/drama"/>
    <x v="4"/>
    <x v="6"/>
    <x v="343"/>
    <x v="343"/>
  </r>
  <r>
    <n v="346"/>
    <s v="Little-Marsh"/>
    <s v="Virtual attitude-oriented migration"/>
    <n v="8000"/>
    <n v="2758"/>
    <x v="0"/>
    <x v="270"/>
    <x v="1"/>
    <s v="USD"/>
    <n v="1503550800"/>
    <x v="331"/>
    <n v="1508302800"/>
    <d v="2017-10-18T05:00:00"/>
    <b v="0"/>
    <b v="1"/>
    <s v="music/indie rock"/>
    <x v="1"/>
    <x v="7"/>
    <x v="344"/>
    <x v="344"/>
  </r>
  <r>
    <n v="347"/>
    <s v="Petersen and Sons"/>
    <s v="Open-source full-range portal"/>
    <n v="900"/>
    <n v="12607"/>
    <x v="1"/>
    <x v="271"/>
    <x v="1"/>
    <s v="USD"/>
    <n v="1423634400"/>
    <x v="332"/>
    <n v="1425708000"/>
    <d v="2015-03-07T06:00:00"/>
    <b v="0"/>
    <b v="0"/>
    <s v="technology/web"/>
    <x v="2"/>
    <x v="2"/>
    <x v="345"/>
    <x v="345"/>
  </r>
  <r>
    <n v="348"/>
    <s v="Hensley Ltd"/>
    <s v="Versatile cohesive open system"/>
    <n v="199000"/>
    <n v="142823"/>
    <x v="0"/>
    <x v="272"/>
    <x v="1"/>
    <s v="USD"/>
    <n v="1487224800"/>
    <x v="333"/>
    <n v="1488348000"/>
    <d v="2017-03-01T06:00:00"/>
    <b v="0"/>
    <b v="0"/>
    <s v="food/food trucks"/>
    <x v="0"/>
    <x v="0"/>
    <x v="346"/>
    <x v="346"/>
  </r>
  <r>
    <n v="349"/>
    <s v="Navarro and Sons"/>
    <s v="Multi-layered bottom-line frame"/>
    <n v="180800"/>
    <n v="95958"/>
    <x v="0"/>
    <x v="273"/>
    <x v="1"/>
    <s v="USD"/>
    <n v="1500008400"/>
    <x v="296"/>
    <n v="1502600400"/>
    <d v="2017-08-13T05:00:00"/>
    <b v="0"/>
    <b v="0"/>
    <s v="theater/plays"/>
    <x v="3"/>
    <x v="3"/>
    <x v="347"/>
    <x v="347"/>
  </r>
  <r>
    <n v="350"/>
    <s v="Shannon Ltd"/>
    <s v="Pre-emptive neutral capacity"/>
    <n v="100"/>
    <n v="5"/>
    <x v="0"/>
    <x v="49"/>
    <x v="1"/>
    <s v="USD"/>
    <n v="1432098000"/>
    <x v="334"/>
    <n v="1433653200"/>
    <d v="2015-06-07T05:00:00"/>
    <b v="0"/>
    <b v="1"/>
    <s v="music/jazz"/>
    <x v="1"/>
    <x v="17"/>
    <x v="298"/>
    <x v="298"/>
  </r>
  <r>
    <n v="351"/>
    <s v="Young LLC"/>
    <s v="Universal maximized methodology"/>
    <n v="74100"/>
    <n v="94631"/>
    <x v="1"/>
    <x v="274"/>
    <x v="1"/>
    <s v="USD"/>
    <n v="1440392400"/>
    <x v="335"/>
    <n v="1441602000"/>
    <d v="2015-09-07T05:00:00"/>
    <b v="0"/>
    <b v="0"/>
    <s v="music/rock"/>
    <x v="1"/>
    <x v="1"/>
    <x v="348"/>
    <x v="348"/>
  </r>
  <r>
    <n v="352"/>
    <s v="Adams, Willis and Sanchez"/>
    <s v="Expanded hybrid hardware"/>
    <n v="2800"/>
    <n v="977"/>
    <x v="0"/>
    <x v="254"/>
    <x v="0"/>
    <s v="CAD"/>
    <n v="1446876000"/>
    <x v="336"/>
    <n v="1447567200"/>
    <d v="2015-11-15T06:00:00"/>
    <b v="0"/>
    <b v="0"/>
    <s v="theater/plays"/>
    <x v="3"/>
    <x v="3"/>
    <x v="349"/>
    <x v="349"/>
  </r>
  <r>
    <n v="353"/>
    <s v="Mills-Roy"/>
    <s v="Profit-focused multi-tasking access"/>
    <n v="33600"/>
    <n v="137961"/>
    <x v="1"/>
    <x v="275"/>
    <x v="1"/>
    <s v="USD"/>
    <n v="1562302800"/>
    <x v="337"/>
    <n v="1562389200"/>
    <d v="2019-07-06T05:00:00"/>
    <b v="0"/>
    <b v="0"/>
    <s v="theater/plays"/>
    <x v="3"/>
    <x v="3"/>
    <x v="350"/>
    <x v="350"/>
  </r>
  <r>
    <n v="354"/>
    <s v="Brown Group"/>
    <s v="Profit-focused transitional capability"/>
    <n v="6100"/>
    <n v="7548"/>
    <x v="1"/>
    <x v="175"/>
    <x v="3"/>
    <s v="DKK"/>
    <n v="1378184400"/>
    <x v="338"/>
    <n v="1378789200"/>
    <d v="2013-09-10T05:00:00"/>
    <b v="0"/>
    <b v="0"/>
    <s v="film &amp; video/documentary"/>
    <x v="4"/>
    <x v="4"/>
    <x v="351"/>
    <x v="351"/>
  </r>
  <r>
    <n v="355"/>
    <s v="Burns-Burnett"/>
    <s v="Front-line scalable definition"/>
    <n v="3800"/>
    <n v="2241"/>
    <x v="2"/>
    <x v="99"/>
    <x v="1"/>
    <s v="USD"/>
    <n v="1485064800"/>
    <x v="339"/>
    <n v="1488520800"/>
    <d v="2017-03-03T06:00:00"/>
    <b v="0"/>
    <b v="0"/>
    <s v="technology/wearables"/>
    <x v="2"/>
    <x v="8"/>
    <x v="352"/>
    <x v="352"/>
  </r>
  <r>
    <n v="356"/>
    <s v="Glass, Nunez and Mcdonald"/>
    <s v="Open-source systematic protocol"/>
    <n v="9300"/>
    <n v="3431"/>
    <x v="0"/>
    <x v="174"/>
    <x v="6"/>
    <s v="EUR"/>
    <n v="1326520800"/>
    <x v="340"/>
    <n v="1327298400"/>
    <d v="2012-01-23T06:00:00"/>
    <b v="0"/>
    <b v="0"/>
    <s v="theater/plays"/>
    <x v="3"/>
    <x v="3"/>
    <x v="353"/>
    <x v="353"/>
  </r>
  <r>
    <n v="357"/>
    <s v="Perez, Davis and Wilson"/>
    <s v="Implemented tangible algorithm"/>
    <n v="2300"/>
    <n v="4253"/>
    <x v="1"/>
    <x v="142"/>
    <x v="1"/>
    <s v="USD"/>
    <n v="1441256400"/>
    <x v="341"/>
    <n v="1443416400"/>
    <d v="2015-09-28T05:00:00"/>
    <b v="0"/>
    <b v="0"/>
    <s v="games/video games"/>
    <x v="6"/>
    <x v="11"/>
    <x v="354"/>
    <x v="354"/>
  </r>
  <r>
    <n v="358"/>
    <s v="Diaz-Garcia"/>
    <s v="Profit-focused 3rdgeneration circuit"/>
    <n v="9700"/>
    <n v="1146"/>
    <x v="0"/>
    <x v="276"/>
    <x v="0"/>
    <s v="CAD"/>
    <n v="1533877200"/>
    <x v="342"/>
    <n v="1534136400"/>
    <d v="2018-08-13T05:00:00"/>
    <b v="1"/>
    <b v="0"/>
    <s v="photography/photography books"/>
    <x v="7"/>
    <x v="14"/>
    <x v="355"/>
    <x v="355"/>
  </r>
  <r>
    <n v="359"/>
    <s v="Salazar-Moon"/>
    <s v="Compatible needs-based architecture"/>
    <n v="4000"/>
    <n v="11948"/>
    <x v="1"/>
    <x v="277"/>
    <x v="1"/>
    <s v="USD"/>
    <n v="1314421200"/>
    <x v="343"/>
    <n v="1315026000"/>
    <d v="2011-09-03T05:00:00"/>
    <b v="0"/>
    <b v="0"/>
    <s v="film &amp; video/animation"/>
    <x v="4"/>
    <x v="10"/>
    <x v="356"/>
    <x v="356"/>
  </r>
  <r>
    <n v="360"/>
    <s v="Larsen-Chung"/>
    <s v="Right-sized zero tolerance migration"/>
    <n v="59700"/>
    <n v="135132"/>
    <x v="1"/>
    <x v="278"/>
    <x v="4"/>
    <s v="GBP"/>
    <n v="1293861600"/>
    <x v="344"/>
    <n v="1295071200"/>
    <d v="2011-01-15T06:00:00"/>
    <b v="0"/>
    <b v="1"/>
    <s v="theater/plays"/>
    <x v="3"/>
    <x v="3"/>
    <x v="357"/>
    <x v="357"/>
  </r>
  <r>
    <n v="361"/>
    <s v="Anderson and Sons"/>
    <s v="Quality-focused reciprocal structure"/>
    <n v="5500"/>
    <n v="9546"/>
    <x v="1"/>
    <x v="39"/>
    <x v="1"/>
    <s v="USD"/>
    <n v="1507352400"/>
    <x v="345"/>
    <n v="1509426000"/>
    <d v="2017-10-31T05:00:00"/>
    <b v="0"/>
    <b v="0"/>
    <s v="theater/plays"/>
    <x v="3"/>
    <x v="3"/>
    <x v="358"/>
    <x v="358"/>
  </r>
  <r>
    <n v="362"/>
    <s v="Lawrence Group"/>
    <s v="Automated actuating conglomeration"/>
    <n v="3700"/>
    <n v="13755"/>
    <x v="1"/>
    <x v="271"/>
    <x v="1"/>
    <s v="USD"/>
    <n v="1296108000"/>
    <x v="65"/>
    <n v="1299391200"/>
    <d v="2011-03-06T06:00:00"/>
    <b v="0"/>
    <b v="0"/>
    <s v="music/rock"/>
    <x v="1"/>
    <x v="1"/>
    <x v="359"/>
    <x v="359"/>
  </r>
  <r>
    <n v="363"/>
    <s v="Gray-Davis"/>
    <s v="Re-contextualized local initiative"/>
    <n v="5200"/>
    <n v="8330"/>
    <x v="1"/>
    <x v="279"/>
    <x v="1"/>
    <s v="USD"/>
    <n v="1324965600"/>
    <x v="346"/>
    <n v="1325052000"/>
    <d v="2011-12-28T06:00:00"/>
    <b v="0"/>
    <b v="0"/>
    <s v="music/rock"/>
    <x v="1"/>
    <x v="1"/>
    <x v="360"/>
    <x v="360"/>
  </r>
  <r>
    <n v="364"/>
    <s v="Ramirez-Myers"/>
    <s v="Switchable intangible definition"/>
    <n v="900"/>
    <n v="14547"/>
    <x v="1"/>
    <x v="129"/>
    <x v="1"/>
    <s v="USD"/>
    <n v="1520229600"/>
    <x v="347"/>
    <n v="1522818000"/>
    <d v="2018-04-04T05:00:00"/>
    <b v="0"/>
    <b v="0"/>
    <s v="music/indie rock"/>
    <x v="1"/>
    <x v="7"/>
    <x v="361"/>
    <x v="361"/>
  </r>
  <r>
    <n v="365"/>
    <s v="Lucas, Hall and Bonilla"/>
    <s v="Networked bottom-line initiative"/>
    <n v="1600"/>
    <n v="11735"/>
    <x v="1"/>
    <x v="192"/>
    <x v="2"/>
    <s v="AUD"/>
    <n v="1482991200"/>
    <x v="348"/>
    <n v="1485324000"/>
    <d v="2017-01-25T06:00:00"/>
    <b v="0"/>
    <b v="0"/>
    <s v="theater/plays"/>
    <x v="3"/>
    <x v="3"/>
    <x v="362"/>
    <x v="362"/>
  </r>
  <r>
    <n v="366"/>
    <s v="Williams, Perez and Villegas"/>
    <s v="Robust directional system engine"/>
    <n v="1800"/>
    <n v="10658"/>
    <x v="1"/>
    <x v="196"/>
    <x v="1"/>
    <s v="USD"/>
    <n v="1294034400"/>
    <x v="349"/>
    <n v="1294120800"/>
    <d v="2011-01-04T06:00:00"/>
    <b v="0"/>
    <b v="1"/>
    <s v="theater/plays"/>
    <x v="3"/>
    <x v="3"/>
    <x v="363"/>
    <x v="363"/>
  </r>
  <r>
    <n v="367"/>
    <s v="Brooks, Jones and Ingram"/>
    <s v="Triple-buffered explicit methodology"/>
    <n v="9900"/>
    <n v="1870"/>
    <x v="0"/>
    <x v="51"/>
    <x v="1"/>
    <s v="USD"/>
    <n v="1413608400"/>
    <x v="350"/>
    <n v="1415685600"/>
    <d v="2014-11-11T06:00:00"/>
    <b v="0"/>
    <b v="1"/>
    <s v="theater/plays"/>
    <x v="3"/>
    <x v="3"/>
    <x v="364"/>
    <x v="364"/>
  </r>
  <r>
    <n v="368"/>
    <s v="Whitaker, Wallace and Daniels"/>
    <s v="Reactive directional capacity"/>
    <n v="5200"/>
    <n v="14394"/>
    <x v="1"/>
    <x v="280"/>
    <x v="4"/>
    <s v="GBP"/>
    <n v="1286946000"/>
    <x v="351"/>
    <n v="1288933200"/>
    <d v="2010-11-05T05:00:00"/>
    <b v="0"/>
    <b v="1"/>
    <s v="film &amp; video/documentary"/>
    <x v="4"/>
    <x v="4"/>
    <x v="365"/>
    <x v="365"/>
  </r>
  <r>
    <n v="369"/>
    <s v="Smith-Gonzalez"/>
    <s v="Polarized needs-based approach"/>
    <n v="5400"/>
    <n v="14743"/>
    <x v="1"/>
    <x v="110"/>
    <x v="1"/>
    <s v="USD"/>
    <n v="1359871200"/>
    <x v="352"/>
    <n v="1363237200"/>
    <d v="2013-03-14T05:00:00"/>
    <b v="0"/>
    <b v="1"/>
    <s v="film &amp; video/television"/>
    <x v="4"/>
    <x v="19"/>
    <x v="366"/>
    <x v="366"/>
  </r>
  <r>
    <n v="370"/>
    <s v="Skinner PLC"/>
    <s v="Intuitive well-modulated middleware"/>
    <n v="112300"/>
    <n v="178965"/>
    <x v="1"/>
    <x v="281"/>
    <x v="1"/>
    <s v="USD"/>
    <n v="1555304400"/>
    <x v="353"/>
    <n v="1555822800"/>
    <d v="2019-04-21T05:00:00"/>
    <b v="0"/>
    <b v="0"/>
    <s v="theater/plays"/>
    <x v="3"/>
    <x v="3"/>
    <x v="367"/>
    <x v="367"/>
  </r>
  <r>
    <n v="371"/>
    <s v="Nolan, Smith and Sanchez"/>
    <s v="Multi-channeled logistical matrices"/>
    <n v="189200"/>
    <n v="128410"/>
    <x v="0"/>
    <x v="282"/>
    <x v="1"/>
    <s v="USD"/>
    <n v="1423375200"/>
    <x v="354"/>
    <n v="1427778000"/>
    <d v="2015-03-31T05:00:00"/>
    <b v="0"/>
    <b v="0"/>
    <s v="theater/plays"/>
    <x v="3"/>
    <x v="3"/>
    <x v="368"/>
    <x v="368"/>
  </r>
  <r>
    <n v="372"/>
    <s v="Green-Carr"/>
    <s v="Pre-emptive bifurcated artificial intelligence"/>
    <n v="900"/>
    <n v="14324"/>
    <x v="1"/>
    <x v="283"/>
    <x v="1"/>
    <s v="USD"/>
    <n v="1420696800"/>
    <x v="355"/>
    <n v="1422424800"/>
    <d v="2015-01-28T06:00:00"/>
    <b v="0"/>
    <b v="1"/>
    <s v="film &amp; video/documentary"/>
    <x v="4"/>
    <x v="4"/>
    <x v="369"/>
    <x v="369"/>
  </r>
  <r>
    <n v="373"/>
    <s v="Brown-Parker"/>
    <s v="Down-sized coherent toolset"/>
    <n v="22500"/>
    <n v="164291"/>
    <x v="1"/>
    <x v="284"/>
    <x v="1"/>
    <s v="USD"/>
    <n v="1502946000"/>
    <x v="356"/>
    <n v="1503637200"/>
    <d v="2017-08-25T05:00:00"/>
    <b v="0"/>
    <b v="0"/>
    <s v="theater/plays"/>
    <x v="3"/>
    <x v="3"/>
    <x v="370"/>
    <x v="370"/>
  </r>
  <r>
    <n v="374"/>
    <s v="Marshall Inc"/>
    <s v="Open-source multi-tasking data-warehouse"/>
    <n v="167400"/>
    <n v="22073"/>
    <x v="0"/>
    <x v="165"/>
    <x v="1"/>
    <s v="USD"/>
    <n v="1547186400"/>
    <x v="357"/>
    <n v="1547618400"/>
    <d v="2019-01-16T06:00:00"/>
    <b v="0"/>
    <b v="1"/>
    <s v="film &amp; video/documentary"/>
    <x v="4"/>
    <x v="4"/>
    <x v="371"/>
    <x v="371"/>
  </r>
  <r>
    <n v="375"/>
    <s v="Leblanc-Pineda"/>
    <s v="Future-proofed upward-trending contingency"/>
    <n v="2700"/>
    <n v="1479"/>
    <x v="0"/>
    <x v="270"/>
    <x v="1"/>
    <s v="USD"/>
    <n v="1444971600"/>
    <x v="358"/>
    <n v="1449900000"/>
    <d v="2015-12-12T06:00:00"/>
    <b v="0"/>
    <b v="0"/>
    <s v="music/indie rock"/>
    <x v="1"/>
    <x v="7"/>
    <x v="372"/>
    <x v="372"/>
  </r>
  <r>
    <n v="376"/>
    <s v="Perry PLC"/>
    <s v="Mandatory uniform matrix"/>
    <n v="3400"/>
    <n v="12275"/>
    <x v="1"/>
    <x v="54"/>
    <x v="1"/>
    <s v="USD"/>
    <n v="1404622800"/>
    <x v="359"/>
    <n v="1405141200"/>
    <d v="2014-07-12T05:00:00"/>
    <b v="0"/>
    <b v="0"/>
    <s v="music/rock"/>
    <x v="1"/>
    <x v="1"/>
    <x v="373"/>
    <x v="373"/>
  </r>
  <r>
    <n v="377"/>
    <s v="Klein, Stark and Livingston"/>
    <s v="Phased methodical initiative"/>
    <n v="49700"/>
    <n v="5098"/>
    <x v="0"/>
    <x v="78"/>
    <x v="1"/>
    <s v="USD"/>
    <n v="1571720400"/>
    <x v="12"/>
    <n v="1572933600"/>
    <d v="2019-11-05T06:00:00"/>
    <b v="0"/>
    <b v="0"/>
    <s v="theater/plays"/>
    <x v="3"/>
    <x v="3"/>
    <x v="374"/>
    <x v="374"/>
  </r>
  <r>
    <n v="378"/>
    <s v="Fleming-Oliver"/>
    <s v="Managed stable function"/>
    <n v="178200"/>
    <n v="24882"/>
    <x v="0"/>
    <x v="285"/>
    <x v="1"/>
    <s v="USD"/>
    <n v="1526878800"/>
    <x v="360"/>
    <n v="1530162000"/>
    <d v="2018-06-28T05:00:00"/>
    <b v="0"/>
    <b v="0"/>
    <s v="film &amp; video/documentary"/>
    <x v="4"/>
    <x v="4"/>
    <x v="375"/>
    <x v="375"/>
  </r>
  <r>
    <n v="379"/>
    <s v="Reilly, Aguirre and Johnson"/>
    <s v="Realigned clear-thinking migration"/>
    <n v="7200"/>
    <n v="2912"/>
    <x v="0"/>
    <x v="9"/>
    <x v="4"/>
    <s v="GBP"/>
    <n v="1319691600"/>
    <x v="361"/>
    <n v="1320904800"/>
    <d v="2011-11-10T06:00:00"/>
    <b v="0"/>
    <b v="0"/>
    <s v="theater/plays"/>
    <x v="3"/>
    <x v="3"/>
    <x v="376"/>
    <x v="376"/>
  </r>
  <r>
    <n v="380"/>
    <s v="Davidson, Wilcox and Lewis"/>
    <s v="Optional clear-thinking process improvement"/>
    <n v="2500"/>
    <n v="4008"/>
    <x v="1"/>
    <x v="286"/>
    <x v="1"/>
    <s v="USD"/>
    <n v="1371963600"/>
    <x v="362"/>
    <n v="1372395600"/>
    <d v="2013-06-28T05:00:00"/>
    <b v="0"/>
    <b v="0"/>
    <s v="theater/plays"/>
    <x v="3"/>
    <x v="3"/>
    <x v="377"/>
    <x v="377"/>
  </r>
  <r>
    <n v="381"/>
    <s v="Michael, Anderson and Vincent"/>
    <s v="Cross-group global moratorium"/>
    <n v="5300"/>
    <n v="9749"/>
    <x v="1"/>
    <x v="287"/>
    <x v="1"/>
    <s v="USD"/>
    <n v="1433739600"/>
    <x v="363"/>
    <n v="1437714000"/>
    <d v="2015-07-24T05:00:00"/>
    <b v="0"/>
    <b v="0"/>
    <s v="theater/plays"/>
    <x v="3"/>
    <x v="3"/>
    <x v="378"/>
    <x v="378"/>
  </r>
  <r>
    <n v="382"/>
    <s v="King Ltd"/>
    <s v="Visionary systemic process improvement"/>
    <n v="9100"/>
    <n v="5803"/>
    <x v="0"/>
    <x v="109"/>
    <x v="1"/>
    <s v="USD"/>
    <n v="1508130000"/>
    <x v="364"/>
    <n v="1509771600"/>
    <d v="2017-11-04T05:00:00"/>
    <b v="0"/>
    <b v="0"/>
    <s v="photography/photography books"/>
    <x v="7"/>
    <x v="14"/>
    <x v="379"/>
    <x v="379"/>
  </r>
  <r>
    <n v="383"/>
    <s v="Baker Ltd"/>
    <s v="Progressive intangible flexibility"/>
    <n v="6300"/>
    <n v="14199"/>
    <x v="1"/>
    <x v="288"/>
    <x v="1"/>
    <s v="USD"/>
    <n v="1550037600"/>
    <x v="210"/>
    <n v="1550556000"/>
    <d v="2019-02-19T06:00:00"/>
    <b v="0"/>
    <b v="1"/>
    <s v="food/food trucks"/>
    <x v="0"/>
    <x v="0"/>
    <x v="380"/>
    <x v="380"/>
  </r>
  <r>
    <n v="384"/>
    <s v="Baker, Collins and Smith"/>
    <s v="Reactive real-time software"/>
    <n v="114400"/>
    <n v="196779"/>
    <x v="1"/>
    <x v="289"/>
    <x v="1"/>
    <s v="USD"/>
    <n v="1486706400"/>
    <x v="365"/>
    <n v="1489039200"/>
    <d v="2017-03-09T06:00:00"/>
    <b v="1"/>
    <b v="1"/>
    <s v="film &amp; video/documentary"/>
    <x v="4"/>
    <x v="4"/>
    <x v="381"/>
    <x v="381"/>
  </r>
  <r>
    <n v="385"/>
    <s v="Warren-Harrison"/>
    <s v="Programmable incremental knowledge user"/>
    <n v="38900"/>
    <n v="56859"/>
    <x v="1"/>
    <x v="290"/>
    <x v="1"/>
    <s v="USD"/>
    <n v="1553835600"/>
    <x v="366"/>
    <n v="1556600400"/>
    <d v="2019-04-30T05:00:00"/>
    <b v="0"/>
    <b v="0"/>
    <s v="publishing/nonfiction"/>
    <x v="5"/>
    <x v="9"/>
    <x v="382"/>
    <x v="382"/>
  </r>
  <r>
    <n v="386"/>
    <s v="Gardner Group"/>
    <s v="Progressive 5thgeneration customer loyalty"/>
    <n v="135500"/>
    <n v="103554"/>
    <x v="0"/>
    <x v="291"/>
    <x v="1"/>
    <s v="USD"/>
    <n v="1277528400"/>
    <x v="367"/>
    <n v="1278565200"/>
    <d v="2010-07-08T05:00:00"/>
    <b v="0"/>
    <b v="0"/>
    <s v="theater/plays"/>
    <x v="3"/>
    <x v="3"/>
    <x v="383"/>
    <x v="383"/>
  </r>
  <r>
    <n v="387"/>
    <s v="Flores-Lambert"/>
    <s v="Triple-buffered logistical frame"/>
    <n v="109000"/>
    <n v="42795"/>
    <x v="0"/>
    <x v="292"/>
    <x v="1"/>
    <s v="USD"/>
    <n v="1339477200"/>
    <x v="368"/>
    <n v="1339909200"/>
    <d v="2012-06-17T05:00:00"/>
    <b v="0"/>
    <b v="0"/>
    <s v="technology/wearables"/>
    <x v="2"/>
    <x v="8"/>
    <x v="384"/>
    <x v="384"/>
  </r>
  <r>
    <n v="388"/>
    <s v="Cruz Ltd"/>
    <s v="Exclusive dynamic adapter"/>
    <n v="114800"/>
    <n v="12938"/>
    <x v="3"/>
    <x v="293"/>
    <x v="5"/>
    <s v="CHF"/>
    <n v="1325656800"/>
    <x v="369"/>
    <n v="1325829600"/>
    <d v="2012-01-06T06:00:00"/>
    <b v="0"/>
    <b v="0"/>
    <s v="music/indie rock"/>
    <x v="1"/>
    <x v="7"/>
    <x v="385"/>
    <x v="385"/>
  </r>
  <r>
    <n v="389"/>
    <s v="Knox-Garner"/>
    <s v="Automated systemic hierarchy"/>
    <n v="83000"/>
    <n v="101352"/>
    <x v="1"/>
    <x v="294"/>
    <x v="1"/>
    <s v="USD"/>
    <n v="1288242000"/>
    <x v="370"/>
    <n v="1290578400"/>
    <d v="2010-11-24T06:00:00"/>
    <b v="0"/>
    <b v="0"/>
    <s v="theater/plays"/>
    <x v="3"/>
    <x v="3"/>
    <x v="386"/>
    <x v="386"/>
  </r>
  <r>
    <n v="390"/>
    <s v="Davis-Allen"/>
    <s v="Digitized eco-centric core"/>
    <n v="2400"/>
    <n v="4477"/>
    <x v="1"/>
    <x v="126"/>
    <x v="1"/>
    <s v="USD"/>
    <n v="1379048400"/>
    <x v="371"/>
    <n v="1380344400"/>
    <d v="2013-09-28T05:00:00"/>
    <b v="0"/>
    <b v="0"/>
    <s v="photography/photography books"/>
    <x v="7"/>
    <x v="14"/>
    <x v="387"/>
    <x v="387"/>
  </r>
  <r>
    <n v="391"/>
    <s v="Miller-Patel"/>
    <s v="Mandatory uniform strategy"/>
    <n v="60400"/>
    <n v="4393"/>
    <x v="0"/>
    <x v="295"/>
    <x v="1"/>
    <s v="USD"/>
    <n v="1389679200"/>
    <x v="287"/>
    <n v="1389852000"/>
    <d v="2014-01-16T06:00:00"/>
    <b v="0"/>
    <b v="0"/>
    <s v="publishing/nonfiction"/>
    <x v="5"/>
    <x v="9"/>
    <x v="388"/>
    <x v="388"/>
  </r>
  <r>
    <n v="392"/>
    <s v="Hernandez-Grimes"/>
    <s v="Profit-focused zero administration forecast"/>
    <n v="102900"/>
    <n v="67546"/>
    <x v="0"/>
    <x v="296"/>
    <x v="1"/>
    <s v="USD"/>
    <n v="1294293600"/>
    <x v="372"/>
    <n v="1294466400"/>
    <d v="2011-01-08T06:00:00"/>
    <b v="0"/>
    <b v="0"/>
    <s v="technology/wearables"/>
    <x v="2"/>
    <x v="8"/>
    <x v="389"/>
    <x v="389"/>
  </r>
  <r>
    <n v="393"/>
    <s v="Owens, Hall and Gonzalez"/>
    <s v="De-engineered static orchestration"/>
    <n v="62800"/>
    <n v="143788"/>
    <x v="1"/>
    <x v="297"/>
    <x v="0"/>
    <s v="CAD"/>
    <n v="1500267600"/>
    <x v="373"/>
    <n v="1500354000"/>
    <d v="2017-07-18T05:00:00"/>
    <b v="0"/>
    <b v="0"/>
    <s v="music/jazz"/>
    <x v="1"/>
    <x v="17"/>
    <x v="390"/>
    <x v="390"/>
  </r>
  <r>
    <n v="394"/>
    <s v="Noble-Bailey"/>
    <s v="Customizable dynamic info-mediaries"/>
    <n v="800"/>
    <n v="3755"/>
    <x v="1"/>
    <x v="298"/>
    <x v="1"/>
    <s v="USD"/>
    <n v="1375074000"/>
    <x v="374"/>
    <n v="1375938000"/>
    <d v="2013-08-08T05:00:00"/>
    <b v="0"/>
    <b v="1"/>
    <s v="film &amp; video/documentary"/>
    <x v="4"/>
    <x v="4"/>
    <x v="391"/>
    <x v="391"/>
  </r>
  <r>
    <n v="395"/>
    <s v="Taylor PLC"/>
    <s v="Enhanced incremental budgetary management"/>
    <n v="7100"/>
    <n v="9238"/>
    <x v="1"/>
    <x v="10"/>
    <x v="1"/>
    <s v="USD"/>
    <n v="1323324000"/>
    <x v="375"/>
    <n v="1323410400"/>
    <d v="2011-12-09T06:00:00"/>
    <b v="1"/>
    <b v="0"/>
    <s v="theater/plays"/>
    <x v="3"/>
    <x v="3"/>
    <x v="392"/>
    <x v="392"/>
  </r>
  <r>
    <n v="396"/>
    <s v="Holmes PLC"/>
    <s v="Digitized local info-mediaries"/>
    <n v="46100"/>
    <n v="77012"/>
    <x v="1"/>
    <x v="299"/>
    <x v="2"/>
    <s v="AUD"/>
    <n v="1538715600"/>
    <x v="376"/>
    <n v="1539406800"/>
    <d v="2018-10-13T05:00:00"/>
    <b v="0"/>
    <b v="0"/>
    <s v="film &amp; video/drama"/>
    <x v="4"/>
    <x v="6"/>
    <x v="393"/>
    <x v="393"/>
  </r>
  <r>
    <n v="397"/>
    <s v="Jones-Martin"/>
    <s v="Virtual systematic monitoring"/>
    <n v="8100"/>
    <n v="14083"/>
    <x v="1"/>
    <x v="211"/>
    <x v="1"/>
    <s v="USD"/>
    <n v="1369285200"/>
    <x v="377"/>
    <n v="1369803600"/>
    <d v="2013-05-29T05:00:00"/>
    <b v="0"/>
    <b v="0"/>
    <s v="music/rock"/>
    <x v="1"/>
    <x v="1"/>
    <x v="394"/>
    <x v="394"/>
  </r>
  <r>
    <n v="398"/>
    <s v="Myers LLC"/>
    <s v="Reactive bottom-line open architecture"/>
    <n v="1700"/>
    <n v="12202"/>
    <x v="1"/>
    <x v="300"/>
    <x v="6"/>
    <s v="EUR"/>
    <n v="1525755600"/>
    <x v="378"/>
    <n v="1525928400"/>
    <d v="2018-05-10T05:00:00"/>
    <b v="0"/>
    <b v="1"/>
    <s v="film &amp; video/animation"/>
    <x v="4"/>
    <x v="10"/>
    <x v="395"/>
    <x v="395"/>
  </r>
  <r>
    <n v="399"/>
    <s v="Acosta, Mullins and Morris"/>
    <s v="Pre-emptive interactive model"/>
    <n v="97300"/>
    <n v="62127"/>
    <x v="0"/>
    <x v="301"/>
    <x v="1"/>
    <s v="USD"/>
    <n v="1296626400"/>
    <x v="379"/>
    <n v="1297231200"/>
    <d v="2011-02-09T06:00:00"/>
    <b v="0"/>
    <b v="0"/>
    <s v="music/indie rock"/>
    <x v="1"/>
    <x v="7"/>
    <x v="396"/>
    <x v="396"/>
  </r>
  <r>
    <n v="400"/>
    <s v="Bell PLC"/>
    <s v="Ergonomic eco-centric open architecture"/>
    <n v="100"/>
    <n v="2"/>
    <x v="0"/>
    <x v="49"/>
    <x v="1"/>
    <s v="USD"/>
    <n v="1376629200"/>
    <x v="380"/>
    <n v="1378530000"/>
    <d v="2013-09-07T05:00:00"/>
    <b v="0"/>
    <b v="1"/>
    <s v="photography/photography books"/>
    <x v="7"/>
    <x v="14"/>
    <x v="50"/>
    <x v="50"/>
  </r>
  <r>
    <n v="401"/>
    <s v="Smith-Schmidt"/>
    <s v="Inverse radical hierarchy"/>
    <n v="900"/>
    <n v="13772"/>
    <x v="1"/>
    <x v="302"/>
    <x v="1"/>
    <s v="USD"/>
    <n v="1572152400"/>
    <x v="381"/>
    <n v="1572152400"/>
    <d v="2019-10-27T05:00:00"/>
    <b v="0"/>
    <b v="0"/>
    <s v="theater/plays"/>
    <x v="3"/>
    <x v="3"/>
    <x v="397"/>
    <x v="397"/>
  </r>
  <r>
    <n v="402"/>
    <s v="Ruiz, Richardson and Cole"/>
    <s v="Team-oriented static interface"/>
    <n v="7300"/>
    <n v="2946"/>
    <x v="0"/>
    <x v="174"/>
    <x v="1"/>
    <s v="USD"/>
    <n v="1325829600"/>
    <x v="382"/>
    <n v="1329890400"/>
    <d v="2012-02-22T06:00:00"/>
    <b v="0"/>
    <b v="1"/>
    <s v="film &amp; video/shorts"/>
    <x v="4"/>
    <x v="12"/>
    <x v="398"/>
    <x v="398"/>
  </r>
  <r>
    <n v="403"/>
    <s v="Leonard-Mcclain"/>
    <s v="Virtual foreground throughput"/>
    <n v="195800"/>
    <n v="168820"/>
    <x v="0"/>
    <x v="303"/>
    <x v="0"/>
    <s v="CAD"/>
    <n v="1273640400"/>
    <x v="125"/>
    <n v="1276750800"/>
    <d v="2010-06-17T05:00:00"/>
    <b v="0"/>
    <b v="1"/>
    <s v="theater/plays"/>
    <x v="3"/>
    <x v="3"/>
    <x v="399"/>
    <x v="399"/>
  </r>
  <r>
    <n v="404"/>
    <s v="Bailey-Boyer"/>
    <s v="Visionary exuding Internet solution"/>
    <n v="48900"/>
    <n v="154321"/>
    <x v="1"/>
    <x v="304"/>
    <x v="1"/>
    <s v="USD"/>
    <n v="1510639200"/>
    <x v="383"/>
    <n v="1510898400"/>
    <d v="2017-11-17T06:00:00"/>
    <b v="0"/>
    <b v="0"/>
    <s v="theater/plays"/>
    <x v="3"/>
    <x v="3"/>
    <x v="400"/>
    <x v="400"/>
  </r>
  <r>
    <n v="405"/>
    <s v="Lee LLC"/>
    <s v="Synchronized secondary analyzer"/>
    <n v="29600"/>
    <n v="26527"/>
    <x v="0"/>
    <x v="305"/>
    <x v="1"/>
    <s v="USD"/>
    <n v="1528088400"/>
    <x v="384"/>
    <n v="1532408400"/>
    <d v="2018-07-24T05:00:00"/>
    <b v="0"/>
    <b v="0"/>
    <s v="theater/plays"/>
    <x v="3"/>
    <x v="3"/>
    <x v="401"/>
    <x v="401"/>
  </r>
  <r>
    <n v="406"/>
    <s v="Lyons Inc"/>
    <s v="Balanced attitude-oriented parallelism"/>
    <n v="39300"/>
    <n v="71583"/>
    <x v="1"/>
    <x v="306"/>
    <x v="1"/>
    <s v="USD"/>
    <n v="1359525600"/>
    <x v="385"/>
    <n v="1360562400"/>
    <d v="2013-02-11T06:00:00"/>
    <b v="1"/>
    <b v="0"/>
    <s v="film &amp; video/documentary"/>
    <x v="4"/>
    <x v="4"/>
    <x v="402"/>
    <x v="402"/>
  </r>
  <r>
    <n v="407"/>
    <s v="Herrera-Wilson"/>
    <s v="Organized bandwidth-monitored core"/>
    <n v="3400"/>
    <n v="12100"/>
    <x v="1"/>
    <x v="307"/>
    <x v="3"/>
    <s v="DKK"/>
    <n v="1570942800"/>
    <x v="386"/>
    <n v="1571547600"/>
    <d v="2019-10-20T05:00:00"/>
    <b v="0"/>
    <b v="0"/>
    <s v="theater/plays"/>
    <x v="3"/>
    <x v="3"/>
    <x v="403"/>
    <x v="403"/>
  </r>
  <r>
    <n v="408"/>
    <s v="Mahoney, Adams and Lucas"/>
    <s v="Cloned leadingedge utilization"/>
    <n v="9200"/>
    <n v="12129"/>
    <x v="1"/>
    <x v="110"/>
    <x v="0"/>
    <s v="CAD"/>
    <n v="1466398800"/>
    <x v="387"/>
    <n v="1468126800"/>
    <d v="2016-07-10T05:00:00"/>
    <b v="0"/>
    <b v="0"/>
    <s v="film &amp; video/documentary"/>
    <x v="4"/>
    <x v="4"/>
    <x v="404"/>
    <x v="404"/>
  </r>
  <r>
    <n v="409"/>
    <s v="Stewart LLC"/>
    <s v="Secured asymmetric projection"/>
    <n v="135600"/>
    <n v="62804"/>
    <x v="0"/>
    <x v="308"/>
    <x v="1"/>
    <s v="USD"/>
    <n v="1492491600"/>
    <x v="388"/>
    <n v="1492837200"/>
    <d v="2017-04-22T05:00:00"/>
    <b v="0"/>
    <b v="0"/>
    <s v="music/rock"/>
    <x v="1"/>
    <x v="1"/>
    <x v="405"/>
    <x v="405"/>
  </r>
  <r>
    <n v="410"/>
    <s v="Mcmillan Group"/>
    <s v="Advanced cohesive Graphic Interface"/>
    <n v="153700"/>
    <n v="55536"/>
    <x v="2"/>
    <x v="309"/>
    <x v="1"/>
    <s v="USD"/>
    <n v="1430197200"/>
    <x v="277"/>
    <n v="1430197200"/>
    <d v="2015-04-28T05:00:00"/>
    <b v="0"/>
    <b v="0"/>
    <s v="games/mobile games"/>
    <x v="6"/>
    <x v="20"/>
    <x v="406"/>
    <x v="406"/>
  </r>
  <r>
    <n v="411"/>
    <s v="Beck, Thompson and Martinez"/>
    <s v="Down-sized maximized function"/>
    <n v="7800"/>
    <n v="8161"/>
    <x v="1"/>
    <x v="172"/>
    <x v="1"/>
    <s v="USD"/>
    <n v="1496034000"/>
    <x v="389"/>
    <n v="1496206800"/>
    <d v="2017-05-31T05:00:00"/>
    <b v="0"/>
    <b v="0"/>
    <s v="theater/plays"/>
    <x v="3"/>
    <x v="3"/>
    <x v="407"/>
    <x v="407"/>
  </r>
  <r>
    <n v="412"/>
    <s v="Rodriguez-Scott"/>
    <s v="Realigned zero tolerance software"/>
    <n v="2100"/>
    <n v="14046"/>
    <x v="1"/>
    <x v="38"/>
    <x v="1"/>
    <s v="USD"/>
    <n v="1388728800"/>
    <x v="390"/>
    <n v="1389592800"/>
    <d v="2014-01-13T06:00:00"/>
    <b v="0"/>
    <b v="0"/>
    <s v="publishing/fiction"/>
    <x v="5"/>
    <x v="13"/>
    <x v="408"/>
    <x v="408"/>
  </r>
  <r>
    <n v="413"/>
    <s v="Rush-Bowers"/>
    <s v="Persevering analyzing extranet"/>
    <n v="189500"/>
    <n v="117628"/>
    <x v="2"/>
    <x v="310"/>
    <x v="1"/>
    <s v="USD"/>
    <n v="1543298400"/>
    <x v="391"/>
    <n v="1545631200"/>
    <d v="2018-12-24T06:00:00"/>
    <b v="0"/>
    <b v="0"/>
    <s v="film &amp; video/animation"/>
    <x v="4"/>
    <x v="10"/>
    <x v="409"/>
    <x v="409"/>
  </r>
  <r>
    <n v="414"/>
    <s v="Davis and Sons"/>
    <s v="Innovative human-resource migration"/>
    <n v="188200"/>
    <n v="159405"/>
    <x v="0"/>
    <x v="311"/>
    <x v="1"/>
    <s v="USD"/>
    <n v="1271739600"/>
    <x v="392"/>
    <n v="1272430800"/>
    <d v="2010-04-28T05:00:00"/>
    <b v="0"/>
    <b v="1"/>
    <s v="food/food trucks"/>
    <x v="0"/>
    <x v="0"/>
    <x v="410"/>
    <x v="410"/>
  </r>
  <r>
    <n v="415"/>
    <s v="Anderson-Pham"/>
    <s v="Intuitive needs-based monitoring"/>
    <n v="113500"/>
    <n v="12552"/>
    <x v="0"/>
    <x v="312"/>
    <x v="1"/>
    <s v="USD"/>
    <n v="1326434400"/>
    <x v="393"/>
    <n v="1327903200"/>
    <d v="2012-01-30T06:00:00"/>
    <b v="0"/>
    <b v="0"/>
    <s v="theater/plays"/>
    <x v="3"/>
    <x v="3"/>
    <x v="411"/>
    <x v="411"/>
  </r>
  <r>
    <n v="416"/>
    <s v="Stewart-Coleman"/>
    <s v="Customer-focused disintermediate toolset"/>
    <n v="134600"/>
    <n v="59007"/>
    <x v="0"/>
    <x v="313"/>
    <x v="1"/>
    <s v="USD"/>
    <n v="1295244000"/>
    <x v="394"/>
    <n v="1296021600"/>
    <d v="2011-01-26T06:00:00"/>
    <b v="0"/>
    <b v="1"/>
    <s v="film &amp; video/documentary"/>
    <x v="4"/>
    <x v="4"/>
    <x v="412"/>
    <x v="412"/>
  </r>
  <r>
    <n v="417"/>
    <s v="Bradshaw, Smith and Ryan"/>
    <s v="Upgradable 24/7 emulation"/>
    <n v="1700"/>
    <n v="943"/>
    <x v="0"/>
    <x v="27"/>
    <x v="1"/>
    <s v="USD"/>
    <n v="1541221200"/>
    <x v="395"/>
    <n v="1543298400"/>
    <d v="2018-11-27T06:00:00"/>
    <b v="0"/>
    <b v="0"/>
    <s v="theater/plays"/>
    <x v="3"/>
    <x v="3"/>
    <x v="413"/>
    <x v="413"/>
  </r>
  <r>
    <n v="418"/>
    <s v="Jackson PLC"/>
    <s v="Quality-focused client-server core"/>
    <n v="163700"/>
    <n v="93963"/>
    <x v="0"/>
    <x v="314"/>
    <x v="0"/>
    <s v="CAD"/>
    <n v="1336280400"/>
    <x v="396"/>
    <n v="1336366800"/>
    <d v="2012-05-07T05:00:00"/>
    <b v="0"/>
    <b v="0"/>
    <s v="film &amp; video/documentary"/>
    <x v="4"/>
    <x v="4"/>
    <x v="414"/>
    <x v="414"/>
  </r>
  <r>
    <n v="419"/>
    <s v="Ware-Arias"/>
    <s v="Upgradable maximized protocol"/>
    <n v="113800"/>
    <n v="140469"/>
    <x v="1"/>
    <x v="315"/>
    <x v="1"/>
    <s v="USD"/>
    <n v="1324533600"/>
    <x v="397"/>
    <n v="1325052000"/>
    <d v="2011-12-28T06:00:00"/>
    <b v="0"/>
    <b v="0"/>
    <s v="technology/web"/>
    <x v="2"/>
    <x v="2"/>
    <x v="415"/>
    <x v="415"/>
  </r>
  <r>
    <n v="420"/>
    <s v="Blair, Reyes and Woods"/>
    <s v="Cross-platform interactive synergy"/>
    <n v="5000"/>
    <n v="6423"/>
    <x v="1"/>
    <x v="115"/>
    <x v="1"/>
    <s v="USD"/>
    <n v="1498366800"/>
    <x v="398"/>
    <n v="1499576400"/>
    <d v="2017-07-09T05:00:00"/>
    <b v="0"/>
    <b v="0"/>
    <s v="theater/plays"/>
    <x v="3"/>
    <x v="3"/>
    <x v="416"/>
    <x v="416"/>
  </r>
  <r>
    <n v="421"/>
    <s v="Thomas-Lopez"/>
    <s v="User-centric fault-tolerant archive"/>
    <n v="9400"/>
    <n v="6015"/>
    <x v="0"/>
    <x v="316"/>
    <x v="1"/>
    <s v="USD"/>
    <n v="1498712400"/>
    <x v="399"/>
    <n v="1501304400"/>
    <d v="2017-07-29T05:00:00"/>
    <b v="0"/>
    <b v="1"/>
    <s v="technology/wearables"/>
    <x v="2"/>
    <x v="8"/>
    <x v="417"/>
    <x v="417"/>
  </r>
  <r>
    <n v="422"/>
    <s v="Brown, Davies and Pacheco"/>
    <s v="Reverse-engineered regional knowledge user"/>
    <n v="8700"/>
    <n v="11075"/>
    <x v="1"/>
    <x v="317"/>
    <x v="1"/>
    <s v="USD"/>
    <n v="1271480400"/>
    <x v="400"/>
    <n v="1273208400"/>
    <d v="2010-05-07T05:00:00"/>
    <b v="0"/>
    <b v="1"/>
    <s v="theater/plays"/>
    <x v="3"/>
    <x v="3"/>
    <x v="418"/>
    <x v="418"/>
  </r>
  <r>
    <n v="423"/>
    <s v="Jones-Riddle"/>
    <s v="Self-enabling real-time definition"/>
    <n v="147800"/>
    <n v="15723"/>
    <x v="0"/>
    <x v="318"/>
    <x v="1"/>
    <s v="USD"/>
    <n v="1316667600"/>
    <x v="116"/>
    <n v="1316840400"/>
    <d v="2011-09-24T05:00:00"/>
    <b v="0"/>
    <b v="1"/>
    <s v="food/food trucks"/>
    <x v="0"/>
    <x v="0"/>
    <x v="419"/>
    <x v="419"/>
  </r>
  <r>
    <n v="424"/>
    <s v="Schmidt-Gomez"/>
    <s v="User-centric impactful projection"/>
    <n v="5100"/>
    <n v="2064"/>
    <x v="0"/>
    <x v="100"/>
    <x v="1"/>
    <s v="USD"/>
    <n v="1524027600"/>
    <x v="401"/>
    <n v="1524546000"/>
    <d v="2018-04-24T05:00:00"/>
    <b v="0"/>
    <b v="0"/>
    <s v="music/indie rock"/>
    <x v="1"/>
    <x v="7"/>
    <x v="420"/>
    <x v="420"/>
  </r>
  <r>
    <n v="425"/>
    <s v="Sullivan, Davis and Booth"/>
    <s v="Vision-oriented actuating hardware"/>
    <n v="2700"/>
    <n v="7767"/>
    <x v="1"/>
    <x v="45"/>
    <x v="1"/>
    <s v="USD"/>
    <n v="1438059600"/>
    <x v="402"/>
    <n v="1438578000"/>
    <d v="2015-08-03T05:00:00"/>
    <b v="0"/>
    <b v="0"/>
    <s v="photography/photography books"/>
    <x v="7"/>
    <x v="14"/>
    <x v="421"/>
    <x v="421"/>
  </r>
  <r>
    <n v="426"/>
    <s v="Edwards-Kane"/>
    <s v="Virtual leadingedge framework"/>
    <n v="1800"/>
    <n v="10313"/>
    <x v="1"/>
    <x v="319"/>
    <x v="1"/>
    <s v="USD"/>
    <n v="1361944800"/>
    <x v="403"/>
    <n v="1362549600"/>
    <d v="2013-03-06T06:00:00"/>
    <b v="0"/>
    <b v="0"/>
    <s v="theater/plays"/>
    <x v="3"/>
    <x v="3"/>
    <x v="422"/>
    <x v="422"/>
  </r>
  <r>
    <n v="427"/>
    <s v="Hicks, Wall and Webb"/>
    <s v="Managed discrete framework"/>
    <n v="174500"/>
    <n v="197018"/>
    <x v="1"/>
    <x v="320"/>
    <x v="1"/>
    <s v="USD"/>
    <n v="1410584400"/>
    <x v="404"/>
    <n v="1413349200"/>
    <d v="2014-10-15T05:00:00"/>
    <b v="0"/>
    <b v="1"/>
    <s v="theater/plays"/>
    <x v="3"/>
    <x v="3"/>
    <x v="423"/>
    <x v="423"/>
  </r>
  <r>
    <n v="428"/>
    <s v="Mayer-Richmond"/>
    <s v="Progressive zero-defect capability"/>
    <n v="101400"/>
    <n v="47037"/>
    <x v="0"/>
    <x v="321"/>
    <x v="1"/>
    <s v="USD"/>
    <n v="1297404000"/>
    <x v="405"/>
    <n v="1298008800"/>
    <d v="2011-02-18T06:00:00"/>
    <b v="0"/>
    <b v="0"/>
    <s v="film &amp; video/animation"/>
    <x v="4"/>
    <x v="10"/>
    <x v="424"/>
    <x v="424"/>
  </r>
  <r>
    <n v="429"/>
    <s v="Robles Ltd"/>
    <s v="Right-sized demand-driven adapter"/>
    <n v="191000"/>
    <n v="173191"/>
    <x v="3"/>
    <x v="322"/>
    <x v="1"/>
    <s v="USD"/>
    <n v="1392012000"/>
    <x v="406"/>
    <n v="1394427600"/>
    <d v="2014-03-10T05:00:00"/>
    <b v="0"/>
    <b v="1"/>
    <s v="photography/photography books"/>
    <x v="7"/>
    <x v="14"/>
    <x v="425"/>
    <x v="425"/>
  </r>
  <r>
    <n v="430"/>
    <s v="Cochran Ltd"/>
    <s v="Re-engineered attitude-oriented frame"/>
    <n v="8100"/>
    <n v="5487"/>
    <x v="0"/>
    <x v="286"/>
    <x v="1"/>
    <s v="USD"/>
    <n v="1569733200"/>
    <x v="407"/>
    <n v="1572670800"/>
    <d v="2019-11-02T05:00:00"/>
    <b v="0"/>
    <b v="0"/>
    <s v="theater/plays"/>
    <x v="3"/>
    <x v="3"/>
    <x v="426"/>
    <x v="426"/>
  </r>
  <r>
    <n v="431"/>
    <s v="Rosales LLC"/>
    <s v="Compatible multimedia utilization"/>
    <n v="5100"/>
    <n v="9817"/>
    <x v="1"/>
    <x v="115"/>
    <x v="1"/>
    <s v="USD"/>
    <n v="1529643600"/>
    <x v="408"/>
    <n v="1531112400"/>
    <d v="2018-07-09T05:00:00"/>
    <b v="1"/>
    <b v="0"/>
    <s v="theater/plays"/>
    <x v="3"/>
    <x v="3"/>
    <x v="427"/>
    <x v="427"/>
  </r>
  <r>
    <n v="432"/>
    <s v="Harper-Bryan"/>
    <s v="Re-contextualized dedicated hardware"/>
    <n v="7700"/>
    <n v="6369"/>
    <x v="0"/>
    <x v="222"/>
    <x v="1"/>
    <s v="USD"/>
    <n v="1399006800"/>
    <x v="409"/>
    <n v="1400734800"/>
    <d v="2014-05-22T05:00:00"/>
    <b v="0"/>
    <b v="0"/>
    <s v="theater/plays"/>
    <x v="3"/>
    <x v="3"/>
    <x v="428"/>
    <x v="428"/>
  </r>
  <r>
    <n v="433"/>
    <s v="Potter, Harper and Everett"/>
    <s v="Decentralized composite paradigm"/>
    <n v="121400"/>
    <n v="65755"/>
    <x v="0"/>
    <x v="323"/>
    <x v="1"/>
    <s v="USD"/>
    <n v="1385359200"/>
    <x v="410"/>
    <n v="1386741600"/>
    <d v="2013-12-11T06:00:00"/>
    <b v="0"/>
    <b v="1"/>
    <s v="film &amp; video/documentary"/>
    <x v="4"/>
    <x v="4"/>
    <x v="429"/>
    <x v="429"/>
  </r>
  <r>
    <n v="434"/>
    <s v="Floyd-Sims"/>
    <s v="Cloned transitional hierarchy"/>
    <n v="5400"/>
    <n v="903"/>
    <x v="3"/>
    <x v="234"/>
    <x v="0"/>
    <s v="CAD"/>
    <n v="1480572000"/>
    <x v="411"/>
    <n v="1481781600"/>
    <d v="2016-12-15T06:00:00"/>
    <b v="1"/>
    <b v="0"/>
    <s v="theater/plays"/>
    <x v="3"/>
    <x v="3"/>
    <x v="430"/>
    <x v="430"/>
  </r>
  <r>
    <n v="435"/>
    <s v="Spence, Jackson and Kelly"/>
    <s v="Advanced discrete leverage"/>
    <n v="152400"/>
    <n v="178120"/>
    <x v="1"/>
    <x v="324"/>
    <x v="6"/>
    <s v="EUR"/>
    <n v="1418623200"/>
    <x v="412"/>
    <n v="1419660000"/>
    <d v="2014-12-27T06:00:00"/>
    <b v="0"/>
    <b v="1"/>
    <s v="theater/plays"/>
    <x v="3"/>
    <x v="3"/>
    <x v="431"/>
    <x v="431"/>
  </r>
  <r>
    <n v="436"/>
    <s v="King-Nguyen"/>
    <s v="Open-source incremental throughput"/>
    <n v="1300"/>
    <n v="13678"/>
    <x v="1"/>
    <x v="61"/>
    <x v="1"/>
    <s v="USD"/>
    <n v="1555736400"/>
    <x v="413"/>
    <n v="1555822800"/>
    <d v="2019-04-21T05:00:00"/>
    <b v="0"/>
    <b v="0"/>
    <s v="music/jazz"/>
    <x v="1"/>
    <x v="17"/>
    <x v="432"/>
    <x v="432"/>
  </r>
  <r>
    <n v="437"/>
    <s v="Hansen Group"/>
    <s v="Centralized regional interface"/>
    <n v="8100"/>
    <n v="9969"/>
    <x v="1"/>
    <x v="325"/>
    <x v="1"/>
    <s v="USD"/>
    <n v="1442120400"/>
    <x v="414"/>
    <n v="1442379600"/>
    <d v="2015-09-16T05:00:00"/>
    <b v="0"/>
    <b v="1"/>
    <s v="film &amp; video/animation"/>
    <x v="4"/>
    <x v="10"/>
    <x v="433"/>
    <x v="433"/>
  </r>
  <r>
    <n v="438"/>
    <s v="Mathis, Hall and Hansen"/>
    <s v="Streamlined web-enabled knowledgebase"/>
    <n v="8300"/>
    <n v="14827"/>
    <x v="1"/>
    <x v="326"/>
    <x v="1"/>
    <s v="USD"/>
    <n v="1362376800"/>
    <x v="415"/>
    <n v="1364965200"/>
    <d v="2013-04-03T05:00:00"/>
    <b v="0"/>
    <b v="0"/>
    <s v="theater/plays"/>
    <x v="3"/>
    <x v="3"/>
    <x v="434"/>
    <x v="434"/>
  </r>
  <r>
    <n v="439"/>
    <s v="Cummings Inc"/>
    <s v="Digitized transitional monitoring"/>
    <n v="28400"/>
    <n v="100900"/>
    <x v="1"/>
    <x v="327"/>
    <x v="1"/>
    <s v="USD"/>
    <n v="1478408400"/>
    <x v="416"/>
    <n v="1479016800"/>
    <d v="2016-11-13T06:00:00"/>
    <b v="0"/>
    <b v="0"/>
    <s v="film &amp; video/science fiction"/>
    <x v="4"/>
    <x v="22"/>
    <x v="435"/>
    <x v="435"/>
  </r>
  <r>
    <n v="440"/>
    <s v="Miller-Poole"/>
    <s v="Networked optimal adapter"/>
    <n v="102500"/>
    <n v="165954"/>
    <x v="1"/>
    <x v="328"/>
    <x v="1"/>
    <s v="USD"/>
    <n v="1498798800"/>
    <x v="417"/>
    <n v="1499662800"/>
    <d v="2017-07-10T05:00:00"/>
    <b v="0"/>
    <b v="0"/>
    <s v="film &amp; video/television"/>
    <x v="4"/>
    <x v="19"/>
    <x v="436"/>
    <x v="436"/>
  </r>
  <r>
    <n v="441"/>
    <s v="Rodriguez-West"/>
    <s v="Automated optimal function"/>
    <n v="7000"/>
    <n v="1744"/>
    <x v="0"/>
    <x v="235"/>
    <x v="1"/>
    <s v="USD"/>
    <n v="1335416400"/>
    <x v="418"/>
    <n v="1337835600"/>
    <d v="2012-05-24T05:00:00"/>
    <b v="0"/>
    <b v="0"/>
    <s v="technology/wearables"/>
    <x v="2"/>
    <x v="8"/>
    <x v="437"/>
    <x v="437"/>
  </r>
  <r>
    <n v="442"/>
    <s v="Calderon, Bradford and Dean"/>
    <s v="Devolved system-worthy framework"/>
    <n v="5400"/>
    <n v="10731"/>
    <x v="1"/>
    <x v="182"/>
    <x v="6"/>
    <s v="EUR"/>
    <n v="1504328400"/>
    <x v="419"/>
    <n v="1505710800"/>
    <d v="2017-09-18T05:00:00"/>
    <b v="0"/>
    <b v="0"/>
    <s v="theater/plays"/>
    <x v="3"/>
    <x v="3"/>
    <x v="438"/>
    <x v="438"/>
  </r>
  <r>
    <n v="443"/>
    <s v="Clark-Bowman"/>
    <s v="Stand-alone user-facing service-desk"/>
    <n v="9300"/>
    <n v="3232"/>
    <x v="3"/>
    <x v="329"/>
    <x v="1"/>
    <s v="USD"/>
    <n v="1285822800"/>
    <x v="420"/>
    <n v="1287464400"/>
    <d v="2010-10-19T05:00:00"/>
    <b v="0"/>
    <b v="0"/>
    <s v="theater/plays"/>
    <x v="3"/>
    <x v="3"/>
    <x v="439"/>
    <x v="439"/>
  </r>
  <r>
    <n v="444"/>
    <s v="Hensley Ltd"/>
    <s v="Versatile global attitude"/>
    <n v="6200"/>
    <n v="10938"/>
    <x v="1"/>
    <x v="102"/>
    <x v="1"/>
    <s v="USD"/>
    <n v="1311483600"/>
    <x v="421"/>
    <n v="1311656400"/>
    <d v="2011-07-26T05:00:00"/>
    <b v="0"/>
    <b v="1"/>
    <s v="music/indie rock"/>
    <x v="1"/>
    <x v="7"/>
    <x v="440"/>
    <x v="440"/>
  </r>
  <r>
    <n v="445"/>
    <s v="Anderson-Pearson"/>
    <s v="Intuitive demand-driven Local Area Network"/>
    <n v="2100"/>
    <n v="10739"/>
    <x v="1"/>
    <x v="73"/>
    <x v="1"/>
    <s v="USD"/>
    <n v="1291356000"/>
    <x v="422"/>
    <n v="1293170400"/>
    <d v="2010-12-24T06:00:00"/>
    <b v="0"/>
    <b v="1"/>
    <s v="theater/plays"/>
    <x v="3"/>
    <x v="3"/>
    <x v="441"/>
    <x v="441"/>
  </r>
  <r>
    <n v="446"/>
    <s v="Martin, Martin and Solis"/>
    <s v="Assimilated uniform methodology"/>
    <n v="6800"/>
    <n v="5579"/>
    <x v="0"/>
    <x v="129"/>
    <x v="1"/>
    <s v="USD"/>
    <n v="1355810400"/>
    <x v="423"/>
    <n v="1355983200"/>
    <d v="2012-12-20T06:00:00"/>
    <b v="0"/>
    <b v="0"/>
    <s v="technology/wearables"/>
    <x v="2"/>
    <x v="8"/>
    <x v="442"/>
    <x v="442"/>
  </r>
  <r>
    <n v="447"/>
    <s v="Harrington-Harper"/>
    <s v="Self-enabling next generation algorithm"/>
    <n v="155200"/>
    <n v="37754"/>
    <x v="3"/>
    <x v="330"/>
    <x v="4"/>
    <s v="GBP"/>
    <n v="1513663200"/>
    <x v="424"/>
    <n v="1515045600"/>
    <d v="2018-01-04T06:00:00"/>
    <b v="0"/>
    <b v="0"/>
    <s v="film &amp; video/television"/>
    <x v="4"/>
    <x v="19"/>
    <x v="443"/>
    <x v="443"/>
  </r>
  <r>
    <n v="448"/>
    <s v="Price and Sons"/>
    <s v="Object-based demand-driven strategy"/>
    <n v="89900"/>
    <n v="45384"/>
    <x v="0"/>
    <x v="331"/>
    <x v="1"/>
    <s v="USD"/>
    <n v="1365915600"/>
    <x v="425"/>
    <n v="1366088400"/>
    <d v="2013-04-16T05:00:00"/>
    <b v="0"/>
    <b v="1"/>
    <s v="games/video games"/>
    <x v="6"/>
    <x v="11"/>
    <x v="444"/>
    <x v="444"/>
  </r>
  <r>
    <n v="449"/>
    <s v="Cuevas-Morales"/>
    <s v="Public-key coherent ability"/>
    <n v="900"/>
    <n v="8703"/>
    <x v="1"/>
    <x v="99"/>
    <x v="3"/>
    <s v="DKK"/>
    <n v="1551852000"/>
    <x v="426"/>
    <n v="1553317200"/>
    <d v="2019-03-23T05:00:00"/>
    <b v="0"/>
    <b v="0"/>
    <s v="games/video games"/>
    <x v="6"/>
    <x v="11"/>
    <x v="445"/>
    <x v="445"/>
  </r>
  <r>
    <n v="450"/>
    <s v="Delgado-Hatfield"/>
    <s v="Up-sized composite success"/>
    <n v="100"/>
    <n v="4"/>
    <x v="0"/>
    <x v="49"/>
    <x v="0"/>
    <s v="CAD"/>
    <n v="1540098000"/>
    <x v="427"/>
    <n v="1542088800"/>
    <d v="2018-11-13T06:00:00"/>
    <b v="0"/>
    <b v="0"/>
    <s v="film &amp; video/animation"/>
    <x v="4"/>
    <x v="10"/>
    <x v="446"/>
    <x v="446"/>
  </r>
  <r>
    <n v="451"/>
    <s v="Padilla-Porter"/>
    <s v="Innovative exuding matrix"/>
    <n v="148400"/>
    <n v="182302"/>
    <x v="1"/>
    <x v="332"/>
    <x v="1"/>
    <s v="USD"/>
    <n v="1500440400"/>
    <x v="428"/>
    <n v="1503118800"/>
    <d v="2017-08-19T05:00:00"/>
    <b v="0"/>
    <b v="0"/>
    <s v="music/rock"/>
    <x v="1"/>
    <x v="1"/>
    <x v="447"/>
    <x v="447"/>
  </r>
  <r>
    <n v="452"/>
    <s v="Morris Group"/>
    <s v="Realigned impactful artificial intelligence"/>
    <n v="4800"/>
    <n v="3045"/>
    <x v="0"/>
    <x v="249"/>
    <x v="1"/>
    <s v="USD"/>
    <n v="1278392400"/>
    <x v="429"/>
    <n v="1278478800"/>
    <d v="2010-07-07T05:00:00"/>
    <b v="0"/>
    <b v="0"/>
    <s v="film &amp; video/drama"/>
    <x v="4"/>
    <x v="6"/>
    <x v="448"/>
    <x v="448"/>
  </r>
  <r>
    <n v="453"/>
    <s v="Saunders Ltd"/>
    <s v="Multi-layered multi-tasking secured line"/>
    <n v="182400"/>
    <n v="102749"/>
    <x v="0"/>
    <x v="333"/>
    <x v="1"/>
    <s v="USD"/>
    <n v="1480572000"/>
    <x v="411"/>
    <n v="1484114400"/>
    <d v="2017-01-11T06:00:00"/>
    <b v="0"/>
    <b v="0"/>
    <s v="film &amp; video/science fiction"/>
    <x v="4"/>
    <x v="22"/>
    <x v="449"/>
    <x v="449"/>
  </r>
  <r>
    <n v="454"/>
    <s v="Woods Inc"/>
    <s v="Upgradable upward-trending portal"/>
    <n v="4000"/>
    <n v="1763"/>
    <x v="0"/>
    <x v="334"/>
    <x v="1"/>
    <s v="USD"/>
    <n v="1382331600"/>
    <x v="430"/>
    <n v="1385445600"/>
    <d v="2013-11-26T06:00:00"/>
    <b v="0"/>
    <b v="1"/>
    <s v="film &amp; video/drama"/>
    <x v="4"/>
    <x v="6"/>
    <x v="450"/>
    <x v="450"/>
  </r>
  <r>
    <n v="455"/>
    <s v="Villanueva, Wright and Richardson"/>
    <s v="Profit-focused global product"/>
    <n v="116500"/>
    <n v="137904"/>
    <x v="1"/>
    <x v="335"/>
    <x v="1"/>
    <s v="USD"/>
    <n v="1316754000"/>
    <x v="431"/>
    <n v="1318741200"/>
    <d v="2011-10-16T05:00:00"/>
    <b v="0"/>
    <b v="0"/>
    <s v="theater/plays"/>
    <x v="3"/>
    <x v="3"/>
    <x v="451"/>
    <x v="451"/>
  </r>
  <r>
    <n v="456"/>
    <s v="Wilson, Brooks and Clark"/>
    <s v="Operative well-modulated data-warehouse"/>
    <n v="146400"/>
    <n v="152438"/>
    <x v="1"/>
    <x v="336"/>
    <x v="1"/>
    <s v="USD"/>
    <n v="1518242400"/>
    <x v="432"/>
    <n v="1518242400"/>
    <d v="2018-02-10T06:00:00"/>
    <b v="0"/>
    <b v="1"/>
    <s v="music/indie rock"/>
    <x v="1"/>
    <x v="7"/>
    <x v="452"/>
    <x v="452"/>
  </r>
  <r>
    <n v="457"/>
    <s v="Sheppard, Smith and Spence"/>
    <s v="Cloned asymmetric functionalities"/>
    <n v="5000"/>
    <n v="1332"/>
    <x v="0"/>
    <x v="337"/>
    <x v="1"/>
    <s v="USD"/>
    <n v="1476421200"/>
    <x v="433"/>
    <n v="1476594000"/>
    <d v="2016-10-16T05:00:00"/>
    <b v="0"/>
    <b v="0"/>
    <s v="theater/plays"/>
    <x v="3"/>
    <x v="3"/>
    <x v="453"/>
    <x v="453"/>
  </r>
  <r>
    <n v="458"/>
    <s v="Wise, Thompson and Allen"/>
    <s v="Pre-emptive neutral portal"/>
    <n v="33800"/>
    <n v="118706"/>
    <x v="1"/>
    <x v="338"/>
    <x v="1"/>
    <s v="USD"/>
    <n v="1269752400"/>
    <x v="434"/>
    <n v="1273554000"/>
    <d v="2010-05-11T05:00:00"/>
    <b v="0"/>
    <b v="0"/>
    <s v="theater/plays"/>
    <x v="3"/>
    <x v="3"/>
    <x v="454"/>
    <x v="454"/>
  </r>
  <r>
    <n v="459"/>
    <s v="Lane, Ryan and Chapman"/>
    <s v="Switchable demand-driven help-desk"/>
    <n v="6300"/>
    <n v="5674"/>
    <x v="0"/>
    <x v="339"/>
    <x v="1"/>
    <s v="USD"/>
    <n v="1419746400"/>
    <x v="435"/>
    <n v="1421906400"/>
    <d v="2015-01-22T06:00:00"/>
    <b v="0"/>
    <b v="0"/>
    <s v="film &amp; video/documentary"/>
    <x v="4"/>
    <x v="4"/>
    <x v="455"/>
    <x v="455"/>
  </r>
  <r>
    <n v="460"/>
    <s v="Rich, Alvarez and King"/>
    <s v="Business-focused static ability"/>
    <n v="2400"/>
    <n v="4119"/>
    <x v="1"/>
    <x v="126"/>
    <x v="1"/>
    <s v="USD"/>
    <n v="1281330000"/>
    <x v="8"/>
    <n v="1281589200"/>
    <d v="2010-08-12T05:00:00"/>
    <b v="0"/>
    <b v="0"/>
    <s v="theater/plays"/>
    <x v="3"/>
    <x v="3"/>
    <x v="456"/>
    <x v="456"/>
  </r>
  <r>
    <n v="461"/>
    <s v="Terry-Salinas"/>
    <s v="Networked secondary structure"/>
    <n v="98800"/>
    <n v="139354"/>
    <x v="1"/>
    <x v="340"/>
    <x v="1"/>
    <s v="USD"/>
    <n v="1398661200"/>
    <x v="436"/>
    <n v="1400389200"/>
    <d v="2014-05-18T05:00:00"/>
    <b v="0"/>
    <b v="0"/>
    <s v="film &amp; video/drama"/>
    <x v="4"/>
    <x v="6"/>
    <x v="457"/>
    <x v="457"/>
  </r>
  <r>
    <n v="462"/>
    <s v="Wang-Rodriguez"/>
    <s v="Total multimedia website"/>
    <n v="188800"/>
    <n v="57734"/>
    <x v="0"/>
    <x v="341"/>
    <x v="1"/>
    <s v="USD"/>
    <n v="1359525600"/>
    <x v="385"/>
    <n v="1362808800"/>
    <d v="2013-03-09T06:00:00"/>
    <b v="0"/>
    <b v="0"/>
    <s v="games/mobile games"/>
    <x v="6"/>
    <x v="20"/>
    <x v="458"/>
    <x v="458"/>
  </r>
  <r>
    <n v="463"/>
    <s v="Mckee-Hill"/>
    <s v="Cross-platform upward-trending parallelism"/>
    <n v="134300"/>
    <n v="145265"/>
    <x v="1"/>
    <x v="342"/>
    <x v="1"/>
    <s v="USD"/>
    <n v="1388469600"/>
    <x v="437"/>
    <n v="1388815200"/>
    <d v="2014-01-04T06:00:00"/>
    <b v="0"/>
    <b v="0"/>
    <s v="film &amp; video/animation"/>
    <x v="4"/>
    <x v="10"/>
    <x v="459"/>
    <x v="459"/>
  </r>
  <r>
    <n v="464"/>
    <s v="Gomez LLC"/>
    <s v="Pre-emptive mission-critical hardware"/>
    <n v="71200"/>
    <n v="95020"/>
    <x v="1"/>
    <x v="343"/>
    <x v="1"/>
    <s v="USD"/>
    <n v="1518328800"/>
    <x v="438"/>
    <n v="1519538400"/>
    <d v="2018-02-25T06:00:00"/>
    <b v="0"/>
    <b v="0"/>
    <s v="theater/plays"/>
    <x v="3"/>
    <x v="3"/>
    <x v="460"/>
    <x v="460"/>
  </r>
  <r>
    <n v="465"/>
    <s v="Gonzalez-Robbins"/>
    <s v="Up-sized responsive protocol"/>
    <n v="4700"/>
    <n v="8829"/>
    <x v="1"/>
    <x v="175"/>
    <x v="1"/>
    <s v="USD"/>
    <n v="1517032800"/>
    <x v="439"/>
    <n v="1517810400"/>
    <d v="2018-02-05T06:00:00"/>
    <b v="0"/>
    <b v="0"/>
    <s v="publishing/translations"/>
    <x v="5"/>
    <x v="18"/>
    <x v="461"/>
    <x v="461"/>
  </r>
  <r>
    <n v="466"/>
    <s v="Obrien and Sons"/>
    <s v="Pre-emptive transitional frame"/>
    <n v="1200"/>
    <n v="3984"/>
    <x v="1"/>
    <x v="344"/>
    <x v="1"/>
    <s v="USD"/>
    <n v="1368594000"/>
    <x v="440"/>
    <n v="1370581200"/>
    <d v="2013-06-07T05:00:00"/>
    <b v="0"/>
    <b v="1"/>
    <s v="technology/wearables"/>
    <x v="2"/>
    <x v="8"/>
    <x v="462"/>
    <x v="462"/>
  </r>
  <r>
    <n v="467"/>
    <s v="Shaw Ltd"/>
    <s v="Profit-focused content-based application"/>
    <n v="1400"/>
    <n v="8053"/>
    <x v="1"/>
    <x v="279"/>
    <x v="0"/>
    <s v="CAD"/>
    <n v="1448258400"/>
    <x v="441"/>
    <n v="1448863200"/>
    <d v="2015-11-30T06:00:00"/>
    <b v="0"/>
    <b v="1"/>
    <s v="technology/web"/>
    <x v="2"/>
    <x v="2"/>
    <x v="463"/>
    <x v="463"/>
  </r>
  <r>
    <n v="468"/>
    <s v="Hughes Inc"/>
    <s v="Streamlined neutral analyzer"/>
    <n v="4000"/>
    <n v="1620"/>
    <x v="0"/>
    <x v="36"/>
    <x v="1"/>
    <s v="USD"/>
    <n v="1555218000"/>
    <x v="442"/>
    <n v="1556600400"/>
    <d v="2019-04-30T05:00:00"/>
    <b v="0"/>
    <b v="0"/>
    <s v="theater/plays"/>
    <x v="3"/>
    <x v="3"/>
    <x v="464"/>
    <x v="464"/>
  </r>
  <r>
    <n v="469"/>
    <s v="Olsen-Ryan"/>
    <s v="Assimilated neutral utilization"/>
    <n v="5600"/>
    <n v="10328"/>
    <x v="1"/>
    <x v="122"/>
    <x v="1"/>
    <s v="USD"/>
    <n v="1431925200"/>
    <x v="443"/>
    <n v="1432098000"/>
    <d v="2015-05-20T05:00:00"/>
    <b v="0"/>
    <b v="0"/>
    <s v="film &amp; video/drama"/>
    <x v="4"/>
    <x v="6"/>
    <x v="465"/>
    <x v="465"/>
  </r>
  <r>
    <n v="470"/>
    <s v="Grimes, Holland and Sloan"/>
    <s v="Extended dedicated archive"/>
    <n v="3600"/>
    <n v="10289"/>
    <x v="1"/>
    <x v="345"/>
    <x v="1"/>
    <s v="USD"/>
    <n v="1481522400"/>
    <x v="315"/>
    <n v="1482127200"/>
    <d v="2016-12-19T06:00:00"/>
    <b v="0"/>
    <b v="0"/>
    <s v="technology/wearables"/>
    <x v="2"/>
    <x v="8"/>
    <x v="466"/>
    <x v="466"/>
  </r>
  <r>
    <n v="471"/>
    <s v="Perry and Sons"/>
    <s v="Configurable static help-desk"/>
    <n v="3100"/>
    <n v="9889"/>
    <x v="1"/>
    <x v="346"/>
    <x v="4"/>
    <s v="GBP"/>
    <n v="1335934800"/>
    <x v="444"/>
    <n v="1335934800"/>
    <d v="2012-05-02T05:00:00"/>
    <b v="0"/>
    <b v="1"/>
    <s v="food/food trucks"/>
    <x v="0"/>
    <x v="0"/>
    <x v="467"/>
    <x v="467"/>
  </r>
  <r>
    <n v="472"/>
    <s v="Turner, Young and Collins"/>
    <s v="Self-enabling clear-thinking framework"/>
    <n v="153800"/>
    <n v="60342"/>
    <x v="0"/>
    <x v="347"/>
    <x v="1"/>
    <s v="USD"/>
    <n v="1552280400"/>
    <x v="445"/>
    <n v="1556946000"/>
    <d v="2019-05-04T05:00:00"/>
    <b v="0"/>
    <b v="0"/>
    <s v="music/rock"/>
    <x v="1"/>
    <x v="1"/>
    <x v="468"/>
    <x v="468"/>
  </r>
  <r>
    <n v="473"/>
    <s v="Richardson Inc"/>
    <s v="Assimilated fault-tolerant capacity"/>
    <n v="5000"/>
    <n v="8907"/>
    <x v="1"/>
    <x v="88"/>
    <x v="1"/>
    <s v="USD"/>
    <n v="1529989200"/>
    <x v="446"/>
    <n v="1530075600"/>
    <d v="2018-06-27T05:00:00"/>
    <b v="0"/>
    <b v="0"/>
    <s v="music/electric music"/>
    <x v="1"/>
    <x v="5"/>
    <x v="469"/>
    <x v="469"/>
  </r>
  <r>
    <n v="474"/>
    <s v="Santos-Young"/>
    <s v="Enhanced neutral ability"/>
    <n v="4000"/>
    <n v="14606"/>
    <x v="1"/>
    <x v="23"/>
    <x v="1"/>
    <s v="USD"/>
    <n v="1418709600"/>
    <x v="447"/>
    <n v="1418796000"/>
    <d v="2014-12-17T06:00:00"/>
    <b v="0"/>
    <b v="0"/>
    <s v="film &amp; video/television"/>
    <x v="4"/>
    <x v="19"/>
    <x v="470"/>
    <x v="470"/>
  </r>
  <r>
    <n v="475"/>
    <s v="Nichols Ltd"/>
    <s v="Function-based attitude-oriented groupware"/>
    <n v="7400"/>
    <n v="8432"/>
    <x v="1"/>
    <x v="57"/>
    <x v="1"/>
    <s v="USD"/>
    <n v="1372136400"/>
    <x v="448"/>
    <n v="1372482000"/>
    <d v="2013-06-29T05:00:00"/>
    <b v="0"/>
    <b v="1"/>
    <s v="publishing/translations"/>
    <x v="5"/>
    <x v="18"/>
    <x v="471"/>
    <x v="471"/>
  </r>
  <r>
    <n v="476"/>
    <s v="Murphy PLC"/>
    <s v="Optional solution-oriented instruction set"/>
    <n v="191500"/>
    <n v="57122"/>
    <x v="0"/>
    <x v="348"/>
    <x v="1"/>
    <s v="USD"/>
    <n v="1533877200"/>
    <x v="342"/>
    <n v="1534395600"/>
    <d v="2018-08-16T05:00:00"/>
    <b v="0"/>
    <b v="0"/>
    <s v="publishing/fiction"/>
    <x v="5"/>
    <x v="13"/>
    <x v="472"/>
    <x v="472"/>
  </r>
  <r>
    <n v="477"/>
    <s v="Hogan, Porter and Rivera"/>
    <s v="Organic object-oriented core"/>
    <n v="8500"/>
    <n v="4613"/>
    <x v="0"/>
    <x v="86"/>
    <x v="1"/>
    <s v="USD"/>
    <n v="1309064400"/>
    <x v="449"/>
    <n v="1311397200"/>
    <d v="2011-07-23T05:00:00"/>
    <b v="0"/>
    <b v="0"/>
    <s v="film &amp; video/science fiction"/>
    <x v="4"/>
    <x v="22"/>
    <x v="473"/>
    <x v="473"/>
  </r>
  <r>
    <n v="478"/>
    <s v="Lyons LLC"/>
    <s v="Balanced impactful circuit"/>
    <n v="68800"/>
    <n v="162603"/>
    <x v="1"/>
    <x v="349"/>
    <x v="1"/>
    <s v="USD"/>
    <n v="1425877200"/>
    <x v="450"/>
    <n v="1426914000"/>
    <d v="2015-03-21T05:00:00"/>
    <b v="0"/>
    <b v="0"/>
    <s v="technology/wearables"/>
    <x v="2"/>
    <x v="8"/>
    <x v="474"/>
    <x v="474"/>
  </r>
  <r>
    <n v="479"/>
    <s v="Long-Greene"/>
    <s v="Future-proofed heuristic encryption"/>
    <n v="2400"/>
    <n v="12310"/>
    <x v="1"/>
    <x v="350"/>
    <x v="4"/>
    <s v="GBP"/>
    <n v="1501304400"/>
    <x v="451"/>
    <n v="1501477200"/>
    <d v="2017-07-31T05:00:00"/>
    <b v="0"/>
    <b v="0"/>
    <s v="food/food trucks"/>
    <x v="0"/>
    <x v="0"/>
    <x v="475"/>
    <x v="475"/>
  </r>
  <r>
    <n v="480"/>
    <s v="Robles-Hudson"/>
    <s v="Balanced bifurcated leverage"/>
    <n v="8600"/>
    <n v="8656"/>
    <x v="1"/>
    <x v="215"/>
    <x v="1"/>
    <s v="USD"/>
    <n v="1268287200"/>
    <x v="452"/>
    <n v="1269061200"/>
    <d v="2010-03-20T05:00:00"/>
    <b v="0"/>
    <b v="1"/>
    <s v="photography/photography books"/>
    <x v="7"/>
    <x v="14"/>
    <x v="476"/>
    <x v="476"/>
  </r>
  <r>
    <n v="481"/>
    <s v="Mcclure LLC"/>
    <s v="Sharable discrete budgetary management"/>
    <n v="196600"/>
    <n v="159931"/>
    <x v="0"/>
    <x v="351"/>
    <x v="1"/>
    <s v="USD"/>
    <n v="1412139600"/>
    <x v="453"/>
    <n v="1415772000"/>
    <d v="2014-11-12T06:00:00"/>
    <b v="0"/>
    <b v="1"/>
    <s v="theater/plays"/>
    <x v="3"/>
    <x v="3"/>
    <x v="477"/>
    <x v="477"/>
  </r>
  <r>
    <n v="482"/>
    <s v="Martin, Russell and Baker"/>
    <s v="Focused solution-oriented instruction set"/>
    <n v="4200"/>
    <n v="689"/>
    <x v="0"/>
    <x v="352"/>
    <x v="1"/>
    <s v="USD"/>
    <n v="1330063200"/>
    <x v="454"/>
    <n v="1331013600"/>
    <d v="2012-03-06T06:00:00"/>
    <b v="0"/>
    <b v="1"/>
    <s v="publishing/fiction"/>
    <x v="5"/>
    <x v="13"/>
    <x v="478"/>
    <x v="478"/>
  </r>
  <r>
    <n v="483"/>
    <s v="Rice-Parker"/>
    <s v="Down-sized actuating infrastructure"/>
    <n v="91400"/>
    <n v="48236"/>
    <x v="0"/>
    <x v="353"/>
    <x v="1"/>
    <s v="USD"/>
    <n v="1576130400"/>
    <x v="455"/>
    <n v="1576735200"/>
    <d v="2019-12-19T06:00:00"/>
    <b v="0"/>
    <b v="0"/>
    <s v="theater/plays"/>
    <x v="3"/>
    <x v="3"/>
    <x v="479"/>
    <x v="479"/>
  </r>
  <r>
    <n v="484"/>
    <s v="Landry Inc"/>
    <s v="Synergistic cohesive adapter"/>
    <n v="29600"/>
    <n v="77021"/>
    <x v="1"/>
    <x v="354"/>
    <x v="4"/>
    <s v="GBP"/>
    <n v="1407128400"/>
    <x v="456"/>
    <n v="1411362000"/>
    <d v="2014-09-22T05:00:00"/>
    <b v="0"/>
    <b v="1"/>
    <s v="food/food trucks"/>
    <x v="0"/>
    <x v="0"/>
    <x v="480"/>
    <x v="480"/>
  </r>
  <r>
    <n v="485"/>
    <s v="Richards-Davis"/>
    <s v="Quality-focused mission-critical structure"/>
    <n v="90600"/>
    <n v="27844"/>
    <x v="0"/>
    <x v="355"/>
    <x v="4"/>
    <s v="GBP"/>
    <n v="1560142800"/>
    <x v="457"/>
    <n v="1563685200"/>
    <d v="2019-07-21T05:00:00"/>
    <b v="0"/>
    <b v="0"/>
    <s v="theater/plays"/>
    <x v="3"/>
    <x v="3"/>
    <x v="481"/>
    <x v="481"/>
  </r>
  <r>
    <n v="486"/>
    <s v="Davis, Cox and Fox"/>
    <s v="Compatible exuding Graphical User Interface"/>
    <n v="5200"/>
    <n v="702"/>
    <x v="0"/>
    <x v="356"/>
    <x v="4"/>
    <s v="GBP"/>
    <n v="1520575200"/>
    <x v="458"/>
    <n v="1521867600"/>
    <d v="2018-03-24T05:00:00"/>
    <b v="0"/>
    <b v="1"/>
    <s v="publishing/translations"/>
    <x v="5"/>
    <x v="18"/>
    <x v="482"/>
    <x v="482"/>
  </r>
  <r>
    <n v="487"/>
    <s v="Smith-Wallace"/>
    <s v="Monitored 24/7 time-frame"/>
    <n v="110300"/>
    <n v="197024"/>
    <x v="1"/>
    <x v="357"/>
    <x v="1"/>
    <s v="USD"/>
    <n v="1492664400"/>
    <x v="459"/>
    <n v="1495515600"/>
    <d v="2017-05-23T05:00:00"/>
    <b v="0"/>
    <b v="0"/>
    <s v="theater/plays"/>
    <x v="3"/>
    <x v="3"/>
    <x v="483"/>
    <x v="483"/>
  </r>
  <r>
    <n v="488"/>
    <s v="Cordova, Shaw and Wang"/>
    <s v="Virtual secondary open architecture"/>
    <n v="5300"/>
    <n v="11663"/>
    <x v="1"/>
    <x v="127"/>
    <x v="1"/>
    <s v="USD"/>
    <n v="1454479200"/>
    <x v="460"/>
    <n v="1455948000"/>
    <d v="2016-02-20T06:00:00"/>
    <b v="0"/>
    <b v="0"/>
    <s v="theater/plays"/>
    <x v="3"/>
    <x v="3"/>
    <x v="484"/>
    <x v="484"/>
  </r>
  <r>
    <n v="489"/>
    <s v="Clark Inc"/>
    <s v="Down-sized mobile time-frame"/>
    <n v="9200"/>
    <n v="9339"/>
    <x v="1"/>
    <x v="72"/>
    <x v="6"/>
    <s v="EUR"/>
    <n v="1281934800"/>
    <x v="461"/>
    <n v="1282366800"/>
    <d v="2010-08-21T05:00:00"/>
    <b v="0"/>
    <b v="0"/>
    <s v="technology/wearables"/>
    <x v="2"/>
    <x v="8"/>
    <x v="485"/>
    <x v="485"/>
  </r>
  <r>
    <n v="490"/>
    <s v="Young and Sons"/>
    <s v="Innovative disintermediate encryption"/>
    <n v="2400"/>
    <n v="4596"/>
    <x v="1"/>
    <x v="358"/>
    <x v="1"/>
    <s v="USD"/>
    <n v="1573970400"/>
    <x v="462"/>
    <n v="1574575200"/>
    <d v="2019-11-24T06:00:00"/>
    <b v="0"/>
    <b v="0"/>
    <s v="journalism/audio"/>
    <x v="8"/>
    <x v="23"/>
    <x v="486"/>
    <x v="486"/>
  </r>
  <r>
    <n v="491"/>
    <s v="Henson PLC"/>
    <s v="Universal contextually-based knowledgebase"/>
    <n v="56800"/>
    <n v="173437"/>
    <x v="1"/>
    <x v="120"/>
    <x v="1"/>
    <s v="USD"/>
    <n v="1372654800"/>
    <x v="463"/>
    <n v="1374901200"/>
    <d v="2013-07-27T05:00:00"/>
    <b v="0"/>
    <b v="1"/>
    <s v="food/food trucks"/>
    <x v="0"/>
    <x v="0"/>
    <x v="487"/>
    <x v="487"/>
  </r>
  <r>
    <n v="492"/>
    <s v="Garcia Group"/>
    <s v="Persevering interactive matrix"/>
    <n v="191000"/>
    <n v="45831"/>
    <x v="3"/>
    <x v="359"/>
    <x v="1"/>
    <s v="USD"/>
    <n v="1275886800"/>
    <x v="464"/>
    <n v="1278910800"/>
    <d v="2010-07-12T05:00:00"/>
    <b v="1"/>
    <b v="1"/>
    <s v="film &amp; video/shorts"/>
    <x v="4"/>
    <x v="12"/>
    <x v="488"/>
    <x v="488"/>
  </r>
  <r>
    <n v="493"/>
    <s v="Adams, Walker and Wong"/>
    <s v="Seamless background framework"/>
    <n v="900"/>
    <n v="6514"/>
    <x v="1"/>
    <x v="251"/>
    <x v="1"/>
    <s v="USD"/>
    <n v="1561784400"/>
    <x v="465"/>
    <n v="1562907600"/>
    <d v="2019-07-12T05:00:00"/>
    <b v="0"/>
    <b v="0"/>
    <s v="photography/photography books"/>
    <x v="7"/>
    <x v="14"/>
    <x v="489"/>
    <x v="489"/>
  </r>
  <r>
    <n v="494"/>
    <s v="Hopkins-Browning"/>
    <s v="Balanced upward-trending productivity"/>
    <n v="2500"/>
    <n v="13684"/>
    <x v="1"/>
    <x v="360"/>
    <x v="1"/>
    <s v="USD"/>
    <n v="1332392400"/>
    <x v="466"/>
    <n v="1332478800"/>
    <d v="2012-03-23T05:00:00"/>
    <b v="0"/>
    <b v="0"/>
    <s v="technology/wearables"/>
    <x v="2"/>
    <x v="8"/>
    <x v="490"/>
    <x v="490"/>
  </r>
  <r>
    <n v="495"/>
    <s v="Bell, Edwards and Andersen"/>
    <s v="Centralized clear-thinking solution"/>
    <n v="3200"/>
    <n v="13264"/>
    <x v="1"/>
    <x v="135"/>
    <x v="3"/>
    <s v="DKK"/>
    <n v="1402376400"/>
    <x v="467"/>
    <n v="1402722000"/>
    <d v="2014-06-14T05:00:00"/>
    <b v="0"/>
    <b v="0"/>
    <s v="theater/plays"/>
    <x v="3"/>
    <x v="3"/>
    <x v="491"/>
    <x v="491"/>
  </r>
  <r>
    <n v="496"/>
    <s v="Morales Group"/>
    <s v="Optimized bi-directional extranet"/>
    <n v="183800"/>
    <n v="1667"/>
    <x v="0"/>
    <x v="71"/>
    <x v="1"/>
    <s v="USD"/>
    <n v="1495342800"/>
    <x v="468"/>
    <n v="1496811600"/>
    <d v="2017-06-07T05:00:00"/>
    <b v="0"/>
    <b v="0"/>
    <s v="film &amp; video/animation"/>
    <x v="4"/>
    <x v="10"/>
    <x v="492"/>
    <x v="492"/>
  </r>
  <r>
    <n v="497"/>
    <s v="Lucero Group"/>
    <s v="Intuitive actuating benchmark"/>
    <n v="9800"/>
    <n v="3349"/>
    <x v="0"/>
    <x v="53"/>
    <x v="1"/>
    <s v="USD"/>
    <n v="1482213600"/>
    <x v="469"/>
    <n v="1482213600"/>
    <d v="2016-12-20T06:00:00"/>
    <b v="0"/>
    <b v="1"/>
    <s v="technology/wearables"/>
    <x v="2"/>
    <x v="8"/>
    <x v="493"/>
    <x v="493"/>
  </r>
  <r>
    <n v="498"/>
    <s v="Smith, Brown and Davis"/>
    <s v="Devolved background project"/>
    <n v="193400"/>
    <n v="46317"/>
    <x v="0"/>
    <x v="361"/>
    <x v="3"/>
    <s v="DKK"/>
    <n v="1420092000"/>
    <x v="470"/>
    <n v="1420264800"/>
    <d v="2015-01-03T06:00:00"/>
    <b v="0"/>
    <b v="0"/>
    <s v="technology/web"/>
    <x v="2"/>
    <x v="2"/>
    <x v="494"/>
    <x v="494"/>
  </r>
  <r>
    <n v="499"/>
    <s v="Hunt Group"/>
    <s v="Reverse-engineered executive emulation"/>
    <n v="163800"/>
    <n v="78743"/>
    <x v="0"/>
    <x v="362"/>
    <x v="1"/>
    <s v="USD"/>
    <n v="1458018000"/>
    <x v="471"/>
    <n v="1458450000"/>
    <d v="2016-03-20T05:00:00"/>
    <b v="0"/>
    <b v="1"/>
    <s v="film &amp; video/documentary"/>
    <x v="4"/>
    <x v="4"/>
    <x v="495"/>
    <x v="495"/>
  </r>
  <r>
    <n v="500"/>
    <s v="Valdez Ltd"/>
    <s v="Team-oriented clear-thinking matrix"/>
    <n v="100"/>
    <n v="0"/>
    <x v="0"/>
    <x v="0"/>
    <x v="1"/>
    <s v="USD"/>
    <n v="1367384400"/>
    <x v="472"/>
    <n v="1369803600"/>
    <d v="2013-05-29T05:00:00"/>
    <b v="0"/>
    <b v="1"/>
    <s v="theater/plays"/>
    <x v="3"/>
    <x v="3"/>
    <x v="0"/>
    <x v="496"/>
  </r>
  <r>
    <n v="501"/>
    <s v="Mccann-Le"/>
    <s v="Focused coherent methodology"/>
    <n v="153600"/>
    <n v="107743"/>
    <x v="0"/>
    <x v="363"/>
    <x v="1"/>
    <s v="USD"/>
    <n v="1363064400"/>
    <x v="473"/>
    <n v="1363237200"/>
    <d v="2013-03-14T05:00:00"/>
    <b v="0"/>
    <b v="0"/>
    <s v="film &amp; video/documentary"/>
    <x v="4"/>
    <x v="4"/>
    <x v="496"/>
    <x v="497"/>
  </r>
  <r>
    <n v="502"/>
    <s v="Johnson Inc"/>
    <s v="Reduced context-sensitive complexity"/>
    <n v="1300"/>
    <n v="6889"/>
    <x v="1"/>
    <x v="129"/>
    <x v="2"/>
    <s v="AUD"/>
    <n v="1343365200"/>
    <x v="474"/>
    <n v="1345870800"/>
    <d v="2012-08-25T05:00:00"/>
    <b v="0"/>
    <b v="1"/>
    <s v="games/video games"/>
    <x v="6"/>
    <x v="11"/>
    <x v="497"/>
    <x v="498"/>
  </r>
  <r>
    <n v="503"/>
    <s v="Collins LLC"/>
    <s v="Decentralized 4thgeneration time-frame"/>
    <n v="25500"/>
    <n v="45983"/>
    <x v="1"/>
    <x v="364"/>
    <x v="1"/>
    <s v="USD"/>
    <n v="1435726800"/>
    <x v="72"/>
    <n v="1437454800"/>
    <d v="2015-07-21T05:00:00"/>
    <b v="0"/>
    <b v="0"/>
    <s v="film &amp; video/drama"/>
    <x v="4"/>
    <x v="6"/>
    <x v="498"/>
    <x v="499"/>
  </r>
  <r>
    <n v="504"/>
    <s v="Smith-Miller"/>
    <s v="De-engineered cohesive moderator"/>
    <n v="7500"/>
    <n v="6924"/>
    <x v="0"/>
    <x v="197"/>
    <x v="6"/>
    <s v="EUR"/>
    <n v="1431925200"/>
    <x v="443"/>
    <n v="1432011600"/>
    <d v="2015-05-19T05:00:00"/>
    <b v="0"/>
    <b v="0"/>
    <s v="music/rock"/>
    <x v="1"/>
    <x v="1"/>
    <x v="499"/>
    <x v="500"/>
  </r>
  <r>
    <n v="505"/>
    <s v="Jensen-Vargas"/>
    <s v="Ameliorated explicit parallelism"/>
    <n v="89900"/>
    <n v="12497"/>
    <x v="0"/>
    <x v="365"/>
    <x v="1"/>
    <s v="USD"/>
    <n v="1362722400"/>
    <x v="475"/>
    <n v="1366347600"/>
    <d v="2013-04-19T05:00:00"/>
    <b v="0"/>
    <b v="1"/>
    <s v="publishing/radio &amp; podcasts"/>
    <x v="5"/>
    <x v="15"/>
    <x v="500"/>
    <x v="501"/>
  </r>
  <r>
    <n v="506"/>
    <s v="Robles, Bell and Gonzalez"/>
    <s v="Customizable background monitoring"/>
    <n v="18000"/>
    <n v="166874"/>
    <x v="1"/>
    <x v="366"/>
    <x v="1"/>
    <s v="USD"/>
    <n v="1511416800"/>
    <x v="81"/>
    <n v="1512885600"/>
    <d v="2017-12-10T06:00:00"/>
    <b v="0"/>
    <b v="1"/>
    <s v="theater/plays"/>
    <x v="3"/>
    <x v="3"/>
    <x v="501"/>
    <x v="502"/>
  </r>
  <r>
    <n v="507"/>
    <s v="Turner, Miller and Francis"/>
    <s v="Compatible well-modulated budgetary management"/>
    <n v="2100"/>
    <n v="837"/>
    <x v="0"/>
    <x v="161"/>
    <x v="1"/>
    <s v="USD"/>
    <n v="1365483600"/>
    <x v="476"/>
    <n v="1369717200"/>
    <d v="2013-05-28T05:00:00"/>
    <b v="0"/>
    <b v="1"/>
    <s v="technology/web"/>
    <x v="2"/>
    <x v="2"/>
    <x v="502"/>
    <x v="503"/>
  </r>
  <r>
    <n v="508"/>
    <s v="Roberts Group"/>
    <s v="Up-sized radical pricing structure"/>
    <n v="172700"/>
    <n v="193820"/>
    <x v="1"/>
    <x v="367"/>
    <x v="1"/>
    <s v="USD"/>
    <n v="1532840400"/>
    <x v="192"/>
    <n v="1534654800"/>
    <d v="2018-08-19T05:00:00"/>
    <b v="0"/>
    <b v="0"/>
    <s v="theater/plays"/>
    <x v="3"/>
    <x v="3"/>
    <x v="503"/>
    <x v="504"/>
  </r>
  <r>
    <n v="509"/>
    <s v="White LLC"/>
    <s v="Robust zero-defect project"/>
    <n v="168500"/>
    <n v="119510"/>
    <x v="0"/>
    <x v="368"/>
    <x v="1"/>
    <s v="USD"/>
    <n v="1336194000"/>
    <x v="477"/>
    <n v="1337058000"/>
    <d v="2012-05-15T05:00:00"/>
    <b v="0"/>
    <b v="0"/>
    <s v="theater/plays"/>
    <x v="3"/>
    <x v="3"/>
    <x v="504"/>
    <x v="505"/>
  </r>
  <r>
    <n v="510"/>
    <s v="Best, Miller and Thomas"/>
    <s v="Re-engineered mobile task-force"/>
    <n v="7800"/>
    <n v="9289"/>
    <x v="1"/>
    <x v="54"/>
    <x v="2"/>
    <s v="AUD"/>
    <n v="1527742800"/>
    <x v="478"/>
    <n v="1529816400"/>
    <d v="2018-06-24T05:00:00"/>
    <b v="0"/>
    <b v="0"/>
    <s v="film &amp; video/drama"/>
    <x v="4"/>
    <x v="6"/>
    <x v="505"/>
    <x v="506"/>
  </r>
  <r>
    <n v="511"/>
    <s v="Smith-Mullins"/>
    <s v="User-centric intangible neural-net"/>
    <n v="147800"/>
    <n v="35498"/>
    <x v="0"/>
    <x v="369"/>
    <x v="1"/>
    <s v="USD"/>
    <n v="1564030800"/>
    <x v="479"/>
    <n v="1564894800"/>
    <d v="2019-08-04T05:00:00"/>
    <b v="0"/>
    <b v="0"/>
    <s v="theater/plays"/>
    <x v="3"/>
    <x v="3"/>
    <x v="506"/>
    <x v="507"/>
  </r>
  <r>
    <n v="512"/>
    <s v="Williams-Walsh"/>
    <s v="Organized explicit core"/>
    <n v="9100"/>
    <n v="12678"/>
    <x v="1"/>
    <x v="370"/>
    <x v="1"/>
    <s v="USD"/>
    <n v="1404536400"/>
    <x v="480"/>
    <n v="1404622800"/>
    <d v="2014-07-06T05:00:00"/>
    <b v="0"/>
    <b v="1"/>
    <s v="games/video games"/>
    <x v="6"/>
    <x v="11"/>
    <x v="507"/>
    <x v="508"/>
  </r>
  <r>
    <n v="513"/>
    <s v="Harrison, Blackwell and Mendez"/>
    <s v="Synchronized 6thgeneration adapter"/>
    <n v="8300"/>
    <n v="3260"/>
    <x v="3"/>
    <x v="164"/>
    <x v="1"/>
    <s v="USD"/>
    <n v="1284008400"/>
    <x v="180"/>
    <n v="1284181200"/>
    <d v="2010-09-11T05:00:00"/>
    <b v="0"/>
    <b v="0"/>
    <s v="film &amp; video/television"/>
    <x v="4"/>
    <x v="19"/>
    <x v="508"/>
    <x v="509"/>
  </r>
  <r>
    <n v="514"/>
    <s v="Sanchez, Bradley and Flores"/>
    <s v="Centralized motivating capacity"/>
    <n v="138700"/>
    <n v="31123"/>
    <x v="3"/>
    <x v="371"/>
    <x v="5"/>
    <s v="CHF"/>
    <n v="1386309600"/>
    <x v="481"/>
    <n v="1386741600"/>
    <d v="2013-12-11T06:00:00"/>
    <b v="0"/>
    <b v="1"/>
    <s v="music/rock"/>
    <x v="1"/>
    <x v="1"/>
    <x v="509"/>
    <x v="510"/>
  </r>
  <r>
    <n v="515"/>
    <s v="Cox LLC"/>
    <s v="Phased 24hour flexibility"/>
    <n v="8600"/>
    <n v="4797"/>
    <x v="0"/>
    <x v="221"/>
    <x v="0"/>
    <s v="CAD"/>
    <n v="1324620000"/>
    <x v="482"/>
    <n v="1324792800"/>
    <d v="2011-12-25T06:00:00"/>
    <b v="0"/>
    <b v="1"/>
    <s v="theater/plays"/>
    <x v="3"/>
    <x v="3"/>
    <x v="510"/>
    <x v="511"/>
  </r>
  <r>
    <n v="516"/>
    <s v="Morales-Odonnell"/>
    <s v="Exclusive 5thgeneration structure"/>
    <n v="125400"/>
    <n v="53324"/>
    <x v="0"/>
    <x v="372"/>
    <x v="1"/>
    <s v="USD"/>
    <n v="1281070800"/>
    <x v="194"/>
    <n v="1284354000"/>
    <d v="2010-09-13T05:00:00"/>
    <b v="0"/>
    <b v="0"/>
    <s v="publishing/nonfiction"/>
    <x v="5"/>
    <x v="9"/>
    <x v="511"/>
    <x v="512"/>
  </r>
  <r>
    <n v="517"/>
    <s v="Ramirez LLC"/>
    <s v="Multi-tiered maximized orchestration"/>
    <n v="5900"/>
    <n v="6608"/>
    <x v="1"/>
    <x v="373"/>
    <x v="1"/>
    <s v="USD"/>
    <n v="1493960400"/>
    <x v="483"/>
    <n v="1494392400"/>
    <d v="2017-05-10T05:00:00"/>
    <b v="0"/>
    <b v="0"/>
    <s v="food/food trucks"/>
    <x v="0"/>
    <x v="0"/>
    <x v="512"/>
    <x v="513"/>
  </r>
  <r>
    <n v="518"/>
    <s v="Ramirez Group"/>
    <s v="Open-architected uniform instruction set"/>
    <n v="8800"/>
    <n v="622"/>
    <x v="0"/>
    <x v="234"/>
    <x v="1"/>
    <s v="USD"/>
    <n v="1519365600"/>
    <x v="484"/>
    <n v="1519538400"/>
    <d v="2018-02-25T06:00:00"/>
    <b v="0"/>
    <b v="1"/>
    <s v="film &amp; video/animation"/>
    <x v="4"/>
    <x v="10"/>
    <x v="513"/>
    <x v="514"/>
  </r>
  <r>
    <n v="519"/>
    <s v="Marsh-Coleman"/>
    <s v="Exclusive asymmetric analyzer"/>
    <n v="177700"/>
    <n v="180802"/>
    <x v="1"/>
    <x v="374"/>
    <x v="1"/>
    <s v="USD"/>
    <n v="1420696800"/>
    <x v="355"/>
    <n v="1421906400"/>
    <d v="2015-01-22T06:00:00"/>
    <b v="0"/>
    <b v="1"/>
    <s v="music/rock"/>
    <x v="1"/>
    <x v="1"/>
    <x v="514"/>
    <x v="515"/>
  </r>
  <r>
    <n v="520"/>
    <s v="Frederick, Jenkins and Collins"/>
    <s v="Organic radical collaboration"/>
    <n v="800"/>
    <n v="3406"/>
    <x v="1"/>
    <x v="235"/>
    <x v="1"/>
    <s v="USD"/>
    <n v="1555650000"/>
    <x v="485"/>
    <n v="1555909200"/>
    <d v="2019-04-22T05:00:00"/>
    <b v="0"/>
    <b v="0"/>
    <s v="theater/plays"/>
    <x v="3"/>
    <x v="3"/>
    <x v="515"/>
    <x v="516"/>
  </r>
  <r>
    <n v="521"/>
    <s v="Wilson Ltd"/>
    <s v="Function-based multi-state software"/>
    <n v="7600"/>
    <n v="11061"/>
    <x v="1"/>
    <x v="375"/>
    <x v="1"/>
    <s v="USD"/>
    <n v="1471928400"/>
    <x v="486"/>
    <n v="1472446800"/>
    <d v="2016-08-29T05:00:00"/>
    <b v="0"/>
    <b v="1"/>
    <s v="film &amp; video/drama"/>
    <x v="4"/>
    <x v="6"/>
    <x v="516"/>
    <x v="517"/>
  </r>
  <r>
    <n v="522"/>
    <s v="Cline, Peterson and Lowery"/>
    <s v="Innovative static budgetary management"/>
    <n v="50500"/>
    <n v="16389"/>
    <x v="0"/>
    <x v="271"/>
    <x v="1"/>
    <s v="USD"/>
    <n v="1341291600"/>
    <x v="487"/>
    <n v="1342328400"/>
    <d v="2012-07-15T05:00:00"/>
    <b v="0"/>
    <b v="0"/>
    <s v="film &amp; video/shorts"/>
    <x v="4"/>
    <x v="12"/>
    <x v="517"/>
    <x v="518"/>
  </r>
  <r>
    <n v="523"/>
    <s v="Underwood, James and Jones"/>
    <s v="Triple-buffered holistic ability"/>
    <n v="900"/>
    <n v="6303"/>
    <x v="1"/>
    <x v="121"/>
    <x v="1"/>
    <s v="USD"/>
    <n v="1267682400"/>
    <x v="488"/>
    <n v="1268114400"/>
    <d v="2010-03-09T06:00:00"/>
    <b v="0"/>
    <b v="0"/>
    <s v="film &amp; video/shorts"/>
    <x v="4"/>
    <x v="12"/>
    <x v="518"/>
    <x v="519"/>
  </r>
  <r>
    <n v="524"/>
    <s v="Johnson-Contreras"/>
    <s v="Diverse scalable superstructure"/>
    <n v="96700"/>
    <n v="81136"/>
    <x v="0"/>
    <x v="376"/>
    <x v="1"/>
    <s v="USD"/>
    <n v="1272258000"/>
    <x v="489"/>
    <n v="1273381200"/>
    <d v="2010-05-09T05:00:00"/>
    <b v="0"/>
    <b v="0"/>
    <s v="theater/plays"/>
    <x v="3"/>
    <x v="3"/>
    <x v="519"/>
    <x v="520"/>
  </r>
  <r>
    <n v="525"/>
    <s v="Greene, Lloyd and Sims"/>
    <s v="Balanced leadingedge data-warehouse"/>
    <n v="2100"/>
    <n v="1768"/>
    <x v="0"/>
    <x v="377"/>
    <x v="1"/>
    <s v="USD"/>
    <n v="1290492000"/>
    <x v="490"/>
    <n v="1290837600"/>
    <d v="2010-11-27T06:00:00"/>
    <b v="0"/>
    <b v="0"/>
    <s v="technology/wearables"/>
    <x v="2"/>
    <x v="8"/>
    <x v="520"/>
    <x v="521"/>
  </r>
  <r>
    <n v="526"/>
    <s v="Smith-Sparks"/>
    <s v="Digitized bandwidth-monitored open architecture"/>
    <n v="8300"/>
    <n v="12944"/>
    <x v="1"/>
    <x v="98"/>
    <x v="1"/>
    <s v="USD"/>
    <n v="1451109600"/>
    <x v="312"/>
    <n v="1454306400"/>
    <d v="2016-02-01T06:00:00"/>
    <b v="0"/>
    <b v="1"/>
    <s v="theater/plays"/>
    <x v="3"/>
    <x v="3"/>
    <x v="521"/>
    <x v="522"/>
  </r>
  <r>
    <n v="527"/>
    <s v="Rosario-Smith"/>
    <s v="Enterprise-wide intermediate portal"/>
    <n v="189200"/>
    <n v="188480"/>
    <x v="0"/>
    <x v="378"/>
    <x v="0"/>
    <s v="CAD"/>
    <n v="1454652000"/>
    <x v="491"/>
    <n v="1457762400"/>
    <d v="2016-03-12T06:00:00"/>
    <b v="0"/>
    <b v="0"/>
    <s v="film &amp; video/animation"/>
    <x v="4"/>
    <x v="10"/>
    <x v="522"/>
    <x v="523"/>
  </r>
  <r>
    <n v="528"/>
    <s v="Avila, Ford and Welch"/>
    <s v="Focused leadingedge matrix"/>
    <n v="9000"/>
    <n v="7227"/>
    <x v="0"/>
    <x v="175"/>
    <x v="4"/>
    <s v="GBP"/>
    <n v="1385186400"/>
    <x v="492"/>
    <n v="1389074400"/>
    <d v="2014-01-07T06:00:00"/>
    <b v="0"/>
    <b v="0"/>
    <s v="music/indie rock"/>
    <x v="1"/>
    <x v="7"/>
    <x v="523"/>
    <x v="524"/>
  </r>
  <r>
    <n v="529"/>
    <s v="Gallegos Inc"/>
    <s v="Seamless logistical encryption"/>
    <n v="5100"/>
    <n v="574"/>
    <x v="0"/>
    <x v="352"/>
    <x v="1"/>
    <s v="USD"/>
    <n v="1399698000"/>
    <x v="493"/>
    <n v="1402117200"/>
    <d v="2014-06-07T05:00:00"/>
    <b v="0"/>
    <b v="0"/>
    <s v="games/video games"/>
    <x v="6"/>
    <x v="11"/>
    <x v="524"/>
    <x v="525"/>
  </r>
  <r>
    <n v="530"/>
    <s v="Morrow, Santiago and Soto"/>
    <s v="Stand-alone human-resource workforce"/>
    <n v="105000"/>
    <n v="96328"/>
    <x v="0"/>
    <x v="200"/>
    <x v="1"/>
    <s v="USD"/>
    <n v="1283230800"/>
    <x v="494"/>
    <n v="1284440400"/>
    <d v="2010-09-14T05:00:00"/>
    <b v="0"/>
    <b v="1"/>
    <s v="publishing/fiction"/>
    <x v="5"/>
    <x v="13"/>
    <x v="525"/>
    <x v="526"/>
  </r>
  <r>
    <n v="531"/>
    <s v="Berry-Richardson"/>
    <s v="Automated zero tolerance implementation"/>
    <n v="186700"/>
    <n v="178338"/>
    <x v="2"/>
    <x v="379"/>
    <x v="5"/>
    <s v="CHF"/>
    <n v="1384149600"/>
    <x v="495"/>
    <n v="1388988000"/>
    <d v="2014-01-06T06:00:00"/>
    <b v="0"/>
    <b v="0"/>
    <s v="games/video games"/>
    <x v="6"/>
    <x v="11"/>
    <x v="526"/>
    <x v="527"/>
  </r>
  <r>
    <n v="532"/>
    <s v="Cordova-Torres"/>
    <s v="Pre-emptive grid-enabled contingency"/>
    <n v="1600"/>
    <n v="8046"/>
    <x v="1"/>
    <x v="105"/>
    <x v="0"/>
    <s v="CAD"/>
    <n v="1516860000"/>
    <x v="496"/>
    <n v="1516946400"/>
    <d v="2018-01-26T06:00:00"/>
    <b v="0"/>
    <b v="0"/>
    <s v="theater/plays"/>
    <x v="3"/>
    <x v="3"/>
    <x v="527"/>
    <x v="528"/>
  </r>
  <r>
    <n v="533"/>
    <s v="Holt, Bernard and Johnson"/>
    <s v="Multi-lateral didactic encoding"/>
    <n v="115600"/>
    <n v="184086"/>
    <x v="1"/>
    <x v="380"/>
    <x v="4"/>
    <s v="GBP"/>
    <n v="1374642000"/>
    <x v="497"/>
    <n v="1377752400"/>
    <d v="2013-08-29T05:00:00"/>
    <b v="0"/>
    <b v="0"/>
    <s v="music/indie rock"/>
    <x v="1"/>
    <x v="7"/>
    <x v="528"/>
    <x v="529"/>
  </r>
  <r>
    <n v="534"/>
    <s v="Clark, Mccormick and Mendoza"/>
    <s v="Self-enabling didactic orchestration"/>
    <n v="89100"/>
    <n v="13385"/>
    <x v="0"/>
    <x v="166"/>
    <x v="1"/>
    <s v="USD"/>
    <n v="1534482000"/>
    <x v="498"/>
    <n v="1534568400"/>
    <d v="2018-08-18T05:00:00"/>
    <b v="0"/>
    <b v="1"/>
    <s v="film &amp; video/drama"/>
    <x v="4"/>
    <x v="6"/>
    <x v="529"/>
    <x v="530"/>
  </r>
  <r>
    <n v="535"/>
    <s v="Garrison LLC"/>
    <s v="Profit-focused 24/7 data-warehouse"/>
    <n v="2600"/>
    <n v="12533"/>
    <x v="1"/>
    <x v="381"/>
    <x v="6"/>
    <s v="EUR"/>
    <n v="1528434000"/>
    <x v="499"/>
    <n v="1528606800"/>
    <d v="2018-06-10T05:00:00"/>
    <b v="0"/>
    <b v="1"/>
    <s v="theater/plays"/>
    <x v="3"/>
    <x v="3"/>
    <x v="530"/>
    <x v="531"/>
  </r>
  <r>
    <n v="536"/>
    <s v="Shannon-Olson"/>
    <s v="Enhanced methodical middleware"/>
    <n v="9800"/>
    <n v="14697"/>
    <x v="1"/>
    <x v="382"/>
    <x v="6"/>
    <s v="EUR"/>
    <n v="1282626000"/>
    <x v="500"/>
    <n v="1284872400"/>
    <d v="2010-09-19T05:00:00"/>
    <b v="0"/>
    <b v="0"/>
    <s v="publishing/fiction"/>
    <x v="5"/>
    <x v="13"/>
    <x v="531"/>
    <x v="532"/>
  </r>
  <r>
    <n v="537"/>
    <s v="Murillo-Mcfarland"/>
    <s v="Synchronized client-driven projection"/>
    <n v="84400"/>
    <n v="98935"/>
    <x v="1"/>
    <x v="383"/>
    <x v="3"/>
    <s v="DKK"/>
    <n v="1535605200"/>
    <x v="501"/>
    <n v="1537592400"/>
    <d v="2018-09-22T05:00:00"/>
    <b v="1"/>
    <b v="1"/>
    <s v="film &amp; video/documentary"/>
    <x v="4"/>
    <x v="4"/>
    <x v="532"/>
    <x v="533"/>
  </r>
  <r>
    <n v="538"/>
    <s v="Young, Gilbert and Escobar"/>
    <s v="Networked didactic time-frame"/>
    <n v="151300"/>
    <n v="57034"/>
    <x v="0"/>
    <x v="384"/>
    <x v="1"/>
    <s v="USD"/>
    <n v="1379826000"/>
    <x v="502"/>
    <n v="1381208400"/>
    <d v="2013-10-08T05:00:00"/>
    <b v="0"/>
    <b v="0"/>
    <s v="games/mobile games"/>
    <x v="6"/>
    <x v="20"/>
    <x v="533"/>
    <x v="534"/>
  </r>
  <r>
    <n v="539"/>
    <s v="Thomas, Welch and Santana"/>
    <s v="Assimilated exuding toolset"/>
    <n v="9800"/>
    <n v="7120"/>
    <x v="0"/>
    <x v="385"/>
    <x v="1"/>
    <s v="USD"/>
    <n v="1561957200"/>
    <x v="503"/>
    <n v="1562475600"/>
    <d v="2019-07-07T05:00:00"/>
    <b v="0"/>
    <b v="1"/>
    <s v="food/food trucks"/>
    <x v="0"/>
    <x v="0"/>
    <x v="534"/>
    <x v="535"/>
  </r>
  <r>
    <n v="540"/>
    <s v="Brown-Pena"/>
    <s v="Front-line client-server secured line"/>
    <n v="5300"/>
    <n v="14097"/>
    <x v="1"/>
    <x v="326"/>
    <x v="1"/>
    <s v="USD"/>
    <n v="1525496400"/>
    <x v="504"/>
    <n v="1527397200"/>
    <d v="2018-05-27T05:00:00"/>
    <b v="0"/>
    <b v="0"/>
    <s v="photography/photography books"/>
    <x v="7"/>
    <x v="14"/>
    <x v="535"/>
    <x v="536"/>
  </r>
  <r>
    <n v="541"/>
    <s v="Holder, Caldwell and Vance"/>
    <s v="Polarized systemic Internet solution"/>
    <n v="178000"/>
    <n v="43086"/>
    <x v="0"/>
    <x v="386"/>
    <x v="6"/>
    <s v="EUR"/>
    <n v="1433912400"/>
    <x v="505"/>
    <n v="1436158800"/>
    <d v="2015-07-06T05:00:00"/>
    <b v="0"/>
    <b v="0"/>
    <s v="games/mobile games"/>
    <x v="6"/>
    <x v="20"/>
    <x v="536"/>
    <x v="537"/>
  </r>
  <r>
    <n v="542"/>
    <s v="Harrison-Bridges"/>
    <s v="Profit-focused exuding moderator"/>
    <n v="77000"/>
    <n v="1930"/>
    <x v="0"/>
    <x v="240"/>
    <x v="4"/>
    <s v="GBP"/>
    <n v="1453442400"/>
    <x v="506"/>
    <n v="1456034400"/>
    <d v="2016-02-21T06:00:00"/>
    <b v="0"/>
    <b v="0"/>
    <s v="music/indie rock"/>
    <x v="1"/>
    <x v="7"/>
    <x v="537"/>
    <x v="538"/>
  </r>
  <r>
    <n v="543"/>
    <s v="Johnson, Murphy and Peterson"/>
    <s v="Cross-group high-level moderator"/>
    <n v="84900"/>
    <n v="13864"/>
    <x v="0"/>
    <x v="80"/>
    <x v="1"/>
    <s v="USD"/>
    <n v="1378875600"/>
    <x v="507"/>
    <n v="1380171600"/>
    <d v="2013-09-26T05:00:00"/>
    <b v="0"/>
    <b v="0"/>
    <s v="games/video games"/>
    <x v="6"/>
    <x v="11"/>
    <x v="538"/>
    <x v="539"/>
  </r>
  <r>
    <n v="544"/>
    <s v="Taylor Inc"/>
    <s v="Public-key 3rdgeneration system engine"/>
    <n v="2800"/>
    <n v="7742"/>
    <x v="1"/>
    <x v="286"/>
    <x v="1"/>
    <s v="USD"/>
    <n v="1452232800"/>
    <x v="508"/>
    <n v="1453356000"/>
    <d v="2016-01-21T06:00:00"/>
    <b v="0"/>
    <b v="0"/>
    <s v="music/rock"/>
    <x v="1"/>
    <x v="1"/>
    <x v="539"/>
    <x v="540"/>
  </r>
  <r>
    <n v="545"/>
    <s v="Deleon and Sons"/>
    <s v="Organized value-added access"/>
    <n v="184800"/>
    <n v="164109"/>
    <x v="0"/>
    <x v="387"/>
    <x v="1"/>
    <s v="USD"/>
    <n v="1577253600"/>
    <x v="509"/>
    <n v="1578981600"/>
    <d v="2020-01-14T06:00:00"/>
    <b v="0"/>
    <b v="0"/>
    <s v="theater/plays"/>
    <x v="3"/>
    <x v="3"/>
    <x v="540"/>
    <x v="541"/>
  </r>
  <r>
    <n v="546"/>
    <s v="Benjamin, Paul and Ferguson"/>
    <s v="Cloned global Graphical User Interface"/>
    <n v="4200"/>
    <n v="6870"/>
    <x v="1"/>
    <x v="39"/>
    <x v="1"/>
    <s v="USD"/>
    <n v="1537160400"/>
    <x v="510"/>
    <n v="1537419600"/>
    <d v="2018-09-20T05:00:00"/>
    <b v="0"/>
    <b v="1"/>
    <s v="theater/plays"/>
    <x v="3"/>
    <x v="3"/>
    <x v="541"/>
    <x v="542"/>
  </r>
  <r>
    <n v="547"/>
    <s v="Hardin-Dixon"/>
    <s v="Focused solution-oriented matrix"/>
    <n v="1300"/>
    <n v="12597"/>
    <x v="1"/>
    <x v="388"/>
    <x v="1"/>
    <s v="USD"/>
    <n v="1422165600"/>
    <x v="511"/>
    <n v="1423202400"/>
    <d v="2015-02-06T06:00:00"/>
    <b v="0"/>
    <b v="0"/>
    <s v="film &amp; video/drama"/>
    <x v="4"/>
    <x v="6"/>
    <x v="542"/>
    <x v="543"/>
  </r>
  <r>
    <n v="548"/>
    <s v="York-Pitts"/>
    <s v="Monitored discrete toolset"/>
    <n v="66100"/>
    <n v="179074"/>
    <x v="1"/>
    <x v="389"/>
    <x v="1"/>
    <s v="USD"/>
    <n v="1459486800"/>
    <x v="512"/>
    <n v="1460610000"/>
    <d v="2016-04-14T05:00:00"/>
    <b v="0"/>
    <b v="0"/>
    <s v="theater/plays"/>
    <x v="3"/>
    <x v="3"/>
    <x v="543"/>
    <x v="544"/>
  </r>
  <r>
    <n v="549"/>
    <s v="Jarvis and Sons"/>
    <s v="Business-focused intermediate system engine"/>
    <n v="29500"/>
    <n v="83843"/>
    <x v="1"/>
    <x v="390"/>
    <x v="1"/>
    <s v="USD"/>
    <n v="1369717200"/>
    <x v="513"/>
    <n v="1370494800"/>
    <d v="2013-06-06T05:00:00"/>
    <b v="0"/>
    <b v="0"/>
    <s v="technology/wearables"/>
    <x v="2"/>
    <x v="8"/>
    <x v="544"/>
    <x v="545"/>
  </r>
  <r>
    <n v="550"/>
    <s v="Morrison-Henderson"/>
    <s v="De-engineered disintermediate encoding"/>
    <n v="100"/>
    <n v="4"/>
    <x v="3"/>
    <x v="49"/>
    <x v="5"/>
    <s v="CHF"/>
    <n v="1330495200"/>
    <x v="514"/>
    <n v="1332306000"/>
    <d v="2012-03-21T05:00:00"/>
    <b v="0"/>
    <b v="0"/>
    <s v="music/indie rock"/>
    <x v="1"/>
    <x v="7"/>
    <x v="446"/>
    <x v="446"/>
  </r>
  <r>
    <n v="551"/>
    <s v="Martin-James"/>
    <s v="Streamlined upward-trending analyzer"/>
    <n v="180100"/>
    <n v="105598"/>
    <x v="0"/>
    <x v="391"/>
    <x v="2"/>
    <s v="AUD"/>
    <n v="1419055200"/>
    <x v="515"/>
    <n v="1422511200"/>
    <d v="2015-01-29T06:00:00"/>
    <b v="0"/>
    <b v="1"/>
    <s v="technology/web"/>
    <x v="2"/>
    <x v="2"/>
    <x v="545"/>
    <x v="546"/>
  </r>
  <r>
    <n v="552"/>
    <s v="Mercer, Solomon and Singleton"/>
    <s v="Distributed human-resource policy"/>
    <n v="9000"/>
    <n v="8866"/>
    <x v="0"/>
    <x v="45"/>
    <x v="1"/>
    <s v="USD"/>
    <n v="1480140000"/>
    <x v="516"/>
    <n v="1480312800"/>
    <d v="2016-11-28T06:00:00"/>
    <b v="0"/>
    <b v="0"/>
    <s v="theater/plays"/>
    <x v="3"/>
    <x v="3"/>
    <x v="546"/>
    <x v="547"/>
  </r>
  <r>
    <n v="553"/>
    <s v="Dougherty, Austin and Mills"/>
    <s v="De-engineered 5thgeneration contingency"/>
    <n v="170600"/>
    <n v="75022"/>
    <x v="0"/>
    <x v="392"/>
    <x v="1"/>
    <s v="USD"/>
    <n v="1293948000"/>
    <x v="517"/>
    <n v="1294034400"/>
    <d v="2011-01-03T06:00:00"/>
    <b v="0"/>
    <b v="0"/>
    <s v="music/rock"/>
    <x v="1"/>
    <x v="1"/>
    <x v="547"/>
    <x v="548"/>
  </r>
  <r>
    <n v="554"/>
    <s v="Ritter PLC"/>
    <s v="Multi-channeled upward-trending application"/>
    <n v="9500"/>
    <n v="14408"/>
    <x v="1"/>
    <x v="353"/>
    <x v="0"/>
    <s v="CAD"/>
    <n v="1482127200"/>
    <x v="518"/>
    <n v="1482645600"/>
    <d v="2016-12-25T06:00:00"/>
    <b v="0"/>
    <b v="0"/>
    <s v="music/indie rock"/>
    <x v="1"/>
    <x v="7"/>
    <x v="548"/>
    <x v="549"/>
  </r>
  <r>
    <n v="555"/>
    <s v="Anderson Group"/>
    <s v="Organic maximized database"/>
    <n v="6300"/>
    <n v="14089"/>
    <x v="1"/>
    <x v="18"/>
    <x v="3"/>
    <s v="DKK"/>
    <n v="1396414800"/>
    <x v="519"/>
    <n v="1399093200"/>
    <d v="2014-05-03T05:00:00"/>
    <b v="0"/>
    <b v="0"/>
    <s v="music/rock"/>
    <x v="1"/>
    <x v="1"/>
    <x v="549"/>
    <x v="550"/>
  </r>
  <r>
    <n v="556"/>
    <s v="Smith and Sons"/>
    <s v="Grass-roots 24/7 attitude"/>
    <n v="5200"/>
    <n v="12467"/>
    <x v="1"/>
    <x v="393"/>
    <x v="1"/>
    <s v="USD"/>
    <n v="1315285200"/>
    <x v="520"/>
    <n v="1315890000"/>
    <d v="2011-09-13T05:00:00"/>
    <b v="0"/>
    <b v="1"/>
    <s v="publishing/translations"/>
    <x v="5"/>
    <x v="18"/>
    <x v="550"/>
    <x v="551"/>
  </r>
  <r>
    <n v="557"/>
    <s v="Lam-Hamilton"/>
    <s v="Team-oriented global strategy"/>
    <n v="6000"/>
    <n v="11960"/>
    <x v="1"/>
    <x v="394"/>
    <x v="1"/>
    <s v="USD"/>
    <n v="1443762000"/>
    <x v="521"/>
    <n v="1444021200"/>
    <d v="2015-10-05T05:00:00"/>
    <b v="0"/>
    <b v="1"/>
    <s v="film &amp; video/science fiction"/>
    <x v="4"/>
    <x v="22"/>
    <x v="551"/>
    <x v="552"/>
  </r>
  <r>
    <n v="558"/>
    <s v="Ho Ltd"/>
    <s v="Enhanced client-driven capacity"/>
    <n v="5800"/>
    <n v="7966"/>
    <x v="1"/>
    <x v="105"/>
    <x v="1"/>
    <s v="USD"/>
    <n v="1456293600"/>
    <x v="522"/>
    <n v="1460005200"/>
    <d v="2016-04-07T05:00:00"/>
    <b v="0"/>
    <b v="0"/>
    <s v="theater/plays"/>
    <x v="3"/>
    <x v="3"/>
    <x v="552"/>
    <x v="553"/>
  </r>
  <r>
    <n v="559"/>
    <s v="Brown, Estrada and Jensen"/>
    <s v="Exclusive systematic productivity"/>
    <n v="105300"/>
    <n v="106321"/>
    <x v="1"/>
    <x v="395"/>
    <x v="1"/>
    <s v="USD"/>
    <n v="1470114000"/>
    <x v="523"/>
    <n v="1470718800"/>
    <d v="2016-08-09T05:00:00"/>
    <b v="0"/>
    <b v="0"/>
    <s v="theater/plays"/>
    <x v="3"/>
    <x v="3"/>
    <x v="553"/>
    <x v="554"/>
  </r>
  <r>
    <n v="560"/>
    <s v="Hunt LLC"/>
    <s v="Re-engineered radical policy"/>
    <n v="20000"/>
    <n v="158832"/>
    <x v="1"/>
    <x v="396"/>
    <x v="1"/>
    <s v="USD"/>
    <n v="1321596000"/>
    <x v="524"/>
    <n v="1325052000"/>
    <d v="2011-12-28T06:00:00"/>
    <b v="0"/>
    <b v="0"/>
    <s v="film &amp; video/animation"/>
    <x v="4"/>
    <x v="10"/>
    <x v="554"/>
    <x v="555"/>
  </r>
  <r>
    <n v="561"/>
    <s v="Fowler-Smith"/>
    <s v="Down-sized logistical adapter"/>
    <n v="3000"/>
    <n v="11091"/>
    <x v="1"/>
    <x v="40"/>
    <x v="5"/>
    <s v="CHF"/>
    <n v="1318827600"/>
    <x v="525"/>
    <n v="1319000400"/>
    <d v="2011-10-19T05:00:00"/>
    <b v="0"/>
    <b v="0"/>
    <s v="theater/plays"/>
    <x v="3"/>
    <x v="3"/>
    <x v="555"/>
    <x v="556"/>
  </r>
  <r>
    <n v="562"/>
    <s v="Blair Inc"/>
    <s v="Configurable bandwidth-monitored throughput"/>
    <n v="9900"/>
    <n v="1269"/>
    <x v="0"/>
    <x v="150"/>
    <x v="5"/>
    <s v="CHF"/>
    <n v="1552366800"/>
    <x v="188"/>
    <n v="1552539600"/>
    <d v="2019-03-14T05:00:00"/>
    <b v="0"/>
    <b v="0"/>
    <s v="music/rock"/>
    <x v="1"/>
    <x v="1"/>
    <x v="556"/>
    <x v="557"/>
  </r>
  <r>
    <n v="563"/>
    <s v="Kelley, Stanton and Sanchez"/>
    <s v="Optional tangible pricing structure"/>
    <n v="3700"/>
    <n v="5107"/>
    <x v="1"/>
    <x v="72"/>
    <x v="2"/>
    <s v="AUD"/>
    <n v="1542088800"/>
    <x v="526"/>
    <n v="1543816800"/>
    <d v="2018-12-03T06:00:00"/>
    <b v="0"/>
    <b v="0"/>
    <s v="film &amp; video/documentary"/>
    <x v="4"/>
    <x v="4"/>
    <x v="557"/>
    <x v="558"/>
  </r>
  <r>
    <n v="564"/>
    <s v="Hernandez-Macdonald"/>
    <s v="Organic high-level implementation"/>
    <n v="168700"/>
    <n v="141393"/>
    <x v="0"/>
    <x v="397"/>
    <x v="1"/>
    <s v="USD"/>
    <n v="1426395600"/>
    <x v="527"/>
    <n v="1427086800"/>
    <d v="2015-03-23T05:00:00"/>
    <b v="0"/>
    <b v="0"/>
    <s v="theater/plays"/>
    <x v="3"/>
    <x v="3"/>
    <x v="558"/>
    <x v="559"/>
  </r>
  <r>
    <n v="565"/>
    <s v="Joseph LLC"/>
    <s v="Decentralized logistical collaboration"/>
    <n v="94900"/>
    <n v="194166"/>
    <x v="1"/>
    <x v="398"/>
    <x v="1"/>
    <s v="USD"/>
    <n v="1321336800"/>
    <x v="528"/>
    <n v="1323064800"/>
    <d v="2011-12-05T06:00:00"/>
    <b v="0"/>
    <b v="0"/>
    <s v="theater/plays"/>
    <x v="3"/>
    <x v="3"/>
    <x v="559"/>
    <x v="560"/>
  </r>
  <r>
    <n v="566"/>
    <s v="Webb-Smith"/>
    <s v="Advanced content-based installation"/>
    <n v="9300"/>
    <n v="4124"/>
    <x v="0"/>
    <x v="95"/>
    <x v="1"/>
    <s v="USD"/>
    <n v="1456293600"/>
    <x v="522"/>
    <n v="1458277200"/>
    <d v="2016-03-18T05:00:00"/>
    <b v="0"/>
    <b v="1"/>
    <s v="music/electric music"/>
    <x v="1"/>
    <x v="5"/>
    <x v="560"/>
    <x v="561"/>
  </r>
  <r>
    <n v="567"/>
    <s v="Johns PLC"/>
    <s v="Distributed high-level open architecture"/>
    <n v="6800"/>
    <n v="14865"/>
    <x v="1"/>
    <x v="146"/>
    <x v="1"/>
    <s v="USD"/>
    <n v="1404968400"/>
    <x v="529"/>
    <n v="1405141200"/>
    <d v="2014-07-12T05:00:00"/>
    <b v="0"/>
    <b v="0"/>
    <s v="music/rock"/>
    <x v="1"/>
    <x v="1"/>
    <x v="561"/>
    <x v="562"/>
  </r>
  <r>
    <n v="568"/>
    <s v="Hardin-Foley"/>
    <s v="Synergized zero tolerance help-desk"/>
    <n v="72400"/>
    <n v="134688"/>
    <x v="1"/>
    <x v="399"/>
    <x v="1"/>
    <s v="USD"/>
    <n v="1279170000"/>
    <x v="530"/>
    <n v="1283058000"/>
    <d v="2010-08-29T05:00:00"/>
    <b v="0"/>
    <b v="0"/>
    <s v="theater/plays"/>
    <x v="3"/>
    <x v="3"/>
    <x v="562"/>
    <x v="563"/>
  </r>
  <r>
    <n v="569"/>
    <s v="Fischer, Fowler and Arnold"/>
    <s v="Extended multi-tasking definition"/>
    <n v="20100"/>
    <n v="47705"/>
    <x v="1"/>
    <x v="400"/>
    <x v="6"/>
    <s v="EUR"/>
    <n v="1294725600"/>
    <x v="531"/>
    <n v="1295762400"/>
    <d v="2011-01-23T06:00:00"/>
    <b v="0"/>
    <b v="0"/>
    <s v="film &amp; video/animation"/>
    <x v="4"/>
    <x v="10"/>
    <x v="563"/>
    <x v="564"/>
  </r>
  <r>
    <n v="570"/>
    <s v="Martinez-Juarez"/>
    <s v="Realigned uniform knowledge user"/>
    <n v="31200"/>
    <n v="95364"/>
    <x v="1"/>
    <x v="401"/>
    <x v="1"/>
    <s v="USD"/>
    <n v="1419055200"/>
    <x v="515"/>
    <n v="1419573600"/>
    <d v="2014-12-26T06:00:00"/>
    <b v="0"/>
    <b v="1"/>
    <s v="music/rock"/>
    <x v="1"/>
    <x v="1"/>
    <x v="564"/>
    <x v="565"/>
  </r>
  <r>
    <n v="571"/>
    <s v="Wilson and Sons"/>
    <s v="Monitored grid-enabled model"/>
    <n v="3500"/>
    <n v="3295"/>
    <x v="0"/>
    <x v="164"/>
    <x v="6"/>
    <s v="EUR"/>
    <n v="1434690000"/>
    <x v="532"/>
    <n v="1438750800"/>
    <d v="2015-08-05T05:00:00"/>
    <b v="0"/>
    <b v="0"/>
    <s v="film &amp; video/shorts"/>
    <x v="4"/>
    <x v="12"/>
    <x v="565"/>
    <x v="566"/>
  </r>
  <r>
    <n v="572"/>
    <s v="Clements Group"/>
    <s v="Assimilated actuating policy"/>
    <n v="9000"/>
    <n v="4896"/>
    <x v="3"/>
    <x v="115"/>
    <x v="1"/>
    <s v="USD"/>
    <n v="1443416400"/>
    <x v="533"/>
    <n v="1444798800"/>
    <d v="2015-10-14T05:00:00"/>
    <b v="0"/>
    <b v="1"/>
    <s v="music/rock"/>
    <x v="1"/>
    <x v="1"/>
    <x v="566"/>
    <x v="567"/>
  </r>
  <r>
    <n v="573"/>
    <s v="Valenzuela-Cook"/>
    <s v="Total incremental productivity"/>
    <n v="6700"/>
    <n v="7496"/>
    <x v="1"/>
    <x v="402"/>
    <x v="1"/>
    <s v="USD"/>
    <n v="1399006800"/>
    <x v="409"/>
    <n v="1399179600"/>
    <d v="2014-05-04T05:00:00"/>
    <b v="0"/>
    <b v="0"/>
    <s v="journalism/audio"/>
    <x v="8"/>
    <x v="23"/>
    <x v="567"/>
    <x v="568"/>
  </r>
  <r>
    <n v="574"/>
    <s v="Parker, Haley and Foster"/>
    <s v="Adaptive local task-force"/>
    <n v="2700"/>
    <n v="9967"/>
    <x v="1"/>
    <x v="358"/>
    <x v="1"/>
    <s v="USD"/>
    <n v="1575698400"/>
    <x v="534"/>
    <n v="1576562400"/>
    <d v="2019-12-17T06:00:00"/>
    <b v="0"/>
    <b v="1"/>
    <s v="food/food trucks"/>
    <x v="0"/>
    <x v="0"/>
    <x v="568"/>
    <x v="569"/>
  </r>
  <r>
    <n v="575"/>
    <s v="Fuentes LLC"/>
    <s v="Universal zero-defect concept"/>
    <n v="83300"/>
    <n v="52421"/>
    <x v="0"/>
    <x v="21"/>
    <x v="1"/>
    <s v="USD"/>
    <n v="1400562000"/>
    <x v="53"/>
    <n v="1400821200"/>
    <d v="2014-05-23T05:00:00"/>
    <b v="0"/>
    <b v="1"/>
    <s v="theater/plays"/>
    <x v="3"/>
    <x v="3"/>
    <x v="569"/>
    <x v="570"/>
  </r>
  <r>
    <n v="576"/>
    <s v="Moran and Sons"/>
    <s v="Object-based bottom-line superstructure"/>
    <n v="9700"/>
    <n v="6298"/>
    <x v="0"/>
    <x v="251"/>
    <x v="1"/>
    <s v="USD"/>
    <n v="1509512400"/>
    <x v="535"/>
    <n v="1510984800"/>
    <d v="2017-11-18T06:00:00"/>
    <b v="0"/>
    <b v="0"/>
    <s v="theater/plays"/>
    <x v="3"/>
    <x v="3"/>
    <x v="570"/>
    <x v="571"/>
  </r>
  <r>
    <n v="577"/>
    <s v="Stevens Inc"/>
    <s v="Adaptive 24hour projection"/>
    <n v="8200"/>
    <n v="1546"/>
    <x v="3"/>
    <x v="95"/>
    <x v="1"/>
    <s v="USD"/>
    <n v="1299823200"/>
    <x v="536"/>
    <n v="1302066000"/>
    <d v="2011-04-06T05:00:00"/>
    <b v="0"/>
    <b v="0"/>
    <s v="music/jazz"/>
    <x v="1"/>
    <x v="17"/>
    <x v="571"/>
    <x v="572"/>
  </r>
  <r>
    <n v="578"/>
    <s v="Martinez-Johnson"/>
    <s v="Sharable radical toolset"/>
    <n v="96500"/>
    <n v="16168"/>
    <x v="0"/>
    <x v="242"/>
    <x v="1"/>
    <s v="USD"/>
    <n v="1322719200"/>
    <x v="537"/>
    <n v="1322978400"/>
    <d v="2011-12-04T06:00:00"/>
    <b v="0"/>
    <b v="0"/>
    <s v="film &amp; video/science fiction"/>
    <x v="4"/>
    <x v="22"/>
    <x v="572"/>
    <x v="573"/>
  </r>
  <r>
    <n v="579"/>
    <s v="Franklin Inc"/>
    <s v="Focused multimedia knowledgebase"/>
    <n v="6200"/>
    <n v="6269"/>
    <x v="1"/>
    <x v="215"/>
    <x v="1"/>
    <s v="USD"/>
    <n v="1312693200"/>
    <x v="538"/>
    <n v="1313730000"/>
    <d v="2011-08-19T05:00:00"/>
    <b v="0"/>
    <b v="0"/>
    <s v="music/jazz"/>
    <x v="1"/>
    <x v="17"/>
    <x v="573"/>
    <x v="574"/>
  </r>
  <r>
    <n v="580"/>
    <s v="Perez PLC"/>
    <s v="Seamless 6thgeneration extranet"/>
    <n v="43800"/>
    <n v="149578"/>
    <x v="1"/>
    <x v="403"/>
    <x v="1"/>
    <s v="USD"/>
    <n v="1393394400"/>
    <x v="539"/>
    <n v="1394085600"/>
    <d v="2014-03-06T06:00:00"/>
    <b v="0"/>
    <b v="0"/>
    <s v="theater/plays"/>
    <x v="3"/>
    <x v="3"/>
    <x v="574"/>
    <x v="575"/>
  </r>
  <r>
    <n v="581"/>
    <s v="Sanchez, Cross and Savage"/>
    <s v="Sharable mobile knowledgebase"/>
    <n v="6000"/>
    <n v="3841"/>
    <x v="0"/>
    <x v="83"/>
    <x v="1"/>
    <s v="USD"/>
    <n v="1304053200"/>
    <x v="540"/>
    <n v="1305349200"/>
    <d v="2011-05-14T05:00:00"/>
    <b v="0"/>
    <b v="0"/>
    <s v="technology/web"/>
    <x v="2"/>
    <x v="2"/>
    <x v="575"/>
    <x v="576"/>
  </r>
  <r>
    <n v="582"/>
    <s v="Pineda Ltd"/>
    <s v="Cross-group global system engine"/>
    <n v="8700"/>
    <n v="4531"/>
    <x v="0"/>
    <x v="344"/>
    <x v="1"/>
    <s v="USD"/>
    <n v="1433912400"/>
    <x v="505"/>
    <n v="1434344400"/>
    <d v="2015-06-15T05:00:00"/>
    <b v="0"/>
    <b v="1"/>
    <s v="games/video games"/>
    <x v="6"/>
    <x v="11"/>
    <x v="576"/>
    <x v="577"/>
  </r>
  <r>
    <n v="583"/>
    <s v="Powell and Sons"/>
    <s v="Centralized clear-thinking conglomeration"/>
    <n v="18900"/>
    <n v="60934"/>
    <x v="1"/>
    <x v="404"/>
    <x v="1"/>
    <s v="USD"/>
    <n v="1329717600"/>
    <x v="541"/>
    <n v="1331186400"/>
    <d v="2012-03-08T06:00:00"/>
    <b v="0"/>
    <b v="0"/>
    <s v="film &amp; video/documentary"/>
    <x v="4"/>
    <x v="4"/>
    <x v="577"/>
    <x v="578"/>
  </r>
  <r>
    <n v="584"/>
    <s v="Nunez-Richards"/>
    <s v="De-engineered cohesive system engine"/>
    <n v="86400"/>
    <n v="103255"/>
    <x v="1"/>
    <x v="405"/>
    <x v="1"/>
    <s v="USD"/>
    <n v="1335330000"/>
    <x v="542"/>
    <n v="1336539600"/>
    <d v="2012-05-09T05:00:00"/>
    <b v="0"/>
    <b v="0"/>
    <s v="technology/web"/>
    <x v="2"/>
    <x v="2"/>
    <x v="578"/>
    <x v="579"/>
  </r>
  <r>
    <n v="585"/>
    <s v="Pugh LLC"/>
    <s v="Reactive analyzing function"/>
    <n v="8900"/>
    <n v="13065"/>
    <x v="1"/>
    <x v="158"/>
    <x v="1"/>
    <s v="USD"/>
    <n v="1268888400"/>
    <x v="543"/>
    <n v="1269752400"/>
    <d v="2010-03-28T05:00:00"/>
    <b v="0"/>
    <b v="0"/>
    <s v="publishing/translations"/>
    <x v="5"/>
    <x v="18"/>
    <x v="579"/>
    <x v="580"/>
  </r>
  <r>
    <n v="586"/>
    <s v="Rowe-Wong"/>
    <s v="Robust hybrid budgetary management"/>
    <n v="700"/>
    <n v="6654"/>
    <x v="1"/>
    <x v="406"/>
    <x v="1"/>
    <s v="USD"/>
    <n v="1289973600"/>
    <x v="544"/>
    <n v="1291615200"/>
    <d v="2010-12-06T06:00:00"/>
    <b v="0"/>
    <b v="0"/>
    <s v="music/rock"/>
    <x v="1"/>
    <x v="1"/>
    <x v="580"/>
    <x v="581"/>
  </r>
  <r>
    <n v="587"/>
    <s v="Williams-Santos"/>
    <s v="Open-source analyzing monitoring"/>
    <n v="9400"/>
    <n v="6852"/>
    <x v="0"/>
    <x v="388"/>
    <x v="0"/>
    <s v="CAD"/>
    <n v="1547877600"/>
    <x v="35"/>
    <n v="1552366800"/>
    <d v="2019-03-12T05:00:00"/>
    <b v="0"/>
    <b v="1"/>
    <s v="food/food trucks"/>
    <x v="0"/>
    <x v="0"/>
    <x v="581"/>
    <x v="582"/>
  </r>
  <r>
    <n v="588"/>
    <s v="Weber Inc"/>
    <s v="Up-sized discrete firmware"/>
    <n v="157600"/>
    <n v="124517"/>
    <x v="0"/>
    <x v="407"/>
    <x v="4"/>
    <s v="GBP"/>
    <n v="1269493200"/>
    <x v="152"/>
    <n v="1272171600"/>
    <d v="2010-04-25T05:00:00"/>
    <b v="0"/>
    <b v="0"/>
    <s v="theater/plays"/>
    <x v="3"/>
    <x v="3"/>
    <x v="582"/>
    <x v="583"/>
  </r>
  <r>
    <n v="589"/>
    <s v="Avery, Brown and Parker"/>
    <s v="Exclusive intangible extranet"/>
    <n v="7900"/>
    <n v="5113"/>
    <x v="0"/>
    <x v="408"/>
    <x v="1"/>
    <s v="USD"/>
    <n v="1436072400"/>
    <x v="545"/>
    <n v="1436677200"/>
    <d v="2015-07-12T05:00:00"/>
    <b v="0"/>
    <b v="0"/>
    <s v="film &amp; video/documentary"/>
    <x v="4"/>
    <x v="4"/>
    <x v="583"/>
    <x v="584"/>
  </r>
  <r>
    <n v="590"/>
    <s v="Cox Group"/>
    <s v="Synergized analyzing process improvement"/>
    <n v="7100"/>
    <n v="5824"/>
    <x v="0"/>
    <x v="99"/>
    <x v="2"/>
    <s v="AUD"/>
    <n v="1419141600"/>
    <x v="546"/>
    <n v="1420092000"/>
    <d v="2015-01-01T06:00:00"/>
    <b v="0"/>
    <b v="0"/>
    <s v="publishing/radio &amp; podcasts"/>
    <x v="5"/>
    <x v="15"/>
    <x v="584"/>
    <x v="585"/>
  </r>
  <r>
    <n v="591"/>
    <s v="Jensen LLC"/>
    <s v="Realigned dedicated system engine"/>
    <n v="600"/>
    <n v="6226"/>
    <x v="1"/>
    <x v="408"/>
    <x v="1"/>
    <s v="USD"/>
    <n v="1279083600"/>
    <x v="547"/>
    <n v="1279947600"/>
    <d v="2010-07-24T05:00:00"/>
    <b v="0"/>
    <b v="0"/>
    <s v="games/video games"/>
    <x v="6"/>
    <x v="11"/>
    <x v="585"/>
    <x v="586"/>
  </r>
  <r>
    <n v="592"/>
    <s v="Brown Inc"/>
    <s v="Object-based bandwidth-monitored concept"/>
    <n v="156800"/>
    <n v="20243"/>
    <x v="0"/>
    <x v="259"/>
    <x v="1"/>
    <s v="USD"/>
    <n v="1401426000"/>
    <x v="548"/>
    <n v="1402203600"/>
    <d v="2014-06-08T05:00:00"/>
    <b v="0"/>
    <b v="0"/>
    <s v="theater/plays"/>
    <x v="3"/>
    <x v="3"/>
    <x v="586"/>
    <x v="587"/>
  </r>
  <r>
    <n v="593"/>
    <s v="Hale-Hayes"/>
    <s v="Ameliorated client-driven open system"/>
    <n v="121600"/>
    <n v="188288"/>
    <x v="1"/>
    <x v="409"/>
    <x v="1"/>
    <s v="USD"/>
    <n v="1395810000"/>
    <x v="549"/>
    <n v="1396933200"/>
    <d v="2014-04-08T05:00:00"/>
    <b v="0"/>
    <b v="0"/>
    <s v="film &amp; video/animation"/>
    <x v="4"/>
    <x v="10"/>
    <x v="587"/>
    <x v="588"/>
  </r>
  <r>
    <n v="594"/>
    <s v="Mcbride PLC"/>
    <s v="Upgradable leadingedge Local Area Network"/>
    <n v="157300"/>
    <n v="11167"/>
    <x v="0"/>
    <x v="144"/>
    <x v="1"/>
    <s v="USD"/>
    <n v="1467003600"/>
    <x v="550"/>
    <n v="1467262800"/>
    <d v="2016-06-30T05:00:00"/>
    <b v="0"/>
    <b v="1"/>
    <s v="theater/plays"/>
    <x v="3"/>
    <x v="3"/>
    <x v="588"/>
    <x v="589"/>
  </r>
  <r>
    <n v="595"/>
    <s v="Harris-Jennings"/>
    <s v="Customizable intermediate data-warehouse"/>
    <n v="70300"/>
    <n v="146595"/>
    <x v="1"/>
    <x v="410"/>
    <x v="1"/>
    <s v="USD"/>
    <n v="1268715600"/>
    <x v="551"/>
    <n v="1270530000"/>
    <d v="2010-04-06T05:00:00"/>
    <b v="0"/>
    <b v="1"/>
    <s v="theater/plays"/>
    <x v="3"/>
    <x v="3"/>
    <x v="589"/>
    <x v="590"/>
  </r>
  <r>
    <n v="596"/>
    <s v="Becker-Scott"/>
    <s v="Managed optimizing archive"/>
    <n v="7900"/>
    <n v="7875"/>
    <x v="0"/>
    <x v="236"/>
    <x v="1"/>
    <s v="USD"/>
    <n v="1457157600"/>
    <x v="552"/>
    <n v="1457762400"/>
    <d v="2016-03-12T06:00:00"/>
    <b v="0"/>
    <b v="1"/>
    <s v="film &amp; video/drama"/>
    <x v="4"/>
    <x v="6"/>
    <x v="590"/>
    <x v="591"/>
  </r>
  <r>
    <n v="597"/>
    <s v="Todd, Freeman and Henry"/>
    <s v="Diverse systematic projection"/>
    <n v="73800"/>
    <n v="148779"/>
    <x v="1"/>
    <x v="411"/>
    <x v="1"/>
    <s v="USD"/>
    <n v="1573970400"/>
    <x v="462"/>
    <n v="1575525600"/>
    <d v="2019-12-05T06:00:00"/>
    <b v="0"/>
    <b v="0"/>
    <s v="theater/plays"/>
    <x v="3"/>
    <x v="3"/>
    <x v="591"/>
    <x v="592"/>
  </r>
  <r>
    <n v="598"/>
    <s v="Martinez, Garza and Young"/>
    <s v="Up-sized web-enabled info-mediaries"/>
    <n v="108500"/>
    <n v="175868"/>
    <x v="1"/>
    <x v="412"/>
    <x v="6"/>
    <s v="EUR"/>
    <n v="1276578000"/>
    <x v="553"/>
    <n v="1279083600"/>
    <d v="2010-07-14T05:00:00"/>
    <b v="0"/>
    <b v="0"/>
    <s v="music/rock"/>
    <x v="1"/>
    <x v="1"/>
    <x v="592"/>
    <x v="593"/>
  </r>
  <r>
    <n v="599"/>
    <s v="Smith-Ramos"/>
    <s v="Persevering optimizing Graphical User Interface"/>
    <n v="140300"/>
    <n v="5112"/>
    <x v="0"/>
    <x v="172"/>
    <x v="3"/>
    <s v="DKK"/>
    <n v="1423720800"/>
    <x v="554"/>
    <n v="1424412000"/>
    <d v="2015-02-20T06:00:00"/>
    <b v="0"/>
    <b v="0"/>
    <s v="film &amp; video/documentary"/>
    <x v="4"/>
    <x v="4"/>
    <x v="593"/>
    <x v="594"/>
  </r>
  <r>
    <n v="600"/>
    <s v="Brown-George"/>
    <s v="Cross-platform tertiary array"/>
    <n v="100"/>
    <n v="5"/>
    <x v="0"/>
    <x v="49"/>
    <x v="4"/>
    <s v="GBP"/>
    <n v="1375160400"/>
    <x v="555"/>
    <n v="1376197200"/>
    <d v="2013-08-11T05:00:00"/>
    <b v="0"/>
    <b v="0"/>
    <s v="food/food trucks"/>
    <x v="0"/>
    <x v="0"/>
    <x v="298"/>
    <x v="298"/>
  </r>
  <r>
    <n v="601"/>
    <s v="Waters and Sons"/>
    <s v="Inverse neutral structure"/>
    <n v="6300"/>
    <n v="13018"/>
    <x v="1"/>
    <x v="346"/>
    <x v="1"/>
    <s v="USD"/>
    <n v="1401426000"/>
    <x v="548"/>
    <n v="1402894800"/>
    <d v="2014-06-16T05:00:00"/>
    <b v="1"/>
    <b v="0"/>
    <s v="technology/wearables"/>
    <x v="2"/>
    <x v="8"/>
    <x v="594"/>
    <x v="595"/>
  </r>
  <r>
    <n v="602"/>
    <s v="Brown Ltd"/>
    <s v="Quality-focused system-worthy support"/>
    <n v="71100"/>
    <n v="91176"/>
    <x v="1"/>
    <x v="413"/>
    <x v="1"/>
    <s v="USD"/>
    <n v="1433480400"/>
    <x v="62"/>
    <n v="1434430800"/>
    <d v="2015-06-16T05:00:00"/>
    <b v="0"/>
    <b v="0"/>
    <s v="theater/plays"/>
    <x v="3"/>
    <x v="3"/>
    <x v="595"/>
    <x v="596"/>
  </r>
  <r>
    <n v="603"/>
    <s v="Christian, Yates and Greer"/>
    <s v="Vision-oriented 5thgeneration array"/>
    <n v="5300"/>
    <n v="6342"/>
    <x v="1"/>
    <x v="408"/>
    <x v="1"/>
    <s v="USD"/>
    <n v="1555563600"/>
    <x v="556"/>
    <n v="1557896400"/>
    <d v="2019-05-15T05:00:00"/>
    <b v="0"/>
    <b v="0"/>
    <s v="theater/plays"/>
    <x v="3"/>
    <x v="3"/>
    <x v="596"/>
    <x v="597"/>
  </r>
  <r>
    <n v="604"/>
    <s v="Cole, Hernandez and Rodriguez"/>
    <s v="Cross-platform logistical circuit"/>
    <n v="88700"/>
    <n v="151438"/>
    <x v="1"/>
    <x v="414"/>
    <x v="1"/>
    <s v="USD"/>
    <n v="1295676000"/>
    <x v="557"/>
    <n v="1297490400"/>
    <d v="2011-02-12T06:00:00"/>
    <b v="0"/>
    <b v="0"/>
    <s v="theater/plays"/>
    <x v="3"/>
    <x v="3"/>
    <x v="597"/>
    <x v="598"/>
  </r>
  <r>
    <n v="605"/>
    <s v="Ortiz, Valenzuela and Collins"/>
    <s v="Profound solution-oriented matrix"/>
    <n v="3300"/>
    <n v="6178"/>
    <x v="1"/>
    <x v="37"/>
    <x v="1"/>
    <s v="USD"/>
    <n v="1443848400"/>
    <x v="27"/>
    <n v="1447394400"/>
    <d v="2015-11-13T06:00:00"/>
    <b v="0"/>
    <b v="0"/>
    <s v="publishing/nonfiction"/>
    <x v="5"/>
    <x v="9"/>
    <x v="598"/>
    <x v="599"/>
  </r>
  <r>
    <n v="606"/>
    <s v="Valencia PLC"/>
    <s v="Extended asynchronous initiative"/>
    <n v="3400"/>
    <n v="6405"/>
    <x v="1"/>
    <x v="415"/>
    <x v="4"/>
    <s v="GBP"/>
    <n v="1457330400"/>
    <x v="558"/>
    <n v="1458277200"/>
    <d v="2016-03-18T05:00:00"/>
    <b v="0"/>
    <b v="0"/>
    <s v="music/rock"/>
    <x v="1"/>
    <x v="1"/>
    <x v="599"/>
    <x v="600"/>
  </r>
  <r>
    <n v="607"/>
    <s v="Gordon, Mendez and Johnson"/>
    <s v="Fundamental needs-based frame"/>
    <n v="137600"/>
    <n v="180667"/>
    <x v="1"/>
    <x v="416"/>
    <x v="1"/>
    <s v="USD"/>
    <n v="1395550800"/>
    <x v="559"/>
    <n v="1395723600"/>
    <d v="2014-03-25T05:00:00"/>
    <b v="0"/>
    <b v="0"/>
    <s v="food/food trucks"/>
    <x v="0"/>
    <x v="0"/>
    <x v="600"/>
    <x v="601"/>
  </r>
  <r>
    <n v="608"/>
    <s v="Johnson Group"/>
    <s v="Compatible full-range leverage"/>
    <n v="3900"/>
    <n v="11075"/>
    <x v="1"/>
    <x v="417"/>
    <x v="1"/>
    <s v="USD"/>
    <n v="1551852000"/>
    <x v="426"/>
    <n v="1552197600"/>
    <d v="2019-03-10T06:00:00"/>
    <b v="0"/>
    <b v="1"/>
    <s v="music/jazz"/>
    <x v="1"/>
    <x v="17"/>
    <x v="601"/>
    <x v="602"/>
  </r>
  <r>
    <n v="609"/>
    <s v="Rose-Fuller"/>
    <s v="Upgradable holistic system engine"/>
    <n v="10000"/>
    <n v="12042"/>
    <x v="1"/>
    <x v="124"/>
    <x v="1"/>
    <s v="USD"/>
    <n v="1547618400"/>
    <x v="560"/>
    <n v="1549087200"/>
    <d v="2019-02-02T06:00:00"/>
    <b v="0"/>
    <b v="0"/>
    <s v="film &amp; video/science fiction"/>
    <x v="4"/>
    <x v="22"/>
    <x v="602"/>
    <x v="603"/>
  </r>
  <r>
    <n v="610"/>
    <s v="Hughes, Mendez and Patterson"/>
    <s v="Stand-alone multi-state data-warehouse"/>
    <n v="42800"/>
    <n v="179356"/>
    <x v="1"/>
    <x v="418"/>
    <x v="1"/>
    <s v="USD"/>
    <n v="1355637600"/>
    <x v="561"/>
    <n v="1356847200"/>
    <d v="2012-12-30T06:00:00"/>
    <b v="0"/>
    <b v="0"/>
    <s v="theater/plays"/>
    <x v="3"/>
    <x v="3"/>
    <x v="603"/>
    <x v="604"/>
  </r>
  <r>
    <n v="611"/>
    <s v="Brady, Cortez and Rodriguez"/>
    <s v="Multi-lateral maximized core"/>
    <n v="8200"/>
    <n v="1136"/>
    <x v="3"/>
    <x v="27"/>
    <x v="1"/>
    <s v="USD"/>
    <n v="1374728400"/>
    <x v="562"/>
    <n v="1375765200"/>
    <d v="2013-08-06T05:00:00"/>
    <b v="0"/>
    <b v="0"/>
    <s v="theater/plays"/>
    <x v="3"/>
    <x v="3"/>
    <x v="604"/>
    <x v="605"/>
  </r>
  <r>
    <n v="612"/>
    <s v="Wang, Nguyen and Horton"/>
    <s v="Innovative holistic hub"/>
    <n v="6200"/>
    <n v="8645"/>
    <x v="1"/>
    <x v="325"/>
    <x v="1"/>
    <s v="USD"/>
    <n v="1287810000"/>
    <x v="563"/>
    <n v="1289800800"/>
    <d v="2010-11-15T06:00:00"/>
    <b v="0"/>
    <b v="0"/>
    <s v="music/electric music"/>
    <x v="1"/>
    <x v="5"/>
    <x v="605"/>
    <x v="606"/>
  </r>
  <r>
    <n v="613"/>
    <s v="Santos, Williams and Brown"/>
    <s v="Reverse-engineered 24/7 methodology"/>
    <n v="1100"/>
    <n v="1914"/>
    <x v="1"/>
    <x v="150"/>
    <x v="0"/>
    <s v="CAD"/>
    <n v="1503723600"/>
    <x v="564"/>
    <n v="1504501200"/>
    <d v="2017-09-04T05:00:00"/>
    <b v="0"/>
    <b v="0"/>
    <s v="theater/plays"/>
    <x v="3"/>
    <x v="3"/>
    <x v="606"/>
    <x v="607"/>
  </r>
  <r>
    <n v="614"/>
    <s v="Barnett and Sons"/>
    <s v="Business-focused dynamic info-mediaries"/>
    <n v="26500"/>
    <n v="41205"/>
    <x v="1"/>
    <x v="419"/>
    <x v="1"/>
    <s v="USD"/>
    <n v="1484114400"/>
    <x v="565"/>
    <n v="1485669600"/>
    <d v="2017-01-29T06:00:00"/>
    <b v="0"/>
    <b v="0"/>
    <s v="theater/plays"/>
    <x v="3"/>
    <x v="3"/>
    <x v="607"/>
    <x v="608"/>
  </r>
  <r>
    <n v="615"/>
    <s v="Petersen-Rodriguez"/>
    <s v="Digitized clear-thinking installation"/>
    <n v="8500"/>
    <n v="14488"/>
    <x v="1"/>
    <x v="73"/>
    <x v="6"/>
    <s v="EUR"/>
    <n v="1461906000"/>
    <x v="566"/>
    <n v="1462770000"/>
    <d v="2016-05-09T05:00:00"/>
    <b v="0"/>
    <b v="0"/>
    <s v="theater/plays"/>
    <x v="3"/>
    <x v="3"/>
    <x v="608"/>
    <x v="609"/>
  </r>
  <r>
    <n v="616"/>
    <s v="Burnett-Mora"/>
    <s v="Quality-focused 24/7 superstructure"/>
    <n v="6400"/>
    <n v="12129"/>
    <x v="1"/>
    <x v="202"/>
    <x v="4"/>
    <s v="GBP"/>
    <n v="1379653200"/>
    <x v="567"/>
    <n v="1379739600"/>
    <d v="2013-09-21T05:00:00"/>
    <b v="0"/>
    <b v="1"/>
    <s v="music/indie rock"/>
    <x v="1"/>
    <x v="7"/>
    <x v="609"/>
    <x v="610"/>
  </r>
  <r>
    <n v="617"/>
    <s v="King LLC"/>
    <s v="Multi-channeled local intranet"/>
    <n v="1400"/>
    <n v="3496"/>
    <x v="1"/>
    <x v="12"/>
    <x v="1"/>
    <s v="USD"/>
    <n v="1401858000"/>
    <x v="568"/>
    <n v="1402722000"/>
    <d v="2014-06-14T05:00:00"/>
    <b v="0"/>
    <b v="0"/>
    <s v="theater/plays"/>
    <x v="3"/>
    <x v="3"/>
    <x v="610"/>
    <x v="611"/>
  </r>
  <r>
    <n v="618"/>
    <s v="Miller Ltd"/>
    <s v="Open-architected mobile emulation"/>
    <n v="198600"/>
    <n v="97037"/>
    <x v="0"/>
    <x v="420"/>
    <x v="1"/>
    <s v="USD"/>
    <n v="1367470800"/>
    <x v="569"/>
    <n v="1369285200"/>
    <d v="2013-05-23T05:00:00"/>
    <b v="0"/>
    <b v="0"/>
    <s v="publishing/nonfiction"/>
    <x v="5"/>
    <x v="9"/>
    <x v="611"/>
    <x v="612"/>
  </r>
  <r>
    <n v="619"/>
    <s v="Case LLC"/>
    <s v="Ameliorated foreground methodology"/>
    <n v="195900"/>
    <n v="55757"/>
    <x v="0"/>
    <x v="355"/>
    <x v="1"/>
    <s v="USD"/>
    <n v="1304658000"/>
    <x v="570"/>
    <n v="1304744400"/>
    <d v="2011-05-07T05:00:00"/>
    <b v="1"/>
    <b v="1"/>
    <s v="theater/plays"/>
    <x v="3"/>
    <x v="3"/>
    <x v="612"/>
    <x v="613"/>
  </r>
  <r>
    <n v="620"/>
    <s v="Swanson, Wilson and Baker"/>
    <s v="Synergized well-modulated project"/>
    <n v="4300"/>
    <n v="11525"/>
    <x v="1"/>
    <x v="58"/>
    <x v="2"/>
    <s v="AUD"/>
    <n v="1467954000"/>
    <x v="571"/>
    <n v="1468299600"/>
    <d v="2016-07-12T05:00:00"/>
    <b v="0"/>
    <b v="0"/>
    <s v="photography/photography books"/>
    <x v="7"/>
    <x v="14"/>
    <x v="613"/>
    <x v="614"/>
  </r>
  <r>
    <n v="621"/>
    <s v="Dean, Fox and Phillips"/>
    <s v="Extended context-sensitive forecast"/>
    <n v="25600"/>
    <n v="158669"/>
    <x v="1"/>
    <x v="421"/>
    <x v="1"/>
    <s v="USD"/>
    <n v="1473742800"/>
    <x v="572"/>
    <n v="1474174800"/>
    <d v="2016-09-18T05:00:00"/>
    <b v="0"/>
    <b v="0"/>
    <s v="theater/plays"/>
    <x v="3"/>
    <x v="3"/>
    <x v="614"/>
    <x v="615"/>
  </r>
  <r>
    <n v="622"/>
    <s v="Smith-Smith"/>
    <s v="Total leadingedge neural-net"/>
    <n v="189000"/>
    <n v="5916"/>
    <x v="0"/>
    <x v="251"/>
    <x v="1"/>
    <s v="USD"/>
    <n v="1523768400"/>
    <x v="573"/>
    <n v="1526014800"/>
    <d v="2018-05-11T05:00:00"/>
    <b v="0"/>
    <b v="0"/>
    <s v="music/indie rock"/>
    <x v="1"/>
    <x v="7"/>
    <x v="615"/>
    <x v="616"/>
  </r>
  <r>
    <n v="623"/>
    <s v="Smith, Scott and Rodriguez"/>
    <s v="Organic actuating protocol"/>
    <n v="94300"/>
    <n v="150806"/>
    <x v="1"/>
    <x v="422"/>
    <x v="4"/>
    <s v="GBP"/>
    <n v="1437022800"/>
    <x v="574"/>
    <n v="1437454800"/>
    <d v="2015-07-21T05:00:00"/>
    <b v="0"/>
    <b v="0"/>
    <s v="theater/plays"/>
    <x v="3"/>
    <x v="3"/>
    <x v="616"/>
    <x v="617"/>
  </r>
  <r>
    <n v="624"/>
    <s v="White, Robertson and Roberts"/>
    <s v="Down-sized national software"/>
    <n v="5100"/>
    <n v="14249"/>
    <x v="1"/>
    <x v="423"/>
    <x v="1"/>
    <s v="USD"/>
    <n v="1422165600"/>
    <x v="511"/>
    <n v="1422684000"/>
    <d v="2015-01-31T06:00:00"/>
    <b v="0"/>
    <b v="0"/>
    <s v="photography/photography books"/>
    <x v="7"/>
    <x v="14"/>
    <x v="617"/>
    <x v="618"/>
  </r>
  <r>
    <n v="625"/>
    <s v="Martinez Inc"/>
    <s v="Organic upward-trending Graphical User Interface"/>
    <n v="7500"/>
    <n v="5803"/>
    <x v="0"/>
    <x v="197"/>
    <x v="1"/>
    <s v="USD"/>
    <n v="1580104800"/>
    <x v="575"/>
    <n v="1581314400"/>
    <d v="2020-02-10T06:00:00"/>
    <b v="0"/>
    <b v="0"/>
    <s v="theater/plays"/>
    <x v="3"/>
    <x v="3"/>
    <x v="618"/>
    <x v="619"/>
  </r>
  <r>
    <n v="626"/>
    <s v="Tucker, Mccoy and Marquez"/>
    <s v="Synergistic tertiary budgetary management"/>
    <n v="6400"/>
    <n v="13205"/>
    <x v="1"/>
    <x v="288"/>
    <x v="1"/>
    <s v="USD"/>
    <n v="1285650000"/>
    <x v="576"/>
    <n v="1286427600"/>
    <d v="2010-10-07T05:00:00"/>
    <b v="0"/>
    <b v="1"/>
    <s v="theater/plays"/>
    <x v="3"/>
    <x v="3"/>
    <x v="619"/>
    <x v="620"/>
  </r>
  <r>
    <n v="627"/>
    <s v="Martin, Lee and Armstrong"/>
    <s v="Open-architected incremental ability"/>
    <n v="1600"/>
    <n v="11108"/>
    <x v="1"/>
    <x v="110"/>
    <x v="4"/>
    <s v="GBP"/>
    <n v="1276664400"/>
    <x v="577"/>
    <n v="1278738000"/>
    <d v="2010-07-10T05:00:00"/>
    <b v="1"/>
    <b v="0"/>
    <s v="food/food trucks"/>
    <x v="0"/>
    <x v="0"/>
    <x v="620"/>
    <x v="621"/>
  </r>
  <r>
    <n v="628"/>
    <s v="Dunn, Moreno and Green"/>
    <s v="Intuitive object-oriented task-force"/>
    <n v="1900"/>
    <n v="2884"/>
    <x v="1"/>
    <x v="87"/>
    <x v="1"/>
    <s v="USD"/>
    <n v="1286168400"/>
    <x v="578"/>
    <n v="1286427600"/>
    <d v="2010-10-07T05:00:00"/>
    <b v="0"/>
    <b v="0"/>
    <s v="music/indie rock"/>
    <x v="1"/>
    <x v="7"/>
    <x v="621"/>
    <x v="622"/>
  </r>
  <r>
    <n v="629"/>
    <s v="Jackson, Martinez and Ray"/>
    <s v="Multi-tiered executive toolset"/>
    <n v="85900"/>
    <n v="55476"/>
    <x v="0"/>
    <x v="424"/>
    <x v="1"/>
    <s v="USD"/>
    <n v="1467781200"/>
    <x v="579"/>
    <n v="1467954000"/>
    <d v="2016-07-08T05:00:00"/>
    <b v="0"/>
    <b v="1"/>
    <s v="theater/plays"/>
    <x v="3"/>
    <x v="3"/>
    <x v="622"/>
    <x v="623"/>
  </r>
  <r>
    <n v="630"/>
    <s v="Patterson-Johnson"/>
    <s v="Grass-roots directional workforce"/>
    <n v="9500"/>
    <n v="5973"/>
    <x v="3"/>
    <x v="215"/>
    <x v="1"/>
    <s v="USD"/>
    <n v="1556686800"/>
    <x v="580"/>
    <n v="1557637200"/>
    <d v="2019-05-12T05:00:00"/>
    <b v="0"/>
    <b v="1"/>
    <s v="theater/plays"/>
    <x v="3"/>
    <x v="3"/>
    <x v="623"/>
    <x v="624"/>
  </r>
  <r>
    <n v="631"/>
    <s v="Carlson-Hernandez"/>
    <s v="Quality-focused real-time solution"/>
    <n v="59200"/>
    <n v="183756"/>
    <x v="1"/>
    <x v="425"/>
    <x v="1"/>
    <s v="USD"/>
    <n v="1553576400"/>
    <x v="581"/>
    <n v="1553922000"/>
    <d v="2019-03-30T05:00:00"/>
    <b v="0"/>
    <b v="0"/>
    <s v="theater/plays"/>
    <x v="3"/>
    <x v="3"/>
    <x v="624"/>
    <x v="625"/>
  </r>
  <r>
    <n v="632"/>
    <s v="Parker PLC"/>
    <s v="Reduced interactive matrix"/>
    <n v="72100"/>
    <n v="30902"/>
    <x v="2"/>
    <x v="426"/>
    <x v="1"/>
    <s v="USD"/>
    <n v="1414904400"/>
    <x v="582"/>
    <n v="1416463200"/>
    <d v="2014-11-20T06:00:00"/>
    <b v="0"/>
    <b v="0"/>
    <s v="theater/plays"/>
    <x v="3"/>
    <x v="3"/>
    <x v="625"/>
    <x v="626"/>
  </r>
  <r>
    <n v="633"/>
    <s v="Yu and Sons"/>
    <s v="Adaptive context-sensitive architecture"/>
    <n v="6700"/>
    <n v="5569"/>
    <x v="0"/>
    <x v="339"/>
    <x v="1"/>
    <s v="USD"/>
    <n v="1446876000"/>
    <x v="336"/>
    <n v="1447221600"/>
    <d v="2015-11-11T06:00:00"/>
    <b v="0"/>
    <b v="0"/>
    <s v="film &amp; video/animation"/>
    <x v="4"/>
    <x v="10"/>
    <x v="626"/>
    <x v="627"/>
  </r>
  <r>
    <n v="634"/>
    <s v="Taylor, Johnson and Hernandez"/>
    <s v="Polarized incremental portal"/>
    <n v="118200"/>
    <n v="92824"/>
    <x v="3"/>
    <x v="427"/>
    <x v="1"/>
    <s v="USD"/>
    <n v="1490418000"/>
    <x v="583"/>
    <n v="1491627600"/>
    <d v="2017-04-08T05:00:00"/>
    <b v="0"/>
    <b v="0"/>
    <s v="film &amp; video/television"/>
    <x v="4"/>
    <x v="19"/>
    <x v="627"/>
    <x v="628"/>
  </r>
  <r>
    <n v="635"/>
    <s v="Mack Ltd"/>
    <s v="Reactive regional access"/>
    <n v="139000"/>
    <n v="158590"/>
    <x v="1"/>
    <x v="428"/>
    <x v="1"/>
    <s v="USD"/>
    <n v="1360389600"/>
    <x v="584"/>
    <n v="1363150800"/>
    <d v="2013-03-13T05:00:00"/>
    <b v="0"/>
    <b v="0"/>
    <s v="film &amp; video/television"/>
    <x v="4"/>
    <x v="19"/>
    <x v="628"/>
    <x v="629"/>
  </r>
  <r>
    <n v="636"/>
    <s v="Lamb-Sanders"/>
    <s v="Stand-alone reciprocal frame"/>
    <n v="197700"/>
    <n v="127591"/>
    <x v="0"/>
    <x v="429"/>
    <x v="3"/>
    <s v="DKK"/>
    <n v="1326866400"/>
    <x v="585"/>
    <n v="1330754400"/>
    <d v="2012-03-03T06:00:00"/>
    <b v="0"/>
    <b v="1"/>
    <s v="film &amp; video/animation"/>
    <x v="4"/>
    <x v="10"/>
    <x v="629"/>
    <x v="630"/>
  </r>
  <r>
    <n v="637"/>
    <s v="Williams-Ramirez"/>
    <s v="Open-architected 24/7 throughput"/>
    <n v="8500"/>
    <n v="6750"/>
    <x v="0"/>
    <x v="167"/>
    <x v="1"/>
    <s v="USD"/>
    <n v="1479103200"/>
    <x v="586"/>
    <n v="1479794400"/>
    <d v="2016-11-22T06:00:00"/>
    <b v="0"/>
    <b v="0"/>
    <s v="theater/plays"/>
    <x v="3"/>
    <x v="3"/>
    <x v="630"/>
    <x v="631"/>
  </r>
  <r>
    <n v="638"/>
    <s v="Weaver Ltd"/>
    <s v="Monitored 24/7 approach"/>
    <n v="81600"/>
    <n v="9318"/>
    <x v="0"/>
    <x v="115"/>
    <x v="1"/>
    <s v="USD"/>
    <n v="1280206800"/>
    <x v="587"/>
    <n v="1281243600"/>
    <d v="2010-08-08T05:00:00"/>
    <b v="0"/>
    <b v="1"/>
    <s v="theater/plays"/>
    <x v="3"/>
    <x v="3"/>
    <x v="631"/>
    <x v="632"/>
  </r>
  <r>
    <n v="639"/>
    <s v="Barnes-Williams"/>
    <s v="Upgradable explicit forecast"/>
    <n v="8600"/>
    <n v="4832"/>
    <x v="2"/>
    <x v="430"/>
    <x v="1"/>
    <s v="USD"/>
    <n v="1532754000"/>
    <x v="588"/>
    <n v="1532754000"/>
    <d v="2018-07-28T05:00:00"/>
    <b v="0"/>
    <b v="1"/>
    <s v="film &amp; video/drama"/>
    <x v="4"/>
    <x v="6"/>
    <x v="632"/>
    <x v="633"/>
  </r>
  <r>
    <n v="640"/>
    <s v="Richardson, Woodward and Hansen"/>
    <s v="Pre-emptive context-sensitive support"/>
    <n v="119800"/>
    <n v="19769"/>
    <x v="0"/>
    <x v="431"/>
    <x v="1"/>
    <s v="USD"/>
    <n v="1453096800"/>
    <x v="589"/>
    <n v="1453356000"/>
    <d v="2016-01-21T06:00:00"/>
    <b v="0"/>
    <b v="0"/>
    <s v="theater/plays"/>
    <x v="3"/>
    <x v="3"/>
    <x v="633"/>
    <x v="634"/>
  </r>
  <r>
    <n v="641"/>
    <s v="Hunt, Barker and Baker"/>
    <s v="Business-focused leadingedge instruction set"/>
    <n v="9400"/>
    <n v="11277"/>
    <x v="1"/>
    <x v="346"/>
    <x v="5"/>
    <s v="CHF"/>
    <n v="1487570400"/>
    <x v="590"/>
    <n v="1489986000"/>
    <d v="2017-03-20T05:00:00"/>
    <b v="0"/>
    <b v="0"/>
    <s v="theater/plays"/>
    <x v="3"/>
    <x v="3"/>
    <x v="634"/>
    <x v="635"/>
  </r>
  <r>
    <n v="642"/>
    <s v="Ramos, Moreno and Lewis"/>
    <s v="Extended multi-state knowledge user"/>
    <n v="9200"/>
    <n v="13382"/>
    <x v="1"/>
    <x v="30"/>
    <x v="0"/>
    <s v="CAD"/>
    <n v="1545026400"/>
    <x v="591"/>
    <n v="1545804000"/>
    <d v="2018-12-26T06:00:00"/>
    <b v="0"/>
    <b v="0"/>
    <s v="technology/wearables"/>
    <x v="2"/>
    <x v="8"/>
    <x v="635"/>
    <x v="636"/>
  </r>
  <r>
    <n v="643"/>
    <s v="Harris Inc"/>
    <s v="Future-proofed modular groupware"/>
    <n v="14900"/>
    <n v="32986"/>
    <x v="1"/>
    <x v="432"/>
    <x v="1"/>
    <s v="USD"/>
    <n v="1488348000"/>
    <x v="592"/>
    <n v="1489899600"/>
    <d v="2017-03-19T05:00:00"/>
    <b v="0"/>
    <b v="0"/>
    <s v="theater/plays"/>
    <x v="3"/>
    <x v="3"/>
    <x v="636"/>
    <x v="637"/>
  </r>
  <r>
    <n v="644"/>
    <s v="Peters-Nelson"/>
    <s v="Distributed real-time algorithm"/>
    <n v="169400"/>
    <n v="81984"/>
    <x v="0"/>
    <x v="433"/>
    <x v="0"/>
    <s v="CAD"/>
    <n v="1545112800"/>
    <x v="593"/>
    <n v="1546495200"/>
    <d v="2019-01-03T06:00:00"/>
    <b v="0"/>
    <b v="0"/>
    <s v="theater/plays"/>
    <x v="3"/>
    <x v="3"/>
    <x v="637"/>
    <x v="638"/>
  </r>
  <r>
    <n v="645"/>
    <s v="Ferguson, Murphy and Bright"/>
    <s v="Multi-lateral heuristic throughput"/>
    <n v="192100"/>
    <n v="178483"/>
    <x v="0"/>
    <x v="434"/>
    <x v="1"/>
    <s v="USD"/>
    <n v="1537938000"/>
    <x v="594"/>
    <n v="1539752400"/>
    <d v="2018-10-17T05:00:00"/>
    <b v="0"/>
    <b v="1"/>
    <s v="music/rock"/>
    <x v="1"/>
    <x v="1"/>
    <x v="638"/>
    <x v="639"/>
  </r>
  <r>
    <n v="646"/>
    <s v="Robinson Group"/>
    <s v="Switchable reciprocal middleware"/>
    <n v="98700"/>
    <n v="87448"/>
    <x v="0"/>
    <x v="435"/>
    <x v="1"/>
    <s v="USD"/>
    <n v="1363150800"/>
    <x v="595"/>
    <n v="1364101200"/>
    <d v="2013-03-24T05:00:00"/>
    <b v="0"/>
    <b v="0"/>
    <s v="games/video games"/>
    <x v="6"/>
    <x v="11"/>
    <x v="639"/>
    <x v="640"/>
  </r>
  <r>
    <n v="647"/>
    <s v="Jordan-Wolfe"/>
    <s v="Inverse multimedia Graphic Interface"/>
    <n v="4500"/>
    <n v="1863"/>
    <x v="0"/>
    <x v="6"/>
    <x v="1"/>
    <s v="USD"/>
    <n v="1523250000"/>
    <x v="596"/>
    <n v="1525323600"/>
    <d v="2018-05-03T05:00:00"/>
    <b v="0"/>
    <b v="0"/>
    <s v="publishing/translations"/>
    <x v="5"/>
    <x v="18"/>
    <x v="640"/>
    <x v="641"/>
  </r>
  <r>
    <n v="648"/>
    <s v="Vargas-Cox"/>
    <s v="Vision-oriented local contingency"/>
    <n v="98600"/>
    <n v="62174"/>
    <x v="3"/>
    <x v="419"/>
    <x v="1"/>
    <s v="USD"/>
    <n v="1499317200"/>
    <x v="597"/>
    <n v="1500872400"/>
    <d v="2017-07-24T05:00:00"/>
    <b v="1"/>
    <b v="0"/>
    <s v="food/food trucks"/>
    <x v="0"/>
    <x v="0"/>
    <x v="641"/>
    <x v="642"/>
  </r>
  <r>
    <n v="649"/>
    <s v="Yang and Sons"/>
    <s v="Reactive 6thgeneration hub"/>
    <n v="121700"/>
    <n v="59003"/>
    <x v="0"/>
    <x v="436"/>
    <x v="5"/>
    <s v="CHF"/>
    <n v="1287550800"/>
    <x v="598"/>
    <n v="1288501200"/>
    <d v="2010-10-31T05:00:00"/>
    <b v="1"/>
    <b v="1"/>
    <s v="theater/plays"/>
    <x v="3"/>
    <x v="3"/>
    <x v="642"/>
    <x v="643"/>
  </r>
  <r>
    <n v="650"/>
    <s v="Wilson, Wilson and Mathis"/>
    <s v="Optional asymmetric success"/>
    <n v="100"/>
    <n v="2"/>
    <x v="0"/>
    <x v="49"/>
    <x v="1"/>
    <s v="USD"/>
    <n v="1404795600"/>
    <x v="599"/>
    <n v="1407128400"/>
    <d v="2014-08-04T05:00:00"/>
    <b v="0"/>
    <b v="0"/>
    <s v="music/jazz"/>
    <x v="1"/>
    <x v="17"/>
    <x v="50"/>
    <x v="50"/>
  </r>
  <r>
    <n v="651"/>
    <s v="Wang, Koch and Weaver"/>
    <s v="Digitized analyzing capacity"/>
    <n v="196700"/>
    <n v="174039"/>
    <x v="0"/>
    <x v="437"/>
    <x v="6"/>
    <s v="EUR"/>
    <n v="1393048800"/>
    <x v="600"/>
    <n v="1394344800"/>
    <d v="2014-03-09T06:00:00"/>
    <b v="0"/>
    <b v="0"/>
    <s v="film &amp; video/shorts"/>
    <x v="4"/>
    <x v="12"/>
    <x v="643"/>
    <x v="644"/>
  </r>
  <r>
    <n v="652"/>
    <s v="Cisneros Ltd"/>
    <s v="Vision-oriented regional hub"/>
    <n v="10000"/>
    <n v="12684"/>
    <x v="1"/>
    <x v="438"/>
    <x v="1"/>
    <s v="USD"/>
    <n v="1470373200"/>
    <x v="601"/>
    <n v="1474088400"/>
    <d v="2016-09-17T05:00:00"/>
    <b v="0"/>
    <b v="0"/>
    <s v="technology/web"/>
    <x v="2"/>
    <x v="2"/>
    <x v="644"/>
    <x v="645"/>
  </r>
  <r>
    <n v="653"/>
    <s v="Williams-Jones"/>
    <s v="Monitored incremental info-mediaries"/>
    <n v="600"/>
    <n v="14033"/>
    <x v="1"/>
    <x v="439"/>
    <x v="1"/>
    <s v="USD"/>
    <n v="1460091600"/>
    <x v="602"/>
    <n v="1460264400"/>
    <d v="2016-04-10T05:00:00"/>
    <b v="0"/>
    <b v="0"/>
    <s v="technology/web"/>
    <x v="2"/>
    <x v="2"/>
    <x v="645"/>
    <x v="646"/>
  </r>
  <r>
    <n v="654"/>
    <s v="Roberts, Hinton and Williams"/>
    <s v="Programmable static middleware"/>
    <n v="35000"/>
    <n v="177936"/>
    <x v="1"/>
    <x v="440"/>
    <x v="1"/>
    <s v="USD"/>
    <n v="1440392400"/>
    <x v="335"/>
    <n v="1440824400"/>
    <d v="2015-08-29T05:00:00"/>
    <b v="0"/>
    <b v="0"/>
    <s v="music/metal"/>
    <x v="1"/>
    <x v="16"/>
    <x v="646"/>
    <x v="647"/>
  </r>
  <r>
    <n v="655"/>
    <s v="Gonzalez, Williams and Benson"/>
    <s v="Multi-layered bottom-line encryption"/>
    <n v="6900"/>
    <n v="13212"/>
    <x v="1"/>
    <x v="441"/>
    <x v="1"/>
    <s v="USD"/>
    <n v="1488434400"/>
    <x v="603"/>
    <n v="1489554000"/>
    <d v="2017-03-15T05:00:00"/>
    <b v="1"/>
    <b v="0"/>
    <s v="photography/photography books"/>
    <x v="7"/>
    <x v="14"/>
    <x v="647"/>
    <x v="648"/>
  </r>
  <r>
    <n v="656"/>
    <s v="Hobbs, Brown and Lee"/>
    <s v="Vision-oriented systematic Graphical User Interface"/>
    <n v="118400"/>
    <n v="49879"/>
    <x v="0"/>
    <x v="442"/>
    <x v="2"/>
    <s v="AUD"/>
    <n v="1514440800"/>
    <x v="604"/>
    <n v="1514872800"/>
    <d v="2018-01-02T06:00:00"/>
    <b v="0"/>
    <b v="0"/>
    <s v="food/food trucks"/>
    <x v="0"/>
    <x v="0"/>
    <x v="648"/>
    <x v="649"/>
  </r>
  <r>
    <n v="657"/>
    <s v="Russo, Kim and Mccoy"/>
    <s v="Balanced optimal hardware"/>
    <n v="10000"/>
    <n v="824"/>
    <x v="0"/>
    <x v="443"/>
    <x v="1"/>
    <s v="USD"/>
    <n v="1514354400"/>
    <x v="605"/>
    <n v="1515736800"/>
    <d v="2018-01-12T06:00:00"/>
    <b v="0"/>
    <b v="0"/>
    <s v="film &amp; video/science fiction"/>
    <x v="4"/>
    <x v="22"/>
    <x v="649"/>
    <x v="650"/>
  </r>
  <r>
    <n v="658"/>
    <s v="Howell, Myers and Olson"/>
    <s v="Self-enabling mission-critical success"/>
    <n v="52600"/>
    <n v="31594"/>
    <x v="3"/>
    <x v="444"/>
    <x v="1"/>
    <s v="USD"/>
    <n v="1440910800"/>
    <x v="606"/>
    <n v="1442898000"/>
    <d v="2015-09-22T05:00:00"/>
    <b v="0"/>
    <b v="0"/>
    <s v="music/rock"/>
    <x v="1"/>
    <x v="1"/>
    <x v="650"/>
    <x v="651"/>
  </r>
  <r>
    <n v="659"/>
    <s v="Bailey and Sons"/>
    <s v="Grass-roots dynamic emulation"/>
    <n v="120700"/>
    <n v="57010"/>
    <x v="0"/>
    <x v="424"/>
    <x v="4"/>
    <s v="GBP"/>
    <n v="1296108000"/>
    <x v="65"/>
    <n v="1296194400"/>
    <d v="2011-01-28T06:00:00"/>
    <b v="0"/>
    <b v="0"/>
    <s v="film &amp; video/documentary"/>
    <x v="4"/>
    <x v="4"/>
    <x v="651"/>
    <x v="652"/>
  </r>
  <r>
    <n v="660"/>
    <s v="Jensen-Brown"/>
    <s v="Fundamental disintermediate matrix"/>
    <n v="9100"/>
    <n v="7438"/>
    <x v="0"/>
    <x v="385"/>
    <x v="1"/>
    <s v="USD"/>
    <n v="1440133200"/>
    <x v="607"/>
    <n v="1440910800"/>
    <d v="2015-08-30T05:00:00"/>
    <b v="1"/>
    <b v="0"/>
    <s v="theater/plays"/>
    <x v="3"/>
    <x v="3"/>
    <x v="652"/>
    <x v="653"/>
  </r>
  <r>
    <n v="661"/>
    <s v="Smith Group"/>
    <s v="Right-sized secondary challenge"/>
    <n v="106800"/>
    <n v="57872"/>
    <x v="0"/>
    <x v="445"/>
    <x v="3"/>
    <s v="DKK"/>
    <n v="1332910800"/>
    <x v="608"/>
    <n v="1335502800"/>
    <d v="2012-04-27T05:00:00"/>
    <b v="0"/>
    <b v="0"/>
    <s v="music/jazz"/>
    <x v="1"/>
    <x v="17"/>
    <x v="653"/>
    <x v="654"/>
  </r>
  <r>
    <n v="662"/>
    <s v="Murphy-Farrell"/>
    <s v="Implemented exuding software"/>
    <n v="9100"/>
    <n v="8906"/>
    <x v="0"/>
    <x v="54"/>
    <x v="1"/>
    <s v="USD"/>
    <n v="1544335200"/>
    <x v="609"/>
    <n v="1544680800"/>
    <d v="2018-12-13T06:00:00"/>
    <b v="0"/>
    <b v="0"/>
    <s v="theater/plays"/>
    <x v="3"/>
    <x v="3"/>
    <x v="654"/>
    <x v="655"/>
  </r>
  <r>
    <n v="663"/>
    <s v="Everett-Wolfe"/>
    <s v="Total optimizing software"/>
    <n v="10000"/>
    <n v="7724"/>
    <x v="0"/>
    <x v="215"/>
    <x v="1"/>
    <s v="USD"/>
    <n v="1286427600"/>
    <x v="610"/>
    <n v="1288414800"/>
    <d v="2010-10-30T05:00:00"/>
    <b v="0"/>
    <b v="0"/>
    <s v="theater/plays"/>
    <x v="3"/>
    <x v="3"/>
    <x v="655"/>
    <x v="656"/>
  </r>
  <r>
    <n v="664"/>
    <s v="Young PLC"/>
    <s v="Optional maximized attitude"/>
    <n v="79400"/>
    <n v="26571"/>
    <x v="0"/>
    <x v="446"/>
    <x v="1"/>
    <s v="USD"/>
    <n v="1329717600"/>
    <x v="541"/>
    <n v="1330581600"/>
    <d v="2012-03-01T06:00:00"/>
    <b v="0"/>
    <b v="0"/>
    <s v="music/jazz"/>
    <x v="1"/>
    <x v="17"/>
    <x v="656"/>
    <x v="657"/>
  </r>
  <r>
    <n v="665"/>
    <s v="Park-Goodman"/>
    <s v="Customer-focused impactful extranet"/>
    <n v="5100"/>
    <n v="12219"/>
    <x v="1"/>
    <x v="447"/>
    <x v="1"/>
    <s v="USD"/>
    <n v="1310187600"/>
    <x v="611"/>
    <n v="1311397200"/>
    <d v="2011-07-23T05:00:00"/>
    <b v="0"/>
    <b v="1"/>
    <s v="film &amp; video/documentary"/>
    <x v="4"/>
    <x v="4"/>
    <x v="657"/>
    <x v="658"/>
  </r>
  <r>
    <n v="666"/>
    <s v="York, Barr and Grant"/>
    <s v="Cloned bottom-line success"/>
    <n v="3100"/>
    <n v="1985"/>
    <x v="3"/>
    <x v="270"/>
    <x v="1"/>
    <s v="USD"/>
    <n v="1377838800"/>
    <x v="612"/>
    <n v="1378357200"/>
    <d v="2013-09-05T05:00:00"/>
    <b v="0"/>
    <b v="1"/>
    <s v="theater/plays"/>
    <x v="3"/>
    <x v="3"/>
    <x v="658"/>
    <x v="659"/>
  </r>
  <r>
    <n v="667"/>
    <s v="Little Ltd"/>
    <s v="Decentralized bandwidth-monitored ability"/>
    <n v="6900"/>
    <n v="12155"/>
    <x v="1"/>
    <x v="448"/>
    <x v="1"/>
    <s v="USD"/>
    <n v="1410325200"/>
    <x v="613"/>
    <n v="1411102800"/>
    <d v="2014-09-19T05:00:00"/>
    <b v="0"/>
    <b v="0"/>
    <s v="journalism/audio"/>
    <x v="8"/>
    <x v="23"/>
    <x v="659"/>
    <x v="660"/>
  </r>
  <r>
    <n v="668"/>
    <s v="Brown and Sons"/>
    <s v="Programmable leadingedge budgetary management"/>
    <n v="27500"/>
    <n v="5593"/>
    <x v="0"/>
    <x v="70"/>
    <x v="1"/>
    <s v="USD"/>
    <n v="1343797200"/>
    <x v="614"/>
    <n v="1344834000"/>
    <d v="2012-08-13T05:00:00"/>
    <b v="0"/>
    <b v="0"/>
    <s v="theater/plays"/>
    <x v="3"/>
    <x v="3"/>
    <x v="660"/>
    <x v="661"/>
  </r>
  <r>
    <n v="669"/>
    <s v="Payne, Garrett and Thomas"/>
    <s v="Upgradable bi-directional concept"/>
    <n v="48800"/>
    <n v="175020"/>
    <x v="1"/>
    <x v="449"/>
    <x v="6"/>
    <s v="EUR"/>
    <n v="1498453200"/>
    <x v="615"/>
    <n v="1499230800"/>
    <d v="2017-07-05T05:00:00"/>
    <b v="0"/>
    <b v="0"/>
    <s v="theater/plays"/>
    <x v="3"/>
    <x v="3"/>
    <x v="661"/>
    <x v="662"/>
  </r>
  <r>
    <n v="670"/>
    <s v="Robinson Group"/>
    <s v="Re-contextualized homogeneous flexibility"/>
    <n v="16200"/>
    <n v="75955"/>
    <x v="1"/>
    <x v="450"/>
    <x v="1"/>
    <s v="USD"/>
    <n v="1456380000"/>
    <x v="90"/>
    <n v="1457416800"/>
    <d v="2016-03-08T06:00:00"/>
    <b v="0"/>
    <b v="0"/>
    <s v="music/indie rock"/>
    <x v="1"/>
    <x v="7"/>
    <x v="662"/>
    <x v="663"/>
  </r>
  <r>
    <n v="671"/>
    <s v="Robinson-Kelly"/>
    <s v="Monitored bi-directional standardization"/>
    <n v="97600"/>
    <n v="119127"/>
    <x v="1"/>
    <x v="451"/>
    <x v="1"/>
    <s v="USD"/>
    <n v="1280552400"/>
    <x v="616"/>
    <n v="1280898000"/>
    <d v="2010-08-04T05:00:00"/>
    <b v="0"/>
    <b v="1"/>
    <s v="theater/plays"/>
    <x v="3"/>
    <x v="3"/>
    <x v="663"/>
    <x v="664"/>
  </r>
  <r>
    <n v="672"/>
    <s v="Kelly-Colon"/>
    <s v="Stand-alone grid-enabled leverage"/>
    <n v="197900"/>
    <n v="110689"/>
    <x v="0"/>
    <x v="452"/>
    <x v="2"/>
    <s v="AUD"/>
    <n v="1521608400"/>
    <x v="617"/>
    <n v="1522472400"/>
    <d v="2018-03-31T05:00:00"/>
    <b v="0"/>
    <b v="0"/>
    <s v="theater/plays"/>
    <x v="3"/>
    <x v="3"/>
    <x v="664"/>
    <x v="665"/>
  </r>
  <r>
    <n v="673"/>
    <s v="Turner, Scott and Gentry"/>
    <s v="Assimilated regional groupware"/>
    <n v="5600"/>
    <n v="2445"/>
    <x v="0"/>
    <x v="125"/>
    <x v="6"/>
    <s v="EUR"/>
    <n v="1460696400"/>
    <x v="618"/>
    <n v="1462510800"/>
    <d v="2016-05-06T05:00:00"/>
    <b v="0"/>
    <b v="0"/>
    <s v="music/indie rock"/>
    <x v="1"/>
    <x v="7"/>
    <x v="665"/>
    <x v="666"/>
  </r>
  <r>
    <n v="674"/>
    <s v="Sanchez Ltd"/>
    <s v="Up-sized 24hour instruction set"/>
    <n v="170700"/>
    <n v="57250"/>
    <x v="3"/>
    <x v="453"/>
    <x v="1"/>
    <s v="USD"/>
    <n v="1313730000"/>
    <x v="619"/>
    <n v="1317790800"/>
    <d v="2011-10-05T05:00:00"/>
    <b v="0"/>
    <b v="0"/>
    <s v="photography/photography books"/>
    <x v="7"/>
    <x v="14"/>
    <x v="666"/>
    <x v="667"/>
  </r>
  <r>
    <n v="675"/>
    <s v="Giles-Smith"/>
    <s v="Right-sized web-enabled intranet"/>
    <n v="9700"/>
    <n v="11929"/>
    <x v="1"/>
    <x v="269"/>
    <x v="1"/>
    <s v="USD"/>
    <n v="1568178000"/>
    <x v="620"/>
    <n v="1568782800"/>
    <d v="2019-09-18T05:00:00"/>
    <b v="0"/>
    <b v="0"/>
    <s v="journalism/audio"/>
    <x v="8"/>
    <x v="23"/>
    <x v="667"/>
    <x v="668"/>
  </r>
  <r>
    <n v="676"/>
    <s v="Thompson-Moreno"/>
    <s v="Expanded needs-based orchestration"/>
    <n v="62300"/>
    <n v="118214"/>
    <x v="1"/>
    <x v="454"/>
    <x v="1"/>
    <s v="USD"/>
    <n v="1348635600"/>
    <x v="621"/>
    <n v="1349413200"/>
    <d v="2012-10-05T05:00:00"/>
    <b v="0"/>
    <b v="0"/>
    <s v="photography/photography books"/>
    <x v="7"/>
    <x v="14"/>
    <x v="668"/>
    <x v="669"/>
  </r>
  <r>
    <n v="677"/>
    <s v="Murphy-Fox"/>
    <s v="Organic system-worthy orchestration"/>
    <n v="5300"/>
    <n v="4432"/>
    <x v="0"/>
    <x v="41"/>
    <x v="1"/>
    <s v="USD"/>
    <n v="1468126800"/>
    <x v="622"/>
    <n v="1472446800"/>
    <d v="2016-08-29T05:00:00"/>
    <b v="0"/>
    <b v="0"/>
    <s v="publishing/fiction"/>
    <x v="5"/>
    <x v="13"/>
    <x v="669"/>
    <x v="670"/>
  </r>
  <r>
    <n v="678"/>
    <s v="Rodriguez-Patterson"/>
    <s v="Inverse static standardization"/>
    <n v="99500"/>
    <n v="17879"/>
    <x v="3"/>
    <x v="455"/>
    <x v="1"/>
    <s v="USD"/>
    <n v="1547877600"/>
    <x v="35"/>
    <n v="1548050400"/>
    <d v="2019-01-21T06:00:00"/>
    <b v="0"/>
    <b v="0"/>
    <s v="film &amp; video/drama"/>
    <x v="4"/>
    <x v="6"/>
    <x v="670"/>
    <x v="671"/>
  </r>
  <r>
    <n v="679"/>
    <s v="Davis Ltd"/>
    <s v="Synchronized motivating solution"/>
    <n v="1400"/>
    <n v="14511"/>
    <x v="1"/>
    <x v="456"/>
    <x v="1"/>
    <s v="USD"/>
    <n v="1571374800"/>
    <x v="623"/>
    <n v="1571806800"/>
    <d v="2019-10-23T05:00:00"/>
    <b v="0"/>
    <b v="1"/>
    <s v="food/food trucks"/>
    <x v="0"/>
    <x v="0"/>
    <x v="671"/>
    <x v="672"/>
  </r>
  <r>
    <n v="680"/>
    <s v="Nelson-Valdez"/>
    <s v="Open-source 4thgeneration open system"/>
    <n v="145600"/>
    <n v="141822"/>
    <x v="0"/>
    <x v="457"/>
    <x v="1"/>
    <s v="USD"/>
    <n v="1576303200"/>
    <x v="624"/>
    <n v="1576476000"/>
    <d v="2019-12-16T06:00:00"/>
    <b v="0"/>
    <b v="1"/>
    <s v="games/mobile games"/>
    <x v="6"/>
    <x v="20"/>
    <x v="672"/>
    <x v="673"/>
  </r>
  <r>
    <n v="681"/>
    <s v="Kelly PLC"/>
    <s v="Decentralized context-sensitive superstructure"/>
    <n v="184100"/>
    <n v="159037"/>
    <x v="0"/>
    <x v="458"/>
    <x v="1"/>
    <s v="USD"/>
    <n v="1324447200"/>
    <x v="625"/>
    <n v="1324965600"/>
    <d v="2011-12-27T06:00:00"/>
    <b v="0"/>
    <b v="0"/>
    <s v="theater/plays"/>
    <x v="3"/>
    <x v="3"/>
    <x v="673"/>
    <x v="674"/>
  </r>
  <r>
    <n v="682"/>
    <s v="Nguyen and Sons"/>
    <s v="Compatible 5thgeneration concept"/>
    <n v="5400"/>
    <n v="8109"/>
    <x v="1"/>
    <x v="459"/>
    <x v="1"/>
    <s v="USD"/>
    <n v="1386741600"/>
    <x v="626"/>
    <n v="1387519200"/>
    <d v="2013-12-20T06:00:00"/>
    <b v="0"/>
    <b v="0"/>
    <s v="theater/plays"/>
    <x v="3"/>
    <x v="3"/>
    <x v="674"/>
    <x v="675"/>
  </r>
  <r>
    <n v="683"/>
    <s v="Jones PLC"/>
    <s v="Virtual systemic intranet"/>
    <n v="2300"/>
    <n v="8244"/>
    <x v="1"/>
    <x v="98"/>
    <x v="1"/>
    <s v="USD"/>
    <n v="1537074000"/>
    <x v="627"/>
    <n v="1537246800"/>
    <d v="2018-09-18T05:00:00"/>
    <b v="0"/>
    <b v="0"/>
    <s v="theater/plays"/>
    <x v="3"/>
    <x v="3"/>
    <x v="675"/>
    <x v="676"/>
  </r>
  <r>
    <n v="684"/>
    <s v="Gilmore LLC"/>
    <s v="Optimized systemic algorithm"/>
    <n v="1400"/>
    <n v="7600"/>
    <x v="1"/>
    <x v="460"/>
    <x v="0"/>
    <s v="CAD"/>
    <n v="1277787600"/>
    <x v="628"/>
    <n v="1279515600"/>
    <d v="2010-07-19T05:00:00"/>
    <b v="0"/>
    <b v="0"/>
    <s v="publishing/nonfiction"/>
    <x v="5"/>
    <x v="9"/>
    <x v="676"/>
    <x v="677"/>
  </r>
  <r>
    <n v="685"/>
    <s v="Lee-Cobb"/>
    <s v="Customizable homogeneous firmware"/>
    <n v="140000"/>
    <n v="94501"/>
    <x v="0"/>
    <x v="461"/>
    <x v="0"/>
    <s v="CAD"/>
    <n v="1440306000"/>
    <x v="629"/>
    <n v="1442379600"/>
    <d v="2015-09-16T05:00:00"/>
    <b v="0"/>
    <b v="0"/>
    <s v="theater/plays"/>
    <x v="3"/>
    <x v="3"/>
    <x v="677"/>
    <x v="678"/>
  </r>
  <r>
    <n v="686"/>
    <s v="Jones, Wiley and Robbins"/>
    <s v="Front-line cohesive extranet"/>
    <n v="7500"/>
    <n v="14381"/>
    <x v="1"/>
    <x v="38"/>
    <x v="1"/>
    <s v="USD"/>
    <n v="1522126800"/>
    <x v="630"/>
    <n v="1523077200"/>
    <d v="2018-04-07T05:00:00"/>
    <b v="0"/>
    <b v="0"/>
    <s v="technology/wearables"/>
    <x v="2"/>
    <x v="8"/>
    <x v="678"/>
    <x v="679"/>
  </r>
  <r>
    <n v="687"/>
    <s v="Martin, Gates and Holt"/>
    <s v="Distributed holistic neural-net"/>
    <n v="1500"/>
    <n v="13980"/>
    <x v="1"/>
    <x v="462"/>
    <x v="1"/>
    <s v="USD"/>
    <n v="1489298400"/>
    <x v="631"/>
    <n v="1489554000"/>
    <d v="2017-03-15T05:00:00"/>
    <b v="0"/>
    <b v="0"/>
    <s v="theater/plays"/>
    <x v="3"/>
    <x v="3"/>
    <x v="679"/>
    <x v="680"/>
  </r>
  <r>
    <n v="688"/>
    <s v="Bowen, Davies and Burns"/>
    <s v="Devolved client-server monitoring"/>
    <n v="2900"/>
    <n v="12449"/>
    <x v="1"/>
    <x v="463"/>
    <x v="1"/>
    <s v="USD"/>
    <n v="1547100000"/>
    <x v="632"/>
    <n v="1548482400"/>
    <d v="2019-01-26T06:00:00"/>
    <b v="0"/>
    <b v="1"/>
    <s v="film &amp; video/television"/>
    <x v="4"/>
    <x v="19"/>
    <x v="680"/>
    <x v="681"/>
  </r>
  <r>
    <n v="689"/>
    <s v="Nguyen Inc"/>
    <s v="Seamless directional capacity"/>
    <n v="7300"/>
    <n v="7348"/>
    <x v="1"/>
    <x v="464"/>
    <x v="1"/>
    <s v="USD"/>
    <n v="1383022800"/>
    <x v="633"/>
    <n v="1384063200"/>
    <d v="2013-11-10T06:00:00"/>
    <b v="0"/>
    <b v="0"/>
    <s v="technology/web"/>
    <x v="2"/>
    <x v="2"/>
    <x v="681"/>
    <x v="682"/>
  </r>
  <r>
    <n v="690"/>
    <s v="Walsh-Watts"/>
    <s v="Polarized actuating implementation"/>
    <n v="3600"/>
    <n v="8158"/>
    <x v="1"/>
    <x v="257"/>
    <x v="1"/>
    <s v="USD"/>
    <n v="1322373600"/>
    <x v="634"/>
    <n v="1322892000"/>
    <d v="2011-12-03T06:00:00"/>
    <b v="0"/>
    <b v="1"/>
    <s v="film &amp; video/documentary"/>
    <x v="4"/>
    <x v="4"/>
    <x v="682"/>
    <x v="683"/>
  </r>
  <r>
    <n v="691"/>
    <s v="Ray, Li and Li"/>
    <s v="Front-line disintermediate hub"/>
    <n v="5000"/>
    <n v="7119"/>
    <x v="1"/>
    <x v="465"/>
    <x v="1"/>
    <s v="USD"/>
    <n v="1349240400"/>
    <x v="635"/>
    <n v="1350709200"/>
    <d v="2012-10-20T05:00:00"/>
    <b v="1"/>
    <b v="1"/>
    <s v="film &amp; video/documentary"/>
    <x v="4"/>
    <x v="4"/>
    <x v="683"/>
    <x v="684"/>
  </r>
  <r>
    <n v="692"/>
    <s v="Murray Ltd"/>
    <s v="Decentralized 4thgeneration challenge"/>
    <n v="6000"/>
    <n v="5438"/>
    <x v="0"/>
    <x v="385"/>
    <x v="4"/>
    <s v="GBP"/>
    <n v="1562648400"/>
    <x v="636"/>
    <n v="1564203600"/>
    <d v="2019-07-27T05:00:00"/>
    <b v="0"/>
    <b v="0"/>
    <s v="music/rock"/>
    <x v="1"/>
    <x v="1"/>
    <x v="684"/>
    <x v="685"/>
  </r>
  <r>
    <n v="693"/>
    <s v="Bradford-Silva"/>
    <s v="Reverse-engineered composite hierarchy"/>
    <n v="180400"/>
    <n v="115396"/>
    <x v="0"/>
    <x v="466"/>
    <x v="1"/>
    <s v="USD"/>
    <n v="1508216400"/>
    <x v="637"/>
    <n v="1509685200"/>
    <d v="2017-11-03T05:00:00"/>
    <b v="0"/>
    <b v="0"/>
    <s v="theater/plays"/>
    <x v="3"/>
    <x v="3"/>
    <x v="685"/>
    <x v="686"/>
  </r>
  <r>
    <n v="694"/>
    <s v="Mora-Bradley"/>
    <s v="Programmable tangible ability"/>
    <n v="9100"/>
    <n v="7656"/>
    <x v="0"/>
    <x v="467"/>
    <x v="1"/>
    <s v="USD"/>
    <n v="1511762400"/>
    <x v="638"/>
    <n v="1514959200"/>
    <d v="2018-01-03T06:00:00"/>
    <b v="0"/>
    <b v="0"/>
    <s v="theater/plays"/>
    <x v="3"/>
    <x v="3"/>
    <x v="686"/>
    <x v="687"/>
  </r>
  <r>
    <n v="695"/>
    <s v="Cardenas, Thompson and Carey"/>
    <s v="Configurable full-range emulation"/>
    <n v="9200"/>
    <n v="12322"/>
    <x v="1"/>
    <x v="468"/>
    <x v="6"/>
    <s v="EUR"/>
    <n v="1447480800"/>
    <x v="639"/>
    <n v="1448863200"/>
    <d v="2015-11-30T06:00:00"/>
    <b v="1"/>
    <b v="0"/>
    <s v="music/rock"/>
    <x v="1"/>
    <x v="1"/>
    <x v="687"/>
    <x v="688"/>
  </r>
  <r>
    <n v="696"/>
    <s v="Lopez, Reid and Johnson"/>
    <s v="Total real-time hardware"/>
    <n v="164100"/>
    <n v="96888"/>
    <x v="0"/>
    <x v="469"/>
    <x v="1"/>
    <s v="USD"/>
    <n v="1429506000"/>
    <x v="640"/>
    <n v="1429592400"/>
    <d v="2015-04-21T05:00:00"/>
    <b v="0"/>
    <b v="1"/>
    <s v="theater/plays"/>
    <x v="3"/>
    <x v="3"/>
    <x v="688"/>
    <x v="689"/>
  </r>
  <r>
    <n v="697"/>
    <s v="Fox-Williams"/>
    <s v="Profound system-worthy functionalities"/>
    <n v="128900"/>
    <n v="196960"/>
    <x v="1"/>
    <x v="470"/>
    <x v="1"/>
    <s v="USD"/>
    <n v="1522472400"/>
    <x v="641"/>
    <n v="1522645200"/>
    <d v="2018-04-02T05:00:00"/>
    <b v="0"/>
    <b v="0"/>
    <s v="music/electric music"/>
    <x v="1"/>
    <x v="5"/>
    <x v="689"/>
    <x v="690"/>
  </r>
  <r>
    <n v="698"/>
    <s v="Taylor, Wood and Taylor"/>
    <s v="Cloned hybrid focus group"/>
    <n v="42100"/>
    <n v="188057"/>
    <x v="1"/>
    <x v="471"/>
    <x v="0"/>
    <s v="CAD"/>
    <n v="1322114400"/>
    <x v="642"/>
    <n v="1323324000"/>
    <d v="2011-12-08T06:00:00"/>
    <b v="0"/>
    <b v="0"/>
    <s v="technology/wearables"/>
    <x v="2"/>
    <x v="8"/>
    <x v="690"/>
    <x v="691"/>
  </r>
  <r>
    <n v="699"/>
    <s v="King Inc"/>
    <s v="Ergonomic dedicated focus group"/>
    <n v="7400"/>
    <n v="6245"/>
    <x v="0"/>
    <x v="75"/>
    <x v="1"/>
    <s v="USD"/>
    <n v="1561438800"/>
    <x v="230"/>
    <n v="1561525200"/>
    <d v="2019-06-26T05:00:00"/>
    <b v="0"/>
    <b v="0"/>
    <s v="film &amp; video/drama"/>
    <x v="4"/>
    <x v="6"/>
    <x v="691"/>
    <x v="692"/>
  </r>
  <r>
    <n v="700"/>
    <s v="Cole, Petty and Cameron"/>
    <s v="Realigned zero administration paradigm"/>
    <n v="100"/>
    <n v="3"/>
    <x v="0"/>
    <x v="49"/>
    <x v="1"/>
    <s v="USD"/>
    <n v="1264399200"/>
    <x v="67"/>
    <n v="1265695200"/>
    <d v="2010-02-09T06:00:00"/>
    <b v="0"/>
    <b v="0"/>
    <s v="technology/wearables"/>
    <x v="2"/>
    <x v="8"/>
    <x v="248"/>
    <x v="248"/>
  </r>
  <r>
    <n v="701"/>
    <s v="Mcclain LLC"/>
    <s v="Open-source multi-tasking methodology"/>
    <n v="52000"/>
    <n v="91014"/>
    <x v="1"/>
    <x v="472"/>
    <x v="1"/>
    <s v="USD"/>
    <n v="1301202000"/>
    <x v="643"/>
    <n v="1301806800"/>
    <d v="2011-04-03T05:00:00"/>
    <b v="1"/>
    <b v="0"/>
    <s v="theater/plays"/>
    <x v="3"/>
    <x v="3"/>
    <x v="692"/>
    <x v="693"/>
  </r>
  <r>
    <n v="702"/>
    <s v="Sims-Gross"/>
    <s v="Object-based attitude-oriented analyzer"/>
    <n v="8700"/>
    <n v="4710"/>
    <x v="0"/>
    <x v="100"/>
    <x v="1"/>
    <s v="USD"/>
    <n v="1374469200"/>
    <x v="644"/>
    <n v="1374901200"/>
    <d v="2013-07-27T05:00:00"/>
    <b v="0"/>
    <b v="0"/>
    <s v="technology/wearables"/>
    <x v="2"/>
    <x v="8"/>
    <x v="693"/>
    <x v="694"/>
  </r>
  <r>
    <n v="703"/>
    <s v="Perez Group"/>
    <s v="Cross-platform tertiary hub"/>
    <n v="63400"/>
    <n v="197728"/>
    <x v="1"/>
    <x v="473"/>
    <x v="1"/>
    <s v="USD"/>
    <n v="1334984400"/>
    <x v="645"/>
    <n v="1336453200"/>
    <d v="2012-05-08T05:00:00"/>
    <b v="1"/>
    <b v="1"/>
    <s v="publishing/translations"/>
    <x v="5"/>
    <x v="18"/>
    <x v="694"/>
    <x v="695"/>
  </r>
  <r>
    <n v="704"/>
    <s v="Haynes-Williams"/>
    <s v="Seamless clear-thinking artificial intelligence"/>
    <n v="8700"/>
    <n v="10682"/>
    <x v="1"/>
    <x v="220"/>
    <x v="1"/>
    <s v="USD"/>
    <n v="1467608400"/>
    <x v="646"/>
    <n v="1468904400"/>
    <d v="2016-07-19T05:00:00"/>
    <b v="0"/>
    <b v="0"/>
    <s v="film &amp; video/animation"/>
    <x v="4"/>
    <x v="10"/>
    <x v="695"/>
    <x v="696"/>
  </r>
  <r>
    <n v="705"/>
    <s v="Ford LLC"/>
    <s v="Centralized tangible success"/>
    <n v="169700"/>
    <n v="168048"/>
    <x v="0"/>
    <x v="474"/>
    <x v="4"/>
    <s v="GBP"/>
    <n v="1386741600"/>
    <x v="626"/>
    <n v="1387087200"/>
    <d v="2013-12-15T06:00:00"/>
    <b v="0"/>
    <b v="0"/>
    <s v="publishing/nonfiction"/>
    <x v="5"/>
    <x v="9"/>
    <x v="696"/>
    <x v="697"/>
  </r>
  <r>
    <n v="706"/>
    <s v="Moreno Ltd"/>
    <s v="Customer-focused multimedia methodology"/>
    <n v="108400"/>
    <n v="138586"/>
    <x v="1"/>
    <x v="475"/>
    <x v="2"/>
    <s v="AUD"/>
    <n v="1546754400"/>
    <x v="647"/>
    <n v="1547445600"/>
    <d v="2019-01-14T06:00:00"/>
    <b v="0"/>
    <b v="1"/>
    <s v="technology/web"/>
    <x v="2"/>
    <x v="2"/>
    <x v="697"/>
    <x v="698"/>
  </r>
  <r>
    <n v="707"/>
    <s v="Moore, Cook and Wright"/>
    <s v="Visionary maximized Local Area Network"/>
    <n v="7300"/>
    <n v="11579"/>
    <x v="1"/>
    <x v="170"/>
    <x v="1"/>
    <s v="USD"/>
    <n v="1544248800"/>
    <x v="159"/>
    <n v="1547359200"/>
    <d v="2019-01-13T06:00:00"/>
    <b v="0"/>
    <b v="0"/>
    <s v="film &amp; video/drama"/>
    <x v="4"/>
    <x v="6"/>
    <x v="698"/>
    <x v="699"/>
  </r>
  <r>
    <n v="708"/>
    <s v="Ortega LLC"/>
    <s v="Secured bifurcated intranet"/>
    <n v="1700"/>
    <n v="12020"/>
    <x v="1"/>
    <x v="231"/>
    <x v="5"/>
    <s v="CHF"/>
    <n v="1495429200"/>
    <x v="648"/>
    <n v="1496293200"/>
    <d v="2017-06-01T05:00:00"/>
    <b v="0"/>
    <b v="0"/>
    <s v="theater/plays"/>
    <x v="3"/>
    <x v="3"/>
    <x v="699"/>
    <x v="700"/>
  </r>
  <r>
    <n v="709"/>
    <s v="Silva, Walker and Martin"/>
    <s v="Grass-roots 4thgeneration product"/>
    <n v="9800"/>
    <n v="13954"/>
    <x v="1"/>
    <x v="129"/>
    <x v="6"/>
    <s v="EUR"/>
    <n v="1334811600"/>
    <x v="267"/>
    <n v="1335416400"/>
    <d v="2012-04-26T05:00:00"/>
    <b v="0"/>
    <b v="0"/>
    <s v="theater/plays"/>
    <x v="3"/>
    <x v="3"/>
    <x v="700"/>
    <x v="701"/>
  </r>
  <r>
    <n v="710"/>
    <s v="Huynh, Gallegos and Mills"/>
    <s v="Reduced next generation info-mediaries"/>
    <n v="4300"/>
    <n v="6358"/>
    <x v="1"/>
    <x v="476"/>
    <x v="1"/>
    <s v="USD"/>
    <n v="1531544400"/>
    <x v="649"/>
    <n v="1532149200"/>
    <d v="2018-07-21T05:00:00"/>
    <b v="0"/>
    <b v="1"/>
    <s v="theater/plays"/>
    <x v="3"/>
    <x v="3"/>
    <x v="701"/>
    <x v="702"/>
  </r>
  <r>
    <n v="711"/>
    <s v="Anderson LLC"/>
    <s v="Customizable full-range artificial intelligence"/>
    <n v="6200"/>
    <n v="1260"/>
    <x v="0"/>
    <x v="443"/>
    <x v="6"/>
    <s v="EUR"/>
    <n v="1453615200"/>
    <x v="248"/>
    <n v="1453788000"/>
    <d v="2016-01-26T06:00:00"/>
    <b v="1"/>
    <b v="1"/>
    <s v="theater/plays"/>
    <x v="3"/>
    <x v="3"/>
    <x v="702"/>
    <x v="703"/>
  </r>
  <r>
    <n v="712"/>
    <s v="Garza-Bryant"/>
    <s v="Programmable leadingedge contingency"/>
    <n v="800"/>
    <n v="14725"/>
    <x v="1"/>
    <x v="381"/>
    <x v="1"/>
    <s v="USD"/>
    <n v="1467954000"/>
    <x v="571"/>
    <n v="1471496400"/>
    <d v="2016-08-18T05:00:00"/>
    <b v="0"/>
    <b v="0"/>
    <s v="theater/plays"/>
    <x v="3"/>
    <x v="3"/>
    <x v="703"/>
    <x v="704"/>
  </r>
  <r>
    <n v="713"/>
    <s v="Mays LLC"/>
    <s v="Multi-layered global groupware"/>
    <n v="6900"/>
    <n v="11174"/>
    <x v="1"/>
    <x v="459"/>
    <x v="1"/>
    <s v="USD"/>
    <n v="1471842000"/>
    <x v="650"/>
    <n v="1472878800"/>
    <d v="2016-09-03T05:00:00"/>
    <b v="0"/>
    <b v="0"/>
    <s v="publishing/radio &amp; podcasts"/>
    <x v="5"/>
    <x v="15"/>
    <x v="704"/>
    <x v="705"/>
  </r>
  <r>
    <n v="714"/>
    <s v="Evans-Jones"/>
    <s v="Switchable methodical superstructure"/>
    <n v="38500"/>
    <n v="182036"/>
    <x v="1"/>
    <x v="477"/>
    <x v="1"/>
    <s v="USD"/>
    <n v="1408424400"/>
    <x v="1"/>
    <n v="1408510800"/>
    <d v="2014-08-20T05:00:00"/>
    <b v="0"/>
    <b v="0"/>
    <s v="music/rock"/>
    <x v="1"/>
    <x v="1"/>
    <x v="705"/>
    <x v="706"/>
  </r>
  <r>
    <n v="715"/>
    <s v="Fischer, Torres and Walker"/>
    <s v="Expanded even-keeled portal"/>
    <n v="118000"/>
    <n v="28870"/>
    <x v="0"/>
    <x v="478"/>
    <x v="1"/>
    <s v="USD"/>
    <n v="1281157200"/>
    <x v="651"/>
    <n v="1281589200"/>
    <d v="2010-08-12T05:00:00"/>
    <b v="0"/>
    <b v="0"/>
    <s v="games/mobile games"/>
    <x v="6"/>
    <x v="20"/>
    <x v="706"/>
    <x v="707"/>
  </r>
  <r>
    <n v="716"/>
    <s v="Tapia, Kramer and Hicks"/>
    <s v="Advanced modular moderator"/>
    <n v="2000"/>
    <n v="10353"/>
    <x v="1"/>
    <x v="144"/>
    <x v="1"/>
    <s v="USD"/>
    <n v="1373432400"/>
    <x v="652"/>
    <n v="1375851600"/>
    <d v="2013-08-07T05:00:00"/>
    <b v="0"/>
    <b v="1"/>
    <s v="theater/plays"/>
    <x v="3"/>
    <x v="3"/>
    <x v="707"/>
    <x v="708"/>
  </r>
  <r>
    <n v="717"/>
    <s v="Barnes, Wilcox and Riley"/>
    <s v="Reverse-engineered well-modulated ability"/>
    <n v="5600"/>
    <n v="13868"/>
    <x v="1"/>
    <x v="479"/>
    <x v="1"/>
    <s v="USD"/>
    <n v="1313989200"/>
    <x v="653"/>
    <n v="1315803600"/>
    <d v="2011-09-12T05:00:00"/>
    <b v="0"/>
    <b v="0"/>
    <s v="film &amp; video/documentary"/>
    <x v="4"/>
    <x v="4"/>
    <x v="708"/>
    <x v="709"/>
  </r>
  <r>
    <n v="718"/>
    <s v="Reyes PLC"/>
    <s v="Expanded optimal pricing structure"/>
    <n v="8300"/>
    <n v="8317"/>
    <x v="1"/>
    <x v="480"/>
    <x v="1"/>
    <s v="USD"/>
    <n v="1371445200"/>
    <x v="654"/>
    <n v="1373691600"/>
    <d v="2013-07-13T05:00:00"/>
    <b v="0"/>
    <b v="0"/>
    <s v="technology/wearables"/>
    <x v="2"/>
    <x v="8"/>
    <x v="709"/>
    <x v="710"/>
  </r>
  <r>
    <n v="719"/>
    <s v="Pace, Simpson and Watkins"/>
    <s v="Down-sized uniform ability"/>
    <n v="6900"/>
    <n v="10557"/>
    <x v="1"/>
    <x v="300"/>
    <x v="1"/>
    <s v="USD"/>
    <n v="1338267600"/>
    <x v="655"/>
    <n v="1339218000"/>
    <d v="2012-06-09T05:00:00"/>
    <b v="0"/>
    <b v="0"/>
    <s v="publishing/fiction"/>
    <x v="5"/>
    <x v="13"/>
    <x v="710"/>
    <x v="711"/>
  </r>
  <r>
    <n v="720"/>
    <s v="Valenzuela, Davidson and Castro"/>
    <s v="Multi-layered upward-trending conglomeration"/>
    <n v="8700"/>
    <n v="3227"/>
    <x v="3"/>
    <x v="63"/>
    <x v="3"/>
    <s v="DKK"/>
    <n v="1519192800"/>
    <x v="656"/>
    <n v="1520402400"/>
    <d v="2018-03-07T06:00:00"/>
    <b v="0"/>
    <b v="1"/>
    <s v="theater/plays"/>
    <x v="3"/>
    <x v="3"/>
    <x v="711"/>
    <x v="712"/>
  </r>
  <r>
    <n v="721"/>
    <s v="Dominguez-Owens"/>
    <s v="Open-architected systematic intranet"/>
    <n v="123600"/>
    <n v="5429"/>
    <x v="3"/>
    <x v="101"/>
    <x v="1"/>
    <s v="USD"/>
    <n v="1522818000"/>
    <x v="657"/>
    <n v="1523336400"/>
    <d v="2018-04-10T05:00:00"/>
    <b v="0"/>
    <b v="0"/>
    <s v="music/rock"/>
    <x v="1"/>
    <x v="1"/>
    <x v="712"/>
    <x v="713"/>
  </r>
  <r>
    <n v="722"/>
    <s v="Thomas-Simmons"/>
    <s v="Proactive 24hour frame"/>
    <n v="48500"/>
    <n v="75906"/>
    <x v="1"/>
    <x v="481"/>
    <x v="1"/>
    <s v="USD"/>
    <n v="1509948000"/>
    <x v="265"/>
    <n v="1512280800"/>
    <d v="2017-12-03T06:00:00"/>
    <b v="0"/>
    <b v="0"/>
    <s v="film &amp; video/documentary"/>
    <x v="4"/>
    <x v="4"/>
    <x v="713"/>
    <x v="714"/>
  </r>
  <r>
    <n v="723"/>
    <s v="Beck-Knight"/>
    <s v="Exclusive fresh-thinking model"/>
    <n v="4900"/>
    <n v="13250"/>
    <x v="1"/>
    <x v="358"/>
    <x v="2"/>
    <s v="AUD"/>
    <n v="1456898400"/>
    <x v="658"/>
    <n v="1458709200"/>
    <d v="2016-03-23T05:00:00"/>
    <b v="0"/>
    <b v="0"/>
    <s v="theater/plays"/>
    <x v="3"/>
    <x v="3"/>
    <x v="714"/>
    <x v="715"/>
  </r>
  <r>
    <n v="724"/>
    <s v="Mccoy Ltd"/>
    <s v="Business-focused encompassing intranet"/>
    <n v="8400"/>
    <n v="11261"/>
    <x v="1"/>
    <x v="246"/>
    <x v="4"/>
    <s v="GBP"/>
    <n v="1413954000"/>
    <x v="659"/>
    <n v="1414126800"/>
    <d v="2014-10-24T05:00:00"/>
    <b v="0"/>
    <b v="1"/>
    <s v="theater/plays"/>
    <x v="3"/>
    <x v="3"/>
    <x v="715"/>
    <x v="716"/>
  </r>
  <r>
    <n v="725"/>
    <s v="Dawson-Tyler"/>
    <s v="Optional 6thgeneration access"/>
    <n v="193200"/>
    <n v="97369"/>
    <x v="0"/>
    <x v="482"/>
    <x v="1"/>
    <s v="USD"/>
    <n v="1416031200"/>
    <x v="660"/>
    <n v="1416204000"/>
    <d v="2014-11-17T06:00:00"/>
    <b v="0"/>
    <b v="0"/>
    <s v="games/mobile games"/>
    <x v="6"/>
    <x v="20"/>
    <x v="716"/>
    <x v="717"/>
  </r>
  <r>
    <n v="726"/>
    <s v="Johns-Thomas"/>
    <s v="Realigned web-enabled functionalities"/>
    <n v="54300"/>
    <n v="48227"/>
    <x v="3"/>
    <x v="168"/>
    <x v="1"/>
    <s v="USD"/>
    <n v="1287982800"/>
    <x v="661"/>
    <n v="1288501200"/>
    <d v="2010-10-31T05:00:00"/>
    <b v="0"/>
    <b v="1"/>
    <s v="theater/plays"/>
    <x v="3"/>
    <x v="3"/>
    <x v="717"/>
    <x v="718"/>
  </r>
  <r>
    <n v="727"/>
    <s v="Quinn, Cruz and Schmidt"/>
    <s v="Enterprise-wide multimedia software"/>
    <n v="8900"/>
    <n v="14685"/>
    <x v="1"/>
    <x v="483"/>
    <x v="1"/>
    <s v="USD"/>
    <n v="1547964000"/>
    <x v="4"/>
    <n v="1552971600"/>
    <d v="2019-03-19T05:00:00"/>
    <b v="0"/>
    <b v="0"/>
    <s v="technology/web"/>
    <x v="2"/>
    <x v="2"/>
    <x v="718"/>
    <x v="719"/>
  </r>
  <r>
    <n v="728"/>
    <s v="Stewart Inc"/>
    <s v="Versatile mission-critical knowledgebase"/>
    <n v="4200"/>
    <n v="735"/>
    <x v="0"/>
    <x v="234"/>
    <x v="1"/>
    <s v="USD"/>
    <n v="1464152400"/>
    <x v="662"/>
    <n v="1465102800"/>
    <d v="2016-06-05T05:00:00"/>
    <b v="0"/>
    <b v="0"/>
    <s v="theater/plays"/>
    <x v="3"/>
    <x v="3"/>
    <x v="719"/>
    <x v="720"/>
  </r>
  <r>
    <n v="729"/>
    <s v="Moore Group"/>
    <s v="Multi-lateral object-oriented open system"/>
    <n v="5600"/>
    <n v="10397"/>
    <x v="1"/>
    <x v="393"/>
    <x v="1"/>
    <s v="USD"/>
    <n v="1359957600"/>
    <x v="663"/>
    <n v="1360130400"/>
    <d v="2013-02-06T06:00:00"/>
    <b v="0"/>
    <b v="0"/>
    <s v="film &amp; video/drama"/>
    <x v="4"/>
    <x v="6"/>
    <x v="720"/>
    <x v="721"/>
  </r>
  <r>
    <n v="730"/>
    <s v="Carson PLC"/>
    <s v="Visionary system-worthy attitude"/>
    <n v="28800"/>
    <n v="118847"/>
    <x v="1"/>
    <x v="130"/>
    <x v="0"/>
    <s v="CAD"/>
    <n v="1432357200"/>
    <x v="664"/>
    <n v="1432875600"/>
    <d v="2015-05-29T05:00:00"/>
    <b v="0"/>
    <b v="0"/>
    <s v="technology/wearables"/>
    <x v="2"/>
    <x v="8"/>
    <x v="721"/>
    <x v="722"/>
  </r>
  <r>
    <n v="731"/>
    <s v="Cruz, Hall and Mason"/>
    <s v="Synergized content-based hierarchy"/>
    <n v="8000"/>
    <n v="7220"/>
    <x v="3"/>
    <x v="319"/>
    <x v="1"/>
    <s v="USD"/>
    <n v="1500786000"/>
    <x v="665"/>
    <n v="1500872400"/>
    <d v="2017-07-24T05:00:00"/>
    <b v="0"/>
    <b v="0"/>
    <s v="technology/web"/>
    <x v="2"/>
    <x v="2"/>
    <x v="722"/>
    <x v="723"/>
  </r>
  <r>
    <n v="732"/>
    <s v="Glass, Baker and Jones"/>
    <s v="Business-focused 24hour access"/>
    <n v="117000"/>
    <n v="107622"/>
    <x v="0"/>
    <x v="484"/>
    <x v="1"/>
    <s v="USD"/>
    <n v="1490158800"/>
    <x v="666"/>
    <n v="1492146000"/>
    <d v="2017-04-14T05:00:00"/>
    <b v="0"/>
    <b v="1"/>
    <s v="music/rock"/>
    <x v="1"/>
    <x v="1"/>
    <x v="723"/>
    <x v="724"/>
  </r>
  <r>
    <n v="733"/>
    <s v="Marquez-Kerr"/>
    <s v="Automated hybrid orchestration"/>
    <n v="15800"/>
    <n v="83267"/>
    <x v="1"/>
    <x v="485"/>
    <x v="1"/>
    <s v="USD"/>
    <n v="1406178000"/>
    <x v="43"/>
    <n v="1407301200"/>
    <d v="2014-08-06T05:00:00"/>
    <b v="0"/>
    <b v="0"/>
    <s v="music/metal"/>
    <x v="1"/>
    <x v="16"/>
    <x v="724"/>
    <x v="725"/>
  </r>
  <r>
    <n v="734"/>
    <s v="Stone PLC"/>
    <s v="Exclusive 5thgeneration leverage"/>
    <n v="4200"/>
    <n v="13404"/>
    <x v="1"/>
    <x v="486"/>
    <x v="1"/>
    <s v="USD"/>
    <n v="1485583200"/>
    <x v="667"/>
    <n v="1486620000"/>
    <d v="2017-02-09T06:00:00"/>
    <b v="0"/>
    <b v="1"/>
    <s v="theater/plays"/>
    <x v="3"/>
    <x v="3"/>
    <x v="725"/>
    <x v="726"/>
  </r>
  <r>
    <n v="735"/>
    <s v="Caldwell PLC"/>
    <s v="Grass-roots zero administration alliance"/>
    <n v="37100"/>
    <n v="131404"/>
    <x v="1"/>
    <x v="487"/>
    <x v="1"/>
    <s v="USD"/>
    <n v="1459314000"/>
    <x v="668"/>
    <n v="1459918800"/>
    <d v="2016-04-06T05:00:00"/>
    <b v="0"/>
    <b v="0"/>
    <s v="photography/photography books"/>
    <x v="7"/>
    <x v="14"/>
    <x v="726"/>
    <x v="727"/>
  </r>
  <r>
    <n v="736"/>
    <s v="Silva-Hawkins"/>
    <s v="Proactive heuristic orchestration"/>
    <n v="7700"/>
    <n v="2533"/>
    <x v="3"/>
    <x v="226"/>
    <x v="1"/>
    <s v="USD"/>
    <n v="1424412000"/>
    <x v="669"/>
    <n v="1424757600"/>
    <d v="2015-02-24T06:00:00"/>
    <b v="0"/>
    <b v="0"/>
    <s v="publishing/nonfiction"/>
    <x v="5"/>
    <x v="9"/>
    <x v="727"/>
    <x v="728"/>
  </r>
  <r>
    <n v="737"/>
    <s v="Gardner Inc"/>
    <s v="Function-based systematic Graphical User Interface"/>
    <n v="3700"/>
    <n v="5028"/>
    <x v="1"/>
    <x v="80"/>
    <x v="1"/>
    <s v="USD"/>
    <n v="1478844000"/>
    <x v="670"/>
    <n v="1479880800"/>
    <d v="2016-11-23T06:00:00"/>
    <b v="0"/>
    <b v="0"/>
    <s v="music/indie rock"/>
    <x v="1"/>
    <x v="7"/>
    <x v="728"/>
    <x v="729"/>
  </r>
  <r>
    <n v="738"/>
    <s v="Garcia Group"/>
    <s v="Extended zero administration software"/>
    <n v="74700"/>
    <n v="1557"/>
    <x v="0"/>
    <x v="27"/>
    <x v="1"/>
    <s v="USD"/>
    <n v="1416117600"/>
    <x v="671"/>
    <n v="1418018400"/>
    <d v="2014-12-08T06:00:00"/>
    <b v="0"/>
    <b v="1"/>
    <s v="theater/plays"/>
    <x v="3"/>
    <x v="3"/>
    <x v="729"/>
    <x v="730"/>
  </r>
  <r>
    <n v="739"/>
    <s v="Meyer-Avila"/>
    <s v="Multi-tiered discrete support"/>
    <n v="10000"/>
    <n v="6100"/>
    <x v="0"/>
    <x v="271"/>
    <x v="1"/>
    <s v="USD"/>
    <n v="1340946000"/>
    <x v="672"/>
    <n v="1341032400"/>
    <d v="2012-06-30T05:00:00"/>
    <b v="0"/>
    <b v="0"/>
    <s v="music/indie rock"/>
    <x v="1"/>
    <x v="7"/>
    <x v="730"/>
    <x v="731"/>
  </r>
  <r>
    <n v="740"/>
    <s v="Nelson, Smith and Graham"/>
    <s v="Phased system-worthy conglomeration"/>
    <n v="5300"/>
    <n v="1592"/>
    <x v="0"/>
    <x v="36"/>
    <x v="1"/>
    <s v="USD"/>
    <n v="1486101600"/>
    <x v="673"/>
    <n v="1486360800"/>
    <d v="2017-02-06T06:00:00"/>
    <b v="0"/>
    <b v="0"/>
    <s v="theater/plays"/>
    <x v="3"/>
    <x v="3"/>
    <x v="731"/>
    <x v="732"/>
  </r>
  <r>
    <n v="741"/>
    <s v="Garcia Ltd"/>
    <s v="Balanced mobile alliance"/>
    <n v="1200"/>
    <n v="14150"/>
    <x v="1"/>
    <x v="406"/>
    <x v="1"/>
    <s v="USD"/>
    <n v="1274590800"/>
    <x v="674"/>
    <n v="1274677200"/>
    <d v="2010-05-24T05:00:00"/>
    <b v="0"/>
    <b v="0"/>
    <s v="theater/plays"/>
    <x v="3"/>
    <x v="3"/>
    <x v="732"/>
    <x v="733"/>
  </r>
  <r>
    <n v="742"/>
    <s v="West-Stevens"/>
    <s v="Reactive solution-oriented groupware"/>
    <n v="1200"/>
    <n v="13513"/>
    <x v="1"/>
    <x v="393"/>
    <x v="1"/>
    <s v="USD"/>
    <n v="1263880800"/>
    <x v="675"/>
    <n v="1267509600"/>
    <d v="2010-03-02T06:00:00"/>
    <b v="0"/>
    <b v="0"/>
    <s v="music/electric music"/>
    <x v="1"/>
    <x v="5"/>
    <x v="733"/>
    <x v="734"/>
  </r>
  <r>
    <n v="743"/>
    <s v="Clark-Conrad"/>
    <s v="Exclusive bandwidth-monitored orchestration"/>
    <n v="3900"/>
    <n v="504"/>
    <x v="0"/>
    <x v="68"/>
    <x v="1"/>
    <s v="USD"/>
    <n v="1445403600"/>
    <x v="676"/>
    <n v="1445922000"/>
    <d v="2015-10-27T05:00:00"/>
    <b v="0"/>
    <b v="1"/>
    <s v="theater/plays"/>
    <x v="3"/>
    <x v="3"/>
    <x v="734"/>
    <x v="735"/>
  </r>
  <r>
    <n v="744"/>
    <s v="Fitzgerald Group"/>
    <s v="Intuitive exuding initiative"/>
    <n v="2000"/>
    <n v="14240"/>
    <x v="1"/>
    <x v="382"/>
    <x v="1"/>
    <s v="USD"/>
    <n v="1533877200"/>
    <x v="342"/>
    <n v="1534050000"/>
    <d v="2018-08-12T05:00:00"/>
    <b v="0"/>
    <b v="1"/>
    <s v="theater/plays"/>
    <x v="3"/>
    <x v="3"/>
    <x v="735"/>
    <x v="736"/>
  </r>
  <r>
    <n v="745"/>
    <s v="Hill, Mccann and Moore"/>
    <s v="Streamlined needs-based knowledge user"/>
    <n v="6900"/>
    <n v="2091"/>
    <x v="0"/>
    <x v="298"/>
    <x v="1"/>
    <s v="USD"/>
    <n v="1275195600"/>
    <x v="677"/>
    <n v="1277528400"/>
    <d v="2010-06-26T05:00:00"/>
    <b v="0"/>
    <b v="0"/>
    <s v="technology/wearables"/>
    <x v="2"/>
    <x v="8"/>
    <x v="736"/>
    <x v="737"/>
  </r>
  <r>
    <n v="746"/>
    <s v="Edwards LLC"/>
    <s v="Automated system-worthy structure"/>
    <n v="55800"/>
    <n v="118580"/>
    <x v="1"/>
    <x v="488"/>
    <x v="1"/>
    <s v="USD"/>
    <n v="1318136400"/>
    <x v="678"/>
    <n v="1318568400"/>
    <d v="2011-10-14T05:00:00"/>
    <b v="0"/>
    <b v="0"/>
    <s v="technology/web"/>
    <x v="2"/>
    <x v="2"/>
    <x v="737"/>
    <x v="112"/>
  </r>
  <r>
    <n v="747"/>
    <s v="Greer and Sons"/>
    <s v="Secured clear-thinking intranet"/>
    <n v="4900"/>
    <n v="11214"/>
    <x v="1"/>
    <x v="489"/>
    <x v="1"/>
    <s v="USD"/>
    <n v="1283403600"/>
    <x v="679"/>
    <n v="1284354000"/>
    <d v="2010-09-13T05:00:00"/>
    <b v="0"/>
    <b v="0"/>
    <s v="theater/plays"/>
    <x v="3"/>
    <x v="3"/>
    <x v="738"/>
    <x v="738"/>
  </r>
  <r>
    <n v="748"/>
    <s v="Martinez PLC"/>
    <s v="Cloned actuating architecture"/>
    <n v="194900"/>
    <n v="68137"/>
    <x v="3"/>
    <x v="490"/>
    <x v="1"/>
    <s v="USD"/>
    <n v="1267423200"/>
    <x v="680"/>
    <n v="1269579600"/>
    <d v="2010-03-26T05:00:00"/>
    <b v="0"/>
    <b v="1"/>
    <s v="film &amp; video/animation"/>
    <x v="4"/>
    <x v="10"/>
    <x v="739"/>
    <x v="739"/>
  </r>
  <r>
    <n v="749"/>
    <s v="Hunter-Logan"/>
    <s v="Down-sized needs-based task-force"/>
    <n v="8600"/>
    <n v="13527"/>
    <x v="1"/>
    <x v="491"/>
    <x v="6"/>
    <s v="EUR"/>
    <n v="1412744400"/>
    <x v="681"/>
    <n v="1413781200"/>
    <d v="2014-10-20T05:00:00"/>
    <b v="0"/>
    <b v="1"/>
    <s v="technology/wearables"/>
    <x v="2"/>
    <x v="8"/>
    <x v="740"/>
    <x v="740"/>
  </r>
  <r>
    <n v="750"/>
    <s v="Ramos and Sons"/>
    <s v="Extended responsive Internet solution"/>
    <n v="100"/>
    <n v="1"/>
    <x v="0"/>
    <x v="49"/>
    <x v="4"/>
    <s v="GBP"/>
    <n v="1277960400"/>
    <x v="682"/>
    <n v="1280120400"/>
    <d v="2010-07-26T05:00:00"/>
    <b v="0"/>
    <b v="0"/>
    <s v="music/electric music"/>
    <x v="1"/>
    <x v="5"/>
    <x v="100"/>
    <x v="100"/>
  </r>
  <r>
    <n v="751"/>
    <s v="Lane-Barber"/>
    <s v="Universal value-added moderator"/>
    <n v="3600"/>
    <n v="8363"/>
    <x v="1"/>
    <x v="492"/>
    <x v="1"/>
    <s v="USD"/>
    <n v="1458190800"/>
    <x v="683"/>
    <n v="1459486800"/>
    <d v="2016-04-01T05:00:00"/>
    <b v="1"/>
    <b v="1"/>
    <s v="publishing/nonfiction"/>
    <x v="5"/>
    <x v="9"/>
    <x v="741"/>
    <x v="741"/>
  </r>
  <r>
    <n v="752"/>
    <s v="Lowery Group"/>
    <s v="Sharable motivating emulation"/>
    <n v="5800"/>
    <n v="5362"/>
    <x v="3"/>
    <x v="493"/>
    <x v="1"/>
    <s v="USD"/>
    <n v="1280984400"/>
    <x v="684"/>
    <n v="1282539600"/>
    <d v="2010-08-23T05:00:00"/>
    <b v="0"/>
    <b v="1"/>
    <s v="theater/plays"/>
    <x v="3"/>
    <x v="3"/>
    <x v="742"/>
    <x v="742"/>
  </r>
  <r>
    <n v="753"/>
    <s v="Guerrero-Griffin"/>
    <s v="Networked web-enabled product"/>
    <n v="4700"/>
    <n v="12065"/>
    <x v="1"/>
    <x v="231"/>
    <x v="1"/>
    <s v="USD"/>
    <n v="1274590800"/>
    <x v="674"/>
    <n v="1275886800"/>
    <d v="2010-06-07T05:00:00"/>
    <b v="0"/>
    <b v="0"/>
    <s v="photography/photography books"/>
    <x v="7"/>
    <x v="14"/>
    <x v="743"/>
    <x v="743"/>
  </r>
  <r>
    <n v="754"/>
    <s v="Perez, Reed and Lee"/>
    <s v="Advanced dedicated encoding"/>
    <n v="70400"/>
    <n v="118603"/>
    <x v="1"/>
    <x v="494"/>
    <x v="1"/>
    <s v="USD"/>
    <n v="1351400400"/>
    <x v="685"/>
    <n v="1355983200"/>
    <d v="2012-12-20T06:00:00"/>
    <b v="0"/>
    <b v="0"/>
    <s v="theater/plays"/>
    <x v="3"/>
    <x v="3"/>
    <x v="744"/>
    <x v="744"/>
  </r>
  <r>
    <n v="755"/>
    <s v="Chen, Pollard and Clarke"/>
    <s v="Stand-alone multi-state project"/>
    <n v="4500"/>
    <n v="7496"/>
    <x v="1"/>
    <x v="495"/>
    <x v="3"/>
    <s v="DKK"/>
    <n v="1514354400"/>
    <x v="605"/>
    <n v="1515391200"/>
    <d v="2018-01-08T06:00:00"/>
    <b v="0"/>
    <b v="1"/>
    <s v="theater/plays"/>
    <x v="3"/>
    <x v="3"/>
    <x v="745"/>
    <x v="745"/>
  </r>
  <r>
    <n v="756"/>
    <s v="Serrano, Gallagher and Griffith"/>
    <s v="Customizable bi-directional monitoring"/>
    <n v="1300"/>
    <n v="10037"/>
    <x v="1"/>
    <x v="496"/>
    <x v="1"/>
    <s v="USD"/>
    <n v="1421733600"/>
    <x v="686"/>
    <n v="1422252000"/>
    <d v="2015-01-26T06:00:00"/>
    <b v="0"/>
    <b v="0"/>
    <s v="theater/plays"/>
    <x v="3"/>
    <x v="3"/>
    <x v="746"/>
    <x v="746"/>
  </r>
  <r>
    <n v="757"/>
    <s v="Callahan-Gilbert"/>
    <s v="Profit-focused motivating function"/>
    <n v="1400"/>
    <n v="5696"/>
    <x v="1"/>
    <x v="493"/>
    <x v="1"/>
    <s v="USD"/>
    <n v="1305176400"/>
    <x v="687"/>
    <n v="1305522000"/>
    <d v="2011-05-16T05:00:00"/>
    <b v="0"/>
    <b v="0"/>
    <s v="film &amp; video/drama"/>
    <x v="4"/>
    <x v="6"/>
    <x v="747"/>
    <x v="747"/>
  </r>
  <r>
    <n v="758"/>
    <s v="Logan-Miranda"/>
    <s v="Proactive systemic firmware"/>
    <n v="29600"/>
    <n v="167005"/>
    <x v="1"/>
    <x v="497"/>
    <x v="0"/>
    <s v="CAD"/>
    <n v="1414126800"/>
    <x v="688"/>
    <n v="1414904400"/>
    <d v="2014-11-02T05:00:00"/>
    <b v="0"/>
    <b v="0"/>
    <s v="music/rock"/>
    <x v="1"/>
    <x v="1"/>
    <x v="748"/>
    <x v="748"/>
  </r>
  <r>
    <n v="759"/>
    <s v="Rodriguez PLC"/>
    <s v="Grass-roots upward-trending installation"/>
    <n v="167500"/>
    <n v="114615"/>
    <x v="0"/>
    <x v="498"/>
    <x v="1"/>
    <s v="USD"/>
    <n v="1517810400"/>
    <x v="689"/>
    <n v="1520402400"/>
    <d v="2018-03-07T06:00:00"/>
    <b v="0"/>
    <b v="0"/>
    <s v="music/electric music"/>
    <x v="1"/>
    <x v="5"/>
    <x v="749"/>
    <x v="749"/>
  </r>
  <r>
    <n v="760"/>
    <s v="Smith-Kennedy"/>
    <s v="Virtual heuristic hub"/>
    <n v="48300"/>
    <n v="16592"/>
    <x v="0"/>
    <x v="155"/>
    <x v="6"/>
    <s v="EUR"/>
    <n v="1564635600"/>
    <x v="690"/>
    <n v="1567141200"/>
    <d v="2019-08-30T05:00:00"/>
    <b v="0"/>
    <b v="1"/>
    <s v="games/video games"/>
    <x v="6"/>
    <x v="11"/>
    <x v="750"/>
    <x v="750"/>
  </r>
  <r>
    <n v="761"/>
    <s v="Mitchell-Lee"/>
    <s v="Customizable leadingedge model"/>
    <n v="2200"/>
    <n v="14420"/>
    <x v="1"/>
    <x v="499"/>
    <x v="1"/>
    <s v="USD"/>
    <n v="1500699600"/>
    <x v="691"/>
    <n v="1501131600"/>
    <d v="2017-07-27T05:00:00"/>
    <b v="0"/>
    <b v="0"/>
    <s v="music/rock"/>
    <x v="1"/>
    <x v="1"/>
    <x v="751"/>
    <x v="751"/>
  </r>
  <r>
    <n v="762"/>
    <s v="Davis Ltd"/>
    <s v="Upgradable uniform service-desk"/>
    <n v="3500"/>
    <n v="6204"/>
    <x v="1"/>
    <x v="16"/>
    <x v="2"/>
    <s v="AUD"/>
    <n v="1354082400"/>
    <x v="692"/>
    <n v="1355032800"/>
    <d v="2012-12-09T06:00:00"/>
    <b v="0"/>
    <b v="0"/>
    <s v="music/jazz"/>
    <x v="1"/>
    <x v="17"/>
    <x v="752"/>
    <x v="752"/>
  </r>
  <r>
    <n v="763"/>
    <s v="Rowland PLC"/>
    <s v="Inverse client-driven product"/>
    <n v="5600"/>
    <n v="6338"/>
    <x v="1"/>
    <x v="500"/>
    <x v="1"/>
    <s v="USD"/>
    <n v="1336453200"/>
    <x v="693"/>
    <n v="1339477200"/>
    <d v="2012-06-12T05:00:00"/>
    <b v="0"/>
    <b v="1"/>
    <s v="theater/plays"/>
    <x v="3"/>
    <x v="3"/>
    <x v="753"/>
    <x v="753"/>
  </r>
  <r>
    <n v="764"/>
    <s v="Shaffer-Mason"/>
    <s v="Managed bandwidth-monitored system engine"/>
    <n v="1100"/>
    <n v="8010"/>
    <x v="1"/>
    <x v="496"/>
    <x v="1"/>
    <s v="USD"/>
    <n v="1305262800"/>
    <x v="694"/>
    <n v="1305954000"/>
    <d v="2011-05-21T05:00:00"/>
    <b v="0"/>
    <b v="0"/>
    <s v="music/rock"/>
    <x v="1"/>
    <x v="1"/>
    <x v="754"/>
    <x v="754"/>
  </r>
  <r>
    <n v="765"/>
    <s v="Matthews LLC"/>
    <s v="Advanced transitional help-desk"/>
    <n v="3900"/>
    <n v="8125"/>
    <x v="1"/>
    <x v="40"/>
    <x v="1"/>
    <s v="USD"/>
    <n v="1492232400"/>
    <x v="695"/>
    <n v="1494392400"/>
    <d v="2017-05-10T05:00:00"/>
    <b v="1"/>
    <b v="1"/>
    <s v="music/indie rock"/>
    <x v="1"/>
    <x v="7"/>
    <x v="755"/>
    <x v="755"/>
  </r>
  <r>
    <n v="766"/>
    <s v="Montgomery-Castro"/>
    <s v="De-engineered disintermediate encryption"/>
    <n v="43800"/>
    <n v="13653"/>
    <x v="0"/>
    <x v="501"/>
    <x v="2"/>
    <s v="AUD"/>
    <n v="1537333200"/>
    <x v="123"/>
    <n v="1537419600"/>
    <d v="2018-09-20T05:00:00"/>
    <b v="0"/>
    <b v="0"/>
    <s v="film &amp; video/science fiction"/>
    <x v="4"/>
    <x v="22"/>
    <x v="756"/>
    <x v="756"/>
  </r>
  <r>
    <n v="767"/>
    <s v="Hale, Pearson and Jenkins"/>
    <s v="Upgradable attitude-oriented project"/>
    <n v="97200"/>
    <n v="55372"/>
    <x v="0"/>
    <x v="502"/>
    <x v="1"/>
    <s v="USD"/>
    <n v="1444107600"/>
    <x v="696"/>
    <n v="1447999200"/>
    <d v="2015-11-20T06:00:00"/>
    <b v="0"/>
    <b v="0"/>
    <s v="publishing/translations"/>
    <x v="5"/>
    <x v="18"/>
    <x v="757"/>
    <x v="757"/>
  </r>
  <r>
    <n v="768"/>
    <s v="Ramirez-Calderon"/>
    <s v="Fundamental zero tolerance alliance"/>
    <n v="4800"/>
    <n v="11088"/>
    <x v="1"/>
    <x v="503"/>
    <x v="1"/>
    <s v="USD"/>
    <n v="1386741600"/>
    <x v="626"/>
    <n v="1388037600"/>
    <d v="2013-12-26T06:00:00"/>
    <b v="0"/>
    <b v="0"/>
    <s v="theater/plays"/>
    <x v="3"/>
    <x v="3"/>
    <x v="758"/>
    <x v="758"/>
  </r>
  <r>
    <n v="769"/>
    <s v="Johnson-Morales"/>
    <s v="Devolved 24hour forecast"/>
    <n v="125600"/>
    <n v="109106"/>
    <x v="0"/>
    <x v="504"/>
    <x v="1"/>
    <s v="USD"/>
    <n v="1376542800"/>
    <x v="697"/>
    <n v="1378789200"/>
    <d v="2013-09-10T05:00:00"/>
    <b v="0"/>
    <b v="0"/>
    <s v="games/video games"/>
    <x v="6"/>
    <x v="11"/>
    <x v="759"/>
    <x v="759"/>
  </r>
  <r>
    <n v="770"/>
    <s v="Mathis-Rodriguez"/>
    <s v="User-centric attitude-oriented intranet"/>
    <n v="4300"/>
    <n v="11642"/>
    <x v="1"/>
    <x v="505"/>
    <x v="6"/>
    <s v="EUR"/>
    <n v="1397451600"/>
    <x v="698"/>
    <n v="1398056400"/>
    <d v="2014-04-21T05:00:00"/>
    <b v="0"/>
    <b v="1"/>
    <s v="theater/plays"/>
    <x v="3"/>
    <x v="3"/>
    <x v="760"/>
    <x v="760"/>
  </r>
  <r>
    <n v="771"/>
    <s v="Smith, Mack and Williams"/>
    <s v="Self-enabling 5thgeneration paradigm"/>
    <n v="5600"/>
    <n v="2769"/>
    <x v="3"/>
    <x v="150"/>
    <x v="1"/>
    <s v="USD"/>
    <n v="1548482400"/>
    <x v="699"/>
    <n v="1550815200"/>
    <d v="2019-02-22T06:00:00"/>
    <b v="0"/>
    <b v="0"/>
    <s v="theater/plays"/>
    <x v="3"/>
    <x v="3"/>
    <x v="761"/>
    <x v="761"/>
  </r>
  <r>
    <n v="772"/>
    <s v="Johnson-Pace"/>
    <s v="Persistent 3rdgeneration moratorium"/>
    <n v="149600"/>
    <n v="169586"/>
    <x v="1"/>
    <x v="506"/>
    <x v="1"/>
    <s v="USD"/>
    <n v="1549692000"/>
    <x v="700"/>
    <n v="1550037600"/>
    <d v="2019-02-13T06:00:00"/>
    <b v="0"/>
    <b v="0"/>
    <s v="music/indie rock"/>
    <x v="1"/>
    <x v="7"/>
    <x v="762"/>
    <x v="762"/>
  </r>
  <r>
    <n v="773"/>
    <s v="Meza, Kirby and Patel"/>
    <s v="Cross-platform empowering project"/>
    <n v="53100"/>
    <n v="101185"/>
    <x v="1"/>
    <x v="507"/>
    <x v="1"/>
    <s v="USD"/>
    <n v="1492059600"/>
    <x v="701"/>
    <n v="1492923600"/>
    <d v="2017-04-23T05:00:00"/>
    <b v="0"/>
    <b v="0"/>
    <s v="theater/plays"/>
    <x v="3"/>
    <x v="3"/>
    <x v="763"/>
    <x v="763"/>
  </r>
  <r>
    <n v="774"/>
    <s v="Gonzalez-Snow"/>
    <s v="Polarized user-facing interface"/>
    <n v="5000"/>
    <n v="6775"/>
    <x v="1"/>
    <x v="373"/>
    <x v="6"/>
    <s v="EUR"/>
    <n v="1463979600"/>
    <x v="702"/>
    <n v="1467522000"/>
    <d v="2016-07-03T05:00:00"/>
    <b v="0"/>
    <b v="0"/>
    <s v="technology/web"/>
    <x v="2"/>
    <x v="2"/>
    <x v="764"/>
    <x v="764"/>
  </r>
  <r>
    <n v="775"/>
    <s v="Murphy LLC"/>
    <s v="Customer-focused non-volatile framework"/>
    <n v="9400"/>
    <n v="968"/>
    <x v="0"/>
    <x v="234"/>
    <x v="1"/>
    <s v="USD"/>
    <n v="1415253600"/>
    <x v="703"/>
    <n v="1416117600"/>
    <d v="2014-11-16T06:00:00"/>
    <b v="0"/>
    <b v="0"/>
    <s v="music/rock"/>
    <x v="1"/>
    <x v="1"/>
    <x v="765"/>
    <x v="765"/>
  </r>
  <r>
    <n v="776"/>
    <s v="Taylor-Rowe"/>
    <s v="Synchronized multimedia frame"/>
    <n v="110800"/>
    <n v="72623"/>
    <x v="0"/>
    <x v="508"/>
    <x v="1"/>
    <s v="USD"/>
    <n v="1562216400"/>
    <x v="704"/>
    <n v="1563771600"/>
    <d v="2019-07-22T05:00:00"/>
    <b v="0"/>
    <b v="0"/>
    <s v="theater/plays"/>
    <x v="3"/>
    <x v="3"/>
    <x v="766"/>
    <x v="766"/>
  </r>
  <r>
    <n v="777"/>
    <s v="Henderson Ltd"/>
    <s v="Open-architected stable algorithm"/>
    <n v="93800"/>
    <n v="45987"/>
    <x v="0"/>
    <x v="103"/>
    <x v="1"/>
    <s v="USD"/>
    <n v="1316754000"/>
    <x v="431"/>
    <n v="1319259600"/>
    <d v="2011-10-22T05:00:00"/>
    <b v="0"/>
    <b v="0"/>
    <s v="theater/plays"/>
    <x v="3"/>
    <x v="3"/>
    <x v="767"/>
    <x v="767"/>
  </r>
  <r>
    <n v="778"/>
    <s v="Moss-Guzman"/>
    <s v="Cross-platform optimizing website"/>
    <n v="1300"/>
    <n v="10243"/>
    <x v="1"/>
    <x v="5"/>
    <x v="5"/>
    <s v="CHF"/>
    <n v="1313211600"/>
    <x v="705"/>
    <n v="1313643600"/>
    <d v="2011-08-18T05:00:00"/>
    <b v="0"/>
    <b v="0"/>
    <s v="film &amp; video/animation"/>
    <x v="4"/>
    <x v="10"/>
    <x v="768"/>
    <x v="768"/>
  </r>
  <r>
    <n v="779"/>
    <s v="Webb Group"/>
    <s v="Public-key actuating projection"/>
    <n v="108700"/>
    <n v="87293"/>
    <x v="0"/>
    <x v="509"/>
    <x v="1"/>
    <s v="USD"/>
    <n v="1439528400"/>
    <x v="706"/>
    <n v="1440306000"/>
    <d v="2015-08-23T05:00:00"/>
    <b v="0"/>
    <b v="1"/>
    <s v="theater/plays"/>
    <x v="3"/>
    <x v="3"/>
    <x v="769"/>
    <x v="769"/>
  </r>
  <r>
    <n v="780"/>
    <s v="Brooks-Rodriguez"/>
    <s v="Implemented intangible instruction set"/>
    <n v="5100"/>
    <n v="5421"/>
    <x v="1"/>
    <x v="55"/>
    <x v="1"/>
    <s v="USD"/>
    <n v="1469163600"/>
    <x v="707"/>
    <n v="1470805200"/>
    <d v="2016-08-10T05:00:00"/>
    <b v="0"/>
    <b v="1"/>
    <s v="film &amp; video/drama"/>
    <x v="4"/>
    <x v="6"/>
    <x v="770"/>
    <x v="770"/>
  </r>
  <r>
    <n v="781"/>
    <s v="Thomas Ltd"/>
    <s v="Cross-group interactive architecture"/>
    <n v="8700"/>
    <n v="4414"/>
    <x v="3"/>
    <x v="75"/>
    <x v="5"/>
    <s v="CHF"/>
    <n v="1288501200"/>
    <x v="708"/>
    <n v="1292911200"/>
    <d v="2010-12-21T06:00:00"/>
    <b v="0"/>
    <b v="0"/>
    <s v="theater/plays"/>
    <x v="3"/>
    <x v="3"/>
    <x v="771"/>
    <x v="771"/>
  </r>
  <r>
    <n v="782"/>
    <s v="Williams and Sons"/>
    <s v="Centralized asymmetric framework"/>
    <n v="5100"/>
    <n v="10981"/>
    <x v="1"/>
    <x v="510"/>
    <x v="1"/>
    <s v="USD"/>
    <n v="1298959200"/>
    <x v="709"/>
    <n v="1301374800"/>
    <d v="2011-03-29T05:00:00"/>
    <b v="0"/>
    <b v="1"/>
    <s v="film &amp; video/animation"/>
    <x v="4"/>
    <x v="10"/>
    <x v="772"/>
    <x v="772"/>
  </r>
  <r>
    <n v="783"/>
    <s v="Vega, Chan and Carney"/>
    <s v="Down-sized systematic utilization"/>
    <n v="7400"/>
    <n v="10451"/>
    <x v="1"/>
    <x v="188"/>
    <x v="1"/>
    <s v="USD"/>
    <n v="1387260000"/>
    <x v="710"/>
    <n v="1387864800"/>
    <d v="2013-12-24T06:00:00"/>
    <b v="0"/>
    <b v="0"/>
    <s v="music/rock"/>
    <x v="1"/>
    <x v="1"/>
    <x v="773"/>
    <x v="773"/>
  </r>
  <r>
    <n v="784"/>
    <s v="Byrd Group"/>
    <s v="Profound fault-tolerant model"/>
    <n v="88900"/>
    <n v="102535"/>
    <x v="1"/>
    <x v="511"/>
    <x v="1"/>
    <s v="USD"/>
    <n v="1457244000"/>
    <x v="711"/>
    <n v="1458190800"/>
    <d v="2016-03-17T05:00:00"/>
    <b v="0"/>
    <b v="0"/>
    <s v="technology/web"/>
    <x v="2"/>
    <x v="2"/>
    <x v="774"/>
    <x v="774"/>
  </r>
  <r>
    <n v="785"/>
    <s v="Peterson, Fletcher and Sanchez"/>
    <s v="Multi-channeled bi-directional moratorium"/>
    <n v="6700"/>
    <n v="12939"/>
    <x v="1"/>
    <x v="78"/>
    <x v="2"/>
    <s v="AUD"/>
    <n v="1556341200"/>
    <x v="157"/>
    <n v="1559278800"/>
    <d v="2019-05-31T05:00:00"/>
    <b v="0"/>
    <b v="1"/>
    <s v="film &amp; video/animation"/>
    <x v="4"/>
    <x v="10"/>
    <x v="775"/>
    <x v="775"/>
  </r>
  <r>
    <n v="786"/>
    <s v="Smith-Brown"/>
    <s v="Object-based content-based ability"/>
    <n v="1500"/>
    <n v="10946"/>
    <x v="1"/>
    <x v="512"/>
    <x v="6"/>
    <s v="EUR"/>
    <n v="1522126800"/>
    <x v="630"/>
    <n v="1522731600"/>
    <d v="2018-04-03T05:00:00"/>
    <b v="0"/>
    <b v="1"/>
    <s v="music/jazz"/>
    <x v="1"/>
    <x v="17"/>
    <x v="776"/>
    <x v="776"/>
  </r>
  <r>
    <n v="787"/>
    <s v="Vance-Glover"/>
    <s v="Progressive coherent secured line"/>
    <n v="61200"/>
    <n v="60994"/>
    <x v="0"/>
    <x v="513"/>
    <x v="0"/>
    <s v="CAD"/>
    <n v="1305954000"/>
    <x v="712"/>
    <n v="1306731600"/>
    <d v="2011-05-30T05:00:00"/>
    <b v="0"/>
    <b v="0"/>
    <s v="music/rock"/>
    <x v="1"/>
    <x v="1"/>
    <x v="777"/>
    <x v="777"/>
  </r>
  <r>
    <n v="788"/>
    <s v="Joyce PLC"/>
    <s v="Synchronized directional capability"/>
    <n v="3600"/>
    <n v="3174"/>
    <x v="2"/>
    <x v="249"/>
    <x v="1"/>
    <s v="USD"/>
    <n v="1350709200"/>
    <x v="93"/>
    <n v="1352527200"/>
    <d v="2012-11-10T06:00:00"/>
    <b v="0"/>
    <b v="0"/>
    <s v="film &amp; video/animation"/>
    <x v="4"/>
    <x v="10"/>
    <x v="778"/>
    <x v="778"/>
  </r>
  <r>
    <n v="789"/>
    <s v="Kennedy-Miller"/>
    <s v="Cross-platform composite migration"/>
    <n v="9000"/>
    <n v="3351"/>
    <x v="0"/>
    <x v="430"/>
    <x v="1"/>
    <s v="USD"/>
    <n v="1401166800"/>
    <x v="713"/>
    <n v="1404363600"/>
    <d v="2014-07-03T05:00:00"/>
    <b v="0"/>
    <b v="0"/>
    <s v="theater/plays"/>
    <x v="3"/>
    <x v="3"/>
    <x v="779"/>
    <x v="779"/>
  </r>
  <r>
    <n v="790"/>
    <s v="White-Obrien"/>
    <s v="Operative local pricing structure"/>
    <n v="185900"/>
    <n v="56774"/>
    <x v="3"/>
    <x v="260"/>
    <x v="1"/>
    <s v="USD"/>
    <n v="1266127200"/>
    <x v="714"/>
    <n v="1266645600"/>
    <d v="2010-02-20T06:00:00"/>
    <b v="0"/>
    <b v="0"/>
    <s v="theater/plays"/>
    <x v="3"/>
    <x v="3"/>
    <x v="780"/>
    <x v="780"/>
  </r>
  <r>
    <n v="791"/>
    <s v="Stafford, Hess and Raymond"/>
    <s v="Optional web-enabled extranet"/>
    <n v="2100"/>
    <n v="540"/>
    <x v="0"/>
    <x v="514"/>
    <x v="1"/>
    <s v="USD"/>
    <n v="1481436000"/>
    <x v="715"/>
    <n v="1482818400"/>
    <d v="2016-12-27T06:00:00"/>
    <b v="0"/>
    <b v="0"/>
    <s v="food/food trucks"/>
    <x v="0"/>
    <x v="0"/>
    <x v="781"/>
    <x v="703"/>
  </r>
  <r>
    <n v="792"/>
    <s v="Jordan, Schneider and Hall"/>
    <s v="Reduced 6thgeneration intranet"/>
    <n v="2000"/>
    <n v="680"/>
    <x v="0"/>
    <x v="243"/>
    <x v="1"/>
    <s v="USD"/>
    <n v="1372222800"/>
    <x v="716"/>
    <n v="1374642000"/>
    <d v="2013-07-24T05:00:00"/>
    <b v="0"/>
    <b v="1"/>
    <s v="theater/plays"/>
    <x v="3"/>
    <x v="3"/>
    <x v="782"/>
    <x v="781"/>
  </r>
  <r>
    <n v="793"/>
    <s v="Rodriguez, Cox and Rodriguez"/>
    <s v="Networked disintermediate leverage"/>
    <n v="1100"/>
    <n v="13045"/>
    <x v="1"/>
    <x v="483"/>
    <x v="5"/>
    <s v="CHF"/>
    <n v="1372136400"/>
    <x v="448"/>
    <n v="1372482000"/>
    <d v="2013-06-29T05:00:00"/>
    <b v="0"/>
    <b v="0"/>
    <s v="publishing/nonfiction"/>
    <x v="5"/>
    <x v="9"/>
    <x v="783"/>
    <x v="782"/>
  </r>
  <r>
    <n v="794"/>
    <s v="Welch Inc"/>
    <s v="Optional optimal website"/>
    <n v="6600"/>
    <n v="8276"/>
    <x v="1"/>
    <x v="460"/>
    <x v="1"/>
    <s v="USD"/>
    <n v="1513922400"/>
    <x v="717"/>
    <n v="1514959200"/>
    <d v="2018-01-03T06:00:00"/>
    <b v="0"/>
    <b v="0"/>
    <s v="music/rock"/>
    <x v="1"/>
    <x v="1"/>
    <x v="784"/>
    <x v="783"/>
  </r>
  <r>
    <n v="795"/>
    <s v="Vasquez Inc"/>
    <s v="Stand-alone asynchronous functionalities"/>
    <n v="7100"/>
    <n v="1022"/>
    <x v="0"/>
    <x v="249"/>
    <x v="1"/>
    <s v="USD"/>
    <n v="1477976400"/>
    <x v="718"/>
    <n v="1478235600"/>
    <d v="2016-11-04T05:00:00"/>
    <b v="0"/>
    <b v="0"/>
    <s v="film &amp; video/drama"/>
    <x v="4"/>
    <x v="6"/>
    <x v="785"/>
    <x v="784"/>
  </r>
  <r>
    <n v="796"/>
    <s v="Freeman-Ferguson"/>
    <s v="Profound full-range open system"/>
    <n v="7800"/>
    <n v="4275"/>
    <x v="0"/>
    <x v="373"/>
    <x v="1"/>
    <s v="USD"/>
    <n v="1407474000"/>
    <x v="719"/>
    <n v="1408078800"/>
    <d v="2014-08-15T05:00:00"/>
    <b v="0"/>
    <b v="1"/>
    <s v="games/mobile games"/>
    <x v="6"/>
    <x v="20"/>
    <x v="786"/>
    <x v="785"/>
  </r>
  <r>
    <n v="797"/>
    <s v="Houston, Moore and Rogers"/>
    <s v="Optional tangible utilization"/>
    <n v="7600"/>
    <n v="8332"/>
    <x v="1"/>
    <x v="515"/>
    <x v="1"/>
    <s v="USD"/>
    <n v="1546149600"/>
    <x v="720"/>
    <n v="1548136800"/>
    <d v="2019-01-22T06:00:00"/>
    <b v="0"/>
    <b v="0"/>
    <s v="technology/web"/>
    <x v="2"/>
    <x v="2"/>
    <x v="787"/>
    <x v="786"/>
  </r>
  <r>
    <n v="798"/>
    <s v="Small-Fuentes"/>
    <s v="Seamless maximized product"/>
    <n v="3400"/>
    <n v="6408"/>
    <x v="1"/>
    <x v="246"/>
    <x v="1"/>
    <s v="USD"/>
    <n v="1338440400"/>
    <x v="721"/>
    <n v="1340859600"/>
    <d v="2012-06-28T05:00:00"/>
    <b v="0"/>
    <b v="1"/>
    <s v="theater/plays"/>
    <x v="3"/>
    <x v="3"/>
    <x v="788"/>
    <x v="787"/>
  </r>
  <r>
    <n v="799"/>
    <s v="Reid-Day"/>
    <s v="Devolved tertiary time-frame"/>
    <n v="84500"/>
    <n v="73522"/>
    <x v="0"/>
    <x v="516"/>
    <x v="4"/>
    <s v="GBP"/>
    <n v="1454133600"/>
    <x v="722"/>
    <n v="1454479200"/>
    <d v="2016-02-03T06:00:00"/>
    <b v="0"/>
    <b v="0"/>
    <s v="theater/plays"/>
    <x v="3"/>
    <x v="3"/>
    <x v="789"/>
    <x v="788"/>
  </r>
  <r>
    <n v="800"/>
    <s v="Wallace LLC"/>
    <s v="Centralized regional function"/>
    <n v="100"/>
    <n v="1"/>
    <x v="0"/>
    <x v="49"/>
    <x v="5"/>
    <s v="CHF"/>
    <n v="1434085200"/>
    <x v="139"/>
    <n v="1434430800"/>
    <d v="2015-06-16T05:00:00"/>
    <b v="0"/>
    <b v="0"/>
    <s v="music/rock"/>
    <x v="1"/>
    <x v="1"/>
    <x v="100"/>
    <x v="100"/>
  </r>
  <r>
    <n v="801"/>
    <s v="Olson-Bishop"/>
    <s v="User-friendly high-level initiative"/>
    <n v="2300"/>
    <n v="4667"/>
    <x v="1"/>
    <x v="88"/>
    <x v="1"/>
    <s v="USD"/>
    <n v="1577772000"/>
    <x v="723"/>
    <n v="1579672800"/>
    <d v="2020-01-22T06:00:00"/>
    <b v="0"/>
    <b v="1"/>
    <s v="photography/photography books"/>
    <x v="7"/>
    <x v="14"/>
    <x v="790"/>
    <x v="789"/>
  </r>
  <r>
    <n v="802"/>
    <s v="Rodriguez, Anderson and Porter"/>
    <s v="Reverse-engineered zero-defect infrastructure"/>
    <n v="6200"/>
    <n v="12216"/>
    <x v="1"/>
    <x v="23"/>
    <x v="1"/>
    <s v="USD"/>
    <n v="1562216400"/>
    <x v="704"/>
    <n v="1562389200"/>
    <d v="2019-07-06T05:00:00"/>
    <b v="0"/>
    <b v="0"/>
    <s v="photography/photography books"/>
    <x v="7"/>
    <x v="14"/>
    <x v="791"/>
    <x v="790"/>
  </r>
  <r>
    <n v="803"/>
    <s v="Perez, Brown and Meyers"/>
    <s v="Stand-alone background customer loyalty"/>
    <n v="6100"/>
    <n v="6527"/>
    <x v="1"/>
    <x v="517"/>
    <x v="1"/>
    <s v="USD"/>
    <n v="1548568800"/>
    <x v="724"/>
    <n v="1551506400"/>
    <d v="2019-03-02T06:00:00"/>
    <b v="0"/>
    <b v="0"/>
    <s v="theater/plays"/>
    <x v="3"/>
    <x v="3"/>
    <x v="792"/>
    <x v="791"/>
  </r>
  <r>
    <n v="804"/>
    <s v="English-Mccullough"/>
    <s v="Business-focused discrete software"/>
    <n v="2600"/>
    <n v="6987"/>
    <x v="1"/>
    <x v="205"/>
    <x v="1"/>
    <s v="USD"/>
    <n v="1514872800"/>
    <x v="725"/>
    <n v="1516600800"/>
    <d v="2018-01-22T06:00:00"/>
    <b v="0"/>
    <b v="0"/>
    <s v="music/rock"/>
    <x v="1"/>
    <x v="1"/>
    <x v="793"/>
    <x v="792"/>
  </r>
  <r>
    <n v="805"/>
    <s v="Smith-Nguyen"/>
    <s v="Advanced intermediate Graphic Interface"/>
    <n v="9700"/>
    <n v="4932"/>
    <x v="0"/>
    <x v="109"/>
    <x v="2"/>
    <s v="AUD"/>
    <n v="1416031200"/>
    <x v="660"/>
    <n v="1420437600"/>
    <d v="2015-01-05T06:00:00"/>
    <b v="0"/>
    <b v="0"/>
    <s v="film &amp; video/documentary"/>
    <x v="4"/>
    <x v="4"/>
    <x v="794"/>
    <x v="793"/>
  </r>
  <r>
    <n v="806"/>
    <s v="Harmon-Madden"/>
    <s v="Adaptive holistic hub"/>
    <n v="700"/>
    <n v="8262"/>
    <x v="1"/>
    <x v="70"/>
    <x v="1"/>
    <s v="USD"/>
    <n v="1330927200"/>
    <x v="726"/>
    <n v="1332997200"/>
    <d v="2012-03-29T05:00:00"/>
    <b v="0"/>
    <b v="1"/>
    <s v="film &amp; video/drama"/>
    <x v="4"/>
    <x v="6"/>
    <x v="795"/>
    <x v="794"/>
  </r>
  <r>
    <n v="807"/>
    <s v="Walker-Taylor"/>
    <s v="Automated uniform concept"/>
    <n v="700"/>
    <n v="1848"/>
    <x v="1"/>
    <x v="177"/>
    <x v="1"/>
    <s v="USD"/>
    <n v="1571115600"/>
    <x v="727"/>
    <n v="1574920800"/>
    <d v="2019-11-28T06:00:00"/>
    <b v="0"/>
    <b v="1"/>
    <s v="theater/plays"/>
    <x v="3"/>
    <x v="3"/>
    <x v="796"/>
    <x v="795"/>
  </r>
  <r>
    <n v="808"/>
    <s v="Harris, Medina and Mitchell"/>
    <s v="Enhanced regional flexibility"/>
    <n v="5200"/>
    <n v="1583"/>
    <x v="0"/>
    <x v="161"/>
    <x v="1"/>
    <s v="USD"/>
    <n v="1463461200"/>
    <x v="728"/>
    <n v="1464930000"/>
    <d v="2016-06-03T05:00:00"/>
    <b v="0"/>
    <b v="0"/>
    <s v="food/food trucks"/>
    <x v="0"/>
    <x v="0"/>
    <x v="797"/>
    <x v="796"/>
  </r>
  <r>
    <n v="809"/>
    <s v="Williams and Sons"/>
    <s v="Public-key bottom-line algorithm"/>
    <n v="140800"/>
    <n v="88536"/>
    <x v="0"/>
    <x v="518"/>
    <x v="5"/>
    <s v="CHF"/>
    <n v="1344920400"/>
    <x v="729"/>
    <n v="1345006800"/>
    <d v="2012-08-15T05:00:00"/>
    <b v="0"/>
    <b v="0"/>
    <s v="film &amp; video/documentary"/>
    <x v="4"/>
    <x v="4"/>
    <x v="798"/>
    <x v="797"/>
  </r>
  <r>
    <n v="810"/>
    <s v="Ball-Fisher"/>
    <s v="Multi-layered intangible instruction set"/>
    <n v="6400"/>
    <n v="12360"/>
    <x v="1"/>
    <x v="394"/>
    <x v="1"/>
    <s v="USD"/>
    <n v="1511848800"/>
    <x v="730"/>
    <n v="1512712800"/>
    <d v="2017-12-08T06:00:00"/>
    <b v="0"/>
    <b v="1"/>
    <s v="theater/plays"/>
    <x v="3"/>
    <x v="3"/>
    <x v="799"/>
    <x v="798"/>
  </r>
  <r>
    <n v="811"/>
    <s v="Page, Holt and Mack"/>
    <s v="Fundamental methodical emulation"/>
    <n v="92500"/>
    <n v="71320"/>
    <x v="0"/>
    <x v="89"/>
    <x v="1"/>
    <s v="USD"/>
    <n v="1452319200"/>
    <x v="731"/>
    <n v="1452492000"/>
    <d v="2016-01-11T06:00:00"/>
    <b v="0"/>
    <b v="1"/>
    <s v="games/video games"/>
    <x v="6"/>
    <x v="11"/>
    <x v="800"/>
    <x v="799"/>
  </r>
  <r>
    <n v="812"/>
    <s v="Landry Group"/>
    <s v="Expanded value-added hardware"/>
    <n v="59700"/>
    <n v="134640"/>
    <x v="1"/>
    <x v="519"/>
    <x v="0"/>
    <s v="CAD"/>
    <n v="1523854800"/>
    <x v="78"/>
    <n v="1524286800"/>
    <d v="2018-04-21T05:00:00"/>
    <b v="0"/>
    <b v="0"/>
    <s v="publishing/nonfiction"/>
    <x v="5"/>
    <x v="9"/>
    <x v="801"/>
    <x v="800"/>
  </r>
  <r>
    <n v="813"/>
    <s v="Buckley Group"/>
    <s v="Diverse high-level attitude"/>
    <n v="3200"/>
    <n v="7661"/>
    <x v="1"/>
    <x v="520"/>
    <x v="1"/>
    <s v="USD"/>
    <n v="1346043600"/>
    <x v="732"/>
    <n v="1346907600"/>
    <d v="2012-09-06T05:00:00"/>
    <b v="0"/>
    <b v="0"/>
    <s v="games/video games"/>
    <x v="6"/>
    <x v="11"/>
    <x v="802"/>
    <x v="801"/>
  </r>
  <r>
    <n v="814"/>
    <s v="Vincent PLC"/>
    <s v="Visionary 24hour analyzer"/>
    <n v="3200"/>
    <n v="2950"/>
    <x v="0"/>
    <x v="521"/>
    <x v="3"/>
    <s v="DKK"/>
    <n v="1464325200"/>
    <x v="733"/>
    <n v="1464498000"/>
    <d v="2016-05-29T05:00:00"/>
    <b v="0"/>
    <b v="1"/>
    <s v="music/rock"/>
    <x v="1"/>
    <x v="1"/>
    <x v="803"/>
    <x v="802"/>
  </r>
  <r>
    <n v="815"/>
    <s v="Watson-Douglas"/>
    <s v="Centralized bandwidth-monitored leverage"/>
    <n v="9000"/>
    <n v="11721"/>
    <x v="1"/>
    <x v="236"/>
    <x v="0"/>
    <s v="CAD"/>
    <n v="1511935200"/>
    <x v="734"/>
    <n v="1514181600"/>
    <d v="2017-12-25T06:00:00"/>
    <b v="0"/>
    <b v="0"/>
    <s v="music/rock"/>
    <x v="1"/>
    <x v="1"/>
    <x v="804"/>
    <x v="803"/>
  </r>
  <r>
    <n v="816"/>
    <s v="Jones, Casey and Jones"/>
    <s v="Ergonomic mission-critical moratorium"/>
    <n v="2300"/>
    <n v="14150"/>
    <x v="1"/>
    <x v="221"/>
    <x v="1"/>
    <s v="USD"/>
    <n v="1392012000"/>
    <x v="406"/>
    <n v="1392184800"/>
    <d v="2014-02-12T06:00:00"/>
    <b v="1"/>
    <b v="1"/>
    <s v="theater/plays"/>
    <x v="3"/>
    <x v="3"/>
    <x v="805"/>
    <x v="804"/>
  </r>
  <r>
    <n v="817"/>
    <s v="Alvarez-Bauer"/>
    <s v="Front-line intermediate moderator"/>
    <n v="51300"/>
    <n v="189192"/>
    <x v="1"/>
    <x v="522"/>
    <x v="6"/>
    <s v="EUR"/>
    <n v="1556946000"/>
    <x v="735"/>
    <n v="1559365200"/>
    <d v="2019-06-01T05:00:00"/>
    <b v="0"/>
    <b v="1"/>
    <s v="publishing/nonfiction"/>
    <x v="5"/>
    <x v="9"/>
    <x v="806"/>
    <x v="805"/>
  </r>
  <r>
    <n v="818"/>
    <s v="Martinez LLC"/>
    <s v="Automated local secured line"/>
    <n v="700"/>
    <n v="7664"/>
    <x v="1"/>
    <x v="464"/>
    <x v="1"/>
    <s v="USD"/>
    <n v="1548050400"/>
    <x v="736"/>
    <n v="1549173600"/>
    <d v="2019-02-03T06:00:00"/>
    <b v="0"/>
    <b v="1"/>
    <s v="theater/plays"/>
    <x v="3"/>
    <x v="3"/>
    <x v="807"/>
    <x v="806"/>
  </r>
  <r>
    <n v="819"/>
    <s v="Buck-Khan"/>
    <s v="Integrated bandwidth-monitored alliance"/>
    <n v="8900"/>
    <n v="4509"/>
    <x v="0"/>
    <x v="523"/>
    <x v="1"/>
    <s v="USD"/>
    <n v="1353736800"/>
    <x v="737"/>
    <n v="1355032800"/>
    <d v="2012-12-09T06:00:00"/>
    <b v="1"/>
    <b v="0"/>
    <s v="games/video games"/>
    <x v="6"/>
    <x v="11"/>
    <x v="808"/>
    <x v="807"/>
  </r>
  <r>
    <n v="820"/>
    <s v="Valdez, Williams and Meyer"/>
    <s v="Cross-group heuristic forecast"/>
    <n v="1500"/>
    <n v="12009"/>
    <x v="1"/>
    <x v="524"/>
    <x v="4"/>
    <s v="GBP"/>
    <n v="1532840400"/>
    <x v="192"/>
    <n v="1533963600"/>
    <d v="2018-08-11T05:00:00"/>
    <b v="0"/>
    <b v="1"/>
    <s v="music/rock"/>
    <x v="1"/>
    <x v="1"/>
    <x v="809"/>
    <x v="808"/>
  </r>
  <r>
    <n v="821"/>
    <s v="Alvarez-Andrews"/>
    <s v="Extended impactful secured line"/>
    <n v="4900"/>
    <n v="14273"/>
    <x v="1"/>
    <x v="155"/>
    <x v="1"/>
    <s v="USD"/>
    <n v="1488261600"/>
    <x v="738"/>
    <n v="1489381200"/>
    <d v="2017-03-13T05:00:00"/>
    <b v="0"/>
    <b v="0"/>
    <s v="film &amp; video/documentary"/>
    <x v="4"/>
    <x v="4"/>
    <x v="810"/>
    <x v="809"/>
  </r>
  <r>
    <n v="822"/>
    <s v="Stewart and Sons"/>
    <s v="Distributed optimizing protocol"/>
    <n v="54000"/>
    <n v="188982"/>
    <x v="1"/>
    <x v="525"/>
    <x v="1"/>
    <s v="USD"/>
    <n v="1393567200"/>
    <x v="739"/>
    <n v="1395032400"/>
    <d v="2014-03-17T05:00:00"/>
    <b v="0"/>
    <b v="0"/>
    <s v="music/rock"/>
    <x v="1"/>
    <x v="1"/>
    <x v="811"/>
    <x v="810"/>
  </r>
  <r>
    <n v="823"/>
    <s v="Dyer Inc"/>
    <s v="Secured well-modulated system engine"/>
    <n v="4100"/>
    <n v="14640"/>
    <x v="1"/>
    <x v="526"/>
    <x v="1"/>
    <s v="USD"/>
    <n v="1410325200"/>
    <x v="613"/>
    <n v="1412485200"/>
    <d v="2014-10-05T05:00:00"/>
    <b v="1"/>
    <b v="1"/>
    <s v="music/rock"/>
    <x v="1"/>
    <x v="1"/>
    <x v="812"/>
    <x v="811"/>
  </r>
  <r>
    <n v="824"/>
    <s v="Anderson, Williams and Cox"/>
    <s v="Streamlined national benchmark"/>
    <n v="85000"/>
    <n v="107516"/>
    <x v="1"/>
    <x v="527"/>
    <x v="1"/>
    <s v="USD"/>
    <n v="1276923600"/>
    <x v="740"/>
    <n v="1279688400"/>
    <d v="2010-07-21T05:00:00"/>
    <b v="0"/>
    <b v="1"/>
    <s v="publishing/nonfiction"/>
    <x v="5"/>
    <x v="9"/>
    <x v="813"/>
    <x v="812"/>
  </r>
  <r>
    <n v="825"/>
    <s v="Solomon PLC"/>
    <s v="Open-architected 24/7 infrastructure"/>
    <n v="3600"/>
    <n v="13950"/>
    <x v="1"/>
    <x v="144"/>
    <x v="4"/>
    <s v="GBP"/>
    <n v="1500958800"/>
    <x v="145"/>
    <n v="1501995600"/>
    <d v="2017-08-06T05:00:00"/>
    <b v="0"/>
    <b v="0"/>
    <s v="film &amp; video/shorts"/>
    <x v="4"/>
    <x v="12"/>
    <x v="814"/>
    <x v="813"/>
  </r>
  <r>
    <n v="826"/>
    <s v="Miller-Hubbard"/>
    <s v="Digitized 6thgeneration Local Area Network"/>
    <n v="2800"/>
    <n v="12797"/>
    <x v="1"/>
    <x v="346"/>
    <x v="1"/>
    <s v="USD"/>
    <n v="1292220000"/>
    <x v="741"/>
    <n v="1294639200"/>
    <d v="2011-01-10T06:00:00"/>
    <b v="0"/>
    <b v="1"/>
    <s v="theater/plays"/>
    <x v="3"/>
    <x v="3"/>
    <x v="815"/>
    <x v="814"/>
  </r>
  <r>
    <n v="827"/>
    <s v="Miranda, Martinez and Lowery"/>
    <s v="Innovative actuating artificial intelligence"/>
    <n v="2300"/>
    <n v="6134"/>
    <x v="1"/>
    <x v="172"/>
    <x v="2"/>
    <s v="AUD"/>
    <n v="1304398800"/>
    <x v="742"/>
    <n v="1305435600"/>
    <d v="2011-05-15T05:00:00"/>
    <b v="0"/>
    <b v="1"/>
    <s v="film &amp; video/drama"/>
    <x v="4"/>
    <x v="6"/>
    <x v="816"/>
    <x v="815"/>
  </r>
  <r>
    <n v="828"/>
    <s v="Munoz, Cherry and Bell"/>
    <s v="Cross-platform reciprocal budgetary management"/>
    <n v="7100"/>
    <n v="4899"/>
    <x v="0"/>
    <x v="131"/>
    <x v="1"/>
    <s v="USD"/>
    <n v="1535432400"/>
    <x v="202"/>
    <n v="1537592400"/>
    <d v="2018-09-22T05:00:00"/>
    <b v="0"/>
    <b v="0"/>
    <s v="theater/plays"/>
    <x v="3"/>
    <x v="3"/>
    <x v="817"/>
    <x v="816"/>
  </r>
  <r>
    <n v="829"/>
    <s v="Baker-Higgins"/>
    <s v="Vision-oriented scalable portal"/>
    <n v="9600"/>
    <n v="4929"/>
    <x v="0"/>
    <x v="110"/>
    <x v="1"/>
    <s v="USD"/>
    <n v="1433826000"/>
    <x v="743"/>
    <n v="1435122000"/>
    <d v="2015-06-24T05:00:00"/>
    <b v="0"/>
    <b v="0"/>
    <s v="theater/plays"/>
    <x v="3"/>
    <x v="3"/>
    <x v="818"/>
    <x v="817"/>
  </r>
  <r>
    <n v="830"/>
    <s v="Johnson, Turner and Carroll"/>
    <s v="Persevering zero administration knowledge user"/>
    <n v="121600"/>
    <n v="1424"/>
    <x v="0"/>
    <x v="528"/>
    <x v="1"/>
    <s v="USD"/>
    <n v="1514959200"/>
    <x v="744"/>
    <n v="1520056800"/>
    <d v="2018-03-03T06:00:00"/>
    <b v="0"/>
    <b v="0"/>
    <s v="theater/plays"/>
    <x v="3"/>
    <x v="3"/>
    <x v="819"/>
    <x v="818"/>
  </r>
  <r>
    <n v="831"/>
    <s v="Ward PLC"/>
    <s v="Front-line bottom-line Graphic Interface"/>
    <n v="97100"/>
    <n v="105817"/>
    <x v="1"/>
    <x v="529"/>
    <x v="1"/>
    <s v="USD"/>
    <n v="1332738000"/>
    <x v="745"/>
    <n v="1335675600"/>
    <d v="2012-04-29T05:00:00"/>
    <b v="0"/>
    <b v="0"/>
    <s v="photography/photography books"/>
    <x v="7"/>
    <x v="14"/>
    <x v="820"/>
    <x v="819"/>
  </r>
  <r>
    <n v="832"/>
    <s v="Bradley, Beck and Mayo"/>
    <s v="Synergized fault-tolerant hierarchy"/>
    <n v="43200"/>
    <n v="136156"/>
    <x v="1"/>
    <x v="265"/>
    <x v="3"/>
    <s v="DKK"/>
    <n v="1445490000"/>
    <x v="746"/>
    <n v="1448431200"/>
    <d v="2015-11-25T06:00:00"/>
    <b v="1"/>
    <b v="0"/>
    <s v="publishing/translations"/>
    <x v="5"/>
    <x v="18"/>
    <x v="821"/>
    <x v="820"/>
  </r>
  <r>
    <n v="833"/>
    <s v="Levine, Martin and Hernandez"/>
    <s v="Expanded asynchronous groupware"/>
    <n v="6800"/>
    <n v="10723"/>
    <x v="1"/>
    <x v="34"/>
    <x v="3"/>
    <s v="DKK"/>
    <n v="1297663200"/>
    <x v="747"/>
    <n v="1298613600"/>
    <d v="2011-02-25T06:00:00"/>
    <b v="0"/>
    <b v="0"/>
    <s v="publishing/translations"/>
    <x v="5"/>
    <x v="18"/>
    <x v="822"/>
    <x v="821"/>
  </r>
  <r>
    <n v="834"/>
    <s v="Gallegos, Wagner and Gaines"/>
    <s v="Expanded fault-tolerant emulation"/>
    <n v="7300"/>
    <n v="11228"/>
    <x v="1"/>
    <x v="530"/>
    <x v="1"/>
    <s v="USD"/>
    <n v="1371963600"/>
    <x v="362"/>
    <n v="1372482000"/>
    <d v="2013-06-29T05:00:00"/>
    <b v="0"/>
    <b v="0"/>
    <s v="theater/plays"/>
    <x v="3"/>
    <x v="3"/>
    <x v="823"/>
    <x v="822"/>
  </r>
  <r>
    <n v="835"/>
    <s v="Hodges, Smith and Kelly"/>
    <s v="Future-proofed 24hour model"/>
    <n v="86200"/>
    <n v="77355"/>
    <x v="0"/>
    <x v="531"/>
    <x v="1"/>
    <s v="USD"/>
    <n v="1425103200"/>
    <x v="748"/>
    <n v="1425621600"/>
    <d v="2015-03-06T06:00:00"/>
    <b v="0"/>
    <b v="0"/>
    <s v="technology/web"/>
    <x v="2"/>
    <x v="2"/>
    <x v="824"/>
    <x v="823"/>
  </r>
  <r>
    <n v="836"/>
    <s v="Macias Inc"/>
    <s v="Optimized didactic intranet"/>
    <n v="8100"/>
    <n v="6086"/>
    <x v="0"/>
    <x v="115"/>
    <x v="1"/>
    <s v="USD"/>
    <n v="1265349600"/>
    <x v="749"/>
    <n v="1266300000"/>
    <d v="2010-02-16T06:00:00"/>
    <b v="0"/>
    <b v="0"/>
    <s v="music/indie rock"/>
    <x v="1"/>
    <x v="7"/>
    <x v="825"/>
    <x v="824"/>
  </r>
  <r>
    <n v="837"/>
    <s v="Cook-Ortiz"/>
    <s v="Right-sized dedicated standardization"/>
    <n v="17700"/>
    <n v="150960"/>
    <x v="1"/>
    <x v="532"/>
    <x v="1"/>
    <s v="USD"/>
    <n v="1301202000"/>
    <x v="643"/>
    <n v="1305867600"/>
    <d v="2011-05-20T05:00:00"/>
    <b v="0"/>
    <b v="0"/>
    <s v="music/jazz"/>
    <x v="1"/>
    <x v="17"/>
    <x v="826"/>
    <x v="825"/>
  </r>
  <r>
    <n v="838"/>
    <s v="Jordan-Fischer"/>
    <s v="Vision-oriented high-level extranet"/>
    <n v="6400"/>
    <n v="8890"/>
    <x v="1"/>
    <x v="210"/>
    <x v="1"/>
    <s v="USD"/>
    <n v="1538024400"/>
    <x v="750"/>
    <n v="1538802000"/>
    <d v="2018-10-06T05:00:00"/>
    <b v="0"/>
    <b v="0"/>
    <s v="theater/plays"/>
    <x v="3"/>
    <x v="3"/>
    <x v="827"/>
    <x v="826"/>
  </r>
  <r>
    <n v="839"/>
    <s v="Pierce-Ramirez"/>
    <s v="Organized scalable initiative"/>
    <n v="7700"/>
    <n v="14644"/>
    <x v="1"/>
    <x v="144"/>
    <x v="1"/>
    <s v="USD"/>
    <n v="1395032400"/>
    <x v="751"/>
    <n v="1398920400"/>
    <d v="2014-05-01T05:00:00"/>
    <b v="0"/>
    <b v="1"/>
    <s v="film &amp; video/documentary"/>
    <x v="4"/>
    <x v="4"/>
    <x v="828"/>
    <x v="827"/>
  </r>
  <r>
    <n v="840"/>
    <s v="Howell and Sons"/>
    <s v="Enhanced regional moderator"/>
    <n v="116300"/>
    <n v="116583"/>
    <x v="1"/>
    <x v="533"/>
    <x v="1"/>
    <s v="USD"/>
    <n v="1405486800"/>
    <x v="752"/>
    <n v="1405659600"/>
    <d v="2014-07-18T05:00:00"/>
    <b v="0"/>
    <b v="1"/>
    <s v="theater/plays"/>
    <x v="3"/>
    <x v="3"/>
    <x v="829"/>
    <x v="828"/>
  </r>
  <r>
    <n v="841"/>
    <s v="Garcia, Dunn and Richardson"/>
    <s v="Automated even-keeled emulation"/>
    <n v="9100"/>
    <n v="12991"/>
    <x v="1"/>
    <x v="287"/>
    <x v="1"/>
    <s v="USD"/>
    <n v="1455861600"/>
    <x v="753"/>
    <n v="1457244000"/>
    <d v="2016-03-06T06:00:00"/>
    <b v="0"/>
    <b v="0"/>
    <s v="technology/web"/>
    <x v="2"/>
    <x v="2"/>
    <x v="830"/>
    <x v="829"/>
  </r>
  <r>
    <n v="842"/>
    <s v="Lawson and Sons"/>
    <s v="Reverse-engineered multi-tasking product"/>
    <n v="1500"/>
    <n v="8447"/>
    <x v="1"/>
    <x v="227"/>
    <x v="6"/>
    <s v="EUR"/>
    <n v="1529038800"/>
    <x v="754"/>
    <n v="1529298000"/>
    <d v="2018-06-18T05:00:00"/>
    <b v="0"/>
    <b v="0"/>
    <s v="technology/wearables"/>
    <x v="2"/>
    <x v="8"/>
    <x v="831"/>
    <x v="830"/>
  </r>
  <r>
    <n v="843"/>
    <s v="Porter-Hicks"/>
    <s v="De-engineered next generation parallelism"/>
    <n v="8800"/>
    <n v="2703"/>
    <x v="0"/>
    <x v="254"/>
    <x v="1"/>
    <s v="USD"/>
    <n v="1535259600"/>
    <x v="755"/>
    <n v="1535778000"/>
    <d v="2018-09-01T05:00:00"/>
    <b v="0"/>
    <b v="0"/>
    <s v="photography/photography books"/>
    <x v="7"/>
    <x v="14"/>
    <x v="832"/>
    <x v="831"/>
  </r>
  <r>
    <n v="844"/>
    <s v="Rodriguez-Hansen"/>
    <s v="Intuitive cohesive groupware"/>
    <n v="8800"/>
    <n v="8747"/>
    <x v="3"/>
    <x v="115"/>
    <x v="1"/>
    <s v="USD"/>
    <n v="1327212000"/>
    <x v="756"/>
    <n v="1327471200"/>
    <d v="2012-01-25T06:00:00"/>
    <b v="0"/>
    <b v="0"/>
    <s v="film &amp; video/documentary"/>
    <x v="4"/>
    <x v="4"/>
    <x v="833"/>
    <x v="832"/>
  </r>
  <r>
    <n v="845"/>
    <s v="Williams LLC"/>
    <s v="Up-sized high-level access"/>
    <n v="69900"/>
    <n v="138087"/>
    <x v="1"/>
    <x v="534"/>
    <x v="4"/>
    <s v="GBP"/>
    <n v="1526360400"/>
    <x v="757"/>
    <n v="1529557200"/>
    <d v="2018-06-21T05:00:00"/>
    <b v="0"/>
    <b v="0"/>
    <s v="technology/web"/>
    <x v="2"/>
    <x v="2"/>
    <x v="834"/>
    <x v="833"/>
  </r>
  <r>
    <n v="846"/>
    <s v="Cooper, Stanley and Bryant"/>
    <s v="Phased empowering success"/>
    <n v="1000"/>
    <n v="5085"/>
    <x v="1"/>
    <x v="44"/>
    <x v="1"/>
    <s v="USD"/>
    <n v="1532149200"/>
    <x v="758"/>
    <n v="1535259600"/>
    <d v="2018-08-26T05:00:00"/>
    <b v="1"/>
    <b v="1"/>
    <s v="technology/web"/>
    <x v="2"/>
    <x v="2"/>
    <x v="835"/>
    <x v="834"/>
  </r>
  <r>
    <n v="847"/>
    <s v="Miller, Glenn and Adams"/>
    <s v="Distributed actuating project"/>
    <n v="4700"/>
    <n v="11174"/>
    <x v="1"/>
    <x v="460"/>
    <x v="1"/>
    <s v="USD"/>
    <n v="1515304800"/>
    <x v="759"/>
    <n v="1515564000"/>
    <d v="2018-01-10T06:00:00"/>
    <b v="0"/>
    <b v="0"/>
    <s v="food/food trucks"/>
    <x v="0"/>
    <x v="0"/>
    <x v="836"/>
    <x v="835"/>
  </r>
  <r>
    <n v="848"/>
    <s v="Cole, Salazar and Moreno"/>
    <s v="Robust motivating orchestration"/>
    <n v="3200"/>
    <n v="10831"/>
    <x v="1"/>
    <x v="535"/>
    <x v="1"/>
    <s v="USD"/>
    <n v="1276318800"/>
    <x v="760"/>
    <n v="1277096400"/>
    <d v="2010-06-21T05:00:00"/>
    <b v="0"/>
    <b v="0"/>
    <s v="film &amp; video/drama"/>
    <x v="4"/>
    <x v="6"/>
    <x v="837"/>
    <x v="836"/>
  </r>
  <r>
    <n v="849"/>
    <s v="Jones-Ryan"/>
    <s v="Vision-oriented uniform instruction set"/>
    <n v="6700"/>
    <n v="8917"/>
    <x v="1"/>
    <x v="253"/>
    <x v="1"/>
    <s v="USD"/>
    <n v="1328767200"/>
    <x v="761"/>
    <n v="1329026400"/>
    <d v="2012-02-12T06:00:00"/>
    <b v="0"/>
    <b v="1"/>
    <s v="music/indie rock"/>
    <x v="1"/>
    <x v="7"/>
    <x v="838"/>
    <x v="837"/>
  </r>
  <r>
    <n v="850"/>
    <s v="Hood, Perez and Meadows"/>
    <s v="Cross-group upward-trending hierarchy"/>
    <n v="100"/>
    <n v="1"/>
    <x v="0"/>
    <x v="49"/>
    <x v="1"/>
    <s v="USD"/>
    <n v="1321682400"/>
    <x v="762"/>
    <n v="1322978400"/>
    <d v="2011-12-04T06:00:00"/>
    <b v="1"/>
    <b v="0"/>
    <s v="music/rock"/>
    <x v="1"/>
    <x v="1"/>
    <x v="100"/>
    <x v="100"/>
  </r>
  <r>
    <n v="851"/>
    <s v="Bright and Sons"/>
    <s v="Object-based needs-based info-mediaries"/>
    <n v="6000"/>
    <n v="12468"/>
    <x v="1"/>
    <x v="415"/>
    <x v="1"/>
    <s v="USD"/>
    <n v="1335934800"/>
    <x v="444"/>
    <n v="1338786000"/>
    <d v="2012-06-04T05:00:00"/>
    <b v="0"/>
    <b v="0"/>
    <s v="music/electric music"/>
    <x v="1"/>
    <x v="5"/>
    <x v="839"/>
    <x v="838"/>
  </r>
  <r>
    <n v="852"/>
    <s v="Brady Ltd"/>
    <s v="Open-source reciprocal standardization"/>
    <n v="4900"/>
    <n v="2505"/>
    <x v="0"/>
    <x v="249"/>
    <x v="1"/>
    <s v="USD"/>
    <n v="1310792400"/>
    <x v="763"/>
    <n v="1311656400"/>
    <d v="2011-07-26T05:00:00"/>
    <b v="0"/>
    <b v="1"/>
    <s v="games/video games"/>
    <x v="6"/>
    <x v="11"/>
    <x v="840"/>
    <x v="839"/>
  </r>
  <r>
    <n v="853"/>
    <s v="Collier LLC"/>
    <s v="Secured well-modulated projection"/>
    <n v="17100"/>
    <n v="111502"/>
    <x v="1"/>
    <x v="50"/>
    <x v="0"/>
    <s v="CAD"/>
    <n v="1308546000"/>
    <x v="764"/>
    <n v="1308978000"/>
    <d v="2011-06-25T05:00:00"/>
    <b v="0"/>
    <b v="1"/>
    <s v="music/indie rock"/>
    <x v="1"/>
    <x v="7"/>
    <x v="841"/>
    <x v="840"/>
  </r>
  <r>
    <n v="854"/>
    <s v="Campbell, Thomas and Obrien"/>
    <s v="Multi-channeled secondary middleware"/>
    <n v="171000"/>
    <n v="194309"/>
    <x v="1"/>
    <x v="536"/>
    <x v="0"/>
    <s v="CAD"/>
    <n v="1574056800"/>
    <x v="765"/>
    <n v="1576389600"/>
    <d v="2019-12-15T06:00:00"/>
    <b v="0"/>
    <b v="0"/>
    <s v="publishing/fiction"/>
    <x v="5"/>
    <x v="13"/>
    <x v="842"/>
    <x v="841"/>
  </r>
  <r>
    <n v="855"/>
    <s v="Moses-Terry"/>
    <s v="Horizontal clear-thinking framework"/>
    <n v="23400"/>
    <n v="23956"/>
    <x v="1"/>
    <x v="15"/>
    <x v="2"/>
    <s v="AUD"/>
    <n v="1308373200"/>
    <x v="766"/>
    <n v="1311051600"/>
    <d v="2011-07-19T05:00:00"/>
    <b v="0"/>
    <b v="0"/>
    <s v="theater/plays"/>
    <x v="3"/>
    <x v="3"/>
    <x v="843"/>
    <x v="842"/>
  </r>
  <r>
    <n v="856"/>
    <s v="Williams and Sons"/>
    <s v="Profound composite core"/>
    <n v="2400"/>
    <n v="8558"/>
    <x v="1"/>
    <x v="1"/>
    <x v="1"/>
    <s v="USD"/>
    <n v="1335243600"/>
    <x v="767"/>
    <n v="1336712400"/>
    <d v="2012-05-11T05:00:00"/>
    <b v="0"/>
    <b v="0"/>
    <s v="food/food trucks"/>
    <x v="0"/>
    <x v="0"/>
    <x v="844"/>
    <x v="843"/>
  </r>
  <r>
    <n v="857"/>
    <s v="Miranda, Gray and Hale"/>
    <s v="Programmable disintermediate matrices"/>
    <n v="5300"/>
    <n v="7413"/>
    <x v="1"/>
    <x v="537"/>
    <x v="5"/>
    <s v="CHF"/>
    <n v="1328421600"/>
    <x v="768"/>
    <n v="1330408800"/>
    <d v="2012-02-28T06:00:00"/>
    <b v="1"/>
    <b v="0"/>
    <s v="film &amp; video/shorts"/>
    <x v="4"/>
    <x v="12"/>
    <x v="845"/>
    <x v="844"/>
  </r>
  <r>
    <n v="858"/>
    <s v="Ayala, Crawford and Taylor"/>
    <s v="Realigned 5thgeneration knowledge user"/>
    <n v="4000"/>
    <n v="2778"/>
    <x v="0"/>
    <x v="164"/>
    <x v="1"/>
    <s v="USD"/>
    <n v="1524286800"/>
    <x v="769"/>
    <n v="1524891600"/>
    <d v="2018-04-28T05:00:00"/>
    <b v="1"/>
    <b v="0"/>
    <s v="food/food trucks"/>
    <x v="0"/>
    <x v="0"/>
    <x v="846"/>
    <x v="845"/>
  </r>
  <r>
    <n v="859"/>
    <s v="Martinez Ltd"/>
    <s v="Multi-layered upward-trending groupware"/>
    <n v="7300"/>
    <n v="2594"/>
    <x v="0"/>
    <x v="377"/>
    <x v="1"/>
    <s v="USD"/>
    <n v="1362117600"/>
    <x v="770"/>
    <n v="1363669200"/>
    <d v="2013-03-19T05:00:00"/>
    <b v="0"/>
    <b v="1"/>
    <s v="theater/plays"/>
    <x v="3"/>
    <x v="3"/>
    <x v="847"/>
    <x v="846"/>
  </r>
  <r>
    <n v="860"/>
    <s v="Lee PLC"/>
    <s v="Re-contextualized leadingedge firmware"/>
    <n v="2000"/>
    <n v="5033"/>
    <x v="1"/>
    <x v="167"/>
    <x v="1"/>
    <s v="USD"/>
    <n v="1550556000"/>
    <x v="771"/>
    <n v="1551420000"/>
    <d v="2019-03-01T06:00:00"/>
    <b v="0"/>
    <b v="1"/>
    <s v="technology/wearables"/>
    <x v="2"/>
    <x v="8"/>
    <x v="848"/>
    <x v="847"/>
  </r>
  <r>
    <n v="861"/>
    <s v="Young, Ramsey and Powell"/>
    <s v="Devolved disintermediate analyzer"/>
    <n v="8800"/>
    <n v="9317"/>
    <x v="1"/>
    <x v="25"/>
    <x v="1"/>
    <s v="USD"/>
    <n v="1269147600"/>
    <x v="772"/>
    <n v="1269838800"/>
    <d v="2010-03-29T05:00:00"/>
    <b v="0"/>
    <b v="0"/>
    <s v="theater/plays"/>
    <x v="3"/>
    <x v="3"/>
    <x v="849"/>
    <x v="848"/>
  </r>
  <r>
    <n v="862"/>
    <s v="Lewis and Sons"/>
    <s v="Profound disintermediate open system"/>
    <n v="3500"/>
    <n v="6560"/>
    <x v="1"/>
    <x v="72"/>
    <x v="1"/>
    <s v="USD"/>
    <n v="1312174800"/>
    <x v="773"/>
    <n v="1312520400"/>
    <d v="2011-08-05T05:00:00"/>
    <b v="0"/>
    <b v="0"/>
    <s v="theater/plays"/>
    <x v="3"/>
    <x v="3"/>
    <x v="850"/>
    <x v="849"/>
  </r>
  <r>
    <n v="863"/>
    <s v="Davis-Johnson"/>
    <s v="Automated reciprocal protocol"/>
    <n v="1400"/>
    <n v="5415"/>
    <x v="1"/>
    <x v="538"/>
    <x v="1"/>
    <s v="USD"/>
    <n v="1434517200"/>
    <x v="774"/>
    <n v="1436504400"/>
    <d v="2015-07-10T05:00:00"/>
    <b v="0"/>
    <b v="1"/>
    <s v="film &amp; video/television"/>
    <x v="4"/>
    <x v="19"/>
    <x v="851"/>
    <x v="850"/>
  </r>
  <r>
    <n v="864"/>
    <s v="Stevenson-Thompson"/>
    <s v="Automated static workforce"/>
    <n v="4200"/>
    <n v="14577"/>
    <x v="1"/>
    <x v="503"/>
    <x v="1"/>
    <s v="USD"/>
    <n v="1471582800"/>
    <x v="775"/>
    <n v="1472014800"/>
    <d v="2016-08-24T05:00:00"/>
    <b v="0"/>
    <b v="0"/>
    <s v="film &amp; video/shorts"/>
    <x v="4"/>
    <x v="12"/>
    <x v="852"/>
    <x v="851"/>
  </r>
  <r>
    <n v="865"/>
    <s v="Ellis, Smith and Armstrong"/>
    <s v="Horizontal attitude-oriented help-desk"/>
    <n v="81000"/>
    <n v="150515"/>
    <x v="1"/>
    <x v="539"/>
    <x v="1"/>
    <s v="USD"/>
    <n v="1410757200"/>
    <x v="776"/>
    <n v="1411534800"/>
    <d v="2014-09-24T05:00:00"/>
    <b v="0"/>
    <b v="0"/>
    <s v="theater/plays"/>
    <x v="3"/>
    <x v="3"/>
    <x v="853"/>
    <x v="852"/>
  </r>
  <r>
    <n v="866"/>
    <s v="Jackson-Brown"/>
    <s v="Versatile 5thgeneration matrices"/>
    <n v="182800"/>
    <n v="79045"/>
    <x v="3"/>
    <x v="540"/>
    <x v="1"/>
    <s v="USD"/>
    <n v="1304830800"/>
    <x v="777"/>
    <n v="1304917200"/>
    <d v="2011-05-09T05:00:00"/>
    <b v="0"/>
    <b v="0"/>
    <s v="photography/photography books"/>
    <x v="7"/>
    <x v="14"/>
    <x v="854"/>
    <x v="853"/>
  </r>
  <r>
    <n v="867"/>
    <s v="Kane, Pruitt and Rivera"/>
    <s v="Cross-platform next generation service-desk"/>
    <n v="4800"/>
    <n v="7797"/>
    <x v="1"/>
    <x v="402"/>
    <x v="1"/>
    <s v="USD"/>
    <n v="1539061200"/>
    <x v="778"/>
    <n v="1539579600"/>
    <d v="2018-10-15T05:00:00"/>
    <b v="0"/>
    <b v="0"/>
    <s v="food/food trucks"/>
    <x v="0"/>
    <x v="0"/>
    <x v="855"/>
    <x v="854"/>
  </r>
  <r>
    <n v="868"/>
    <s v="Wood, Buckley and Meza"/>
    <s v="Front-line web-enabled installation"/>
    <n v="7000"/>
    <n v="12939"/>
    <x v="1"/>
    <x v="105"/>
    <x v="1"/>
    <s v="USD"/>
    <n v="1381554000"/>
    <x v="779"/>
    <n v="1382504400"/>
    <d v="2013-10-23T05:00:00"/>
    <b v="0"/>
    <b v="0"/>
    <s v="theater/plays"/>
    <x v="3"/>
    <x v="3"/>
    <x v="856"/>
    <x v="855"/>
  </r>
  <r>
    <n v="869"/>
    <s v="Brown-Williams"/>
    <s v="Multi-channeled responsive product"/>
    <n v="161900"/>
    <n v="38376"/>
    <x v="0"/>
    <x v="541"/>
    <x v="1"/>
    <s v="USD"/>
    <n v="1277096400"/>
    <x v="780"/>
    <n v="1278306000"/>
    <d v="2010-07-05T05:00:00"/>
    <b v="0"/>
    <b v="0"/>
    <s v="film &amp; video/drama"/>
    <x v="4"/>
    <x v="6"/>
    <x v="857"/>
    <x v="856"/>
  </r>
  <r>
    <n v="870"/>
    <s v="Hansen-Austin"/>
    <s v="Adaptive demand-driven encryption"/>
    <n v="7700"/>
    <n v="6920"/>
    <x v="0"/>
    <x v="246"/>
    <x v="1"/>
    <s v="USD"/>
    <n v="1440392400"/>
    <x v="335"/>
    <n v="1442552400"/>
    <d v="2015-09-18T05:00:00"/>
    <b v="0"/>
    <b v="0"/>
    <s v="theater/plays"/>
    <x v="3"/>
    <x v="3"/>
    <x v="858"/>
    <x v="857"/>
  </r>
  <r>
    <n v="871"/>
    <s v="Santana-George"/>
    <s v="Re-engineered client-driven knowledge user"/>
    <n v="71500"/>
    <n v="194912"/>
    <x v="1"/>
    <x v="542"/>
    <x v="1"/>
    <s v="USD"/>
    <n v="1509512400"/>
    <x v="535"/>
    <n v="1511071200"/>
    <d v="2017-11-19T06:00:00"/>
    <b v="0"/>
    <b v="1"/>
    <s v="theater/plays"/>
    <x v="3"/>
    <x v="3"/>
    <x v="859"/>
    <x v="858"/>
  </r>
  <r>
    <n v="872"/>
    <s v="Davis LLC"/>
    <s v="Compatible logistical paradigm"/>
    <n v="4700"/>
    <n v="7992"/>
    <x v="1"/>
    <x v="543"/>
    <x v="2"/>
    <s v="AUD"/>
    <n v="1535950800"/>
    <x v="270"/>
    <n v="1536382800"/>
    <d v="2018-09-08T05:00:00"/>
    <b v="0"/>
    <b v="0"/>
    <s v="film &amp; video/science fiction"/>
    <x v="4"/>
    <x v="22"/>
    <x v="860"/>
    <x v="859"/>
  </r>
  <r>
    <n v="873"/>
    <s v="Vazquez, Ochoa and Clark"/>
    <s v="Intuitive value-added installation"/>
    <n v="42100"/>
    <n v="79268"/>
    <x v="1"/>
    <x v="544"/>
    <x v="1"/>
    <s v="USD"/>
    <n v="1389160800"/>
    <x v="781"/>
    <n v="1389592800"/>
    <d v="2014-01-13T06:00:00"/>
    <b v="0"/>
    <b v="0"/>
    <s v="photography/photography books"/>
    <x v="7"/>
    <x v="14"/>
    <x v="861"/>
    <x v="860"/>
  </r>
  <r>
    <n v="874"/>
    <s v="Chung-Nguyen"/>
    <s v="Managed discrete parallelism"/>
    <n v="40200"/>
    <n v="139468"/>
    <x v="1"/>
    <x v="545"/>
    <x v="1"/>
    <s v="USD"/>
    <n v="1271998800"/>
    <x v="782"/>
    <n v="1275282000"/>
    <d v="2010-05-31T05:00:00"/>
    <b v="0"/>
    <b v="1"/>
    <s v="photography/photography books"/>
    <x v="7"/>
    <x v="14"/>
    <x v="862"/>
    <x v="861"/>
  </r>
  <r>
    <n v="875"/>
    <s v="Mueller-Harmon"/>
    <s v="Implemented tangible approach"/>
    <n v="7900"/>
    <n v="5465"/>
    <x v="0"/>
    <x v="109"/>
    <x v="1"/>
    <s v="USD"/>
    <n v="1294898400"/>
    <x v="783"/>
    <n v="1294984800"/>
    <d v="2011-01-14T06:00:00"/>
    <b v="0"/>
    <b v="0"/>
    <s v="music/rock"/>
    <x v="1"/>
    <x v="1"/>
    <x v="863"/>
    <x v="862"/>
  </r>
  <r>
    <n v="876"/>
    <s v="Dixon, Perez and Banks"/>
    <s v="Re-engineered encompassing definition"/>
    <n v="8300"/>
    <n v="2111"/>
    <x v="0"/>
    <x v="176"/>
    <x v="0"/>
    <s v="CAD"/>
    <n v="1559970000"/>
    <x v="784"/>
    <n v="1562043600"/>
    <d v="2019-07-02T05:00:00"/>
    <b v="0"/>
    <b v="0"/>
    <s v="photography/photography books"/>
    <x v="7"/>
    <x v="14"/>
    <x v="864"/>
    <x v="863"/>
  </r>
  <r>
    <n v="877"/>
    <s v="Estrada Group"/>
    <s v="Multi-lateral uniform collaboration"/>
    <n v="163600"/>
    <n v="126628"/>
    <x v="0"/>
    <x v="546"/>
    <x v="1"/>
    <s v="USD"/>
    <n v="1469509200"/>
    <x v="785"/>
    <n v="1469595600"/>
    <d v="2016-07-27T05:00:00"/>
    <b v="0"/>
    <b v="0"/>
    <s v="food/food trucks"/>
    <x v="0"/>
    <x v="0"/>
    <x v="865"/>
    <x v="864"/>
  </r>
  <r>
    <n v="878"/>
    <s v="Lutz Group"/>
    <s v="Enterprise-wide foreground paradigm"/>
    <n v="2700"/>
    <n v="1012"/>
    <x v="0"/>
    <x v="65"/>
    <x v="6"/>
    <s v="EUR"/>
    <n v="1579068000"/>
    <x v="786"/>
    <n v="1581141600"/>
    <d v="2020-02-08T06:00:00"/>
    <b v="0"/>
    <b v="0"/>
    <s v="music/metal"/>
    <x v="1"/>
    <x v="16"/>
    <x v="866"/>
    <x v="865"/>
  </r>
  <r>
    <n v="879"/>
    <s v="Ortiz Inc"/>
    <s v="Stand-alone incremental parallelism"/>
    <n v="1000"/>
    <n v="5438"/>
    <x v="1"/>
    <x v="4"/>
    <x v="1"/>
    <s v="USD"/>
    <n v="1487743200"/>
    <x v="787"/>
    <n v="1488520800"/>
    <d v="2017-03-03T06:00:00"/>
    <b v="0"/>
    <b v="0"/>
    <s v="publishing/nonfiction"/>
    <x v="5"/>
    <x v="9"/>
    <x v="867"/>
    <x v="866"/>
  </r>
  <r>
    <n v="880"/>
    <s v="Craig, Ellis and Miller"/>
    <s v="Persevering 5thgeneration throughput"/>
    <n v="84500"/>
    <n v="193101"/>
    <x v="1"/>
    <x v="547"/>
    <x v="1"/>
    <s v="USD"/>
    <n v="1563685200"/>
    <x v="788"/>
    <n v="1563858000"/>
    <d v="2019-07-23T05:00:00"/>
    <b v="0"/>
    <b v="0"/>
    <s v="music/electric music"/>
    <x v="1"/>
    <x v="5"/>
    <x v="868"/>
    <x v="867"/>
  </r>
  <r>
    <n v="881"/>
    <s v="Charles Inc"/>
    <s v="Implemented object-oriented synergy"/>
    <n v="81300"/>
    <n v="31665"/>
    <x v="0"/>
    <x v="15"/>
    <x v="1"/>
    <s v="USD"/>
    <n v="1436418000"/>
    <x v="330"/>
    <n v="1438923600"/>
    <d v="2015-08-07T05:00:00"/>
    <b v="0"/>
    <b v="1"/>
    <s v="theater/plays"/>
    <x v="3"/>
    <x v="3"/>
    <x v="869"/>
    <x v="868"/>
  </r>
  <r>
    <n v="882"/>
    <s v="White-Rosario"/>
    <s v="Balanced demand-driven definition"/>
    <n v="800"/>
    <n v="2960"/>
    <x v="1"/>
    <x v="175"/>
    <x v="1"/>
    <s v="USD"/>
    <n v="1421820000"/>
    <x v="789"/>
    <n v="1422165600"/>
    <d v="2015-01-25T06:00:00"/>
    <b v="0"/>
    <b v="0"/>
    <s v="theater/plays"/>
    <x v="3"/>
    <x v="3"/>
    <x v="870"/>
    <x v="869"/>
  </r>
  <r>
    <n v="883"/>
    <s v="Simmons-Villarreal"/>
    <s v="Customer-focused mobile Graphic Interface"/>
    <n v="3400"/>
    <n v="8089"/>
    <x v="1"/>
    <x v="548"/>
    <x v="1"/>
    <s v="USD"/>
    <n v="1274763600"/>
    <x v="790"/>
    <n v="1277874000"/>
    <d v="2010-06-30T05:00:00"/>
    <b v="0"/>
    <b v="0"/>
    <s v="film &amp; video/shorts"/>
    <x v="4"/>
    <x v="12"/>
    <x v="871"/>
    <x v="870"/>
  </r>
  <r>
    <n v="884"/>
    <s v="Strickland Group"/>
    <s v="Horizontal secondary interface"/>
    <n v="170800"/>
    <n v="109374"/>
    <x v="0"/>
    <x v="549"/>
    <x v="1"/>
    <s v="USD"/>
    <n v="1399179600"/>
    <x v="791"/>
    <n v="1399352400"/>
    <d v="2014-05-06T05:00:00"/>
    <b v="0"/>
    <b v="1"/>
    <s v="theater/plays"/>
    <x v="3"/>
    <x v="3"/>
    <x v="872"/>
    <x v="871"/>
  </r>
  <r>
    <n v="885"/>
    <s v="Lynch Ltd"/>
    <s v="Virtual analyzing collaboration"/>
    <n v="1800"/>
    <n v="2129"/>
    <x v="1"/>
    <x v="550"/>
    <x v="1"/>
    <s v="USD"/>
    <n v="1275800400"/>
    <x v="792"/>
    <n v="1279083600"/>
    <d v="2010-07-14T05:00:00"/>
    <b v="0"/>
    <b v="0"/>
    <s v="theater/plays"/>
    <x v="3"/>
    <x v="3"/>
    <x v="873"/>
    <x v="872"/>
  </r>
  <r>
    <n v="886"/>
    <s v="Sanders LLC"/>
    <s v="Multi-tiered explicit focus group"/>
    <n v="150600"/>
    <n v="127745"/>
    <x v="0"/>
    <x v="551"/>
    <x v="1"/>
    <s v="USD"/>
    <n v="1282798800"/>
    <x v="793"/>
    <n v="1284354000"/>
    <d v="2010-09-13T05:00:00"/>
    <b v="0"/>
    <b v="0"/>
    <s v="music/indie rock"/>
    <x v="1"/>
    <x v="7"/>
    <x v="874"/>
    <x v="873"/>
  </r>
  <r>
    <n v="887"/>
    <s v="Cooper LLC"/>
    <s v="Multi-layered systematic knowledgebase"/>
    <n v="7800"/>
    <n v="2289"/>
    <x v="0"/>
    <x v="249"/>
    <x v="1"/>
    <s v="USD"/>
    <n v="1437109200"/>
    <x v="794"/>
    <n v="1441170000"/>
    <d v="2015-09-02T05:00:00"/>
    <b v="0"/>
    <b v="1"/>
    <s v="theater/plays"/>
    <x v="3"/>
    <x v="3"/>
    <x v="875"/>
    <x v="874"/>
  </r>
  <r>
    <n v="888"/>
    <s v="Palmer Ltd"/>
    <s v="Reverse-engineered uniform knowledge user"/>
    <n v="5800"/>
    <n v="12174"/>
    <x v="1"/>
    <x v="552"/>
    <x v="1"/>
    <s v="USD"/>
    <n v="1491886800"/>
    <x v="795"/>
    <n v="1493528400"/>
    <d v="2017-04-30T05:00:00"/>
    <b v="0"/>
    <b v="0"/>
    <s v="theater/plays"/>
    <x v="3"/>
    <x v="3"/>
    <x v="876"/>
    <x v="875"/>
  </r>
  <r>
    <n v="889"/>
    <s v="Santos Group"/>
    <s v="Secured dynamic capacity"/>
    <n v="5600"/>
    <n v="9508"/>
    <x v="1"/>
    <x v="393"/>
    <x v="1"/>
    <s v="USD"/>
    <n v="1394600400"/>
    <x v="796"/>
    <n v="1395205200"/>
    <d v="2014-03-19T05:00:00"/>
    <b v="0"/>
    <b v="1"/>
    <s v="music/electric music"/>
    <x v="1"/>
    <x v="5"/>
    <x v="877"/>
    <x v="876"/>
  </r>
  <r>
    <n v="890"/>
    <s v="Christian, Kim and Jimenez"/>
    <s v="Devolved foreground throughput"/>
    <n v="134400"/>
    <n v="155849"/>
    <x v="1"/>
    <x v="553"/>
    <x v="1"/>
    <s v="USD"/>
    <n v="1561352400"/>
    <x v="797"/>
    <n v="1561438800"/>
    <d v="2019-06-25T05:00:00"/>
    <b v="0"/>
    <b v="0"/>
    <s v="music/indie rock"/>
    <x v="1"/>
    <x v="7"/>
    <x v="878"/>
    <x v="877"/>
  </r>
  <r>
    <n v="891"/>
    <s v="Williams, Price and Hurley"/>
    <s v="Synchronized demand-driven infrastructure"/>
    <n v="3000"/>
    <n v="7758"/>
    <x v="1"/>
    <x v="34"/>
    <x v="0"/>
    <s v="CAD"/>
    <n v="1322892000"/>
    <x v="798"/>
    <n v="1326693600"/>
    <d v="2012-01-16T06:00:00"/>
    <b v="0"/>
    <b v="0"/>
    <s v="film &amp; video/documentary"/>
    <x v="4"/>
    <x v="4"/>
    <x v="879"/>
    <x v="878"/>
  </r>
  <r>
    <n v="892"/>
    <s v="Anderson, Parks and Estrada"/>
    <s v="Realigned discrete structure"/>
    <n v="6000"/>
    <n v="13835"/>
    <x v="1"/>
    <x v="554"/>
    <x v="1"/>
    <s v="USD"/>
    <n v="1274418000"/>
    <x v="799"/>
    <n v="1277960400"/>
    <d v="2010-07-01T05:00:00"/>
    <b v="0"/>
    <b v="0"/>
    <s v="publishing/translations"/>
    <x v="5"/>
    <x v="18"/>
    <x v="880"/>
    <x v="879"/>
  </r>
  <r>
    <n v="893"/>
    <s v="Collins-Martinez"/>
    <s v="Progressive grid-enabled website"/>
    <n v="8400"/>
    <n v="10770"/>
    <x v="1"/>
    <x v="134"/>
    <x v="6"/>
    <s v="EUR"/>
    <n v="1434344400"/>
    <x v="800"/>
    <n v="1434690000"/>
    <d v="2015-06-19T05:00:00"/>
    <b v="0"/>
    <b v="1"/>
    <s v="film &amp; video/documentary"/>
    <x v="4"/>
    <x v="4"/>
    <x v="881"/>
    <x v="880"/>
  </r>
  <r>
    <n v="894"/>
    <s v="Barrett Inc"/>
    <s v="Organic cohesive neural-net"/>
    <n v="1700"/>
    <n v="3208"/>
    <x v="1"/>
    <x v="75"/>
    <x v="4"/>
    <s v="GBP"/>
    <n v="1373518800"/>
    <x v="801"/>
    <n v="1376110800"/>
    <d v="2013-08-10T05:00:00"/>
    <b v="0"/>
    <b v="1"/>
    <s v="film &amp; video/television"/>
    <x v="4"/>
    <x v="19"/>
    <x v="882"/>
    <x v="881"/>
  </r>
  <r>
    <n v="895"/>
    <s v="Adams-Rollins"/>
    <s v="Integrated demand-driven info-mediaries"/>
    <n v="159800"/>
    <n v="11108"/>
    <x v="0"/>
    <x v="37"/>
    <x v="1"/>
    <s v="USD"/>
    <n v="1517637600"/>
    <x v="802"/>
    <n v="1518415200"/>
    <d v="2018-02-12T06:00:00"/>
    <b v="0"/>
    <b v="0"/>
    <s v="theater/plays"/>
    <x v="3"/>
    <x v="3"/>
    <x v="883"/>
    <x v="882"/>
  </r>
  <r>
    <n v="896"/>
    <s v="Wright-Bryant"/>
    <s v="Reverse-engineered client-server extranet"/>
    <n v="19800"/>
    <n v="153338"/>
    <x v="1"/>
    <x v="555"/>
    <x v="2"/>
    <s v="AUD"/>
    <n v="1310619600"/>
    <x v="803"/>
    <n v="1310878800"/>
    <d v="2011-07-17T05:00:00"/>
    <b v="0"/>
    <b v="1"/>
    <s v="food/food trucks"/>
    <x v="0"/>
    <x v="0"/>
    <x v="884"/>
    <x v="883"/>
  </r>
  <r>
    <n v="897"/>
    <s v="Berry-Cannon"/>
    <s v="Organized discrete encoding"/>
    <n v="8800"/>
    <n v="2437"/>
    <x v="0"/>
    <x v="11"/>
    <x v="1"/>
    <s v="USD"/>
    <n v="1556427600"/>
    <x v="212"/>
    <n v="1556600400"/>
    <d v="2019-04-30T05:00:00"/>
    <b v="0"/>
    <b v="0"/>
    <s v="theater/plays"/>
    <x v="3"/>
    <x v="3"/>
    <x v="885"/>
    <x v="884"/>
  </r>
  <r>
    <n v="898"/>
    <s v="Davis-Gonzalez"/>
    <s v="Balanced regional flexibility"/>
    <n v="179100"/>
    <n v="93991"/>
    <x v="0"/>
    <x v="556"/>
    <x v="1"/>
    <s v="USD"/>
    <n v="1576476000"/>
    <x v="804"/>
    <n v="1576994400"/>
    <d v="2019-12-22T06:00:00"/>
    <b v="0"/>
    <b v="0"/>
    <s v="film &amp; video/documentary"/>
    <x v="4"/>
    <x v="4"/>
    <x v="886"/>
    <x v="885"/>
  </r>
  <r>
    <n v="899"/>
    <s v="Best-Young"/>
    <s v="Implemented multimedia time-frame"/>
    <n v="3100"/>
    <n v="12620"/>
    <x v="1"/>
    <x v="300"/>
    <x v="5"/>
    <s v="CHF"/>
    <n v="1381122000"/>
    <x v="805"/>
    <n v="1382677200"/>
    <d v="2013-10-25T05:00:00"/>
    <b v="0"/>
    <b v="0"/>
    <s v="music/jazz"/>
    <x v="1"/>
    <x v="17"/>
    <x v="887"/>
    <x v="886"/>
  </r>
  <r>
    <n v="900"/>
    <s v="Powers, Smith and Deleon"/>
    <s v="Enhanced uniform service-desk"/>
    <n v="100"/>
    <n v="2"/>
    <x v="0"/>
    <x v="49"/>
    <x v="1"/>
    <s v="USD"/>
    <n v="1411102800"/>
    <x v="806"/>
    <n v="1411189200"/>
    <d v="2014-09-20T05:00:00"/>
    <b v="0"/>
    <b v="1"/>
    <s v="technology/web"/>
    <x v="2"/>
    <x v="2"/>
    <x v="50"/>
    <x v="50"/>
  </r>
  <r>
    <n v="901"/>
    <s v="Hogan Group"/>
    <s v="Versatile bottom-line definition"/>
    <n v="5600"/>
    <n v="8746"/>
    <x v="1"/>
    <x v="122"/>
    <x v="1"/>
    <s v="USD"/>
    <n v="1531803600"/>
    <x v="807"/>
    <n v="1534654800"/>
    <d v="2018-08-19T05:00:00"/>
    <b v="0"/>
    <b v="1"/>
    <s v="music/rock"/>
    <x v="1"/>
    <x v="1"/>
    <x v="888"/>
    <x v="887"/>
  </r>
  <r>
    <n v="902"/>
    <s v="Wang, Silva and Byrd"/>
    <s v="Integrated bifurcated software"/>
    <n v="1400"/>
    <n v="3534"/>
    <x v="1"/>
    <x v="460"/>
    <x v="1"/>
    <s v="USD"/>
    <n v="1454133600"/>
    <x v="722"/>
    <n v="1457762400"/>
    <d v="2016-03-12T06:00:00"/>
    <b v="0"/>
    <b v="0"/>
    <s v="technology/web"/>
    <x v="2"/>
    <x v="2"/>
    <x v="889"/>
    <x v="888"/>
  </r>
  <r>
    <n v="903"/>
    <s v="Parker-Morris"/>
    <s v="Assimilated next generation instruction set"/>
    <n v="41000"/>
    <n v="709"/>
    <x v="2"/>
    <x v="443"/>
    <x v="1"/>
    <s v="USD"/>
    <n v="1336194000"/>
    <x v="477"/>
    <n v="1337490000"/>
    <d v="2012-05-20T05:00:00"/>
    <b v="0"/>
    <b v="1"/>
    <s v="publishing/nonfiction"/>
    <x v="5"/>
    <x v="9"/>
    <x v="890"/>
    <x v="889"/>
  </r>
  <r>
    <n v="904"/>
    <s v="Rodriguez, Johnson and Jackson"/>
    <s v="Digitized foreground array"/>
    <n v="6500"/>
    <n v="795"/>
    <x v="0"/>
    <x v="36"/>
    <x v="1"/>
    <s v="USD"/>
    <n v="1349326800"/>
    <x v="259"/>
    <n v="1349672400"/>
    <d v="2012-10-08T05:00:00"/>
    <b v="0"/>
    <b v="0"/>
    <s v="publishing/radio &amp; podcasts"/>
    <x v="5"/>
    <x v="15"/>
    <x v="891"/>
    <x v="890"/>
  </r>
  <r>
    <n v="905"/>
    <s v="Haynes PLC"/>
    <s v="Re-engineered clear-thinking project"/>
    <n v="7900"/>
    <n v="12955"/>
    <x v="1"/>
    <x v="64"/>
    <x v="1"/>
    <s v="USD"/>
    <n v="1379566800"/>
    <x v="9"/>
    <n v="1379826000"/>
    <d v="2013-09-22T05:00:00"/>
    <b v="0"/>
    <b v="0"/>
    <s v="theater/plays"/>
    <x v="3"/>
    <x v="3"/>
    <x v="892"/>
    <x v="891"/>
  </r>
  <r>
    <n v="906"/>
    <s v="Hayes Group"/>
    <s v="Implemented even-keeled standardization"/>
    <n v="5500"/>
    <n v="8964"/>
    <x v="1"/>
    <x v="271"/>
    <x v="1"/>
    <s v="USD"/>
    <n v="1494651600"/>
    <x v="808"/>
    <n v="1497762000"/>
    <d v="2017-06-18T05:00:00"/>
    <b v="1"/>
    <b v="1"/>
    <s v="film &amp; video/documentary"/>
    <x v="4"/>
    <x v="4"/>
    <x v="893"/>
    <x v="892"/>
  </r>
  <r>
    <n v="907"/>
    <s v="White, Pena and Calhoun"/>
    <s v="Quality-focused asymmetric adapter"/>
    <n v="9100"/>
    <n v="1843"/>
    <x v="0"/>
    <x v="142"/>
    <x v="1"/>
    <s v="USD"/>
    <n v="1303880400"/>
    <x v="809"/>
    <n v="1304485200"/>
    <d v="2011-05-04T05:00:00"/>
    <b v="0"/>
    <b v="0"/>
    <s v="theater/plays"/>
    <x v="3"/>
    <x v="3"/>
    <x v="894"/>
    <x v="893"/>
  </r>
  <r>
    <n v="908"/>
    <s v="Bryant-Pope"/>
    <s v="Networked intangible help-desk"/>
    <n v="38200"/>
    <n v="121950"/>
    <x v="1"/>
    <x v="557"/>
    <x v="1"/>
    <s v="USD"/>
    <n v="1335934800"/>
    <x v="444"/>
    <n v="1336885200"/>
    <d v="2012-05-13T05:00:00"/>
    <b v="0"/>
    <b v="0"/>
    <s v="games/video games"/>
    <x v="6"/>
    <x v="11"/>
    <x v="895"/>
    <x v="894"/>
  </r>
  <r>
    <n v="909"/>
    <s v="Gates, Li and Thompson"/>
    <s v="Synchronized attitude-oriented frame"/>
    <n v="1800"/>
    <n v="8621"/>
    <x v="1"/>
    <x v="175"/>
    <x v="0"/>
    <s v="CAD"/>
    <n v="1528088400"/>
    <x v="384"/>
    <n v="1530421200"/>
    <d v="2018-07-01T05:00:00"/>
    <b v="0"/>
    <b v="1"/>
    <s v="theater/plays"/>
    <x v="3"/>
    <x v="3"/>
    <x v="896"/>
    <x v="895"/>
  </r>
  <r>
    <n v="910"/>
    <s v="King-Morris"/>
    <s v="Proactive incremental architecture"/>
    <n v="154500"/>
    <n v="30215"/>
    <x v="3"/>
    <x v="102"/>
    <x v="1"/>
    <s v="USD"/>
    <n v="1421906400"/>
    <x v="810"/>
    <n v="1421992800"/>
    <d v="2015-01-23T06:00:00"/>
    <b v="0"/>
    <b v="0"/>
    <s v="theater/plays"/>
    <x v="3"/>
    <x v="3"/>
    <x v="897"/>
    <x v="896"/>
  </r>
  <r>
    <n v="911"/>
    <s v="Carter, Cole and Curtis"/>
    <s v="Cloned responsive standardization"/>
    <n v="5800"/>
    <n v="11539"/>
    <x v="1"/>
    <x v="558"/>
    <x v="1"/>
    <s v="USD"/>
    <n v="1568005200"/>
    <x v="811"/>
    <n v="1568178000"/>
    <d v="2019-09-11T05:00:00"/>
    <b v="1"/>
    <b v="0"/>
    <s v="technology/web"/>
    <x v="2"/>
    <x v="2"/>
    <x v="898"/>
    <x v="897"/>
  </r>
  <r>
    <n v="912"/>
    <s v="Sanchez-Parsons"/>
    <s v="Reduced bifurcated pricing structure"/>
    <n v="1800"/>
    <n v="14310"/>
    <x v="1"/>
    <x v="559"/>
    <x v="1"/>
    <s v="USD"/>
    <n v="1346821200"/>
    <x v="812"/>
    <n v="1347944400"/>
    <d v="2012-09-18T05:00:00"/>
    <b v="1"/>
    <b v="0"/>
    <s v="film &amp; video/drama"/>
    <x v="4"/>
    <x v="6"/>
    <x v="899"/>
    <x v="898"/>
  </r>
  <r>
    <n v="913"/>
    <s v="Rivera-Pearson"/>
    <s v="Re-engineered asymmetric challenge"/>
    <n v="70200"/>
    <n v="35536"/>
    <x v="0"/>
    <x v="560"/>
    <x v="2"/>
    <s v="AUD"/>
    <n v="1557637200"/>
    <x v="813"/>
    <n v="1558760400"/>
    <d v="2019-05-25T05:00:00"/>
    <b v="0"/>
    <b v="0"/>
    <s v="film &amp; video/drama"/>
    <x v="4"/>
    <x v="6"/>
    <x v="900"/>
    <x v="899"/>
  </r>
  <r>
    <n v="914"/>
    <s v="Ramirez, Padilla and Barrera"/>
    <s v="Diverse client-driven conglomeration"/>
    <n v="6400"/>
    <n v="3676"/>
    <x v="0"/>
    <x v="561"/>
    <x v="4"/>
    <s v="GBP"/>
    <n v="1375592400"/>
    <x v="814"/>
    <n v="1376629200"/>
    <d v="2013-08-16T05:00:00"/>
    <b v="0"/>
    <b v="0"/>
    <s v="theater/plays"/>
    <x v="3"/>
    <x v="3"/>
    <x v="901"/>
    <x v="900"/>
  </r>
  <r>
    <n v="915"/>
    <s v="Riggs Group"/>
    <s v="Configurable upward-trending solution"/>
    <n v="125900"/>
    <n v="195936"/>
    <x v="1"/>
    <x v="562"/>
    <x v="4"/>
    <s v="GBP"/>
    <n v="1503982800"/>
    <x v="80"/>
    <n v="1504760400"/>
    <d v="2017-09-07T05:00:00"/>
    <b v="0"/>
    <b v="0"/>
    <s v="film &amp; video/television"/>
    <x v="4"/>
    <x v="19"/>
    <x v="902"/>
    <x v="901"/>
  </r>
  <r>
    <n v="916"/>
    <s v="Clements Ltd"/>
    <s v="Persistent bandwidth-monitored framework"/>
    <n v="3700"/>
    <n v="1343"/>
    <x v="0"/>
    <x v="550"/>
    <x v="1"/>
    <s v="USD"/>
    <n v="1418882400"/>
    <x v="815"/>
    <n v="1419660000"/>
    <d v="2014-12-27T06:00:00"/>
    <b v="0"/>
    <b v="0"/>
    <s v="photography/photography books"/>
    <x v="7"/>
    <x v="14"/>
    <x v="903"/>
    <x v="902"/>
  </r>
  <r>
    <n v="917"/>
    <s v="Cooper Inc"/>
    <s v="Polarized discrete product"/>
    <n v="3600"/>
    <n v="2097"/>
    <x v="2"/>
    <x v="11"/>
    <x v="4"/>
    <s v="GBP"/>
    <n v="1309237200"/>
    <x v="816"/>
    <n v="1311310800"/>
    <d v="2011-07-22T05:00:00"/>
    <b v="0"/>
    <b v="1"/>
    <s v="film &amp; video/shorts"/>
    <x v="4"/>
    <x v="12"/>
    <x v="904"/>
    <x v="903"/>
  </r>
  <r>
    <n v="918"/>
    <s v="Jones-Gonzalez"/>
    <s v="Seamless dynamic website"/>
    <n v="3800"/>
    <n v="9021"/>
    <x v="1"/>
    <x v="388"/>
    <x v="5"/>
    <s v="CHF"/>
    <n v="1343365200"/>
    <x v="474"/>
    <n v="1344315600"/>
    <d v="2012-08-07T05:00:00"/>
    <b v="0"/>
    <b v="0"/>
    <s v="publishing/radio &amp; podcasts"/>
    <x v="5"/>
    <x v="15"/>
    <x v="905"/>
    <x v="904"/>
  </r>
  <r>
    <n v="919"/>
    <s v="Fox Ltd"/>
    <s v="Extended multimedia firmware"/>
    <n v="35600"/>
    <n v="20915"/>
    <x v="0"/>
    <x v="537"/>
    <x v="2"/>
    <s v="AUD"/>
    <n v="1507957200"/>
    <x v="817"/>
    <n v="1510725600"/>
    <d v="2017-11-15T06:00:00"/>
    <b v="0"/>
    <b v="1"/>
    <s v="theater/plays"/>
    <x v="3"/>
    <x v="3"/>
    <x v="906"/>
    <x v="905"/>
  </r>
  <r>
    <n v="920"/>
    <s v="Green, Murphy and Webb"/>
    <s v="Versatile directional project"/>
    <n v="5300"/>
    <n v="9676"/>
    <x v="1"/>
    <x v="563"/>
    <x v="1"/>
    <s v="USD"/>
    <n v="1549519200"/>
    <x v="818"/>
    <n v="1551247200"/>
    <d v="2019-02-27T06:00:00"/>
    <b v="1"/>
    <b v="0"/>
    <s v="film &amp; video/animation"/>
    <x v="4"/>
    <x v="10"/>
    <x v="907"/>
    <x v="906"/>
  </r>
  <r>
    <n v="921"/>
    <s v="Stevenson PLC"/>
    <s v="Profound directional knowledge user"/>
    <n v="160400"/>
    <n v="1210"/>
    <x v="0"/>
    <x v="63"/>
    <x v="1"/>
    <s v="USD"/>
    <n v="1329026400"/>
    <x v="819"/>
    <n v="1330236000"/>
    <d v="2012-02-26T06:00:00"/>
    <b v="0"/>
    <b v="0"/>
    <s v="technology/web"/>
    <x v="2"/>
    <x v="2"/>
    <x v="908"/>
    <x v="907"/>
  </r>
  <r>
    <n v="922"/>
    <s v="Soto-Anthony"/>
    <s v="Ameliorated logistical capability"/>
    <n v="51400"/>
    <n v="90440"/>
    <x v="1"/>
    <x v="564"/>
    <x v="1"/>
    <s v="USD"/>
    <n v="1544335200"/>
    <x v="609"/>
    <n v="1545112800"/>
    <d v="2018-12-18T06:00:00"/>
    <b v="0"/>
    <b v="1"/>
    <s v="music/world music"/>
    <x v="1"/>
    <x v="21"/>
    <x v="909"/>
    <x v="908"/>
  </r>
  <r>
    <n v="923"/>
    <s v="Wise and Sons"/>
    <s v="Sharable discrete definition"/>
    <n v="1700"/>
    <n v="4044"/>
    <x v="1"/>
    <x v="174"/>
    <x v="1"/>
    <s v="USD"/>
    <n v="1279083600"/>
    <x v="547"/>
    <n v="1279170000"/>
    <d v="2010-07-15T05:00:00"/>
    <b v="0"/>
    <b v="0"/>
    <s v="theater/plays"/>
    <x v="3"/>
    <x v="3"/>
    <x v="910"/>
    <x v="909"/>
  </r>
  <r>
    <n v="924"/>
    <s v="Butler-Barr"/>
    <s v="User-friendly next generation core"/>
    <n v="39400"/>
    <n v="192292"/>
    <x v="1"/>
    <x v="565"/>
    <x v="6"/>
    <s v="EUR"/>
    <n v="1572498000"/>
    <x v="820"/>
    <n v="1573452000"/>
    <d v="2019-11-11T06:00:00"/>
    <b v="0"/>
    <b v="0"/>
    <s v="theater/plays"/>
    <x v="3"/>
    <x v="3"/>
    <x v="911"/>
    <x v="910"/>
  </r>
  <r>
    <n v="925"/>
    <s v="Wilson, Jefferson and Anderson"/>
    <s v="Profit-focused empowering system engine"/>
    <n v="3000"/>
    <n v="6722"/>
    <x v="1"/>
    <x v="167"/>
    <x v="1"/>
    <s v="USD"/>
    <n v="1506056400"/>
    <x v="821"/>
    <n v="1507093200"/>
    <d v="2017-10-04T05:00:00"/>
    <b v="0"/>
    <b v="0"/>
    <s v="theater/plays"/>
    <x v="3"/>
    <x v="3"/>
    <x v="912"/>
    <x v="911"/>
  </r>
  <r>
    <n v="926"/>
    <s v="Brown-Oliver"/>
    <s v="Synchronized cohesive encoding"/>
    <n v="8700"/>
    <n v="1577"/>
    <x v="0"/>
    <x v="27"/>
    <x v="1"/>
    <s v="USD"/>
    <n v="1463029200"/>
    <x v="151"/>
    <n v="1463374800"/>
    <d v="2016-05-16T05:00:00"/>
    <b v="0"/>
    <b v="0"/>
    <s v="food/food trucks"/>
    <x v="0"/>
    <x v="0"/>
    <x v="913"/>
    <x v="912"/>
  </r>
  <r>
    <n v="927"/>
    <s v="Davis-Gardner"/>
    <s v="Synergistic dynamic utilization"/>
    <n v="7200"/>
    <n v="3301"/>
    <x v="0"/>
    <x v="95"/>
    <x v="1"/>
    <s v="USD"/>
    <n v="1342069200"/>
    <x v="822"/>
    <n v="1344574800"/>
    <d v="2012-08-10T05:00:00"/>
    <b v="0"/>
    <b v="0"/>
    <s v="theater/plays"/>
    <x v="3"/>
    <x v="3"/>
    <x v="914"/>
    <x v="913"/>
  </r>
  <r>
    <n v="928"/>
    <s v="Dawson Group"/>
    <s v="Triple-buffered bi-directional model"/>
    <n v="167400"/>
    <n v="196386"/>
    <x v="1"/>
    <x v="566"/>
    <x v="6"/>
    <s v="EUR"/>
    <n v="1388296800"/>
    <x v="823"/>
    <n v="1389074400"/>
    <d v="2014-01-07T06:00:00"/>
    <b v="0"/>
    <b v="0"/>
    <s v="technology/web"/>
    <x v="2"/>
    <x v="2"/>
    <x v="915"/>
    <x v="914"/>
  </r>
  <r>
    <n v="929"/>
    <s v="Turner-Terrell"/>
    <s v="Polarized tertiary function"/>
    <n v="5500"/>
    <n v="11952"/>
    <x v="1"/>
    <x v="229"/>
    <x v="4"/>
    <s v="GBP"/>
    <n v="1493787600"/>
    <x v="824"/>
    <n v="1494997200"/>
    <d v="2017-05-17T05:00:00"/>
    <b v="0"/>
    <b v="0"/>
    <s v="theater/plays"/>
    <x v="3"/>
    <x v="3"/>
    <x v="916"/>
    <x v="915"/>
  </r>
  <r>
    <n v="930"/>
    <s v="Hall, Buchanan and Benton"/>
    <s v="Configurable fault-tolerant structure"/>
    <n v="3500"/>
    <n v="3930"/>
    <x v="1"/>
    <x v="72"/>
    <x v="1"/>
    <s v="USD"/>
    <n v="1424844000"/>
    <x v="825"/>
    <n v="1425448800"/>
    <d v="2015-03-04T06:00:00"/>
    <b v="0"/>
    <b v="1"/>
    <s v="theater/plays"/>
    <x v="3"/>
    <x v="3"/>
    <x v="917"/>
    <x v="916"/>
  </r>
  <r>
    <n v="931"/>
    <s v="Lowery, Hayden and Cruz"/>
    <s v="Digitized 24/7 budgetary management"/>
    <n v="7900"/>
    <n v="5729"/>
    <x v="0"/>
    <x v="192"/>
    <x v="1"/>
    <s v="USD"/>
    <n v="1403931600"/>
    <x v="826"/>
    <n v="1404104400"/>
    <d v="2014-06-30T05:00:00"/>
    <b v="0"/>
    <b v="1"/>
    <s v="theater/plays"/>
    <x v="3"/>
    <x v="3"/>
    <x v="918"/>
    <x v="917"/>
  </r>
  <r>
    <n v="932"/>
    <s v="Mora, Miller and Harper"/>
    <s v="Stand-alone zero tolerance algorithm"/>
    <n v="2300"/>
    <n v="4883"/>
    <x v="1"/>
    <x v="358"/>
    <x v="1"/>
    <s v="USD"/>
    <n v="1394514000"/>
    <x v="827"/>
    <n v="1394773200"/>
    <d v="2014-03-14T05:00:00"/>
    <b v="0"/>
    <b v="0"/>
    <s v="music/rock"/>
    <x v="1"/>
    <x v="1"/>
    <x v="919"/>
    <x v="918"/>
  </r>
  <r>
    <n v="933"/>
    <s v="Espinoza Group"/>
    <s v="Implemented tangible support"/>
    <n v="73000"/>
    <n v="175015"/>
    <x v="1"/>
    <x v="567"/>
    <x v="1"/>
    <s v="USD"/>
    <n v="1365397200"/>
    <x v="828"/>
    <n v="1366520400"/>
    <d v="2013-04-21T05:00:00"/>
    <b v="0"/>
    <b v="0"/>
    <s v="theater/plays"/>
    <x v="3"/>
    <x v="3"/>
    <x v="920"/>
    <x v="919"/>
  </r>
  <r>
    <n v="934"/>
    <s v="Davis, Crawford and Lopez"/>
    <s v="Reactive radical framework"/>
    <n v="6200"/>
    <n v="11280"/>
    <x v="1"/>
    <x v="339"/>
    <x v="1"/>
    <s v="USD"/>
    <n v="1456120800"/>
    <x v="829"/>
    <n v="1456639200"/>
    <d v="2016-02-28T06:00:00"/>
    <b v="0"/>
    <b v="0"/>
    <s v="theater/plays"/>
    <x v="3"/>
    <x v="3"/>
    <x v="921"/>
    <x v="920"/>
  </r>
  <r>
    <n v="935"/>
    <s v="Richards, Stevens and Fleming"/>
    <s v="Object-based full-range knowledge user"/>
    <n v="6100"/>
    <n v="10012"/>
    <x v="1"/>
    <x v="227"/>
    <x v="1"/>
    <s v="USD"/>
    <n v="1437714000"/>
    <x v="830"/>
    <n v="1438318800"/>
    <d v="2015-07-31T05:00:00"/>
    <b v="0"/>
    <b v="0"/>
    <s v="theater/plays"/>
    <x v="3"/>
    <x v="3"/>
    <x v="922"/>
    <x v="921"/>
  </r>
  <r>
    <n v="936"/>
    <s v="Brown Ltd"/>
    <s v="Enhanced composite contingency"/>
    <n v="103200"/>
    <n v="1690"/>
    <x v="0"/>
    <x v="356"/>
    <x v="1"/>
    <s v="USD"/>
    <n v="1563771600"/>
    <x v="831"/>
    <n v="1564030800"/>
    <d v="2019-07-25T05:00:00"/>
    <b v="1"/>
    <b v="0"/>
    <s v="theater/plays"/>
    <x v="3"/>
    <x v="3"/>
    <x v="923"/>
    <x v="922"/>
  </r>
  <r>
    <n v="937"/>
    <s v="Tapia, Sandoval and Hurley"/>
    <s v="Cloned fresh-thinking model"/>
    <n v="171000"/>
    <n v="84891"/>
    <x v="3"/>
    <x v="568"/>
    <x v="1"/>
    <s v="USD"/>
    <n v="1448517600"/>
    <x v="832"/>
    <n v="1449295200"/>
    <d v="2015-12-05T06:00:00"/>
    <b v="0"/>
    <b v="0"/>
    <s v="film &amp; video/documentary"/>
    <x v="4"/>
    <x v="4"/>
    <x v="924"/>
    <x v="923"/>
  </r>
  <r>
    <n v="938"/>
    <s v="Allen Inc"/>
    <s v="Total dedicated benchmark"/>
    <n v="9200"/>
    <n v="10093"/>
    <x v="1"/>
    <x v="87"/>
    <x v="1"/>
    <s v="USD"/>
    <n v="1528779600"/>
    <x v="833"/>
    <n v="1531890000"/>
    <d v="2018-07-18T05:00:00"/>
    <b v="0"/>
    <b v="1"/>
    <s v="publishing/fiction"/>
    <x v="5"/>
    <x v="13"/>
    <x v="925"/>
    <x v="924"/>
  </r>
  <r>
    <n v="939"/>
    <s v="Williams, Johnson and Campbell"/>
    <s v="Streamlined human-resource Graphic Interface"/>
    <n v="7800"/>
    <n v="3839"/>
    <x v="0"/>
    <x v="109"/>
    <x v="1"/>
    <s v="USD"/>
    <n v="1304744400"/>
    <x v="834"/>
    <n v="1306213200"/>
    <d v="2011-05-24T05:00:00"/>
    <b v="0"/>
    <b v="1"/>
    <s v="games/video games"/>
    <x v="6"/>
    <x v="11"/>
    <x v="926"/>
    <x v="925"/>
  </r>
  <r>
    <n v="940"/>
    <s v="Wiggins Ltd"/>
    <s v="Upgradable analyzing core"/>
    <n v="9900"/>
    <n v="6161"/>
    <x v="2"/>
    <x v="569"/>
    <x v="0"/>
    <s v="CAD"/>
    <n v="1354341600"/>
    <x v="835"/>
    <n v="1356242400"/>
    <d v="2012-12-23T06:00:00"/>
    <b v="0"/>
    <b v="0"/>
    <s v="technology/web"/>
    <x v="2"/>
    <x v="2"/>
    <x v="927"/>
    <x v="926"/>
  </r>
  <r>
    <n v="941"/>
    <s v="Luna-Horne"/>
    <s v="Profound exuding pricing structure"/>
    <n v="43000"/>
    <n v="5615"/>
    <x v="0"/>
    <x v="373"/>
    <x v="1"/>
    <s v="USD"/>
    <n v="1294552800"/>
    <x v="836"/>
    <n v="1297576800"/>
    <d v="2011-02-13T06:00:00"/>
    <b v="1"/>
    <b v="0"/>
    <s v="theater/plays"/>
    <x v="3"/>
    <x v="3"/>
    <x v="928"/>
    <x v="927"/>
  </r>
  <r>
    <n v="942"/>
    <s v="Allen Inc"/>
    <s v="Horizontal optimizing model"/>
    <n v="9600"/>
    <n v="6205"/>
    <x v="0"/>
    <x v="109"/>
    <x v="2"/>
    <s v="AUD"/>
    <n v="1295935200"/>
    <x v="837"/>
    <n v="1296194400"/>
    <d v="2011-01-28T06:00:00"/>
    <b v="0"/>
    <b v="0"/>
    <s v="theater/plays"/>
    <x v="3"/>
    <x v="3"/>
    <x v="929"/>
    <x v="928"/>
  </r>
  <r>
    <n v="943"/>
    <s v="Peterson, Gonzalez and Spencer"/>
    <s v="Synchronized fault-tolerant algorithm"/>
    <n v="7500"/>
    <n v="11969"/>
    <x v="1"/>
    <x v="493"/>
    <x v="1"/>
    <s v="USD"/>
    <n v="1411534800"/>
    <x v="219"/>
    <n v="1414558800"/>
    <d v="2014-10-29T05:00:00"/>
    <b v="0"/>
    <b v="0"/>
    <s v="food/food trucks"/>
    <x v="0"/>
    <x v="0"/>
    <x v="930"/>
    <x v="929"/>
  </r>
  <r>
    <n v="944"/>
    <s v="Walter Inc"/>
    <s v="Streamlined 5thgeneration intranet"/>
    <n v="10000"/>
    <n v="8142"/>
    <x v="0"/>
    <x v="570"/>
    <x v="2"/>
    <s v="AUD"/>
    <n v="1486706400"/>
    <x v="365"/>
    <n v="1488348000"/>
    <d v="2017-03-01T06:00:00"/>
    <b v="0"/>
    <b v="0"/>
    <s v="photography/photography books"/>
    <x v="7"/>
    <x v="14"/>
    <x v="931"/>
    <x v="930"/>
  </r>
  <r>
    <n v="945"/>
    <s v="Sanders, Farley and Huffman"/>
    <s v="Cross-group clear-thinking task-force"/>
    <n v="172000"/>
    <n v="55805"/>
    <x v="0"/>
    <x v="571"/>
    <x v="1"/>
    <s v="USD"/>
    <n v="1333602000"/>
    <x v="838"/>
    <n v="1334898000"/>
    <d v="2012-04-20T05:00:00"/>
    <b v="1"/>
    <b v="0"/>
    <s v="photography/photography books"/>
    <x v="7"/>
    <x v="14"/>
    <x v="932"/>
    <x v="931"/>
  </r>
  <r>
    <n v="946"/>
    <s v="Hall, Holmes and Walker"/>
    <s v="Public-key bandwidth-monitored intranet"/>
    <n v="153700"/>
    <n v="15238"/>
    <x v="0"/>
    <x v="483"/>
    <x v="1"/>
    <s v="USD"/>
    <n v="1308200400"/>
    <x v="839"/>
    <n v="1308373200"/>
    <d v="2011-06-18T05:00:00"/>
    <b v="0"/>
    <b v="0"/>
    <s v="theater/plays"/>
    <x v="3"/>
    <x v="3"/>
    <x v="933"/>
    <x v="932"/>
  </r>
  <r>
    <n v="947"/>
    <s v="Smith-Powell"/>
    <s v="Upgradable clear-thinking hardware"/>
    <n v="3600"/>
    <n v="961"/>
    <x v="0"/>
    <x v="171"/>
    <x v="1"/>
    <s v="USD"/>
    <n v="1411707600"/>
    <x v="840"/>
    <n v="1412312400"/>
    <d v="2014-10-03T05:00:00"/>
    <b v="0"/>
    <b v="0"/>
    <s v="theater/plays"/>
    <x v="3"/>
    <x v="3"/>
    <x v="934"/>
    <x v="933"/>
  </r>
  <r>
    <n v="948"/>
    <s v="Smith-Hill"/>
    <s v="Integrated holistic paradigm"/>
    <n v="9400"/>
    <n v="5918"/>
    <x v="3"/>
    <x v="415"/>
    <x v="1"/>
    <s v="USD"/>
    <n v="1418364000"/>
    <x v="841"/>
    <n v="1419228000"/>
    <d v="2014-12-22T06:00:00"/>
    <b v="1"/>
    <b v="1"/>
    <s v="film &amp; video/documentary"/>
    <x v="4"/>
    <x v="4"/>
    <x v="935"/>
    <x v="934"/>
  </r>
  <r>
    <n v="949"/>
    <s v="Wright LLC"/>
    <s v="Seamless clear-thinking conglomeration"/>
    <n v="5900"/>
    <n v="9520"/>
    <x v="1"/>
    <x v="84"/>
    <x v="1"/>
    <s v="USD"/>
    <n v="1429333200"/>
    <x v="842"/>
    <n v="1430974800"/>
    <d v="2015-05-07T05:00:00"/>
    <b v="0"/>
    <b v="0"/>
    <s v="technology/web"/>
    <x v="2"/>
    <x v="2"/>
    <x v="936"/>
    <x v="935"/>
  </r>
  <r>
    <n v="950"/>
    <s v="Williams, Orozco and Gomez"/>
    <s v="Persistent content-based methodology"/>
    <n v="100"/>
    <n v="5"/>
    <x v="0"/>
    <x v="49"/>
    <x v="1"/>
    <s v="USD"/>
    <n v="1555390800"/>
    <x v="843"/>
    <n v="1555822800"/>
    <d v="2019-04-21T05:00:00"/>
    <b v="0"/>
    <b v="1"/>
    <s v="theater/plays"/>
    <x v="3"/>
    <x v="3"/>
    <x v="298"/>
    <x v="298"/>
  </r>
  <r>
    <n v="951"/>
    <s v="Peterson Ltd"/>
    <s v="Re-engineered 24hour matrix"/>
    <n v="14500"/>
    <n v="159056"/>
    <x v="1"/>
    <x v="572"/>
    <x v="1"/>
    <s v="USD"/>
    <n v="1482732000"/>
    <x v="844"/>
    <n v="1482818400"/>
    <d v="2016-12-27T06:00:00"/>
    <b v="0"/>
    <b v="1"/>
    <s v="music/rock"/>
    <x v="1"/>
    <x v="1"/>
    <x v="937"/>
    <x v="936"/>
  </r>
  <r>
    <n v="952"/>
    <s v="Cummings-Hayes"/>
    <s v="Virtual multi-tasking core"/>
    <n v="145500"/>
    <n v="101987"/>
    <x v="3"/>
    <x v="428"/>
    <x v="1"/>
    <s v="USD"/>
    <n v="1470718800"/>
    <x v="845"/>
    <n v="1471928400"/>
    <d v="2016-08-23T05:00:00"/>
    <b v="0"/>
    <b v="0"/>
    <s v="film &amp; video/documentary"/>
    <x v="4"/>
    <x v="4"/>
    <x v="938"/>
    <x v="937"/>
  </r>
  <r>
    <n v="953"/>
    <s v="Boyle Ltd"/>
    <s v="Streamlined fault-tolerant conglomeration"/>
    <n v="3300"/>
    <n v="1980"/>
    <x v="0"/>
    <x v="356"/>
    <x v="1"/>
    <s v="USD"/>
    <n v="1450591200"/>
    <x v="846"/>
    <n v="1453701600"/>
    <d v="2016-01-25T06:00:00"/>
    <b v="0"/>
    <b v="1"/>
    <s v="film &amp; video/science fiction"/>
    <x v="4"/>
    <x v="22"/>
    <x v="939"/>
    <x v="938"/>
  </r>
  <r>
    <n v="954"/>
    <s v="Henderson, Parker and Diaz"/>
    <s v="Enterprise-wide client-driven policy"/>
    <n v="42600"/>
    <n v="156384"/>
    <x v="1"/>
    <x v="573"/>
    <x v="2"/>
    <s v="AUD"/>
    <n v="1348290000"/>
    <x v="110"/>
    <n v="1350363600"/>
    <d v="2012-10-16T05:00:00"/>
    <b v="0"/>
    <b v="0"/>
    <s v="technology/web"/>
    <x v="2"/>
    <x v="2"/>
    <x v="940"/>
    <x v="939"/>
  </r>
  <r>
    <n v="955"/>
    <s v="Moss-Obrien"/>
    <s v="Function-based next generation emulation"/>
    <n v="700"/>
    <n v="7763"/>
    <x v="1"/>
    <x v="175"/>
    <x v="1"/>
    <s v="USD"/>
    <n v="1353823200"/>
    <x v="847"/>
    <n v="1353996000"/>
    <d v="2012-11-27T06:00:00"/>
    <b v="0"/>
    <b v="0"/>
    <s v="theater/plays"/>
    <x v="3"/>
    <x v="3"/>
    <x v="941"/>
    <x v="940"/>
  </r>
  <r>
    <n v="956"/>
    <s v="Wood Inc"/>
    <s v="Re-engineered composite focus group"/>
    <n v="187600"/>
    <n v="35698"/>
    <x v="0"/>
    <x v="268"/>
    <x v="1"/>
    <s v="USD"/>
    <n v="1450764000"/>
    <x v="848"/>
    <n v="1451109600"/>
    <d v="2015-12-26T06:00:00"/>
    <b v="0"/>
    <b v="0"/>
    <s v="film &amp; video/science fiction"/>
    <x v="4"/>
    <x v="22"/>
    <x v="942"/>
    <x v="941"/>
  </r>
  <r>
    <n v="957"/>
    <s v="Riley, Cohen and Goodman"/>
    <s v="Profound mission-critical function"/>
    <n v="9800"/>
    <n v="12434"/>
    <x v="1"/>
    <x v="54"/>
    <x v="1"/>
    <s v="USD"/>
    <n v="1329372000"/>
    <x v="849"/>
    <n v="1329631200"/>
    <d v="2012-02-19T06:00:00"/>
    <b v="0"/>
    <b v="0"/>
    <s v="theater/plays"/>
    <x v="3"/>
    <x v="3"/>
    <x v="943"/>
    <x v="942"/>
  </r>
  <r>
    <n v="958"/>
    <s v="Green, Robinson and Ho"/>
    <s v="De-engineered zero-defect open system"/>
    <n v="1100"/>
    <n v="8081"/>
    <x v="1"/>
    <x v="192"/>
    <x v="1"/>
    <s v="USD"/>
    <n v="1277096400"/>
    <x v="780"/>
    <n v="1278997200"/>
    <d v="2010-07-13T05:00:00"/>
    <b v="0"/>
    <b v="0"/>
    <s v="film &amp; video/animation"/>
    <x v="4"/>
    <x v="10"/>
    <x v="944"/>
    <x v="943"/>
  </r>
  <r>
    <n v="959"/>
    <s v="Black-Graham"/>
    <s v="Operative hybrid utilization"/>
    <n v="145000"/>
    <n v="6631"/>
    <x v="0"/>
    <x v="406"/>
    <x v="1"/>
    <s v="USD"/>
    <n v="1277701200"/>
    <x v="140"/>
    <n v="1280120400"/>
    <d v="2010-07-26T05:00:00"/>
    <b v="0"/>
    <b v="0"/>
    <s v="publishing/translations"/>
    <x v="5"/>
    <x v="18"/>
    <x v="945"/>
    <x v="944"/>
  </r>
  <r>
    <n v="960"/>
    <s v="Robbins Group"/>
    <s v="Function-based interactive matrix"/>
    <n v="5500"/>
    <n v="4678"/>
    <x v="0"/>
    <x v="12"/>
    <x v="1"/>
    <s v="USD"/>
    <n v="1454911200"/>
    <x v="850"/>
    <n v="1458104400"/>
    <d v="2016-03-16T05:00:00"/>
    <b v="0"/>
    <b v="0"/>
    <s v="technology/web"/>
    <x v="2"/>
    <x v="2"/>
    <x v="946"/>
    <x v="945"/>
  </r>
  <r>
    <n v="961"/>
    <s v="Mason, Case and May"/>
    <s v="Optimized content-based collaboration"/>
    <n v="5700"/>
    <n v="6800"/>
    <x v="1"/>
    <x v="287"/>
    <x v="1"/>
    <s v="USD"/>
    <n v="1297922400"/>
    <x v="851"/>
    <n v="1298268000"/>
    <d v="2011-02-21T06:00:00"/>
    <b v="0"/>
    <b v="0"/>
    <s v="publishing/translations"/>
    <x v="5"/>
    <x v="18"/>
    <x v="947"/>
    <x v="946"/>
  </r>
  <r>
    <n v="962"/>
    <s v="Harris, Russell and Mitchell"/>
    <s v="User-centric cohesive policy"/>
    <n v="3600"/>
    <n v="10657"/>
    <x v="1"/>
    <x v="574"/>
    <x v="1"/>
    <s v="USD"/>
    <n v="1384408800"/>
    <x v="852"/>
    <n v="1386223200"/>
    <d v="2013-12-05T06:00:00"/>
    <b v="0"/>
    <b v="0"/>
    <s v="food/food trucks"/>
    <x v="0"/>
    <x v="0"/>
    <x v="948"/>
    <x v="947"/>
  </r>
  <r>
    <n v="963"/>
    <s v="Rodriguez-Robinson"/>
    <s v="Ergonomic methodical hub"/>
    <n v="5900"/>
    <n v="4997"/>
    <x v="0"/>
    <x v="493"/>
    <x v="6"/>
    <s v="EUR"/>
    <n v="1299304800"/>
    <x v="853"/>
    <n v="1299823200"/>
    <d v="2011-03-11T06:00:00"/>
    <b v="0"/>
    <b v="1"/>
    <s v="photography/photography books"/>
    <x v="7"/>
    <x v="14"/>
    <x v="949"/>
    <x v="948"/>
  </r>
  <r>
    <n v="964"/>
    <s v="Peck, Higgins and Smith"/>
    <s v="Devolved disintermediate encryption"/>
    <n v="3700"/>
    <n v="13164"/>
    <x v="1"/>
    <x v="287"/>
    <x v="1"/>
    <s v="USD"/>
    <n v="1431320400"/>
    <x v="854"/>
    <n v="1431752400"/>
    <d v="2015-05-16T05:00:00"/>
    <b v="0"/>
    <b v="0"/>
    <s v="theater/plays"/>
    <x v="3"/>
    <x v="3"/>
    <x v="950"/>
    <x v="949"/>
  </r>
  <r>
    <n v="965"/>
    <s v="Nunez-King"/>
    <s v="Phased clear-thinking policy"/>
    <n v="2200"/>
    <n v="8501"/>
    <x v="1"/>
    <x v="512"/>
    <x v="4"/>
    <s v="GBP"/>
    <n v="1264399200"/>
    <x v="67"/>
    <n v="1267855200"/>
    <d v="2010-03-06T06:00:00"/>
    <b v="0"/>
    <b v="0"/>
    <s v="music/rock"/>
    <x v="1"/>
    <x v="1"/>
    <x v="951"/>
    <x v="950"/>
  </r>
  <r>
    <n v="966"/>
    <s v="Davis and Sons"/>
    <s v="Seamless solution-oriented capacity"/>
    <n v="1700"/>
    <n v="13468"/>
    <x v="1"/>
    <x v="242"/>
    <x v="1"/>
    <s v="USD"/>
    <n v="1497502800"/>
    <x v="855"/>
    <n v="1497675600"/>
    <d v="2017-06-17T05:00:00"/>
    <b v="0"/>
    <b v="0"/>
    <s v="theater/plays"/>
    <x v="3"/>
    <x v="3"/>
    <x v="952"/>
    <x v="951"/>
  </r>
  <r>
    <n v="967"/>
    <s v="Howard-Douglas"/>
    <s v="Organized human-resource attitude"/>
    <n v="88400"/>
    <n v="121138"/>
    <x v="1"/>
    <x v="575"/>
    <x v="1"/>
    <s v="USD"/>
    <n v="1333688400"/>
    <x v="107"/>
    <n v="1336885200"/>
    <d v="2012-05-13T05:00:00"/>
    <b v="0"/>
    <b v="0"/>
    <s v="music/world music"/>
    <x v="1"/>
    <x v="21"/>
    <x v="953"/>
    <x v="952"/>
  </r>
  <r>
    <n v="968"/>
    <s v="Gonzalez-White"/>
    <s v="Open-architected disintermediate budgetary management"/>
    <n v="2400"/>
    <n v="8117"/>
    <x v="1"/>
    <x v="493"/>
    <x v="1"/>
    <s v="USD"/>
    <n v="1293861600"/>
    <x v="344"/>
    <n v="1295157600"/>
    <d v="2011-01-16T06:00:00"/>
    <b v="0"/>
    <b v="0"/>
    <s v="food/food trucks"/>
    <x v="0"/>
    <x v="0"/>
    <x v="954"/>
    <x v="953"/>
  </r>
  <r>
    <n v="969"/>
    <s v="Lopez-King"/>
    <s v="Multi-lateral radical solution"/>
    <n v="7900"/>
    <n v="8550"/>
    <x v="1"/>
    <x v="576"/>
    <x v="1"/>
    <s v="USD"/>
    <n v="1576994400"/>
    <x v="856"/>
    <n v="1577599200"/>
    <d v="2019-12-29T06:00:00"/>
    <b v="0"/>
    <b v="0"/>
    <s v="theater/plays"/>
    <x v="3"/>
    <x v="3"/>
    <x v="955"/>
    <x v="954"/>
  </r>
  <r>
    <n v="970"/>
    <s v="Glover-Nelson"/>
    <s v="Inverse context-sensitive info-mediaries"/>
    <n v="94900"/>
    <n v="57659"/>
    <x v="0"/>
    <x v="577"/>
    <x v="1"/>
    <s v="USD"/>
    <n v="1304917200"/>
    <x v="857"/>
    <n v="1305003600"/>
    <d v="2011-05-10T05:00:00"/>
    <b v="0"/>
    <b v="0"/>
    <s v="theater/plays"/>
    <x v="3"/>
    <x v="3"/>
    <x v="956"/>
    <x v="955"/>
  </r>
  <r>
    <n v="971"/>
    <s v="Garner and Sons"/>
    <s v="Versatile neutral workforce"/>
    <n v="5100"/>
    <n v="1414"/>
    <x v="0"/>
    <x v="3"/>
    <x v="1"/>
    <s v="USD"/>
    <n v="1381208400"/>
    <x v="858"/>
    <n v="1381726800"/>
    <d v="2013-10-14T05:00:00"/>
    <b v="0"/>
    <b v="0"/>
    <s v="film &amp; video/television"/>
    <x v="4"/>
    <x v="19"/>
    <x v="957"/>
    <x v="956"/>
  </r>
  <r>
    <n v="972"/>
    <s v="Sellers, Roach and Garrison"/>
    <s v="Multi-tiered systematic knowledge user"/>
    <n v="42700"/>
    <n v="97524"/>
    <x v="1"/>
    <x v="578"/>
    <x v="1"/>
    <s v="USD"/>
    <n v="1401685200"/>
    <x v="859"/>
    <n v="1402462800"/>
    <d v="2014-06-11T05:00:00"/>
    <b v="0"/>
    <b v="1"/>
    <s v="technology/web"/>
    <x v="2"/>
    <x v="2"/>
    <x v="958"/>
    <x v="957"/>
  </r>
  <r>
    <n v="973"/>
    <s v="Herrera, Bennett and Silva"/>
    <s v="Programmable multi-state algorithm"/>
    <n v="121100"/>
    <n v="26176"/>
    <x v="0"/>
    <x v="526"/>
    <x v="1"/>
    <s v="USD"/>
    <n v="1291960800"/>
    <x v="860"/>
    <n v="1292133600"/>
    <d v="2010-12-12T06:00:00"/>
    <b v="0"/>
    <b v="1"/>
    <s v="theater/plays"/>
    <x v="3"/>
    <x v="3"/>
    <x v="959"/>
    <x v="958"/>
  </r>
  <r>
    <n v="974"/>
    <s v="Thomas, Clay and Mendoza"/>
    <s v="Multi-channeled reciprocal interface"/>
    <n v="800"/>
    <n v="2991"/>
    <x v="1"/>
    <x v="235"/>
    <x v="1"/>
    <s v="USD"/>
    <n v="1368853200"/>
    <x v="170"/>
    <n v="1368939600"/>
    <d v="2013-05-19T05:00:00"/>
    <b v="0"/>
    <b v="0"/>
    <s v="music/indie rock"/>
    <x v="1"/>
    <x v="7"/>
    <x v="960"/>
    <x v="959"/>
  </r>
  <r>
    <n v="975"/>
    <s v="Ayala Group"/>
    <s v="Right-sized maximized migration"/>
    <n v="5400"/>
    <n v="8366"/>
    <x v="1"/>
    <x v="18"/>
    <x v="1"/>
    <s v="USD"/>
    <n v="1448776800"/>
    <x v="861"/>
    <n v="1452146400"/>
    <d v="2016-01-07T06:00:00"/>
    <b v="0"/>
    <b v="1"/>
    <s v="theater/plays"/>
    <x v="3"/>
    <x v="3"/>
    <x v="961"/>
    <x v="960"/>
  </r>
  <r>
    <n v="976"/>
    <s v="Huerta, Roberts and Dickerson"/>
    <s v="Self-enabling value-added artificial intelligence"/>
    <n v="4000"/>
    <n v="12886"/>
    <x v="1"/>
    <x v="382"/>
    <x v="1"/>
    <s v="USD"/>
    <n v="1296194400"/>
    <x v="862"/>
    <n v="1296712800"/>
    <d v="2011-02-03T06:00:00"/>
    <b v="0"/>
    <b v="1"/>
    <s v="theater/plays"/>
    <x v="3"/>
    <x v="3"/>
    <x v="962"/>
    <x v="961"/>
  </r>
  <r>
    <n v="977"/>
    <s v="Johnson Group"/>
    <s v="Vision-oriented interactive solution"/>
    <n v="7000"/>
    <n v="5177"/>
    <x v="0"/>
    <x v="109"/>
    <x v="1"/>
    <s v="USD"/>
    <n v="1517983200"/>
    <x v="863"/>
    <n v="1520748000"/>
    <d v="2018-03-11T06:00:00"/>
    <b v="0"/>
    <b v="0"/>
    <s v="food/food trucks"/>
    <x v="0"/>
    <x v="0"/>
    <x v="963"/>
    <x v="962"/>
  </r>
  <r>
    <n v="978"/>
    <s v="Bailey, Nguyen and Martinez"/>
    <s v="Fundamental user-facing productivity"/>
    <n v="1000"/>
    <n v="8641"/>
    <x v="1"/>
    <x v="45"/>
    <x v="1"/>
    <s v="USD"/>
    <n v="1478930400"/>
    <x v="864"/>
    <n v="1480831200"/>
    <d v="2016-12-04T06:00:00"/>
    <b v="0"/>
    <b v="0"/>
    <s v="games/video games"/>
    <x v="6"/>
    <x v="11"/>
    <x v="964"/>
    <x v="963"/>
  </r>
  <r>
    <n v="979"/>
    <s v="Williams, Martin and Meyer"/>
    <s v="Innovative well-modulated capability"/>
    <n v="60200"/>
    <n v="86244"/>
    <x v="1"/>
    <x v="579"/>
    <x v="4"/>
    <s v="GBP"/>
    <n v="1426395600"/>
    <x v="527"/>
    <n v="1426914000"/>
    <d v="2015-03-21T05:00:00"/>
    <b v="0"/>
    <b v="0"/>
    <s v="theater/plays"/>
    <x v="3"/>
    <x v="3"/>
    <x v="965"/>
    <x v="964"/>
  </r>
  <r>
    <n v="980"/>
    <s v="Huff-Johnson"/>
    <s v="Universal fault-tolerant orchestration"/>
    <n v="195200"/>
    <n v="78630"/>
    <x v="0"/>
    <x v="580"/>
    <x v="1"/>
    <s v="USD"/>
    <n v="1446181200"/>
    <x v="865"/>
    <n v="1446616800"/>
    <d v="2015-11-04T06:00:00"/>
    <b v="1"/>
    <b v="0"/>
    <s v="publishing/nonfiction"/>
    <x v="5"/>
    <x v="9"/>
    <x v="966"/>
    <x v="965"/>
  </r>
  <r>
    <n v="981"/>
    <s v="Diaz-Little"/>
    <s v="Grass-roots executive synergy"/>
    <n v="6700"/>
    <n v="11941"/>
    <x v="1"/>
    <x v="581"/>
    <x v="1"/>
    <s v="USD"/>
    <n v="1514181600"/>
    <x v="866"/>
    <n v="1517032800"/>
    <d v="2018-01-27T06:00:00"/>
    <b v="0"/>
    <b v="0"/>
    <s v="technology/web"/>
    <x v="2"/>
    <x v="2"/>
    <x v="967"/>
    <x v="966"/>
  </r>
  <r>
    <n v="982"/>
    <s v="Freeman-French"/>
    <s v="Multi-layered optimal application"/>
    <n v="7200"/>
    <n v="6115"/>
    <x v="0"/>
    <x v="51"/>
    <x v="1"/>
    <s v="USD"/>
    <n v="1311051600"/>
    <x v="867"/>
    <n v="1311224400"/>
    <d v="2011-07-21T05:00:00"/>
    <b v="0"/>
    <b v="1"/>
    <s v="film &amp; video/documentary"/>
    <x v="4"/>
    <x v="4"/>
    <x v="968"/>
    <x v="967"/>
  </r>
  <r>
    <n v="983"/>
    <s v="Beck-Weber"/>
    <s v="Business-focused full-range core"/>
    <n v="129100"/>
    <n v="188404"/>
    <x v="1"/>
    <x v="582"/>
    <x v="1"/>
    <s v="USD"/>
    <n v="1564894800"/>
    <x v="868"/>
    <n v="1566190800"/>
    <d v="2019-08-19T05:00:00"/>
    <b v="0"/>
    <b v="0"/>
    <s v="film &amp; video/documentary"/>
    <x v="4"/>
    <x v="4"/>
    <x v="969"/>
    <x v="968"/>
  </r>
  <r>
    <n v="984"/>
    <s v="Lewis-Jacobson"/>
    <s v="Exclusive system-worthy Graphic Interface"/>
    <n v="6500"/>
    <n v="9910"/>
    <x v="1"/>
    <x v="345"/>
    <x v="1"/>
    <s v="USD"/>
    <n v="1567918800"/>
    <x v="105"/>
    <n v="1570165200"/>
    <d v="2019-10-04T05:00:00"/>
    <b v="0"/>
    <b v="0"/>
    <s v="theater/plays"/>
    <x v="3"/>
    <x v="3"/>
    <x v="970"/>
    <x v="969"/>
  </r>
  <r>
    <n v="985"/>
    <s v="Logan-Curtis"/>
    <s v="Enhanced optimal ability"/>
    <n v="170600"/>
    <n v="114523"/>
    <x v="0"/>
    <x v="583"/>
    <x v="1"/>
    <s v="USD"/>
    <n v="1386309600"/>
    <x v="481"/>
    <n v="1388556000"/>
    <d v="2014-01-01T06:00:00"/>
    <b v="0"/>
    <b v="1"/>
    <s v="music/rock"/>
    <x v="1"/>
    <x v="1"/>
    <x v="971"/>
    <x v="970"/>
  </r>
  <r>
    <n v="986"/>
    <s v="Chan, Washington and Callahan"/>
    <s v="Optional zero administration neural-net"/>
    <n v="7800"/>
    <n v="3144"/>
    <x v="0"/>
    <x v="45"/>
    <x v="1"/>
    <s v="USD"/>
    <n v="1301979600"/>
    <x v="253"/>
    <n v="1303189200"/>
    <d v="2011-04-19T05:00:00"/>
    <b v="0"/>
    <b v="0"/>
    <s v="music/rock"/>
    <x v="1"/>
    <x v="1"/>
    <x v="972"/>
    <x v="971"/>
  </r>
  <r>
    <n v="987"/>
    <s v="Wilson Group"/>
    <s v="Ameliorated foreground focus group"/>
    <n v="6200"/>
    <n v="13441"/>
    <x v="1"/>
    <x v="584"/>
    <x v="1"/>
    <s v="USD"/>
    <n v="1493269200"/>
    <x v="869"/>
    <n v="1494478800"/>
    <d v="2017-05-11T05:00:00"/>
    <b v="0"/>
    <b v="0"/>
    <s v="film &amp; video/documentary"/>
    <x v="4"/>
    <x v="4"/>
    <x v="973"/>
    <x v="972"/>
  </r>
  <r>
    <n v="988"/>
    <s v="Gardner, Ryan and Gutierrez"/>
    <s v="Triple-buffered multi-tasking matrices"/>
    <n v="9400"/>
    <n v="4899"/>
    <x v="0"/>
    <x v="251"/>
    <x v="1"/>
    <s v="USD"/>
    <n v="1478930400"/>
    <x v="864"/>
    <n v="1480744800"/>
    <d v="2016-12-03T06:00:00"/>
    <b v="0"/>
    <b v="0"/>
    <s v="publishing/radio &amp; podcasts"/>
    <x v="5"/>
    <x v="15"/>
    <x v="974"/>
    <x v="973"/>
  </r>
  <r>
    <n v="989"/>
    <s v="Hernandez Inc"/>
    <s v="Versatile dedicated migration"/>
    <n v="2400"/>
    <n v="11990"/>
    <x v="1"/>
    <x v="31"/>
    <x v="1"/>
    <s v="USD"/>
    <n v="1555390800"/>
    <x v="843"/>
    <n v="1555822800"/>
    <d v="2019-04-21T05:00:00"/>
    <b v="0"/>
    <b v="0"/>
    <s v="publishing/translations"/>
    <x v="5"/>
    <x v="18"/>
    <x v="975"/>
    <x v="974"/>
  </r>
  <r>
    <n v="990"/>
    <s v="Ortiz-Roberts"/>
    <s v="Devolved foreground customer loyalty"/>
    <n v="7800"/>
    <n v="6839"/>
    <x v="0"/>
    <x v="251"/>
    <x v="1"/>
    <s v="USD"/>
    <n v="1456984800"/>
    <x v="289"/>
    <n v="1458882000"/>
    <d v="2016-03-25T05:00:00"/>
    <b v="0"/>
    <b v="1"/>
    <s v="film &amp; video/drama"/>
    <x v="4"/>
    <x v="6"/>
    <x v="976"/>
    <x v="975"/>
  </r>
  <r>
    <n v="991"/>
    <s v="Ramirez LLC"/>
    <s v="Reduced reciprocal focus group"/>
    <n v="9800"/>
    <n v="11091"/>
    <x v="1"/>
    <x v="585"/>
    <x v="1"/>
    <s v="USD"/>
    <n v="1411621200"/>
    <x v="870"/>
    <n v="1411966800"/>
    <d v="2014-09-29T05:00:00"/>
    <b v="0"/>
    <b v="1"/>
    <s v="music/rock"/>
    <x v="1"/>
    <x v="1"/>
    <x v="977"/>
    <x v="976"/>
  </r>
  <r>
    <n v="992"/>
    <s v="Morrow Inc"/>
    <s v="Networked global migration"/>
    <n v="3100"/>
    <n v="13223"/>
    <x v="1"/>
    <x v="227"/>
    <x v="1"/>
    <s v="USD"/>
    <n v="1525669200"/>
    <x v="871"/>
    <n v="1526878800"/>
    <d v="2018-05-21T05:00:00"/>
    <b v="0"/>
    <b v="1"/>
    <s v="film &amp; video/drama"/>
    <x v="4"/>
    <x v="6"/>
    <x v="978"/>
    <x v="977"/>
  </r>
  <r>
    <n v="993"/>
    <s v="Erickson-Rogers"/>
    <s v="De-engineered even-keeled definition"/>
    <n v="9800"/>
    <n v="7608"/>
    <x v="3"/>
    <x v="51"/>
    <x v="6"/>
    <s v="EUR"/>
    <n v="1450936800"/>
    <x v="872"/>
    <n v="1452405600"/>
    <d v="2016-01-10T06:00:00"/>
    <b v="0"/>
    <b v="1"/>
    <s v="photography/photography books"/>
    <x v="7"/>
    <x v="14"/>
    <x v="979"/>
    <x v="978"/>
  </r>
  <r>
    <n v="994"/>
    <s v="Leach, Rich and Price"/>
    <s v="Implemented bi-directional flexibility"/>
    <n v="141100"/>
    <n v="74073"/>
    <x v="0"/>
    <x v="586"/>
    <x v="1"/>
    <s v="USD"/>
    <n v="1413522000"/>
    <x v="873"/>
    <n v="1414040400"/>
    <d v="2014-10-23T05:00:00"/>
    <b v="0"/>
    <b v="1"/>
    <s v="publishing/translations"/>
    <x v="5"/>
    <x v="18"/>
    <x v="980"/>
    <x v="979"/>
  </r>
  <r>
    <n v="995"/>
    <s v="Manning-Hamilton"/>
    <s v="Vision-oriented scalable definition"/>
    <n v="97300"/>
    <n v="153216"/>
    <x v="1"/>
    <x v="587"/>
    <x v="1"/>
    <s v="USD"/>
    <n v="1541307600"/>
    <x v="874"/>
    <n v="1543816800"/>
    <d v="2018-12-03T06:00:00"/>
    <b v="0"/>
    <b v="1"/>
    <s v="food/food trucks"/>
    <x v="0"/>
    <x v="0"/>
    <x v="981"/>
    <x v="980"/>
  </r>
  <r>
    <n v="996"/>
    <s v="Butler LLC"/>
    <s v="Future-proofed upward-trending migration"/>
    <n v="6600"/>
    <n v="4814"/>
    <x v="0"/>
    <x v="192"/>
    <x v="1"/>
    <s v="USD"/>
    <n v="1357106400"/>
    <x v="875"/>
    <n v="1359698400"/>
    <d v="2013-02-01T06:00:00"/>
    <b v="0"/>
    <b v="0"/>
    <s v="theater/plays"/>
    <x v="3"/>
    <x v="3"/>
    <x v="982"/>
    <x v="981"/>
  </r>
  <r>
    <n v="997"/>
    <s v="Ball LLC"/>
    <s v="Right-sized full-range throughput"/>
    <n v="7600"/>
    <n v="4603"/>
    <x v="3"/>
    <x v="279"/>
    <x v="6"/>
    <s v="EUR"/>
    <n v="1390197600"/>
    <x v="876"/>
    <n v="1390629600"/>
    <d v="2014-01-25T06:00:00"/>
    <b v="0"/>
    <b v="0"/>
    <s v="theater/plays"/>
    <x v="3"/>
    <x v="3"/>
    <x v="983"/>
    <x v="982"/>
  </r>
  <r>
    <n v="998"/>
    <s v="Taylor, Santiago and Flores"/>
    <s v="Polarized composite customer loyalty"/>
    <n v="66600"/>
    <n v="37823"/>
    <x v="0"/>
    <x v="82"/>
    <x v="1"/>
    <s v="USD"/>
    <n v="1265868000"/>
    <x v="877"/>
    <n v="1267077600"/>
    <d v="2010-02-25T06:00:00"/>
    <b v="0"/>
    <b v="1"/>
    <s v="music/indie rock"/>
    <x v="1"/>
    <x v="7"/>
    <x v="984"/>
    <x v="983"/>
  </r>
  <r>
    <n v="999"/>
    <s v="Hernandez, Norton and Kelley"/>
    <s v="Expanded eco-centric policy"/>
    <n v="111100"/>
    <n v="62819"/>
    <x v="3"/>
    <x v="588"/>
    <x v="1"/>
    <s v="USD"/>
    <n v="1467176400"/>
    <x v="878"/>
    <n v="1467781200"/>
    <d v="2016-07-06T05:00:00"/>
    <b v="0"/>
    <b v="0"/>
    <s v="food/food trucks"/>
    <x v="0"/>
    <x v="0"/>
    <x v="985"/>
    <x v="9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anceled"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4" showAll="0" defaultSubtotal="0"/>
    <pivotField showAll="0"/>
    <pivotField showAll="0"/>
    <pivotField showAll="0"/>
    <pivotField axis="axisRow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showAll="0" defaultSubtotal="0"/>
    <pivotField numFmtId="10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4" showAll="0" defaultSubtotal="0"/>
    <pivotField showAll="0"/>
    <pivotField showAll="0"/>
    <pivotField showAll="0"/>
    <pivotField showAll="0" defaultSubtotal="0"/>
    <pivotField axis="axisRow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numFmtId="10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4" showAll="0" defaultSubtotal="0"/>
    <pivotField showAll="0"/>
    <pivotField showAll="0"/>
    <pivotField showAll="0"/>
    <pivotField axis="axisPage" multipleItemSelectionAllowed="1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showAll="0" defaultSubtotal="0"/>
    <pivotField numFmtId="10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21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39" firstHeaderRow="1" firstDataRow="3" firstDataCol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0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dataField="1"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 defaultSubtotal="0"/>
    <pivotField showAll="0" defaultSubtotal="0"/>
  </pivotFields>
  <rowFields count="2">
    <field x="16"/>
    <field x="17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2">
    <field x="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backers_count" fld="6" baseField="0" baseItem="0"/>
    <dataField name="Count of Average Donating" fld="19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funding" displayName="Cfunding" ref="A1:T1001" totalsRowShown="0" headerRowDxfId="61">
  <autoFilter ref="A1:T1001"/>
  <tableColumns count="20">
    <tableColumn id="1" name="id"/>
    <tableColumn id="2" name="name" dataDxfId="60"/>
    <tableColumn id="3" name="blurb" dataDxfId="59"/>
    <tableColumn id="4" name="goal"/>
    <tableColumn id="5" name="pledged"/>
    <tableColumn id="6" name="outcome"/>
    <tableColumn id="7" name="backers_count"/>
    <tableColumn id="8" name="country"/>
    <tableColumn id="9" name="currency"/>
    <tableColumn id="10" name="launched_at"/>
    <tableColumn id="23" name="Date Created " dataDxfId="58">
      <calculatedColumnFormula>(((J2/60)/60)/24)+DATE(1970,1,1)</calculatedColumnFormula>
    </tableColumn>
    <tableColumn id="11" name="deadline"/>
    <tableColumn id="24" name="Date Ended" dataDxfId="57">
      <calculatedColumnFormula>(((L2/60)/60)/24)+DATE(1970,1,1)</calculatedColumnFormula>
    </tableColumn>
    <tableColumn id="12" name="staff_pick"/>
    <tableColumn id="13" name="spotlight"/>
    <tableColumn id="14" name="category &amp; sub-category"/>
    <tableColumn id="21" name="Parent Category "/>
    <tableColumn id="20" name="Sub Category "/>
    <tableColumn id="15" name="Percent Funded" dataDxfId="56" dataCellStyle="Percent">
      <calculatedColumnFormula>E2/D2</calculatedColumnFormula>
    </tableColumn>
    <tableColumn id="16" name="Average Donating">
      <calculatedColumnFormula>E2/G2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zoomScale="70" workbookViewId="0">
      <selection activeCell="C8" sqref="C8"/>
    </sheetView>
  </sheetViews>
  <sheetFormatPr defaultRowHeight="15.5" x14ac:dyDescent="0.35"/>
  <cols>
    <col min="1" max="1" width="16.25" customWidth="1"/>
    <col min="2" max="2" width="16.1640625" customWidth="1"/>
    <col min="3" max="3" width="5.6640625" customWidth="1"/>
    <col min="4" max="4" width="4" customWidth="1"/>
    <col min="5" max="5" width="9.5" customWidth="1"/>
    <col min="6" max="6" width="10.83203125" bestFit="1" customWidth="1"/>
    <col min="7" max="7" width="16.6640625" customWidth="1"/>
    <col min="8" max="8" width="14.1640625" customWidth="1"/>
    <col min="9" max="9" width="15.33203125" customWidth="1"/>
  </cols>
  <sheetData>
    <row r="2" spans="1:9" x14ac:dyDescent="0.35">
      <c r="A2" s="8" t="s">
        <v>6</v>
      </c>
      <c r="B2" t="s">
        <v>2070</v>
      </c>
    </row>
    <row r="4" spans="1:9" x14ac:dyDescent="0.35">
      <c r="A4" s="8" t="s">
        <v>2067</v>
      </c>
      <c r="B4" s="8" t="s">
        <v>2071</v>
      </c>
    </row>
    <row r="5" spans="1:9" x14ac:dyDescent="0.35">
      <c r="A5" s="8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  <c r="G5" t="s">
        <v>2123</v>
      </c>
      <c r="H5" t="s">
        <v>2124</v>
      </c>
      <c r="I5" t="s">
        <v>2125</v>
      </c>
    </row>
    <row r="6" spans="1:9" x14ac:dyDescent="0.35">
      <c r="A6" s="9" t="s">
        <v>2039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  <c r="G6" s="13">
        <f>(E6/F6)</f>
        <v>0.5730337078651685</v>
      </c>
      <c r="H6" s="13">
        <f>(C6/F6)</f>
        <v>0.33707865168539325</v>
      </c>
      <c r="I6" s="13">
        <f>(F6/F15)</f>
        <v>0.17799999999999999</v>
      </c>
    </row>
    <row r="7" spans="1:9" x14ac:dyDescent="0.35">
      <c r="A7" s="9" t="s">
        <v>2031</v>
      </c>
      <c r="B7" s="7">
        <v>4</v>
      </c>
      <c r="C7" s="7">
        <v>20</v>
      </c>
      <c r="D7" s="7"/>
      <c r="E7" s="7">
        <v>22</v>
      </c>
      <c r="F7" s="7">
        <v>46</v>
      </c>
      <c r="G7" s="13">
        <f t="shared" ref="G7:G15" si="0">(E7/F7)</f>
        <v>0.47826086956521741</v>
      </c>
      <c r="H7" s="13">
        <f t="shared" ref="H7:H15" si="1">(C7/F7)</f>
        <v>0.43478260869565216</v>
      </c>
      <c r="I7" s="13">
        <f>(F7/F15)</f>
        <v>4.5999999999999999E-2</v>
      </c>
    </row>
    <row r="8" spans="1:9" x14ac:dyDescent="0.35">
      <c r="A8" s="9" t="s">
        <v>2048</v>
      </c>
      <c r="B8" s="7">
        <v>1</v>
      </c>
      <c r="C8" s="7">
        <v>23</v>
      </c>
      <c r="D8" s="7">
        <v>3</v>
      </c>
      <c r="E8" s="7">
        <v>21</v>
      </c>
      <c r="F8" s="7">
        <v>48</v>
      </c>
      <c r="G8" s="13">
        <f t="shared" si="0"/>
        <v>0.4375</v>
      </c>
      <c r="H8" s="13">
        <f t="shared" si="1"/>
        <v>0.47916666666666669</v>
      </c>
      <c r="I8" s="13">
        <f>(F8/F15)</f>
        <v>4.8000000000000001E-2</v>
      </c>
    </row>
    <row r="9" spans="1:9" x14ac:dyDescent="0.35">
      <c r="A9" s="9" t="s">
        <v>2062</v>
      </c>
      <c r="B9" s="7"/>
      <c r="C9" s="7"/>
      <c r="D9" s="7"/>
      <c r="E9" s="7">
        <v>4</v>
      </c>
      <c r="F9" s="7">
        <v>4</v>
      </c>
      <c r="G9" s="13">
        <f t="shared" si="0"/>
        <v>1</v>
      </c>
      <c r="H9" s="13">
        <f t="shared" si="1"/>
        <v>0</v>
      </c>
      <c r="I9" s="13">
        <f>(F9/F15)</f>
        <v>4.0000000000000001E-3</v>
      </c>
    </row>
    <row r="10" spans="1:9" x14ac:dyDescent="0.35">
      <c r="A10" s="9" t="s">
        <v>2033</v>
      </c>
      <c r="B10" s="7">
        <v>10</v>
      </c>
      <c r="C10" s="7">
        <v>66</v>
      </c>
      <c r="D10" s="7"/>
      <c r="E10" s="7">
        <v>99</v>
      </c>
      <c r="F10" s="7">
        <v>175</v>
      </c>
      <c r="G10" s="13">
        <f t="shared" si="0"/>
        <v>0.56571428571428573</v>
      </c>
      <c r="H10" s="13">
        <f t="shared" si="1"/>
        <v>0.37714285714285717</v>
      </c>
      <c r="I10" s="13">
        <f>(F10/F15)</f>
        <v>0.17499999999999999</v>
      </c>
    </row>
    <row r="11" spans="1:9" x14ac:dyDescent="0.35">
      <c r="A11" s="9" t="s">
        <v>2052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  <c r="G11" s="13">
        <f t="shared" si="0"/>
        <v>0.61904761904761907</v>
      </c>
      <c r="H11" s="13">
        <f t="shared" si="1"/>
        <v>0.26190476190476192</v>
      </c>
      <c r="I11" s="13">
        <f>(F11/F15)</f>
        <v>4.2000000000000003E-2</v>
      </c>
    </row>
    <row r="12" spans="1:9" x14ac:dyDescent="0.35">
      <c r="A12" s="9" t="s">
        <v>2045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  <c r="G12" s="13">
        <f t="shared" si="0"/>
        <v>0.59701492537313428</v>
      </c>
      <c r="H12" s="13">
        <f t="shared" si="1"/>
        <v>0.35820895522388058</v>
      </c>
      <c r="I12" s="13">
        <f>(F12/F15)</f>
        <v>6.7000000000000004E-2</v>
      </c>
    </row>
    <row r="13" spans="1:9" x14ac:dyDescent="0.35">
      <c r="A13" s="9" t="s">
        <v>2035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  <c r="G13" s="13">
        <f t="shared" si="0"/>
        <v>0.66666666666666663</v>
      </c>
      <c r="H13" s="13">
        <f t="shared" si="1"/>
        <v>0.29166666666666669</v>
      </c>
      <c r="I13" s="13">
        <f>(F13/F15)</f>
        <v>9.6000000000000002E-2</v>
      </c>
    </row>
    <row r="14" spans="1:9" x14ac:dyDescent="0.35">
      <c r="A14" s="9" t="s">
        <v>2037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  <c r="G14" s="13">
        <f t="shared" si="0"/>
        <v>0.54360465116279066</v>
      </c>
      <c r="H14" s="13">
        <f t="shared" si="1"/>
        <v>0.38372093023255816</v>
      </c>
      <c r="I14" s="13">
        <f>(F14/F15)</f>
        <v>0.34399999999999997</v>
      </c>
    </row>
    <row r="15" spans="1:9" x14ac:dyDescent="0.35">
      <c r="A15" s="9" t="s">
        <v>2065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  <c r="G15" s="13">
        <f t="shared" si="0"/>
        <v>0.56499999999999995</v>
      </c>
      <c r="H15" s="13">
        <f t="shared" si="1"/>
        <v>0.36399999999999999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9" workbookViewId="0">
      <selection activeCell="G6" sqref="G6"/>
    </sheetView>
  </sheetViews>
  <sheetFormatPr defaultRowHeight="15.5" x14ac:dyDescent="0.35"/>
  <cols>
    <col min="1" max="1" width="16.9140625" customWidth="1"/>
    <col min="2" max="2" width="15.08203125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4.5" customWidth="1"/>
    <col min="8" max="8" width="11.08203125" customWidth="1"/>
  </cols>
  <sheetData>
    <row r="2" spans="1:9" x14ac:dyDescent="0.35">
      <c r="A2" s="8" t="s">
        <v>6</v>
      </c>
      <c r="B2" t="s">
        <v>2070</v>
      </c>
    </row>
    <row r="4" spans="1:9" x14ac:dyDescent="0.35">
      <c r="A4" s="8" t="s">
        <v>2067</v>
      </c>
      <c r="B4" s="8" t="s">
        <v>2071</v>
      </c>
    </row>
    <row r="5" spans="1:9" x14ac:dyDescent="0.35">
      <c r="A5" s="8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  <c r="G5" t="s">
        <v>2091</v>
      </c>
      <c r="H5" t="s">
        <v>2090</v>
      </c>
    </row>
    <row r="6" spans="1:9" x14ac:dyDescent="0.35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  <c r="G6" s="13">
        <f>(E6/F6)</f>
        <v>0.61764705882352944</v>
      </c>
      <c r="H6" s="13">
        <f>(C6/F6)</f>
        <v>0.29411764705882354</v>
      </c>
      <c r="I6" t="str">
        <f>IF(G6&gt;H6, "Good")</f>
        <v>Good</v>
      </c>
    </row>
    <row r="7" spans="1:9" x14ac:dyDescent="0.35">
      <c r="A7" s="9" t="s">
        <v>2063</v>
      </c>
      <c r="B7" s="7"/>
      <c r="C7" s="7"/>
      <c r="D7" s="7"/>
      <c r="E7" s="7">
        <v>4</v>
      </c>
      <c r="F7" s="7">
        <v>4</v>
      </c>
      <c r="G7" s="13">
        <f t="shared" ref="G7:G29" si="0">(E7/F7)</f>
        <v>1</v>
      </c>
      <c r="H7" s="13">
        <f t="shared" ref="H7:H30" si="1">(C7/F7)</f>
        <v>0</v>
      </c>
      <c r="I7" t="str">
        <f t="shared" ref="I7:I30" si="2">IF(G7&gt;H7, "Good")</f>
        <v>Good</v>
      </c>
    </row>
    <row r="8" spans="1:9" x14ac:dyDescent="0.35">
      <c r="A8" s="9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  <c r="G8" s="13">
        <f t="shared" si="0"/>
        <v>0.56666666666666665</v>
      </c>
      <c r="H8" s="13">
        <f t="shared" si="1"/>
        <v>0.35</v>
      </c>
      <c r="I8" t="str">
        <f t="shared" si="2"/>
        <v>Good</v>
      </c>
    </row>
    <row r="9" spans="1:9" x14ac:dyDescent="0.35">
      <c r="A9" s="9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  <c r="G9" s="13">
        <f t="shared" si="0"/>
        <v>0.59459459459459463</v>
      </c>
      <c r="H9" s="13">
        <f t="shared" si="1"/>
        <v>0.32432432432432434</v>
      </c>
      <c r="I9" t="str">
        <f t="shared" si="2"/>
        <v>Good</v>
      </c>
    </row>
    <row r="10" spans="1:9" x14ac:dyDescent="0.35">
      <c r="A10" s="9" t="s">
        <v>2041</v>
      </c>
      <c r="B10" s="7"/>
      <c r="C10" s="7">
        <v>8</v>
      </c>
      <c r="D10" s="7"/>
      <c r="E10" s="7">
        <v>10</v>
      </c>
      <c r="F10" s="7">
        <v>18</v>
      </c>
      <c r="G10" s="13">
        <f t="shared" si="0"/>
        <v>0.55555555555555558</v>
      </c>
      <c r="H10" s="13">
        <f t="shared" si="1"/>
        <v>0.44444444444444442</v>
      </c>
      <c r="I10" t="str">
        <f t="shared" si="2"/>
        <v>Good</v>
      </c>
    </row>
    <row r="11" spans="1:9" x14ac:dyDescent="0.35">
      <c r="A11" s="9" t="s">
        <v>2051</v>
      </c>
      <c r="B11" s="7">
        <v>1</v>
      </c>
      <c r="C11" s="7">
        <v>7</v>
      </c>
      <c r="D11" s="7"/>
      <c r="E11" s="7">
        <v>9</v>
      </c>
      <c r="F11" s="7">
        <v>17</v>
      </c>
      <c r="G11" s="13">
        <f t="shared" si="0"/>
        <v>0.52941176470588236</v>
      </c>
      <c r="H11" s="13">
        <f t="shared" si="1"/>
        <v>0.41176470588235292</v>
      </c>
      <c r="I11" t="str">
        <f t="shared" si="2"/>
        <v>Good</v>
      </c>
    </row>
    <row r="12" spans="1:9" x14ac:dyDescent="0.35">
      <c r="A12" s="9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  <c r="G12" s="13">
        <f t="shared" si="0"/>
        <v>0.47826086956521741</v>
      </c>
      <c r="H12" s="13">
        <f t="shared" si="1"/>
        <v>0.43478260869565216</v>
      </c>
      <c r="I12" t="str">
        <f t="shared" si="2"/>
        <v>Good</v>
      </c>
    </row>
    <row r="13" spans="1:9" x14ac:dyDescent="0.35">
      <c r="A13" s="9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  <c r="G13" s="13">
        <f t="shared" si="0"/>
        <v>0.51111111111111107</v>
      </c>
      <c r="H13" s="13">
        <f t="shared" si="1"/>
        <v>0.42222222222222222</v>
      </c>
      <c r="I13" t="str">
        <f t="shared" si="2"/>
        <v>Good</v>
      </c>
    </row>
    <row r="14" spans="1:9" x14ac:dyDescent="0.35">
      <c r="A14" s="9" t="s">
        <v>2056</v>
      </c>
      <c r="B14" s="7">
        <v>1</v>
      </c>
      <c r="C14" s="7">
        <v>6</v>
      </c>
      <c r="D14" s="7"/>
      <c r="E14" s="7">
        <v>10</v>
      </c>
      <c r="F14" s="7">
        <v>17</v>
      </c>
      <c r="G14" s="13">
        <f t="shared" si="0"/>
        <v>0.58823529411764708</v>
      </c>
      <c r="H14" s="13">
        <f t="shared" si="1"/>
        <v>0.35294117647058826</v>
      </c>
      <c r="I14" t="str">
        <f t="shared" si="2"/>
        <v>Good</v>
      </c>
    </row>
    <row r="15" spans="1:9" x14ac:dyDescent="0.35">
      <c r="A15" s="9" t="s">
        <v>2055</v>
      </c>
      <c r="B15" s="7"/>
      <c r="C15" s="7">
        <v>3</v>
      </c>
      <c r="D15" s="7"/>
      <c r="E15" s="7">
        <v>4</v>
      </c>
      <c r="F15" s="7">
        <v>7</v>
      </c>
      <c r="G15" s="13">
        <f t="shared" si="0"/>
        <v>0.5714285714285714</v>
      </c>
      <c r="H15" s="13">
        <f t="shared" si="1"/>
        <v>0.42857142857142855</v>
      </c>
      <c r="I15" t="str">
        <f t="shared" si="2"/>
        <v>Good</v>
      </c>
    </row>
    <row r="16" spans="1:9" x14ac:dyDescent="0.35">
      <c r="A16" s="9" t="s">
        <v>2059</v>
      </c>
      <c r="B16" s="7"/>
      <c r="C16" s="7">
        <v>8</v>
      </c>
      <c r="D16" s="7">
        <v>1</v>
      </c>
      <c r="E16" s="7">
        <v>4</v>
      </c>
      <c r="F16" s="7">
        <v>13</v>
      </c>
      <c r="G16" s="13">
        <f t="shared" si="0"/>
        <v>0.30769230769230771</v>
      </c>
      <c r="H16" s="13">
        <f t="shared" si="1"/>
        <v>0.61538461538461542</v>
      </c>
      <c r="I16" t="b">
        <f t="shared" si="2"/>
        <v>0</v>
      </c>
    </row>
    <row r="17" spans="1:9" x14ac:dyDescent="0.35">
      <c r="A17" s="9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  <c r="G17" s="13">
        <f t="shared" si="0"/>
        <v>0.61904761904761907</v>
      </c>
      <c r="H17" s="13">
        <f t="shared" si="1"/>
        <v>0.2857142857142857</v>
      </c>
      <c r="I17" t="str">
        <f t="shared" si="2"/>
        <v>Good</v>
      </c>
    </row>
    <row r="18" spans="1:9" x14ac:dyDescent="0.35">
      <c r="A18" s="9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  <c r="G18" s="13">
        <f t="shared" si="0"/>
        <v>0.61904761904761907</v>
      </c>
      <c r="H18" s="13">
        <f t="shared" si="1"/>
        <v>0.26190476190476192</v>
      </c>
      <c r="I18" t="str">
        <f t="shared" si="2"/>
        <v>Good</v>
      </c>
    </row>
    <row r="19" spans="1:9" x14ac:dyDescent="0.35">
      <c r="A19" s="9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  <c r="G19" s="13">
        <f t="shared" si="0"/>
        <v>0.54360465116279066</v>
      </c>
      <c r="H19" s="13">
        <f t="shared" si="1"/>
        <v>0.38372093023255816</v>
      </c>
      <c r="I19" t="str">
        <f t="shared" si="2"/>
        <v>Good</v>
      </c>
    </row>
    <row r="20" spans="1:9" x14ac:dyDescent="0.35">
      <c r="A20" s="9" t="s">
        <v>2054</v>
      </c>
      <c r="B20" s="7"/>
      <c r="C20" s="7">
        <v>4</v>
      </c>
      <c r="D20" s="7"/>
      <c r="E20" s="7">
        <v>4</v>
      </c>
      <c r="F20" s="7">
        <v>8</v>
      </c>
      <c r="G20" s="13">
        <f t="shared" si="0"/>
        <v>0.5</v>
      </c>
      <c r="H20" s="13">
        <f t="shared" si="1"/>
        <v>0.5</v>
      </c>
      <c r="I20" t="b">
        <f t="shared" si="2"/>
        <v>0</v>
      </c>
    </row>
    <row r="21" spans="1:9" x14ac:dyDescent="0.35">
      <c r="A21" s="9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  <c r="G21" s="13">
        <f t="shared" si="0"/>
        <v>0.57647058823529407</v>
      </c>
      <c r="H21" s="13">
        <f t="shared" si="1"/>
        <v>0.35294117647058826</v>
      </c>
      <c r="I21" t="str">
        <f t="shared" si="2"/>
        <v>Good</v>
      </c>
    </row>
    <row r="22" spans="1:9" x14ac:dyDescent="0.35">
      <c r="A22" s="9" t="s">
        <v>2061</v>
      </c>
      <c r="B22" s="7"/>
      <c r="C22" s="7">
        <v>9</v>
      </c>
      <c r="D22" s="7"/>
      <c r="E22" s="7">
        <v>5</v>
      </c>
      <c r="F22" s="7">
        <v>14</v>
      </c>
      <c r="G22" s="13">
        <f t="shared" si="0"/>
        <v>0.35714285714285715</v>
      </c>
      <c r="H22" s="13">
        <f t="shared" si="1"/>
        <v>0.6428571428571429</v>
      </c>
      <c r="I22" t="b">
        <f t="shared" si="2"/>
        <v>0</v>
      </c>
    </row>
    <row r="23" spans="1:9" x14ac:dyDescent="0.35">
      <c r="A23" s="9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  <c r="G23" s="13">
        <f t="shared" si="0"/>
        <v>0.5625</v>
      </c>
      <c r="H23" s="13">
        <f t="shared" si="1"/>
        <v>0.3125</v>
      </c>
      <c r="I23" t="str">
        <f t="shared" si="2"/>
        <v>Good</v>
      </c>
    </row>
    <row r="24" spans="1:9" x14ac:dyDescent="0.35">
      <c r="A24" s="9" t="s">
        <v>2058</v>
      </c>
      <c r="B24" s="7">
        <v>3</v>
      </c>
      <c r="C24" s="7">
        <v>3</v>
      </c>
      <c r="D24" s="7"/>
      <c r="E24" s="7">
        <v>11</v>
      </c>
      <c r="F24" s="7">
        <v>17</v>
      </c>
      <c r="G24" s="13">
        <f t="shared" si="0"/>
        <v>0.6470588235294118</v>
      </c>
      <c r="H24" s="13">
        <f t="shared" si="1"/>
        <v>0.17647058823529413</v>
      </c>
      <c r="I24" t="str">
        <f t="shared" si="2"/>
        <v>Good</v>
      </c>
    </row>
    <row r="25" spans="1:9" x14ac:dyDescent="0.35">
      <c r="A25" s="9" t="s">
        <v>2057</v>
      </c>
      <c r="B25" s="7"/>
      <c r="C25" s="7">
        <v>7</v>
      </c>
      <c r="D25" s="7"/>
      <c r="E25" s="7">
        <v>14</v>
      </c>
      <c r="F25" s="7">
        <v>21</v>
      </c>
      <c r="G25" s="13">
        <f t="shared" si="0"/>
        <v>0.66666666666666663</v>
      </c>
      <c r="H25" s="13">
        <f t="shared" si="1"/>
        <v>0.33333333333333331</v>
      </c>
      <c r="I25" t="str">
        <f t="shared" si="2"/>
        <v>Good</v>
      </c>
    </row>
    <row r="26" spans="1:9" x14ac:dyDescent="0.35">
      <c r="A26" s="9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  <c r="G26" s="13">
        <f t="shared" si="0"/>
        <v>0.48571428571428571</v>
      </c>
      <c r="H26" s="13">
        <f t="shared" si="1"/>
        <v>0.42857142857142855</v>
      </c>
      <c r="I26" t="str">
        <f t="shared" si="2"/>
        <v>Good</v>
      </c>
    </row>
    <row r="27" spans="1:9" x14ac:dyDescent="0.35">
      <c r="A27" s="9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  <c r="G27" s="13">
        <f t="shared" si="0"/>
        <v>0.62222222222222223</v>
      </c>
      <c r="H27" s="13">
        <f t="shared" si="1"/>
        <v>0.35555555555555557</v>
      </c>
      <c r="I27" t="str">
        <f t="shared" si="2"/>
        <v>Good</v>
      </c>
    </row>
    <row r="28" spans="1:9" x14ac:dyDescent="0.35">
      <c r="A28" s="9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  <c r="G28" s="13">
        <f t="shared" si="0"/>
        <v>0.70588235294117652</v>
      </c>
      <c r="H28" s="13">
        <f t="shared" si="1"/>
        <v>0.23529411764705882</v>
      </c>
      <c r="I28" t="str">
        <f t="shared" si="2"/>
        <v>Good</v>
      </c>
    </row>
    <row r="29" spans="1:9" x14ac:dyDescent="0.35">
      <c r="A29" s="9" t="s">
        <v>2060</v>
      </c>
      <c r="B29" s="7"/>
      <c r="C29" s="7"/>
      <c r="D29" s="7"/>
      <c r="E29" s="7">
        <v>3</v>
      </c>
      <c r="F29" s="7">
        <v>3</v>
      </c>
      <c r="G29" s="13">
        <f t="shared" si="0"/>
        <v>1</v>
      </c>
      <c r="H29" s="13">
        <f t="shared" si="1"/>
        <v>0</v>
      </c>
      <c r="I29" t="str">
        <f t="shared" si="2"/>
        <v>Good</v>
      </c>
    </row>
    <row r="30" spans="1:9" x14ac:dyDescent="0.35">
      <c r="A30" s="9" t="s">
        <v>2065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  <c r="G30" s="13">
        <f>K29</f>
        <v>0</v>
      </c>
      <c r="H30" s="13">
        <f t="shared" si="1"/>
        <v>0.36399999999999999</v>
      </c>
      <c r="I30" t="b">
        <f t="shared" si="2"/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20" sqref="K20"/>
    </sheetView>
  </sheetViews>
  <sheetFormatPr defaultRowHeight="15.5" x14ac:dyDescent="0.35"/>
  <cols>
    <col min="1" max="1" width="15.832031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3.08203125" customWidth="1"/>
    <col min="8" max="8" width="13.25" customWidth="1"/>
    <col min="10" max="10" width="17.75" customWidth="1"/>
    <col min="11" max="11" width="17.83203125" customWidth="1"/>
  </cols>
  <sheetData>
    <row r="1" spans="1:11" x14ac:dyDescent="0.35">
      <c r="A1" s="8" t="s">
        <v>2068</v>
      </c>
      <c r="B1" t="s">
        <v>2070</v>
      </c>
    </row>
    <row r="2" spans="1:11" x14ac:dyDescent="0.35">
      <c r="A2" s="8" t="s">
        <v>2086</v>
      </c>
      <c r="B2" t="s">
        <v>2122</v>
      </c>
    </row>
    <row r="4" spans="1:11" x14ac:dyDescent="0.35">
      <c r="A4" s="8" t="s">
        <v>2067</v>
      </c>
      <c r="B4" s="8" t="s">
        <v>2071</v>
      </c>
      <c r="J4" t="s">
        <v>2094</v>
      </c>
      <c r="K4" t="s">
        <v>2093</v>
      </c>
    </row>
    <row r="5" spans="1:11" x14ac:dyDescent="0.35">
      <c r="A5" s="8" t="s">
        <v>2064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  <c r="G5" t="s">
        <v>2091</v>
      </c>
      <c r="H5" t="s">
        <v>2092</v>
      </c>
      <c r="I5" t="s">
        <v>2095</v>
      </c>
      <c r="J5">
        <f>AVERAGE(E6:E17)</f>
        <v>47.083333333333336</v>
      </c>
      <c r="K5">
        <f>AVERAGE(C6:C17)</f>
        <v>30.333333333333332</v>
      </c>
    </row>
    <row r="6" spans="1:11" x14ac:dyDescent="0.35">
      <c r="A6" s="12" t="s">
        <v>2074</v>
      </c>
      <c r="B6" s="7">
        <v>6</v>
      </c>
      <c r="C6" s="7">
        <v>36</v>
      </c>
      <c r="D6" s="7">
        <v>1</v>
      </c>
      <c r="E6" s="7">
        <v>49</v>
      </c>
      <c r="F6" s="7">
        <v>92</v>
      </c>
      <c r="G6" s="13">
        <f>(E6/F6)</f>
        <v>0.53260869565217395</v>
      </c>
      <c r="H6" s="13">
        <f>(C6/F6)</f>
        <v>0.39130434782608697</v>
      </c>
      <c r="I6" t="str">
        <f>IF(G6&gt;H6, "Good")</f>
        <v>Good</v>
      </c>
      <c r="J6" t="str">
        <f>IF(E6&gt;J5, "Good")</f>
        <v>Good</v>
      </c>
      <c r="K6" t="b">
        <f>IF(C6&lt;K5, "Good")</f>
        <v>0</v>
      </c>
    </row>
    <row r="7" spans="1:11" x14ac:dyDescent="0.35">
      <c r="A7" s="12" t="s">
        <v>2075</v>
      </c>
      <c r="B7" s="7">
        <v>7</v>
      </c>
      <c r="C7" s="7">
        <v>28</v>
      </c>
      <c r="D7" s="7"/>
      <c r="E7" s="7">
        <v>44</v>
      </c>
      <c r="F7" s="7">
        <v>79</v>
      </c>
      <c r="G7" s="13">
        <f t="shared" ref="G7:G18" si="0">(E7/F7)</f>
        <v>0.55696202531645567</v>
      </c>
      <c r="H7" s="13">
        <f t="shared" ref="H7:H18" si="1">(C7/F7)</f>
        <v>0.35443037974683544</v>
      </c>
      <c r="I7" t="str">
        <f t="shared" ref="I7:I18" si="2">IF(G7&gt;H7, "Good")</f>
        <v>Good</v>
      </c>
      <c r="J7" t="b">
        <f>IF(E7&gt;J5, "Good")</f>
        <v>0</v>
      </c>
      <c r="K7" t="str">
        <f>IF(C7&lt;K5, "Good")</f>
        <v>Good</v>
      </c>
    </row>
    <row r="8" spans="1:11" x14ac:dyDescent="0.35">
      <c r="A8" s="12" t="s">
        <v>2076</v>
      </c>
      <c r="B8" s="7">
        <v>4</v>
      </c>
      <c r="C8" s="7">
        <v>33</v>
      </c>
      <c r="D8" s="7"/>
      <c r="E8" s="7">
        <v>49</v>
      </c>
      <c r="F8" s="7">
        <v>86</v>
      </c>
      <c r="G8" s="13">
        <f t="shared" si="0"/>
        <v>0.56976744186046513</v>
      </c>
      <c r="H8" s="13">
        <f t="shared" si="1"/>
        <v>0.38372093023255816</v>
      </c>
      <c r="I8" t="str">
        <f t="shared" si="2"/>
        <v>Good</v>
      </c>
      <c r="J8" t="str">
        <f>IF(E8&gt;J5, "Good")</f>
        <v>Good</v>
      </c>
      <c r="K8" t="b">
        <f>IF(C8&lt;K5, "Good")</f>
        <v>0</v>
      </c>
    </row>
    <row r="9" spans="1:11" x14ac:dyDescent="0.35">
      <c r="A9" s="12" t="s">
        <v>2077</v>
      </c>
      <c r="B9" s="7">
        <v>1</v>
      </c>
      <c r="C9" s="7">
        <v>30</v>
      </c>
      <c r="D9" s="7">
        <v>1</v>
      </c>
      <c r="E9" s="7">
        <v>46</v>
      </c>
      <c r="F9" s="7">
        <v>78</v>
      </c>
      <c r="G9" s="13">
        <f t="shared" si="0"/>
        <v>0.58974358974358976</v>
      </c>
      <c r="H9" s="13">
        <f t="shared" si="1"/>
        <v>0.38461538461538464</v>
      </c>
      <c r="I9" t="str">
        <f t="shared" si="2"/>
        <v>Good</v>
      </c>
      <c r="J9" t="b">
        <f>IF(E9&gt;J5, "Good")</f>
        <v>0</v>
      </c>
      <c r="K9" t="str">
        <f>IF(C9&lt;K5, "Good")</f>
        <v>Good</v>
      </c>
    </row>
    <row r="10" spans="1:11" x14ac:dyDescent="0.35">
      <c r="A10" s="12" t="s">
        <v>2078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  <c r="G10" s="13">
        <f t="shared" si="0"/>
        <v>0.53488372093023251</v>
      </c>
      <c r="H10" s="13">
        <f t="shared" si="1"/>
        <v>0.40697674418604651</v>
      </c>
      <c r="I10" t="str">
        <f t="shared" si="2"/>
        <v>Good</v>
      </c>
      <c r="J10" t="b">
        <f>IF(E10&gt;J5, "Good")</f>
        <v>0</v>
      </c>
      <c r="K10" t="b">
        <f>IF(C10&lt;K5, "Good")</f>
        <v>0</v>
      </c>
    </row>
    <row r="11" spans="1:11" x14ac:dyDescent="0.35">
      <c r="A11" s="12" t="s">
        <v>2079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  <c r="G11" s="13">
        <f t="shared" si="0"/>
        <v>0.63218390804597702</v>
      </c>
      <c r="H11" s="13">
        <f t="shared" si="1"/>
        <v>0.32183908045977011</v>
      </c>
      <c r="I11" t="str">
        <f t="shared" si="2"/>
        <v>Good</v>
      </c>
      <c r="J11" t="str">
        <f>IF(E11&gt;J5, "Good")</f>
        <v>Good</v>
      </c>
      <c r="K11" t="str">
        <f>IF(C11&lt;K5, "Good")</f>
        <v>Good</v>
      </c>
    </row>
    <row r="12" spans="1:11" x14ac:dyDescent="0.35">
      <c r="A12" s="12" t="s">
        <v>2080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  <c r="G12" s="13">
        <f t="shared" si="0"/>
        <v>0.61702127659574468</v>
      </c>
      <c r="H12" s="13">
        <f t="shared" si="1"/>
        <v>0.32978723404255317</v>
      </c>
      <c r="I12" t="str">
        <f t="shared" si="2"/>
        <v>Good</v>
      </c>
      <c r="J12" t="str">
        <f>IF(E12&gt;J5, "Good")</f>
        <v>Good</v>
      </c>
      <c r="K12" t="b">
        <f>IF(C12&lt;K5, "Good")</f>
        <v>0</v>
      </c>
    </row>
    <row r="13" spans="1:11" x14ac:dyDescent="0.35">
      <c r="A13" s="12" t="s">
        <v>2081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  <c r="G13" s="13">
        <f t="shared" si="0"/>
        <v>0.4823529411764706</v>
      </c>
      <c r="H13" s="13">
        <f t="shared" si="1"/>
        <v>0.41176470588235292</v>
      </c>
      <c r="I13" t="str">
        <f t="shared" si="2"/>
        <v>Good</v>
      </c>
      <c r="J13" t="b">
        <f>IF(E13&gt;J5, "Good")</f>
        <v>0</v>
      </c>
      <c r="K13" t="b">
        <f>IF(C13&lt;K5, "Good")</f>
        <v>0</v>
      </c>
    </row>
    <row r="14" spans="1:11" x14ac:dyDescent="0.35">
      <c r="A14" s="12" t="s">
        <v>2082</v>
      </c>
      <c r="B14" s="7">
        <v>5</v>
      </c>
      <c r="C14" s="7">
        <v>23</v>
      </c>
      <c r="D14" s="7"/>
      <c r="E14" s="7">
        <v>45</v>
      </c>
      <c r="F14" s="7">
        <v>73</v>
      </c>
      <c r="G14" s="13">
        <f t="shared" si="0"/>
        <v>0.61643835616438358</v>
      </c>
      <c r="H14" s="13">
        <f t="shared" si="1"/>
        <v>0.31506849315068491</v>
      </c>
      <c r="I14" t="str">
        <f t="shared" si="2"/>
        <v>Good</v>
      </c>
      <c r="J14" t="b">
        <f t="shared" ref="J14:J16" si="3">IF(E14&gt;J13, "Good")</f>
        <v>0</v>
      </c>
      <c r="K14" t="str">
        <f>IF(C14&lt;K5, "Good")</f>
        <v>Good</v>
      </c>
    </row>
    <row r="15" spans="1:11" x14ac:dyDescent="0.35">
      <c r="A15" s="12" t="s">
        <v>2083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  <c r="G15" s="13">
        <f t="shared" si="0"/>
        <v>0.57692307692307687</v>
      </c>
      <c r="H15" s="13">
        <f t="shared" si="1"/>
        <v>0.33333333333333331</v>
      </c>
      <c r="I15" t="str">
        <f t="shared" si="2"/>
        <v>Good</v>
      </c>
      <c r="J15" t="b">
        <f>IF(E15&gt;J5, "Good")</f>
        <v>0</v>
      </c>
      <c r="K15" t="str">
        <f>IF(C15&lt;K5, "Good")</f>
        <v>Good</v>
      </c>
    </row>
    <row r="16" spans="1:11" x14ac:dyDescent="0.35">
      <c r="A16" s="12" t="s">
        <v>2084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  <c r="G16" s="13">
        <f t="shared" si="0"/>
        <v>0.57692307692307687</v>
      </c>
      <c r="H16" s="13">
        <f t="shared" si="1"/>
        <v>0.34615384615384615</v>
      </c>
      <c r="I16" t="str">
        <f t="shared" si="2"/>
        <v>Good</v>
      </c>
      <c r="J16" t="b">
        <f t="shared" si="3"/>
        <v>0</v>
      </c>
      <c r="K16" t="str">
        <f>IF(C16&lt;K5, "Good")</f>
        <v>Good</v>
      </c>
    </row>
    <row r="17" spans="1:11" x14ac:dyDescent="0.35">
      <c r="A17" s="12" t="s">
        <v>2085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  <c r="G17" s="13">
        <f t="shared" si="0"/>
        <v>0.5</v>
      </c>
      <c r="H17" s="13">
        <f t="shared" si="1"/>
        <v>0.38095238095238093</v>
      </c>
      <c r="I17" t="str">
        <f t="shared" si="2"/>
        <v>Good</v>
      </c>
      <c r="J17" t="b">
        <f>IF(E17&gt;J5, "Good")</f>
        <v>0</v>
      </c>
      <c r="K17" t="b">
        <f>IF(C17&lt;K5, "Good")</f>
        <v>0</v>
      </c>
    </row>
    <row r="18" spans="1:11" x14ac:dyDescent="0.35">
      <c r="A18" s="12" t="s">
        <v>2065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  <c r="G18" s="13">
        <f t="shared" si="0"/>
        <v>0.56499999999999995</v>
      </c>
      <c r="H18" s="13">
        <f t="shared" si="1"/>
        <v>0.36399999999999999</v>
      </c>
      <c r="I18" t="str">
        <f t="shared" si="2"/>
        <v>Good</v>
      </c>
      <c r="J18" t="str">
        <f>IF(E18&gt;J5, "Good")</f>
        <v>Good</v>
      </c>
      <c r="K18" t="b">
        <f>IF(C18&lt;K5, "Good")</f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21" workbookViewId="0">
      <selection activeCell="K37" sqref="K37"/>
    </sheetView>
  </sheetViews>
  <sheetFormatPr defaultRowHeight="15.5" x14ac:dyDescent="0.35"/>
  <cols>
    <col min="1" max="1" width="20.5" customWidth="1"/>
    <col min="2" max="2" width="19.4140625" customWidth="1"/>
    <col min="3" max="3" width="23.4140625" customWidth="1"/>
    <col min="4" max="4" width="19.4140625" customWidth="1"/>
    <col min="5" max="5" width="23.4140625" customWidth="1"/>
    <col min="6" max="6" width="19.4140625" customWidth="1"/>
    <col min="7" max="7" width="23.4140625" customWidth="1"/>
    <col min="8" max="8" width="19.4140625" customWidth="1"/>
    <col min="9" max="9" width="23.4140625" customWidth="1"/>
    <col min="10" max="10" width="24.1640625" customWidth="1"/>
    <col min="11" max="11" width="28.1640625" customWidth="1"/>
    <col min="12" max="92" width="2.75" customWidth="1"/>
    <col min="93" max="360" width="3.75" customWidth="1"/>
    <col min="361" max="590" width="4.75" customWidth="1"/>
    <col min="591" max="591" width="10.58203125" customWidth="1"/>
    <col min="592" max="592" width="15.83203125" customWidth="1"/>
    <col min="593" max="593" width="19.4140625" customWidth="1"/>
    <col min="594" max="594" width="15.83203125" customWidth="1"/>
    <col min="595" max="595" width="19.4140625" customWidth="1"/>
    <col min="596" max="596" width="15.83203125" customWidth="1"/>
    <col min="597" max="597" width="19.4140625" customWidth="1"/>
    <col min="598" max="598" width="15.83203125" customWidth="1"/>
    <col min="599" max="599" width="19.4140625" customWidth="1"/>
    <col min="600" max="600" width="15.83203125" customWidth="1"/>
    <col min="601" max="601" width="19.4140625" customWidth="1"/>
    <col min="602" max="602" width="15.83203125" customWidth="1"/>
    <col min="603" max="603" width="19.4140625" customWidth="1"/>
    <col min="604" max="604" width="15.83203125" customWidth="1"/>
    <col min="605" max="605" width="19.4140625" customWidth="1"/>
    <col min="606" max="606" width="15.83203125" customWidth="1"/>
    <col min="607" max="607" width="19.4140625" customWidth="1"/>
    <col min="608" max="608" width="15.83203125" customWidth="1"/>
    <col min="609" max="609" width="19.4140625" customWidth="1"/>
    <col min="610" max="610" width="15.83203125" customWidth="1"/>
    <col min="611" max="611" width="19.4140625" customWidth="1"/>
    <col min="612" max="612" width="15.83203125" customWidth="1"/>
    <col min="613" max="613" width="19.4140625" customWidth="1"/>
    <col min="614" max="614" width="15.83203125" customWidth="1"/>
    <col min="615" max="615" width="19.4140625" customWidth="1"/>
    <col min="616" max="616" width="15.83203125" customWidth="1"/>
    <col min="617" max="617" width="19.4140625" customWidth="1"/>
    <col min="618" max="618" width="15.83203125" customWidth="1"/>
    <col min="619" max="619" width="19.4140625" customWidth="1"/>
    <col min="620" max="620" width="15.83203125" customWidth="1"/>
    <col min="621" max="621" width="19.4140625" customWidth="1"/>
    <col min="622" max="622" width="15.83203125" customWidth="1"/>
    <col min="623" max="623" width="19.4140625" customWidth="1"/>
    <col min="624" max="624" width="15.83203125" customWidth="1"/>
    <col min="625" max="625" width="19.4140625" customWidth="1"/>
    <col min="626" max="626" width="15.83203125" customWidth="1"/>
    <col min="627" max="627" width="19.4140625" customWidth="1"/>
    <col min="628" max="628" width="15.83203125" customWidth="1"/>
    <col min="629" max="629" width="19.4140625" customWidth="1"/>
    <col min="630" max="630" width="15.83203125" customWidth="1"/>
    <col min="631" max="631" width="19.4140625" customWidth="1"/>
    <col min="632" max="632" width="15.83203125" customWidth="1"/>
    <col min="633" max="633" width="19.4140625" customWidth="1"/>
    <col min="634" max="634" width="15.83203125" customWidth="1"/>
    <col min="635" max="635" width="19.4140625" customWidth="1"/>
    <col min="636" max="636" width="15.83203125" customWidth="1"/>
    <col min="637" max="637" width="19.4140625" customWidth="1"/>
    <col min="638" max="638" width="15.83203125" customWidth="1"/>
    <col min="639" max="639" width="19.4140625" customWidth="1"/>
    <col min="640" max="640" width="15.83203125" customWidth="1"/>
    <col min="641" max="641" width="19.4140625" customWidth="1"/>
    <col min="642" max="642" width="15.83203125" customWidth="1"/>
    <col min="643" max="643" width="19.4140625" customWidth="1"/>
    <col min="644" max="644" width="15.83203125" customWidth="1"/>
    <col min="645" max="645" width="19.4140625" customWidth="1"/>
    <col min="646" max="646" width="15.83203125" customWidth="1"/>
    <col min="647" max="647" width="19.4140625" customWidth="1"/>
    <col min="648" max="648" width="15.83203125" customWidth="1"/>
    <col min="649" max="649" width="19.4140625" customWidth="1"/>
    <col min="650" max="650" width="15.83203125" customWidth="1"/>
    <col min="651" max="651" width="19.4140625" customWidth="1"/>
    <col min="652" max="652" width="15.83203125" customWidth="1"/>
    <col min="653" max="653" width="19.4140625" customWidth="1"/>
    <col min="654" max="654" width="15.83203125" customWidth="1"/>
    <col min="655" max="655" width="19.4140625" customWidth="1"/>
    <col min="656" max="656" width="15.83203125" customWidth="1"/>
    <col min="657" max="657" width="19.4140625" customWidth="1"/>
    <col min="658" max="658" width="15.83203125" customWidth="1"/>
    <col min="659" max="659" width="19.4140625" customWidth="1"/>
    <col min="660" max="660" width="15.83203125" customWidth="1"/>
    <col min="661" max="661" width="19.4140625" customWidth="1"/>
    <col min="662" max="662" width="15.83203125" customWidth="1"/>
    <col min="663" max="663" width="19.4140625" customWidth="1"/>
    <col min="664" max="664" width="15.83203125" customWidth="1"/>
    <col min="665" max="665" width="19.4140625" customWidth="1"/>
    <col min="666" max="666" width="15.83203125" customWidth="1"/>
    <col min="667" max="667" width="19.4140625" customWidth="1"/>
    <col min="668" max="668" width="15.83203125" customWidth="1"/>
    <col min="669" max="669" width="19.4140625" customWidth="1"/>
    <col min="670" max="670" width="15.83203125" customWidth="1"/>
    <col min="671" max="671" width="19.4140625" customWidth="1"/>
    <col min="672" max="672" width="15.83203125" customWidth="1"/>
    <col min="673" max="673" width="19.4140625" customWidth="1"/>
    <col min="674" max="674" width="15.83203125" customWidth="1"/>
    <col min="675" max="675" width="19.4140625" customWidth="1"/>
    <col min="676" max="676" width="15.83203125" customWidth="1"/>
    <col min="677" max="677" width="19.4140625" customWidth="1"/>
    <col min="678" max="678" width="15.83203125" customWidth="1"/>
    <col min="679" max="679" width="19.4140625" customWidth="1"/>
    <col min="680" max="680" width="15.83203125" customWidth="1"/>
    <col min="681" max="681" width="19.4140625" customWidth="1"/>
    <col min="682" max="682" width="15.83203125" customWidth="1"/>
    <col min="683" max="683" width="19.4140625" customWidth="1"/>
    <col min="684" max="684" width="15.83203125" customWidth="1"/>
    <col min="685" max="685" width="19.4140625" customWidth="1"/>
    <col min="686" max="686" width="15.83203125" customWidth="1"/>
    <col min="687" max="687" width="19.4140625" customWidth="1"/>
    <col min="688" max="688" width="15.83203125" customWidth="1"/>
    <col min="689" max="689" width="19.4140625" customWidth="1"/>
    <col min="690" max="690" width="15.83203125" customWidth="1"/>
    <col min="691" max="691" width="19.4140625" customWidth="1"/>
    <col min="692" max="692" width="15.83203125" customWidth="1"/>
    <col min="693" max="693" width="19.4140625" customWidth="1"/>
    <col min="694" max="694" width="15.83203125" customWidth="1"/>
    <col min="695" max="695" width="19.4140625" customWidth="1"/>
    <col min="696" max="696" width="15.83203125" customWidth="1"/>
    <col min="697" max="697" width="19.4140625" customWidth="1"/>
    <col min="698" max="698" width="15.83203125" customWidth="1"/>
    <col min="699" max="699" width="19.4140625" customWidth="1"/>
    <col min="700" max="700" width="15.83203125" customWidth="1"/>
    <col min="701" max="701" width="19.4140625" customWidth="1"/>
    <col min="702" max="702" width="15.83203125" customWidth="1"/>
    <col min="703" max="703" width="19.4140625" customWidth="1"/>
    <col min="704" max="704" width="15.83203125" customWidth="1"/>
    <col min="705" max="705" width="19.4140625" customWidth="1"/>
    <col min="706" max="706" width="15.83203125" customWidth="1"/>
    <col min="707" max="707" width="19.4140625" customWidth="1"/>
    <col min="708" max="708" width="15.83203125" customWidth="1"/>
    <col min="709" max="709" width="19.4140625" customWidth="1"/>
    <col min="710" max="710" width="15.83203125" customWidth="1"/>
    <col min="711" max="711" width="19.4140625" customWidth="1"/>
    <col min="712" max="712" width="15.83203125" customWidth="1"/>
    <col min="713" max="713" width="19.4140625" customWidth="1"/>
    <col min="714" max="714" width="15.83203125" customWidth="1"/>
    <col min="715" max="715" width="19.4140625" customWidth="1"/>
    <col min="716" max="716" width="15.83203125" customWidth="1"/>
    <col min="717" max="717" width="19.4140625" customWidth="1"/>
    <col min="718" max="718" width="15.83203125" customWidth="1"/>
    <col min="719" max="719" width="19.4140625" customWidth="1"/>
    <col min="720" max="720" width="15.83203125" customWidth="1"/>
    <col min="721" max="721" width="19.4140625" customWidth="1"/>
    <col min="722" max="722" width="15.83203125" customWidth="1"/>
    <col min="723" max="723" width="19.4140625" customWidth="1"/>
    <col min="724" max="724" width="15.83203125" customWidth="1"/>
    <col min="725" max="725" width="19.4140625" customWidth="1"/>
    <col min="726" max="726" width="15.83203125" customWidth="1"/>
    <col min="727" max="727" width="19.4140625" customWidth="1"/>
    <col min="728" max="728" width="15.83203125" customWidth="1"/>
    <col min="729" max="729" width="19.4140625" customWidth="1"/>
    <col min="730" max="730" width="15.83203125" customWidth="1"/>
    <col min="731" max="731" width="19.4140625" customWidth="1"/>
    <col min="732" max="732" width="15.83203125" customWidth="1"/>
    <col min="733" max="733" width="19.4140625" customWidth="1"/>
    <col min="734" max="734" width="15.83203125" customWidth="1"/>
    <col min="735" max="735" width="19.4140625" customWidth="1"/>
    <col min="736" max="736" width="15.83203125" customWidth="1"/>
    <col min="737" max="737" width="19.4140625" customWidth="1"/>
    <col min="738" max="738" width="15.83203125" customWidth="1"/>
    <col min="739" max="739" width="19.4140625" customWidth="1"/>
    <col min="740" max="740" width="15.83203125" customWidth="1"/>
    <col min="741" max="741" width="19.4140625" customWidth="1"/>
    <col min="742" max="742" width="15.83203125" customWidth="1"/>
    <col min="743" max="743" width="19.4140625" customWidth="1"/>
    <col min="744" max="744" width="15.83203125" customWidth="1"/>
    <col min="745" max="745" width="19.4140625" customWidth="1"/>
    <col min="746" max="746" width="15.83203125" customWidth="1"/>
    <col min="747" max="747" width="19.4140625" customWidth="1"/>
    <col min="748" max="748" width="15.83203125" customWidth="1"/>
    <col min="749" max="749" width="19.4140625" customWidth="1"/>
    <col min="750" max="750" width="15.83203125" customWidth="1"/>
    <col min="751" max="751" width="19.4140625" customWidth="1"/>
    <col min="752" max="752" width="15.83203125" customWidth="1"/>
    <col min="753" max="753" width="19.4140625" customWidth="1"/>
    <col min="754" max="754" width="15.83203125" customWidth="1"/>
    <col min="755" max="755" width="19.4140625" customWidth="1"/>
    <col min="756" max="756" width="15.83203125" customWidth="1"/>
    <col min="757" max="757" width="19.4140625" customWidth="1"/>
    <col min="758" max="758" width="15.83203125" customWidth="1"/>
    <col min="759" max="759" width="19.4140625" customWidth="1"/>
    <col min="760" max="760" width="15.83203125" customWidth="1"/>
    <col min="761" max="761" width="19.4140625" customWidth="1"/>
    <col min="762" max="762" width="15.83203125" customWidth="1"/>
    <col min="763" max="763" width="19.4140625" customWidth="1"/>
    <col min="764" max="764" width="15.83203125" customWidth="1"/>
    <col min="765" max="765" width="19.4140625" customWidth="1"/>
    <col min="766" max="766" width="15.83203125" customWidth="1"/>
    <col min="767" max="767" width="19.4140625" customWidth="1"/>
    <col min="768" max="768" width="15.83203125" customWidth="1"/>
    <col min="769" max="769" width="19.4140625" customWidth="1"/>
    <col min="770" max="770" width="15.83203125" customWidth="1"/>
    <col min="771" max="771" width="19.4140625" customWidth="1"/>
    <col min="772" max="772" width="15.83203125" customWidth="1"/>
    <col min="773" max="773" width="19.4140625" customWidth="1"/>
    <col min="774" max="774" width="15.83203125" customWidth="1"/>
    <col min="775" max="775" width="19.4140625" customWidth="1"/>
    <col min="776" max="776" width="15.83203125" customWidth="1"/>
    <col min="777" max="777" width="19.4140625" customWidth="1"/>
    <col min="778" max="778" width="15.83203125" customWidth="1"/>
    <col min="779" max="779" width="19.4140625" customWidth="1"/>
    <col min="780" max="780" width="15.83203125" customWidth="1"/>
    <col min="781" max="781" width="19.4140625" customWidth="1"/>
    <col min="782" max="782" width="15.83203125" customWidth="1"/>
    <col min="783" max="783" width="19.4140625" customWidth="1"/>
    <col min="784" max="784" width="15.83203125" customWidth="1"/>
    <col min="785" max="785" width="19.4140625" customWidth="1"/>
    <col min="786" max="786" width="15.83203125" customWidth="1"/>
    <col min="787" max="787" width="19.4140625" customWidth="1"/>
    <col min="788" max="788" width="15.83203125" customWidth="1"/>
    <col min="789" max="789" width="19.4140625" customWidth="1"/>
    <col min="790" max="790" width="15.83203125" customWidth="1"/>
    <col min="791" max="791" width="19.4140625" customWidth="1"/>
    <col min="792" max="792" width="15.83203125" customWidth="1"/>
    <col min="793" max="793" width="19.4140625" customWidth="1"/>
    <col min="794" max="794" width="15.83203125" customWidth="1"/>
    <col min="795" max="795" width="19.4140625" customWidth="1"/>
    <col min="796" max="796" width="15.83203125" customWidth="1"/>
    <col min="797" max="797" width="19.4140625" customWidth="1"/>
    <col min="798" max="798" width="15.83203125" customWidth="1"/>
    <col min="799" max="799" width="19.4140625" customWidth="1"/>
    <col min="800" max="800" width="15.83203125" customWidth="1"/>
    <col min="801" max="801" width="19.4140625" customWidth="1"/>
    <col min="802" max="802" width="15.83203125" customWidth="1"/>
    <col min="803" max="803" width="19.4140625" customWidth="1"/>
    <col min="804" max="804" width="15.83203125" customWidth="1"/>
    <col min="805" max="805" width="19.4140625" customWidth="1"/>
    <col min="806" max="806" width="15.83203125" customWidth="1"/>
    <col min="807" max="807" width="19.4140625" customWidth="1"/>
    <col min="808" max="808" width="15.83203125" customWidth="1"/>
    <col min="809" max="809" width="19.4140625" customWidth="1"/>
    <col min="810" max="810" width="15.83203125" customWidth="1"/>
    <col min="811" max="811" width="19.4140625" customWidth="1"/>
    <col min="812" max="812" width="15.83203125" customWidth="1"/>
    <col min="813" max="813" width="19.4140625" customWidth="1"/>
    <col min="814" max="814" width="15.83203125" customWidth="1"/>
    <col min="815" max="815" width="19.4140625" customWidth="1"/>
    <col min="816" max="816" width="15.83203125" customWidth="1"/>
    <col min="817" max="817" width="19.4140625" customWidth="1"/>
    <col min="818" max="818" width="15.83203125" customWidth="1"/>
    <col min="819" max="819" width="19.4140625" customWidth="1"/>
    <col min="820" max="820" width="15.83203125" customWidth="1"/>
    <col min="821" max="821" width="19.4140625" customWidth="1"/>
    <col min="822" max="822" width="15.83203125" customWidth="1"/>
    <col min="823" max="823" width="19.4140625" customWidth="1"/>
    <col min="824" max="824" width="15.83203125" customWidth="1"/>
    <col min="825" max="825" width="19.4140625" customWidth="1"/>
    <col min="826" max="826" width="15.83203125" customWidth="1"/>
    <col min="827" max="827" width="19.4140625" customWidth="1"/>
    <col min="828" max="828" width="15.83203125" customWidth="1"/>
    <col min="829" max="829" width="19.4140625" customWidth="1"/>
    <col min="830" max="830" width="15.83203125" customWidth="1"/>
    <col min="831" max="831" width="19.4140625" customWidth="1"/>
    <col min="832" max="832" width="15.83203125" customWidth="1"/>
    <col min="833" max="833" width="19.4140625" customWidth="1"/>
    <col min="834" max="834" width="15.83203125" customWidth="1"/>
    <col min="835" max="835" width="19.4140625" customWidth="1"/>
    <col min="836" max="836" width="15.83203125" customWidth="1"/>
    <col min="837" max="837" width="19.4140625" customWidth="1"/>
    <col min="838" max="838" width="15.83203125" customWidth="1"/>
    <col min="839" max="839" width="19.4140625" customWidth="1"/>
    <col min="840" max="840" width="15.83203125" customWidth="1"/>
    <col min="841" max="841" width="19.4140625" customWidth="1"/>
    <col min="842" max="842" width="15.83203125" customWidth="1"/>
    <col min="843" max="843" width="19.4140625" customWidth="1"/>
    <col min="844" max="844" width="15.83203125" customWidth="1"/>
    <col min="845" max="845" width="19.4140625" customWidth="1"/>
    <col min="846" max="846" width="15.83203125" customWidth="1"/>
    <col min="847" max="847" width="19.4140625" customWidth="1"/>
    <col min="848" max="848" width="15.83203125" customWidth="1"/>
    <col min="849" max="849" width="19.4140625" customWidth="1"/>
    <col min="850" max="850" width="15.83203125" customWidth="1"/>
    <col min="851" max="851" width="19.4140625" customWidth="1"/>
    <col min="852" max="852" width="15.83203125" customWidth="1"/>
    <col min="853" max="853" width="19.4140625" customWidth="1"/>
    <col min="854" max="854" width="15.83203125" customWidth="1"/>
    <col min="855" max="855" width="19.4140625" customWidth="1"/>
    <col min="856" max="856" width="15.83203125" customWidth="1"/>
    <col min="857" max="857" width="19.4140625" customWidth="1"/>
    <col min="858" max="858" width="15.83203125" customWidth="1"/>
    <col min="859" max="859" width="19.4140625" customWidth="1"/>
    <col min="860" max="860" width="15.83203125" customWidth="1"/>
    <col min="861" max="861" width="19.4140625" customWidth="1"/>
    <col min="862" max="862" width="15.83203125" customWidth="1"/>
    <col min="863" max="863" width="19.4140625" customWidth="1"/>
    <col min="864" max="864" width="15.83203125" customWidth="1"/>
    <col min="865" max="865" width="19.4140625" customWidth="1"/>
    <col min="866" max="866" width="15.83203125" customWidth="1"/>
    <col min="867" max="867" width="19.4140625" customWidth="1"/>
    <col min="868" max="868" width="15.83203125" customWidth="1"/>
    <col min="869" max="869" width="19.4140625" customWidth="1"/>
    <col min="870" max="870" width="15.83203125" customWidth="1"/>
    <col min="871" max="871" width="19.4140625" customWidth="1"/>
    <col min="872" max="872" width="15.83203125" customWidth="1"/>
    <col min="873" max="873" width="19.4140625" customWidth="1"/>
    <col min="874" max="874" width="15.83203125" customWidth="1"/>
    <col min="875" max="875" width="19.4140625" customWidth="1"/>
    <col min="876" max="876" width="15.83203125" customWidth="1"/>
    <col min="877" max="877" width="19.4140625" customWidth="1"/>
    <col min="878" max="878" width="15.83203125" customWidth="1"/>
    <col min="879" max="879" width="19.4140625" customWidth="1"/>
    <col min="880" max="880" width="15.83203125" customWidth="1"/>
    <col min="881" max="881" width="19.4140625" customWidth="1"/>
    <col min="882" max="882" width="15.83203125" customWidth="1"/>
    <col min="883" max="883" width="19.4140625" customWidth="1"/>
    <col min="884" max="884" width="15.83203125" customWidth="1"/>
    <col min="885" max="885" width="19.4140625" customWidth="1"/>
    <col min="886" max="886" width="15.83203125" customWidth="1"/>
    <col min="887" max="887" width="19.4140625" customWidth="1"/>
    <col min="888" max="888" width="15.83203125" customWidth="1"/>
    <col min="889" max="889" width="19.4140625" customWidth="1"/>
    <col min="890" max="890" width="15.83203125" customWidth="1"/>
    <col min="891" max="891" width="19.4140625" customWidth="1"/>
    <col min="892" max="892" width="15.83203125" customWidth="1"/>
    <col min="893" max="893" width="19.4140625" customWidth="1"/>
    <col min="894" max="894" width="15.83203125" customWidth="1"/>
    <col min="895" max="895" width="19.4140625" customWidth="1"/>
    <col min="896" max="896" width="15.83203125" customWidth="1"/>
    <col min="897" max="897" width="19.4140625" customWidth="1"/>
    <col min="898" max="898" width="15.83203125" customWidth="1"/>
    <col min="899" max="899" width="19.4140625" customWidth="1"/>
    <col min="900" max="900" width="15.83203125" customWidth="1"/>
    <col min="901" max="901" width="19.4140625" customWidth="1"/>
    <col min="902" max="902" width="15.83203125" customWidth="1"/>
    <col min="903" max="903" width="19.4140625" customWidth="1"/>
    <col min="904" max="904" width="15.83203125" customWidth="1"/>
    <col min="905" max="905" width="19.4140625" customWidth="1"/>
    <col min="906" max="906" width="15.83203125" customWidth="1"/>
    <col min="907" max="907" width="19.4140625" customWidth="1"/>
    <col min="908" max="908" width="15.83203125" customWidth="1"/>
    <col min="909" max="909" width="19.4140625" customWidth="1"/>
    <col min="910" max="910" width="15.83203125" customWidth="1"/>
    <col min="911" max="911" width="19.4140625" customWidth="1"/>
    <col min="912" max="912" width="15.83203125" customWidth="1"/>
    <col min="913" max="913" width="19.4140625" customWidth="1"/>
    <col min="914" max="914" width="15.83203125" customWidth="1"/>
    <col min="915" max="915" width="19.4140625" customWidth="1"/>
    <col min="916" max="916" width="15.83203125" customWidth="1"/>
    <col min="917" max="917" width="19.4140625" customWidth="1"/>
    <col min="918" max="918" width="15.83203125" customWidth="1"/>
    <col min="919" max="919" width="19.4140625" customWidth="1"/>
    <col min="920" max="920" width="15.83203125" customWidth="1"/>
    <col min="921" max="921" width="19.4140625" customWidth="1"/>
    <col min="922" max="922" width="15.83203125" customWidth="1"/>
    <col min="923" max="923" width="19.4140625" customWidth="1"/>
    <col min="924" max="924" width="15.83203125" customWidth="1"/>
    <col min="925" max="925" width="19.4140625" customWidth="1"/>
    <col min="926" max="926" width="15.83203125" customWidth="1"/>
    <col min="927" max="927" width="19.4140625" customWidth="1"/>
    <col min="928" max="928" width="15.83203125" customWidth="1"/>
    <col min="929" max="929" width="19.4140625" customWidth="1"/>
    <col min="930" max="930" width="15.83203125" customWidth="1"/>
    <col min="931" max="931" width="19.4140625" customWidth="1"/>
    <col min="932" max="932" width="15.83203125" customWidth="1"/>
    <col min="933" max="933" width="19.4140625" customWidth="1"/>
    <col min="934" max="934" width="15.83203125" customWidth="1"/>
    <col min="935" max="935" width="19.4140625" customWidth="1"/>
    <col min="936" max="936" width="15.83203125" customWidth="1"/>
    <col min="937" max="937" width="19.4140625" customWidth="1"/>
    <col min="938" max="938" width="15.83203125" customWidth="1"/>
    <col min="939" max="939" width="19.4140625" customWidth="1"/>
    <col min="940" max="940" width="15.83203125" customWidth="1"/>
    <col min="941" max="941" width="19.4140625" customWidth="1"/>
    <col min="942" max="942" width="15.83203125" customWidth="1"/>
    <col min="943" max="943" width="19.4140625" customWidth="1"/>
    <col min="944" max="944" width="15.83203125" customWidth="1"/>
    <col min="945" max="945" width="19.4140625" customWidth="1"/>
    <col min="946" max="946" width="15.83203125" customWidth="1"/>
    <col min="947" max="947" width="19.4140625" customWidth="1"/>
    <col min="948" max="948" width="15.83203125" customWidth="1"/>
    <col min="949" max="949" width="19.4140625" customWidth="1"/>
    <col min="950" max="950" width="15.83203125" customWidth="1"/>
    <col min="951" max="951" width="19.4140625" customWidth="1"/>
    <col min="952" max="952" width="15.83203125" customWidth="1"/>
    <col min="953" max="953" width="19.4140625" customWidth="1"/>
    <col min="954" max="954" width="15.83203125" customWidth="1"/>
    <col min="955" max="955" width="19.4140625" customWidth="1"/>
    <col min="956" max="956" width="15.83203125" customWidth="1"/>
    <col min="957" max="957" width="19.4140625" customWidth="1"/>
    <col min="958" max="958" width="15.83203125" customWidth="1"/>
    <col min="959" max="959" width="19.4140625" customWidth="1"/>
    <col min="960" max="960" width="15.83203125" customWidth="1"/>
    <col min="961" max="961" width="19.4140625" customWidth="1"/>
    <col min="962" max="962" width="15.83203125" customWidth="1"/>
    <col min="963" max="963" width="19.4140625" customWidth="1"/>
    <col min="964" max="964" width="15.83203125" customWidth="1"/>
    <col min="965" max="965" width="19.4140625" customWidth="1"/>
    <col min="966" max="966" width="15.83203125" customWidth="1"/>
    <col min="967" max="967" width="19.4140625" customWidth="1"/>
    <col min="968" max="968" width="15.83203125" bestFit="1" customWidth="1"/>
    <col min="969" max="969" width="19.4140625" bestFit="1" customWidth="1"/>
    <col min="970" max="970" width="15.83203125" bestFit="1" customWidth="1"/>
    <col min="971" max="971" width="19.4140625" bestFit="1" customWidth="1"/>
    <col min="972" max="972" width="15.83203125" bestFit="1" customWidth="1"/>
    <col min="973" max="973" width="19.4140625" bestFit="1" customWidth="1"/>
    <col min="974" max="974" width="15.83203125" bestFit="1" customWidth="1"/>
    <col min="975" max="975" width="19.4140625" bestFit="1" customWidth="1"/>
    <col min="976" max="976" width="15.83203125" customWidth="1"/>
    <col min="977" max="977" width="19.4140625" bestFit="1" customWidth="1"/>
    <col min="978" max="978" width="15.83203125" bestFit="1" customWidth="1"/>
    <col min="979" max="979" width="19.4140625" bestFit="1" customWidth="1"/>
    <col min="980" max="980" width="15.83203125" bestFit="1" customWidth="1"/>
    <col min="981" max="981" width="19.4140625" bestFit="1" customWidth="1"/>
    <col min="982" max="982" width="15.83203125" bestFit="1" customWidth="1"/>
    <col min="983" max="983" width="19.4140625" bestFit="1" customWidth="1"/>
    <col min="984" max="984" width="15.83203125" bestFit="1" customWidth="1"/>
    <col min="985" max="985" width="19.4140625" bestFit="1" customWidth="1"/>
    <col min="986" max="986" width="15.83203125" bestFit="1" customWidth="1"/>
    <col min="987" max="987" width="19.4140625" bestFit="1" customWidth="1"/>
    <col min="988" max="988" width="15.83203125" bestFit="1" customWidth="1"/>
    <col min="989" max="989" width="19.4140625" bestFit="1" customWidth="1"/>
    <col min="990" max="990" width="15.83203125" bestFit="1" customWidth="1"/>
    <col min="991" max="991" width="19.4140625" bestFit="1" customWidth="1"/>
    <col min="992" max="992" width="15.83203125" customWidth="1"/>
    <col min="993" max="993" width="19.4140625" bestFit="1" customWidth="1"/>
    <col min="994" max="994" width="15.83203125" bestFit="1" customWidth="1"/>
    <col min="995" max="995" width="19.4140625" bestFit="1" customWidth="1"/>
    <col min="996" max="996" width="15.83203125" bestFit="1" customWidth="1"/>
    <col min="997" max="997" width="19.4140625" bestFit="1" customWidth="1"/>
    <col min="998" max="998" width="15.83203125" bestFit="1" customWidth="1"/>
    <col min="999" max="999" width="19.4140625" bestFit="1" customWidth="1"/>
    <col min="1000" max="1000" width="15.83203125" bestFit="1" customWidth="1"/>
    <col min="1001" max="1001" width="19.4140625" bestFit="1" customWidth="1"/>
    <col min="1002" max="1002" width="15.83203125" bestFit="1" customWidth="1"/>
    <col min="1003" max="1003" width="19.4140625" bestFit="1" customWidth="1"/>
    <col min="1004" max="1004" width="15.83203125" bestFit="1" customWidth="1"/>
    <col min="1005" max="1005" width="19.4140625" bestFit="1" customWidth="1"/>
    <col min="1006" max="1006" width="15.83203125" bestFit="1" customWidth="1"/>
    <col min="1007" max="1007" width="19.4140625" bestFit="1" customWidth="1"/>
    <col min="1008" max="1008" width="15.83203125" bestFit="1" customWidth="1"/>
    <col min="1009" max="1009" width="19.4140625" bestFit="1" customWidth="1"/>
    <col min="1010" max="1010" width="15.83203125" bestFit="1" customWidth="1"/>
    <col min="1011" max="1011" width="19.4140625" bestFit="1" customWidth="1"/>
    <col min="1012" max="1012" width="15.83203125" bestFit="1" customWidth="1"/>
    <col min="1013" max="1013" width="19.4140625" bestFit="1" customWidth="1"/>
    <col min="1014" max="1014" width="15.83203125" bestFit="1" customWidth="1"/>
    <col min="1015" max="1015" width="19.4140625" bestFit="1" customWidth="1"/>
    <col min="1016" max="1016" width="15.83203125" bestFit="1" customWidth="1"/>
    <col min="1017" max="1017" width="19.4140625" bestFit="1" customWidth="1"/>
    <col min="1018" max="1018" width="15.83203125" bestFit="1" customWidth="1"/>
    <col min="1019" max="1019" width="19.4140625" bestFit="1" customWidth="1"/>
    <col min="1020" max="1020" width="15.83203125" bestFit="1" customWidth="1"/>
    <col min="1021" max="1021" width="19.4140625" bestFit="1" customWidth="1"/>
    <col min="1022" max="1022" width="15.83203125" bestFit="1" customWidth="1"/>
    <col min="1023" max="1023" width="19.4140625" bestFit="1" customWidth="1"/>
    <col min="1024" max="1024" width="15.83203125" bestFit="1" customWidth="1"/>
    <col min="1025" max="1025" width="19.4140625" bestFit="1" customWidth="1"/>
    <col min="1026" max="1026" width="15.83203125" bestFit="1" customWidth="1"/>
    <col min="1027" max="1027" width="19.4140625" bestFit="1" customWidth="1"/>
    <col min="1028" max="1028" width="15.83203125" bestFit="1" customWidth="1"/>
    <col min="1029" max="1029" width="19.4140625" bestFit="1" customWidth="1"/>
    <col min="1030" max="1030" width="15.83203125" bestFit="1" customWidth="1"/>
    <col min="1031" max="1031" width="19.4140625" bestFit="1" customWidth="1"/>
    <col min="1032" max="1032" width="15.83203125" bestFit="1" customWidth="1"/>
    <col min="1033" max="1033" width="19.4140625" bestFit="1" customWidth="1"/>
    <col min="1034" max="1034" width="15.83203125" bestFit="1" customWidth="1"/>
    <col min="1035" max="1035" width="19.4140625" bestFit="1" customWidth="1"/>
    <col min="1036" max="1036" width="15.83203125" bestFit="1" customWidth="1"/>
    <col min="1037" max="1037" width="19.4140625" bestFit="1" customWidth="1"/>
    <col min="1038" max="1038" width="15.83203125" bestFit="1" customWidth="1"/>
    <col min="1039" max="1039" width="19.4140625" bestFit="1" customWidth="1"/>
    <col min="1040" max="1040" width="15.83203125" bestFit="1" customWidth="1"/>
    <col min="1041" max="1041" width="19.4140625" bestFit="1" customWidth="1"/>
    <col min="1042" max="1042" width="15.83203125" bestFit="1" customWidth="1"/>
    <col min="1043" max="1043" width="19.4140625" bestFit="1" customWidth="1"/>
    <col min="1044" max="1044" width="15.83203125" bestFit="1" customWidth="1"/>
    <col min="1045" max="1045" width="19.4140625" bestFit="1" customWidth="1"/>
    <col min="1046" max="1046" width="15.83203125" bestFit="1" customWidth="1"/>
    <col min="1047" max="1047" width="19.4140625" bestFit="1" customWidth="1"/>
    <col min="1048" max="1048" width="15.83203125" bestFit="1" customWidth="1"/>
    <col min="1049" max="1049" width="19.4140625" bestFit="1" customWidth="1"/>
    <col min="1050" max="1050" width="15.83203125" bestFit="1" customWidth="1"/>
    <col min="1051" max="1051" width="19.4140625" bestFit="1" customWidth="1"/>
    <col min="1052" max="1052" width="15.83203125" bestFit="1" customWidth="1"/>
    <col min="1053" max="1053" width="19.4140625" bestFit="1" customWidth="1"/>
    <col min="1054" max="1054" width="15.83203125" bestFit="1" customWidth="1"/>
    <col min="1055" max="1055" width="19.4140625" bestFit="1" customWidth="1"/>
    <col min="1056" max="1056" width="15.83203125" bestFit="1" customWidth="1"/>
    <col min="1057" max="1057" width="19.4140625" bestFit="1" customWidth="1"/>
    <col min="1058" max="1058" width="15.83203125" bestFit="1" customWidth="1"/>
    <col min="1059" max="1059" width="19.4140625" bestFit="1" customWidth="1"/>
    <col min="1060" max="1060" width="15.83203125" bestFit="1" customWidth="1"/>
    <col min="1061" max="1061" width="19.4140625" bestFit="1" customWidth="1"/>
    <col min="1062" max="1062" width="15.83203125" bestFit="1" customWidth="1"/>
    <col min="1063" max="1063" width="19.4140625" bestFit="1" customWidth="1"/>
    <col min="1064" max="1064" width="15.83203125" bestFit="1" customWidth="1"/>
    <col min="1065" max="1065" width="19.4140625" bestFit="1" customWidth="1"/>
    <col min="1066" max="1066" width="15.83203125" bestFit="1" customWidth="1"/>
    <col min="1067" max="1067" width="19.4140625" bestFit="1" customWidth="1"/>
    <col min="1068" max="1068" width="15.83203125" bestFit="1" customWidth="1"/>
    <col min="1069" max="1069" width="19.4140625" bestFit="1" customWidth="1"/>
    <col min="1070" max="1070" width="15.83203125" bestFit="1" customWidth="1"/>
    <col min="1071" max="1071" width="19.4140625" bestFit="1" customWidth="1"/>
    <col min="1072" max="1072" width="15.83203125" bestFit="1" customWidth="1"/>
    <col min="1073" max="1073" width="19.4140625" bestFit="1" customWidth="1"/>
    <col min="1074" max="1074" width="15.83203125" bestFit="1" customWidth="1"/>
    <col min="1075" max="1075" width="19.4140625" bestFit="1" customWidth="1"/>
    <col min="1076" max="1076" width="15.83203125" bestFit="1" customWidth="1"/>
    <col min="1077" max="1077" width="19.4140625" bestFit="1" customWidth="1"/>
    <col min="1078" max="1078" width="15.83203125" bestFit="1" customWidth="1"/>
    <col min="1079" max="1079" width="19.4140625" bestFit="1" customWidth="1"/>
    <col min="1080" max="1080" width="15.83203125" bestFit="1" customWidth="1"/>
    <col min="1081" max="1081" width="19.4140625" bestFit="1" customWidth="1"/>
    <col min="1082" max="1082" width="15.83203125" bestFit="1" customWidth="1"/>
    <col min="1083" max="1083" width="19.4140625" bestFit="1" customWidth="1"/>
    <col min="1084" max="1084" width="15.83203125" bestFit="1" customWidth="1"/>
    <col min="1085" max="1085" width="19.4140625" bestFit="1" customWidth="1"/>
    <col min="1086" max="1086" width="15.83203125" bestFit="1" customWidth="1"/>
    <col min="1087" max="1087" width="19.4140625" bestFit="1" customWidth="1"/>
    <col min="1088" max="1088" width="15.83203125" bestFit="1" customWidth="1"/>
    <col min="1089" max="1089" width="19.4140625" bestFit="1" customWidth="1"/>
    <col min="1090" max="1090" width="15.83203125" bestFit="1" customWidth="1"/>
    <col min="1091" max="1091" width="19.4140625" bestFit="1" customWidth="1"/>
    <col min="1092" max="1092" width="15.83203125" bestFit="1" customWidth="1"/>
    <col min="1093" max="1093" width="19.4140625" bestFit="1" customWidth="1"/>
    <col min="1094" max="1094" width="15.83203125" bestFit="1" customWidth="1"/>
    <col min="1095" max="1095" width="19.4140625" bestFit="1" customWidth="1"/>
    <col min="1096" max="1096" width="15.83203125" bestFit="1" customWidth="1"/>
    <col min="1097" max="1097" width="19.4140625" bestFit="1" customWidth="1"/>
    <col min="1098" max="1098" width="15.83203125" bestFit="1" customWidth="1"/>
    <col min="1099" max="1099" width="19.4140625" bestFit="1" customWidth="1"/>
    <col min="1100" max="1100" width="15.83203125" bestFit="1" customWidth="1"/>
    <col min="1101" max="1101" width="19.4140625" bestFit="1" customWidth="1"/>
    <col min="1102" max="1102" width="15.83203125" bestFit="1" customWidth="1"/>
    <col min="1103" max="1103" width="19.4140625" bestFit="1" customWidth="1"/>
    <col min="1104" max="1104" width="15.83203125" bestFit="1" customWidth="1"/>
    <col min="1105" max="1105" width="19.4140625" bestFit="1" customWidth="1"/>
    <col min="1106" max="1106" width="15.83203125" bestFit="1" customWidth="1"/>
    <col min="1107" max="1107" width="19.4140625" bestFit="1" customWidth="1"/>
    <col min="1108" max="1108" width="15.83203125" bestFit="1" customWidth="1"/>
    <col min="1109" max="1109" width="19.4140625" bestFit="1" customWidth="1"/>
    <col min="1110" max="1110" width="15.83203125" bestFit="1" customWidth="1"/>
    <col min="1111" max="1111" width="19.4140625" bestFit="1" customWidth="1"/>
    <col min="1112" max="1112" width="15.83203125" bestFit="1" customWidth="1"/>
    <col min="1113" max="1113" width="19.4140625" bestFit="1" customWidth="1"/>
    <col min="1114" max="1114" width="15.83203125" bestFit="1" customWidth="1"/>
    <col min="1115" max="1115" width="19.4140625" bestFit="1" customWidth="1"/>
    <col min="1116" max="1116" width="15.83203125" bestFit="1" customWidth="1"/>
    <col min="1117" max="1117" width="19.4140625" bestFit="1" customWidth="1"/>
    <col min="1118" max="1118" width="15.83203125" bestFit="1" customWidth="1"/>
    <col min="1119" max="1119" width="19.4140625" bestFit="1" customWidth="1"/>
    <col min="1120" max="1120" width="15.83203125" bestFit="1" customWidth="1"/>
    <col min="1121" max="1121" width="19.4140625" bestFit="1" customWidth="1"/>
    <col min="1122" max="1122" width="15.83203125" bestFit="1" customWidth="1"/>
    <col min="1123" max="1123" width="19.4140625" bestFit="1" customWidth="1"/>
    <col min="1124" max="1124" width="15.83203125" bestFit="1" customWidth="1"/>
    <col min="1125" max="1125" width="19.4140625" bestFit="1" customWidth="1"/>
    <col min="1126" max="1126" width="15.83203125" bestFit="1" customWidth="1"/>
    <col min="1127" max="1127" width="19.4140625" bestFit="1" customWidth="1"/>
    <col min="1128" max="1128" width="15.83203125" bestFit="1" customWidth="1"/>
    <col min="1129" max="1129" width="19.4140625" bestFit="1" customWidth="1"/>
    <col min="1130" max="1130" width="15.83203125" bestFit="1" customWidth="1"/>
    <col min="1131" max="1131" width="19.4140625" bestFit="1" customWidth="1"/>
    <col min="1132" max="1132" width="15.83203125" bestFit="1" customWidth="1"/>
    <col min="1133" max="1133" width="19.4140625" bestFit="1" customWidth="1"/>
    <col min="1134" max="1134" width="15.83203125" bestFit="1" customWidth="1"/>
    <col min="1135" max="1135" width="19.4140625" bestFit="1" customWidth="1"/>
    <col min="1136" max="1136" width="15.83203125" bestFit="1" customWidth="1"/>
    <col min="1137" max="1137" width="19.4140625" bestFit="1" customWidth="1"/>
    <col min="1138" max="1138" width="15.83203125" bestFit="1" customWidth="1"/>
    <col min="1139" max="1139" width="19.4140625" bestFit="1" customWidth="1"/>
    <col min="1140" max="1140" width="15.83203125" bestFit="1" customWidth="1"/>
    <col min="1141" max="1141" width="19.4140625" bestFit="1" customWidth="1"/>
    <col min="1142" max="1142" width="15.83203125" bestFit="1" customWidth="1"/>
    <col min="1143" max="1143" width="19.4140625" bestFit="1" customWidth="1"/>
    <col min="1144" max="1144" width="15.83203125" bestFit="1" customWidth="1"/>
    <col min="1145" max="1145" width="19.4140625" bestFit="1" customWidth="1"/>
    <col min="1146" max="1146" width="15.83203125" bestFit="1" customWidth="1"/>
    <col min="1147" max="1147" width="19.4140625" bestFit="1" customWidth="1"/>
    <col min="1148" max="1148" width="15.83203125" bestFit="1" customWidth="1"/>
    <col min="1149" max="1149" width="19.4140625" bestFit="1" customWidth="1"/>
    <col min="1150" max="1150" width="15.83203125" bestFit="1" customWidth="1"/>
    <col min="1151" max="1151" width="19.4140625" bestFit="1" customWidth="1"/>
    <col min="1152" max="1152" width="15.83203125" bestFit="1" customWidth="1"/>
    <col min="1153" max="1153" width="19.4140625" bestFit="1" customWidth="1"/>
    <col min="1154" max="1154" width="15.83203125" bestFit="1" customWidth="1"/>
    <col min="1155" max="1155" width="19.4140625" bestFit="1" customWidth="1"/>
    <col min="1156" max="1156" width="15.83203125" bestFit="1" customWidth="1"/>
    <col min="1157" max="1157" width="19.4140625" bestFit="1" customWidth="1"/>
    <col min="1158" max="1158" width="15.83203125" bestFit="1" customWidth="1"/>
    <col min="1159" max="1159" width="19.4140625" bestFit="1" customWidth="1"/>
    <col min="1160" max="1160" width="15.83203125" bestFit="1" customWidth="1"/>
    <col min="1161" max="1161" width="19.4140625" bestFit="1" customWidth="1"/>
    <col min="1162" max="1162" width="15.83203125" bestFit="1" customWidth="1"/>
    <col min="1163" max="1163" width="19.4140625" bestFit="1" customWidth="1"/>
    <col min="1164" max="1164" width="15.83203125" bestFit="1" customWidth="1"/>
    <col min="1165" max="1165" width="19.4140625" bestFit="1" customWidth="1"/>
    <col min="1166" max="1166" width="15.83203125" bestFit="1" customWidth="1"/>
    <col min="1167" max="1167" width="19.4140625" bestFit="1" customWidth="1"/>
    <col min="1168" max="1168" width="15.83203125" bestFit="1" customWidth="1"/>
    <col min="1169" max="1169" width="19.4140625" bestFit="1" customWidth="1"/>
    <col min="1170" max="1170" width="15.83203125" bestFit="1" customWidth="1"/>
    <col min="1171" max="1171" width="19.4140625" bestFit="1" customWidth="1"/>
    <col min="1172" max="1172" width="15.83203125" bestFit="1" customWidth="1"/>
    <col min="1173" max="1173" width="19.4140625" bestFit="1" customWidth="1"/>
    <col min="1174" max="1174" width="15.83203125" bestFit="1" customWidth="1"/>
    <col min="1175" max="1175" width="19.4140625" bestFit="1" customWidth="1"/>
    <col min="1176" max="1176" width="15.83203125" bestFit="1" customWidth="1"/>
    <col min="1177" max="1177" width="19.4140625" bestFit="1" customWidth="1"/>
    <col min="1178" max="1178" width="15.83203125" bestFit="1" customWidth="1"/>
    <col min="1179" max="1179" width="19.4140625" bestFit="1" customWidth="1"/>
    <col min="1180" max="1180" width="20.58203125" bestFit="1" customWidth="1"/>
    <col min="1181" max="1181" width="24.1640625" bestFit="1" customWidth="1"/>
  </cols>
  <sheetData>
    <row r="3" spans="1:11" x14ac:dyDescent="0.35">
      <c r="B3" s="8" t="s">
        <v>2071</v>
      </c>
    </row>
    <row r="4" spans="1:11" x14ac:dyDescent="0.35">
      <c r="B4" t="s">
        <v>74</v>
      </c>
      <c r="D4" t="s">
        <v>14</v>
      </c>
      <c r="F4" t="s">
        <v>47</v>
      </c>
      <c r="H4" t="s">
        <v>20</v>
      </c>
      <c r="J4" t="s">
        <v>2087</v>
      </c>
      <c r="K4" t="s">
        <v>2088</v>
      </c>
    </row>
    <row r="5" spans="1:11" x14ac:dyDescent="0.35">
      <c r="A5" s="8" t="s">
        <v>2064</v>
      </c>
      <c r="B5" t="s">
        <v>2066</v>
      </c>
      <c r="C5" t="s">
        <v>2089</v>
      </c>
      <c r="D5" t="s">
        <v>2066</v>
      </c>
      <c r="E5" t="s">
        <v>2089</v>
      </c>
      <c r="F5" t="s">
        <v>2066</v>
      </c>
      <c r="G5" t="s">
        <v>2089</v>
      </c>
      <c r="H5" t="s">
        <v>2066</v>
      </c>
      <c r="I5" t="s">
        <v>2089</v>
      </c>
    </row>
    <row r="6" spans="1:11" x14ac:dyDescent="0.35">
      <c r="A6" s="9" t="s">
        <v>2039</v>
      </c>
      <c r="B6" s="7">
        <v>7110</v>
      </c>
      <c r="C6" s="7">
        <v>11</v>
      </c>
      <c r="D6" s="7">
        <v>41440</v>
      </c>
      <c r="E6" s="7">
        <v>60</v>
      </c>
      <c r="F6" s="7">
        <v>2000</v>
      </c>
      <c r="G6" s="7">
        <v>5</v>
      </c>
      <c r="H6" s="7">
        <v>71325</v>
      </c>
      <c r="I6" s="7">
        <v>102</v>
      </c>
      <c r="J6" s="7">
        <v>121875</v>
      </c>
      <c r="K6" s="7">
        <v>178</v>
      </c>
    </row>
    <row r="7" spans="1:11" x14ac:dyDescent="0.35">
      <c r="A7" s="10" t="s">
        <v>2047</v>
      </c>
      <c r="B7" s="7">
        <v>614</v>
      </c>
      <c r="C7" s="7">
        <v>1</v>
      </c>
      <c r="D7" s="7">
        <v>9877</v>
      </c>
      <c r="E7" s="7">
        <v>10</v>
      </c>
      <c r="F7" s="7">
        <v>1120</v>
      </c>
      <c r="G7" s="7">
        <v>2</v>
      </c>
      <c r="H7" s="7">
        <v>17547</v>
      </c>
      <c r="I7" s="7">
        <v>21</v>
      </c>
      <c r="J7" s="7">
        <v>29158</v>
      </c>
      <c r="K7" s="7">
        <v>34</v>
      </c>
    </row>
    <row r="8" spans="1:11" x14ac:dyDescent="0.35">
      <c r="A8" s="10" t="s">
        <v>2040</v>
      </c>
      <c r="B8" s="7">
        <v>3496</v>
      </c>
      <c r="C8" s="7">
        <v>4</v>
      </c>
      <c r="D8" s="7">
        <v>17629</v>
      </c>
      <c r="E8" s="7">
        <v>21</v>
      </c>
      <c r="F8" s="7">
        <v>808</v>
      </c>
      <c r="G8" s="7">
        <v>1</v>
      </c>
      <c r="H8" s="7">
        <v>20964</v>
      </c>
      <c r="I8" s="7">
        <v>34</v>
      </c>
      <c r="J8" s="7">
        <v>42897</v>
      </c>
      <c r="K8" s="7">
        <v>60</v>
      </c>
    </row>
    <row r="9" spans="1:11" x14ac:dyDescent="0.35">
      <c r="A9" s="10" t="s">
        <v>2042</v>
      </c>
      <c r="B9" s="7">
        <v>273</v>
      </c>
      <c r="C9" s="7">
        <v>2</v>
      </c>
      <c r="D9" s="7">
        <v>3417</v>
      </c>
      <c r="E9" s="7">
        <v>12</v>
      </c>
      <c r="F9" s="7">
        <v>45</v>
      </c>
      <c r="G9" s="7">
        <v>1</v>
      </c>
      <c r="H9" s="7">
        <v>12480</v>
      </c>
      <c r="I9" s="7">
        <v>22</v>
      </c>
      <c r="J9" s="7">
        <v>16215</v>
      </c>
      <c r="K9" s="7">
        <v>37</v>
      </c>
    </row>
    <row r="10" spans="1:11" x14ac:dyDescent="0.35">
      <c r="A10" s="10" t="s">
        <v>2061</v>
      </c>
      <c r="B10" s="7"/>
      <c r="C10" s="7"/>
      <c r="D10" s="7">
        <v>3812</v>
      </c>
      <c r="E10" s="7">
        <v>9</v>
      </c>
      <c r="F10" s="7"/>
      <c r="G10" s="7"/>
      <c r="H10" s="7">
        <v>6306</v>
      </c>
      <c r="I10" s="7">
        <v>5</v>
      </c>
      <c r="J10" s="7">
        <v>10118</v>
      </c>
      <c r="K10" s="7">
        <v>14</v>
      </c>
    </row>
    <row r="11" spans="1:11" x14ac:dyDescent="0.35">
      <c r="A11" s="10" t="s">
        <v>2050</v>
      </c>
      <c r="B11" s="7">
        <v>595</v>
      </c>
      <c r="C11" s="7">
        <v>1</v>
      </c>
      <c r="D11" s="7">
        <v>6602</v>
      </c>
      <c r="E11" s="7">
        <v>5</v>
      </c>
      <c r="F11" s="7">
        <v>27</v>
      </c>
      <c r="G11" s="7">
        <v>1</v>
      </c>
      <c r="H11" s="7">
        <v>5526</v>
      </c>
      <c r="I11" s="7">
        <v>9</v>
      </c>
      <c r="J11" s="7">
        <v>12750</v>
      </c>
      <c r="K11" s="7">
        <v>16</v>
      </c>
    </row>
    <row r="12" spans="1:11" x14ac:dyDescent="0.35">
      <c r="A12" s="10" t="s">
        <v>2058</v>
      </c>
      <c r="B12" s="7">
        <v>2132</v>
      </c>
      <c r="C12" s="7">
        <v>3</v>
      </c>
      <c r="D12" s="7">
        <v>103</v>
      </c>
      <c r="E12" s="7">
        <v>3</v>
      </c>
      <c r="F12" s="7"/>
      <c r="G12" s="7"/>
      <c r="H12" s="7">
        <v>8502</v>
      </c>
      <c r="I12" s="7">
        <v>11</v>
      </c>
      <c r="J12" s="7">
        <v>10737</v>
      </c>
      <c r="K12" s="7">
        <v>17</v>
      </c>
    </row>
    <row r="13" spans="1:11" x14ac:dyDescent="0.35">
      <c r="A13" s="9" t="s">
        <v>2031</v>
      </c>
      <c r="B13" s="7">
        <v>1982</v>
      </c>
      <c r="C13" s="7">
        <v>4</v>
      </c>
      <c r="D13" s="7">
        <v>14103</v>
      </c>
      <c r="E13" s="7">
        <v>20</v>
      </c>
      <c r="F13" s="7"/>
      <c r="G13" s="7"/>
      <c r="H13" s="7">
        <v>12761</v>
      </c>
      <c r="I13" s="7">
        <v>22</v>
      </c>
      <c r="J13" s="7">
        <v>28846</v>
      </c>
      <c r="K13" s="7">
        <v>46</v>
      </c>
    </row>
    <row r="14" spans="1:11" x14ac:dyDescent="0.35">
      <c r="A14" s="10" t="s">
        <v>2032</v>
      </c>
      <c r="B14" s="7">
        <v>1982</v>
      </c>
      <c r="C14" s="7">
        <v>4</v>
      </c>
      <c r="D14" s="7">
        <v>14103</v>
      </c>
      <c r="E14" s="7">
        <v>20</v>
      </c>
      <c r="F14" s="7"/>
      <c r="G14" s="7"/>
      <c r="H14" s="7">
        <v>12761</v>
      </c>
      <c r="I14" s="7">
        <v>22</v>
      </c>
      <c r="J14" s="7">
        <v>28846</v>
      </c>
      <c r="K14" s="7">
        <v>46</v>
      </c>
    </row>
    <row r="15" spans="1:11" x14ac:dyDescent="0.35">
      <c r="A15" s="9" t="s">
        <v>2048</v>
      </c>
      <c r="B15" s="7">
        <v>1890</v>
      </c>
      <c r="C15" s="7">
        <v>1</v>
      </c>
      <c r="D15" s="7">
        <v>18020</v>
      </c>
      <c r="E15" s="7">
        <v>23</v>
      </c>
      <c r="F15" s="7">
        <v>4962</v>
      </c>
      <c r="G15" s="7">
        <v>3</v>
      </c>
      <c r="H15" s="7">
        <v>12790</v>
      </c>
      <c r="I15" s="7">
        <v>21</v>
      </c>
      <c r="J15" s="7">
        <v>37662</v>
      </c>
      <c r="K15" s="7">
        <v>48</v>
      </c>
    </row>
    <row r="16" spans="1:11" x14ac:dyDescent="0.35">
      <c r="A16" s="10" t="s">
        <v>2059</v>
      </c>
      <c r="B16" s="7"/>
      <c r="C16" s="7"/>
      <c r="D16" s="7">
        <v>7626</v>
      </c>
      <c r="E16" s="7">
        <v>8</v>
      </c>
      <c r="F16" s="7">
        <v>1111</v>
      </c>
      <c r="G16" s="7">
        <v>1</v>
      </c>
      <c r="H16" s="7">
        <v>5494</v>
      </c>
      <c r="I16" s="7">
        <v>4</v>
      </c>
      <c r="J16" s="7">
        <v>14231</v>
      </c>
      <c r="K16" s="7">
        <v>13</v>
      </c>
    </row>
    <row r="17" spans="1:11" x14ac:dyDescent="0.35">
      <c r="A17" s="10" t="s">
        <v>2049</v>
      </c>
      <c r="B17" s="7">
        <v>1890</v>
      </c>
      <c r="C17" s="7">
        <v>1</v>
      </c>
      <c r="D17" s="7">
        <v>10394</v>
      </c>
      <c r="E17" s="7">
        <v>15</v>
      </c>
      <c r="F17" s="7">
        <v>3851</v>
      </c>
      <c r="G17" s="7">
        <v>2</v>
      </c>
      <c r="H17" s="7">
        <v>7296</v>
      </c>
      <c r="I17" s="7">
        <v>17</v>
      </c>
      <c r="J17" s="7">
        <v>23431</v>
      </c>
      <c r="K17" s="7">
        <v>35</v>
      </c>
    </row>
    <row r="18" spans="1:11" x14ac:dyDescent="0.35">
      <c r="A18" s="9" t="s">
        <v>2062</v>
      </c>
      <c r="B18" s="7"/>
      <c r="C18" s="7"/>
      <c r="D18" s="7"/>
      <c r="E18" s="7"/>
      <c r="F18" s="7"/>
      <c r="G18" s="7"/>
      <c r="H18" s="7">
        <v>1194</v>
      </c>
      <c r="I18" s="7">
        <v>4</v>
      </c>
      <c r="J18" s="7">
        <v>1194</v>
      </c>
      <c r="K18" s="7">
        <v>4</v>
      </c>
    </row>
    <row r="19" spans="1:11" x14ac:dyDescent="0.35">
      <c r="A19" s="10" t="s">
        <v>2063</v>
      </c>
      <c r="B19" s="7"/>
      <c r="C19" s="7"/>
      <c r="D19" s="7"/>
      <c r="E19" s="7"/>
      <c r="F19" s="7"/>
      <c r="G19" s="7"/>
      <c r="H19" s="7">
        <v>1194</v>
      </c>
      <c r="I19" s="7">
        <v>4</v>
      </c>
      <c r="J19" s="7">
        <v>1194</v>
      </c>
      <c r="K19" s="7">
        <v>4</v>
      </c>
    </row>
    <row r="20" spans="1:11" x14ac:dyDescent="0.35">
      <c r="A20" s="9" t="s">
        <v>2033</v>
      </c>
      <c r="B20" s="7">
        <v>2241</v>
      </c>
      <c r="C20" s="7">
        <v>10</v>
      </c>
      <c r="D20" s="7">
        <v>33941</v>
      </c>
      <c r="E20" s="7">
        <v>66</v>
      </c>
      <c r="F20" s="7"/>
      <c r="G20" s="7"/>
      <c r="H20" s="7">
        <v>92820</v>
      </c>
      <c r="I20" s="7">
        <v>99</v>
      </c>
      <c r="J20" s="7">
        <v>129002</v>
      </c>
      <c r="K20" s="7">
        <v>175</v>
      </c>
    </row>
    <row r="21" spans="1:11" x14ac:dyDescent="0.35">
      <c r="A21" s="10" t="s">
        <v>2041</v>
      </c>
      <c r="B21" s="7"/>
      <c r="C21" s="7"/>
      <c r="D21" s="7">
        <v>4028</v>
      </c>
      <c r="E21" s="7">
        <v>8</v>
      </c>
      <c r="F21" s="7"/>
      <c r="G21" s="7"/>
      <c r="H21" s="7">
        <v>11275</v>
      </c>
      <c r="I21" s="7">
        <v>10</v>
      </c>
      <c r="J21" s="7">
        <v>15303</v>
      </c>
      <c r="K21" s="7">
        <v>18</v>
      </c>
    </row>
    <row r="22" spans="1:11" x14ac:dyDescent="0.35">
      <c r="A22" s="10" t="s">
        <v>2043</v>
      </c>
      <c r="B22" s="7">
        <v>221</v>
      </c>
      <c r="C22" s="7">
        <v>3</v>
      </c>
      <c r="D22" s="7">
        <v>7444</v>
      </c>
      <c r="E22" s="7">
        <v>19</v>
      </c>
      <c r="F22" s="7"/>
      <c r="G22" s="7"/>
      <c r="H22" s="7">
        <v>25210</v>
      </c>
      <c r="I22" s="7">
        <v>23</v>
      </c>
      <c r="J22" s="7">
        <v>32875</v>
      </c>
      <c r="K22" s="7">
        <v>45</v>
      </c>
    </row>
    <row r="23" spans="1:11" x14ac:dyDescent="0.35">
      <c r="A23" s="10" t="s">
        <v>2056</v>
      </c>
      <c r="B23" s="7">
        <v>37</v>
      </c>
      <c r="C23" s="7">
        <v>1</v>
      </c>
      <c r="D23" s="7">
        <v>5039</v>
      </c>
      <c r="E23" s="7">
        <v>6</v>
      </c>
      <c r="F23" s="7"/>
      <c r="G23" s="7"/>
      <c r="H23" s="7">
        <v>6157</v>
      </c>
      <c r="I23" s="7">
        <v>10</v>
      </c>
      <c r="J23" s="7">
        <v>11233</v>
      </c>
      <c r="K23" s="7">
        <v>17</v>
      </c>
    </row>
    <row r="24" spans="1:11" x14ac:dyDescent="0.35">
      <c r="A24" s="10" t="s">
        <v>2055</v>
      </c>
      <c r="B24" s="7"/>
      <c r="C24" s="7"/>
      <c r="D24" s="7">
        <v>150</v>
      </c>
      <c r="E24" s="7">
        <v>3</v>
      </c>
      <c r="F24" s="7"/>
      <c r="G24" s="7"/>
      <c r="H24" s="7">
        <v>4207</v>
      </c>
      <c r="I24" s="7">
        <v>4</v>
      </c>
      <c r="J24" s="7">
        <v>4357</v>
      </c>
      <c r="K24" s="7">
        <v>7</v>
      </c>
    </row>
    <row r="25" spans="1:11" x14ac:dyDescent="0.35">
      <c r="A25" s="10" t="s">
        <v>2034</v>
      </c>
      <c r="B25" s="7">
        <v>1983</v>
      </c>
      <c r="C25" s="7">
        <v>6</v>
      </c>
      <c r="D25" s="7">
        <v>17280</v>
      </c>
      <c r="E25" s="7">
        <v>30</v>
      </c>
      <c r="F25" s="7"/>
      <c r="G25" s="7"/>
      <c r="H25" s="7">
        <v>41978</v>
      </c>
      <c r="I25" s="7">
        <v>49</v>
      </c>
      <c r="J25" s="7">
        <v>61241</v>
      </c>
      <c r="K25" s="7">
        <v>85</v>
      </c>
    </row>
    <row r="26" spans="1:11" x14ac:dyDescent="0.35">
      <c r="A26" s="10" t="s">
        <v>2060</v>
      </c>
      <c r="B26" s="7"/>
      <c r="C26" s="7"/>
      <c r="D26" s="7"/>
      <c r="E26" s="7"/>
      <c r="F26" s="7"/>
      <c r="G26" s="7"/>
      <c r="H26" s="7">
        <v>3993</v>
      </c>
      <c r="I26" s="7">
        <v>3</v>
      </c>
      <c r="J26" s="7">
        <v>3993</v>
      </c>
      <c r="K26" s="7">
        <v>3</v>
      </c>
    </row>
    <row r="27" spans="1:11" x14ac:dyDescent="0.35">
      <c r="A27" s="9" t="s">
        <v>2052</v>
      </c>
      <c r="B27" s="7">
        <v>4329</v>
      </c>
      <c r="C27" s="7">
        <v>4</v>
      </c>
      <c r="D27" s="7">
        <v>2724</v>
      </c>
      <c r="E27" s="7">
        <v>11</v>
      </c>
      <c r="F27" s="7">
        <v>61</v>
      </c>
      <c r="G27" s="7">
        <v>1</v>
      </c>
      <c r="H27" s="7">
        <v>16930</v>
      </c>
      <c r="I27" s="7">
        <v>26</v>
      </c>
      <c r="J27" s="7">
        <v>24044</v>
      </c>
      <c r="K27" s="7">
        <v>42</v>
      </c>
    </row>
    <row r="28" spans="1:11" x14ac:dyDescent="0.35">
      <c r="A28" s="10" t="s">
        <v>2053</v>
      </c>
      <c r="B28" s="7">
        <v>4329</v>
      </c>
      <c r="C28" s="7">
        <v>4</v>
      </c>
      <c r="D28" s="7">
        <v>2724</v>
      </c>
      <c r="E28" s="7">
        <v>11</v>
      </c>
      <c r="F28" s="7">
        <v>61</v>
      </c>
      <c r="G28" s="7">
        <v>1</v>
      </c>
      <c r="H28" s="7">
        <v>16930</v>
      </c>
      <c r="I28" s="7">
        <v>26</v>
      </c>
      <c r="J28" s="7">
        <v>24044</v>
      </c>
      <c r="K28" s="7">
        <v>42</v>
      </c>
    </row>
    <row r="29" spans="1:11" x14ac:dyDescent="0.35">
      <c r="A29" s="9" t="s">
        <v>2045</v>
      </c>
      <c r="B29" s="7">
        <v>86</v>
      </c>
      <c r="C29" s="7">
        <v>2</v>
      </c>
      <c r="D29" s="7">
        <v>17479</v>
      </c>
      <c r="E29" s="7">
        <v>24</v>
      </c>
      <c r="F29" s="7">
        <v>14</v>
      </c>
      <c r="G29" s="7">
        <v>1</v>
      </c>
      <c r="H29" s="7">
        <v>35040</v>
      </c>
      <c r="I29" s="7">
        <v>40</v>
      </c>
      <c r="J29" s="7">
        <v>52619</v>
      </c>
      <c r="K29" s="7">
        <v>67</v>
      </c>
    </row>
    <row r="30" spans="1:11" x14ac:dyDescent="0.35">
      <c r="A30" s="10" t="s">
        <v>2051</v>
      </c>
      <c r="B30" s="7">
        <v>57</v>
      </c>
      <c r="C30" s="7">
        <v>1</v>
      </c>
      <c r="D30" s="7">
        <v>9795</v>
      </c>
      <c r="E30" s="7">
        <v>7</v>
      </c>
      <c r="F30" s="7"/>
      <c r="G30" s="7"/>
      <c r="H30" s="7">
        <v>5903</v>
      </c>
      <c r="I30" s="7">
        <v>9</v>
      </c>
      <c r="J30" s="7">
        <v>15755</v>
      </c>
      <c r="K30" s="7">
        <v>17</v>
      </c>
    </row>
    <row r="31" spans="1:11" x14ac:dyDescent="0.35">
      <c r="A31" s="10" t="s">
        <v>2046</v>
      </c>
      <c r="B31" s="7">
        <v>29</v>
      </c>
      <c r="C31" s="7">
        <v>1</v>
      </c>
      <c r="D31" s="7">
        <v>4963</v>
      </c>
      <c r="E31" s="7">
        <v>6</v>
      </c>
      <c r="F31" s="7">
        <v>14</v>
      </c>
      <c r="G31" s="7">
        <v>1</v>
      </c>
      <c r="H31" s="7">
        <v>10354</v>
      </c>
      <c r="I31" s="7">
        <v>13</v>
      </c>
      <c r="J31" s="7">
        <v>15360</v>
      </c>
      <c r="K31" s="7">
        <v>21</v>
      </c>
    </row>
    <row r="32" spans="1:11" x14ac:dyDescent="0.35">
      <c r="A32" s="10" t="s">
        <v>2054</v>
      </c>
      <c r="B32" s="7"/>
      <c r="C32" s="7"/>
      <c r="D32" s="7">
        <v>513</v>
      </c>
      <c r="E32" s="7">
        <v>4</v>
      </c>
      <c r="F32" s="7"/>
      <c r="G32" s="7"/>
      <c r="H32" s="7">
        <v>7147</v>
      </c>
      <c r="I32" s="7">
        <v>4</v>
      </c>
      <c r="J32" s="7">
        <v>7660</v>
      </c>
      <c r="K32" s="7">
        <v>8</v>
      </c>
    </row>
    <row r="33" spans="1:11" x14ac:dyDescent="0.35">
      <c r="A33" s="10" t="s">
        <v>2057</v>
      </c>
      <c r="B33" s="7"/>
      <c r="C33" s="7"/>
      <c r="D33" s="7">
        <v>2208</v>
      </c>
      <c r="E33" s="7">
        <v>7</v>
      </c>
      <c r="F33" s="7"/>
      <c r="G33" s="7"/>
      <c r="H33" s="7">
        <v>11636</v>
      </c>
      <c r="I33" s="7">
        <v>14</v>
      </c>
      <c r="J33" s="7">
        <v>13844</v>
      </c>
      <c r="K33" s="7">
        <v>21</v>
      </c>
    </row>
    <row r="34" spans="1:11" x14ac:dyDescent="0.35">
      <c r="A34" s="9" t="s">
        <v>2035</v>
      </c>
      <c r="B34" s="7">
        <v>283</v>
      </c>
      <c r="C34" s="7">
        <v>2</v>
      </c>
      <c r="D34" s="7">
        <v>10856</v>
      </c>
      <c r="E34" s="7">
        <v>28</v>
      </c>
      <c r="F34" s="7">
        <v>152</v>
      </c>
      <c r="G34" s="7">
        <v>2</v>
      </c>
      <c r="H34" s="7">
        <v>56203</v>
      </c>
      <c r="I34" s="7">
        <v>64</v>
      </c>
      <c r="J34" s="7">
        <v>67494</v>
      </c>
      <c r="K34" s="7">
        <v>96</v>
      </c>
    </row>
    <row r="35" spans="1:11" x14ac:dyDescent="0.35">
      <c r="A35" s="10" t="s">
        <v>2044</v>
      </c>
      <c r="B35" s="7"/>
      <c r="C35" s="7"/>
      <c r="D35" s="7">
        <v>5175</v>
      </c>
      <c r="E35" s="7">
        <v>16</v>
      </c>
      <c r="F35" s="7">
        <v>86</v>
      </c>
      <c r="G35" s="7">
        <v>1</v>
      </c>
      <c r="H35" s="7">
        <v>21175</v>
      </c>
      <c r="I35" s="7">
        <v>28</v>
      </c>
      <c r="J35" s="7">
        <v>26436</v>
      </c>
      <c r="K35" s="7">
        <v>45</v>
      </c>
    </row>
    <row r="36" spans="1:11" x14ac:dyDescent="0.35">
      <c r="A36" s="10" t="s">
        <v>2036</v>
      </c>
      <c r="B36" s="7">
        <v>283</v>
      </c>
      <c r="C36" s="7">
        <v>2</v>
      </c>
      <c r="D36" s="7">
        <v>5681</v>
      </c>
      <c r="E36" s="7">
        <v>12</v>
      </c>
      <c r="F36" s="7">
        <v>66</v>
      </c>
      <c r="G36" s="7">
        <v>1</v>
      </c>
      <c r="H36" s="7">
        <v>35028</v>
      </c>
      <c r="I36" s="7">
        <v>36</v>
      </c>
      <c r="J36" s="7">
        <v>41058</v>
      </c>
      <c r="K36" s="7">
        <v>51</v>
      </c>
    </row>
    <row r="37" spans="1:11" x14ac:dyDescent="0.35">
      <c r="A37" s="9" t="s">
        <v>2037</v>
      </c>
      <c r="B37" s="7">
        <v>6847</v>
      </c>
      <c r="C37" s="7">
        <v>23</v>
      </c>
      <c r="D37" s="7">
        <v>74601</v>
      </c>
      <c r="E37" s="7" t="e">
        <v>#DIV/0!</v>
      </c>
      <c r="F37" s="7">
        <v>986</v>
      </c>
      <c r="G37" s="7">
        <v>2</v>
      </c>
      <c r="H37" s="7">
        <v>181835</v>
      </c>
      <c r="I37" s="7">
        <v>187</v>
      </c>
      <c r="J37" s="7">
        <v>264269</v>
      </c>
      <c r="K37" s="7" t="e">
        <v>#DIV/0!</v>
      </c>
    </row>
    <row r="38" spans="1:11" x14ac:dyDescent="0.35">
      <c r="A38" s="10" t="s">
        <v>2038</v>
      </c>
      <c r="B38" s="7">
        <v>6847</v>
      </c>
      <c r="C38" s="7">
        <v>23</v>
      </c>
      <c r="D38" s="7">
        <v>74601</v>
      </c>
      <c r="E38" s="7">
        <v>132</v>
      </c>
      <c r="F38" s="7">
        <v>986</v>
      </c>
      <c r="G38" s="7">
        <v>2</v>
      </c>
      <c r="H38" s="7">
        <v>181835</v>
      </c>
      <c r="I38" s="7">
        <v>187</v>
      </c>
      <c r="J38" s="7">
        <v>264269</v>
      </c>
      <c r="K38" s="7" t="e">
        <v>#DIV/0!</v>
      </c>
    </row>
    <row r="39" spans="1:11" x14ac:dyDescent="0.35">
      <c r="A39" s="9" t="s">
        <v>2065</v>
      </c>
      <c r="B39" s="7">
        <v>24768</v>
      </c>
      <c r="C39" s="7">
        <v>57</v>
      </c>
      <c r="D39" s="7">
        <v>213164</v>
      </c>
      <c r="E39" s="7" t="e">
        <v>#DIV/0!</v>
      </c>
      <c r="F39" s="7">
        <v>8175</v>
      </c>
      <c r="G39" s="7">
        <v>14</v>
      </c>
      <c r="H39" s="7">
        <v>480898</v>
      </c>
      <c r="I39" s="7">
        <v>565</v>
      </c>
      <c r="J39" s="7">
        <v>727005</v>
      </c>
      <c r="K39" s="7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13" workbookViewId="0">
      <selection activeCell="A27" sqref="A27"/>
    </sheetView>
  </sheetViews>
  <sheetFormatPr defaultRowHeight="15.5" x14ac:dyDescent="0.35"/>
  <cols>
    <col min="1" max="2" width="29.33203125" customWidth="1"/>
    <col min="3" max="3" width="17.83203125" customWidth="1"/>
    <col min="4" max="4" width="13.58203125" customWidth="1"/>
    <col min="5" max="5" width="16.4140625" customWidth="1"/>
    <col min="6" max="6" width="19.58203125" customWidth="1"/>
    <col min="7" max="7" width="16.83203125" customWidth="1"/>
    <col min="8" max="8" width="18.33203125" customWidth="1"/>
  </cols>
  <sheetData>
    <row r="1" spans="1:8" x14ac:dyDescent="0.35">
      <c r="A1" t="s">
        <v>2096</v>
      </c>
      <c r="B1" t="s">
        <v>2100</v>
      </c>
      <c r="C1" t="s">
        <v>2097</v>
      </c>
      <c r="D1" t="s">
        <v>2098</v>
      </c>
      <c r="E1" t="s">
        <v>2099</v>
      </c>
      <c r="F1" t="s">
        <v>2101</v>
      </c>
      <c r="G1" t="s">
        <v>2102</v>
      </c>
      <c r="H1" t="s">
        <v>2103</v>
      </c>
    </row>
    <row r="2" spans="1:8" x14ac:dyDescent="0.35">
      <c r="A2" t="s">
        <v>2104</v>
      </c>
      <c r="B2">
        <f>COUNTIF(Crowdfunding!D:D, "&lt;1000")</f>
        <v>51</v>
      </c>
      <c r="C2">
        <f>COUNTIFS(Crowdfunding!F2:F1001,"successful", Crowdfunding!D2:D1001, "&lt;1000")</f>
        <v>30</v>
      </c>
      <c r="D2">
        <f>COUNTIFS(Crowdfunding!F2:F1001,"failed", Crowdfunding!D2:D1001, "&lt;1000")</f>
        <v>20</v>
      </c>
      <c r="E2">
        <f>COUNTIFS(Crowdfunding!F2:F1001,"canceled", Crowdfunding!D2:D1001, "&lt;1000")</f>
        <v>1</v>
      </c>
      <c r="F2" s="13">
        <f>C2/B2</f>
        <v>0.58823529411764708</v>
      </c>
      <c r="G2" s="13">
        <f>D2/B2</f>
        <v>0.39215686274509803</v>
      </c>
      <c r="H2" s="13">
        <f>E2/B2</f>
        <v>1.9607843137254902E-2</v>
      </c>
    </row>
    <row r="3" spans="1:8" x14ac:dyDescent="0.35">
      <c r="A3" t="s">
        <v>2105</v>
      </c>
      <c r="B3">
        <f>COUNTIFS(Crowdfunding!D2:D1001, "&gt;=1000", Crowdfunding!D2:D1001,"&lt;=4999")</f>
        <v>234</v>
      </c>
      <c r="C3">
        <f>COUNTIFS(Crowdfunding!F2:F1001,"successful", Crowdfunding!D2:D1001, "&gt;=1000", Crowdfunding!D2:D1001, "&lt;4999")</f>
        <v>191</v>
      </c>
      <c r="D3">
        <f>COUNTIFS(Crowdfunding!F2:F1001,"failed", Crowdfunding!D2:D1001, "&gt;=1000", Crowdfunding!D2:D1001, "&lt;4999")</f>
        <v>38</v>
      </c>
      <c r="E3">
        <f>COUNTIFS(Crowdfunding!F2:F1001,"canceled", Crowdfunding!D2:D1001, "&gt;=1000", Crowdfunding!D2:D1001, "&lt;4999")</f>
        <v>2</v>
      </c>
      <c r="F3" s="13">
        <f t="shared" ref="F3:F13" si="0">C3/B3</f>
        <v>0.81623931623931623</v>
      </c>
      <c r="G3" s="13">
        <f t="shared" ref="G3:G13" si="1">D3/B3</f>
        <v>0.1623931623931624</v>
      </c>
      <c r="H3" s="13">
        <f t="shared" ref="H3:H13" si="2">E3/B3</f>
        <v>8.5470085470085479E-3</v>
      </c>
    </row>
    <row r="4" spans="1:8" x14ac:dyDescent="0.35">
      <c r="A4" t="s">
        <v>2106</v>
      </c>
      <c r="B4">
        <f>COUNTIFS(Crowdfunding!D2:D1001, "&gt;=5000", Crowdfunding!D2:D1001,"&lt;=9999")</f>
        <v>317</v>
      </c>
      <c r="C4">
        <f>COUNTIFS(Crowdfunding!F2:F1001,"successful", Crowdfunding!D2:D1001, "&gt;=5000", Crowdfunding!D2:D1001, "&lt;9999")</f>
        <v>164</v>
      </c>
      <c r="D4">
        <f>COUNTIFS(Crowdfunding!F2:F1001,"failed", Crowdfunding!D2:D1001, "&gt;=5000", Crowdfunding!D2:D1001, "&lt;9999")</f>
        <v>126</v>
      </c>
      <c r="E4">
        <f>COUNTIFS(Crowdfunding!F2:F1001,"canceled", Crowdfunding!D2:D1001, "&gt;=5000", Crowdfunding!D2:D1001, "&lt;9999")</f>
        <v>25</v>
      </c>
      <c r="F4" s="13">
        <f t="shared" si="0"/>
        <v>0.51735015772870663</v>
      </c>
      <c r="G4" s="13">
        <f t="shared" si="1"/>
        <v>0.39747634069400634</v>
      </c>
      <c r="H4" s="13">
        <f t="shared" si="2"/>
        <v>7.8864353312302835E-2</v>
      </c>
    </row>
    <row r="5" spans="1:8" x14ac:dyDescent="0.35">
      <c r="A5" t="s">
        <v>2107</v>
      </c>
      <c r="B5">
        <f>COUNTIFS(Crowdfunding!D2:D1001, "&gt;=10000", Crowdfunding!D2:D1001,"&lt;=14999")</f>
        <v>9</v>
      </c>
      <c r="C5">
        <f>COUNTIFS(Crowdfunding!F3:F1002,"successful", Crowdfunding!D3:D1002, "&gt;=10000", Crowdfunding!D3:D1002, "&lt;14999")</f>
        <v>4</v>
      </c>
      <c r="D5">
        <f>COUNTIFS(Crowdfunding!F3:F1002,"failed", Crowdfunding!D3:D1002, "&gt;=10000", Crowdfunding!D3:D1002, "&lt;14999")</f>
        <v>5</v>
      </c>
      <c r="E5">
        <f>COUNTIFS(Crowdfunding!F3:F1002,"canceled", Crowdfunding!D3:D1002, "&gt;=10000", Crowdfunding!D3:D1002, "&lt;14999")</f>
        <v>0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35">
      <c r="A6" t="s">
        <v>2108</v>
      </c>
      <c r="B6">
        <f>COUNTIFS(Crowdfunding!D2:D1001, "&gt;=15000", Crowdfunding!D2:D1001,"&lt;=19999")</f>
        <v>10</v>
      </c>
      <c r="C6">
        <f>COUNTIFS(Crowdfunding!F4:F1003,"successful", Crowdfunding!D4:D1003, "&gt;=15000", Crowdfunding!D4:D1003, "&lt;19999")</f>
        <v>10</v>
      </c>
      <c r="D6">
        <f>COUNTIFS(Crowdfunding!F4:F1003,"failed", Crowdfunding!D4:D1003, "&gt;=15000", Crowdfunding!D4:D1003, "&lt;19999")</f>
        <v>0</v>
      </c>
      <c r="E6">
        <f>COUNTIFS(Crowdfunding!F4:F1003,"canceled", Crowdfunding!D4:D1003, "&gt;=15000", Crowdfunding!D4:D1003, "&lt;19999")</f>
        <v>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8" x14ac:dyDescent="0.35">
      <c r="A7" t="s">
        <v>2109</v>
      </c>
      <c r="B7">
        <f>COUNTIFS(Crowdfunding!D2:D1001, "&gt;=20000", Crowdfunding!D2:D1001,"&lt;=24999")</f>
        <v>7</v>
      </c>
      <c r="C7">
        <f>COUNTIFS(Crowdfunding!F5:F1004,"successful", Crowdfunding!D5:D1004, "&gt;=20000", Crowdfunding!D5:D1004, "&lt;24999")</f>
        <v>7</v>
      </c>
      <c r="D7">
        <f>COUNTIFS(Crowdfunding!F5:F1004,"failed", Crowdfunding!D5:D1004, "&gt;=20000", Crowdfunding!D5:D1004, "&lt;24999")</f>
        <v>0</v>
      </c>
      <c r="E7">
        <f>COUNTIFS(Crowdfunding!F5:F1004,"canceled", Crowdfunding!D5:D1004, "&gt;=20000", Crowdfunding!D5:D1004, "&lt;24999")</f>
        <v>0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35">
      <c r="A8" t="s">
        <v>2110</v>
      </c>
      <c r="B8">
        <f>COUNTIFS(Crowdfunding!D2:D1001, "&gt;=25000", Crowdfunding!D2:D1001,"&lt;=29999")</f>
        <v>14</v>
      </c>
      <c r="C8">
        <f>COUNTIFS(Crowdfunding!F6:F1005,"successful", Crowdfunding!D6:D1005, "&gt;=25000", Crowdfunding!D6:D1005, "&lt;29999")</f>
        <v>11</v>
      </c>
      <c r="D8">
        <f>COUNTIFS(Crowdfunding!F6:F1005,"failed", Crowdfunding!D6:D1005, "&gt;=25000", Crowdfunding!D6:D1005, "&lt;29999")</f>
        <v>3</v>
      </c>
      <c r="E8">
        <f>COUNTIFS(Crowdfunding!F6:F1005,"canceled", Crowdfunding!D6:D1005, "&gt;=25000", Crowdfunding!D6:D1005, "&lt;29999")</f>
        <v>0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35">
      <c r="A9" t="s">
        <v>2111</v>
      </c>
      <c r="B9">
        <f>COUNTIFS(Crowdfunding!D2:D1001, "&gt;=30000", Crowdfunding!D2:D1001,"&lt;=34999")</f>
        <v>7</v>
      </c>
      <c r="C9">
        <f>COUNTIFS(Crowdfunding!F7:F1006,"successful", Crowdfunding!D7:D1006, "&gt;=30000", Crowdfunding!D7:D1006, "&lt;34999")</f>
        <v>7</v>
      </c>
      <c r="D9">
        <f>COUNTIFS(Crowdfunding!F7:F1006,"failed", Crowdfunding!D7:D1006, "&gt;=30000", Crowdfunding!D7:D1006, "&lt;34999")</f>
        <v>0</v>
      </c>
      <c r="E9">
        <f>COUNTIFS(Crowdfunding!F7:F1006,"canceled", Crowdfunding!D7:D1006, "&gt;=30000", Crowdfunding!D7:D1006, "&lt;34999")</f>
        <v>0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35">
      <c r="A10" t="s">
        <v>2112</v>
      </c>
      <c r="B10">
        <f>COUNTIFS(Crowdfunding!D2:D1001, "&gt;=35000", Crowdfunding!D2:D1001,"&lt;=39999")</f>
        <v>12</v>
      </c>
      <c r="C10">
        <f>COUNTIFS(Crowdfunding!F8:F1007,"successful", Crowdfunding!D8:D1007, "&gt;=35000", Crowdfunding!D8:D1007, "&lt;39999")</f>
        <v>8</v>
      </c>
      <c r="D10">
        <f>COUNTIFS(Crowdfunding!F8:F1007,"failed", Crowdfunding!D8:D1007, "&gt;=35000", Crowdfunding!D8:D1007, "&lt;39999")</f>
        <v>3</v>
      </c>
      <c r="E10">
        <f>COUNTIFS(Crowdfunding!F8:F1007,"canceled", Crowdfunding!D8:D1007, "&gt;=35000", Crowdfunding!D8:D1007, "&lt;39999")</f>
        <v>1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35">
      <c r="A11" t="s">
        <v>2113</v>
      </c>
      <c r="B11">
        <f>COUNTIFS(Crowdfunding!D2:D1001, "&gt;=40000", Crowdfunding!D2:D1001,"&lt;=44999")</f>
        <v>15</v>
      </c>
      <c r="C11">
        <f>COUNTIFS(Crowdfunding!F9:F1008,"successful", Crowdfunding!D9:D1008, "&gt;=40000", Crowdfunding!D9:D1008, "&lt;44999")</f>
        <v>11</v>
      </c>
      <c r="D11">
        <f>COUNTIFS(Crowdfunding!F9:F1008,"failed", Crowdfunding!D9:D1008, "&gt;=40000", Crowdfunding!D9:D1008, "&lt;44999")</f>
        <v>3</v>
      </c>
      <c r="E11">
        <f>COUNTIFS(Crowdfunding!F9:F1008,"canceled", Crowdfunding!D9:D1008, "&gt;=40000", Crowdfunding!D9:D1008, "&lt;44999")</f>
        <v>0</v>
      </c>
      <c r="F11" s="13">
        <f t="shared" si="0"/>
        <v>0.73333333333333328</v>
      </c>
      <c r="G11" s="13">
        <f t="shared" si="1"/>
        <v>0.2</v>
      </c>
      <c r="H11" s="13">
        <f t="shared" si="2"/>
        <v>0</v>
      </c>
    </row>
    <row r="12" spans="1:8" x14ac:dyDescent="0.35">
      <c r="A12" t="s">
        <v>2114</v>
      </c>
      <c r="B12">
        <f>COUNTIFS(Crowdfunding!D2:D1001, "&gt;=45000", Crowdfunding!D2:D1001,"&lt;=49999")</f>
        <v>11</v>
      </c>
      <c r="C12">
        <f>COUNTIFS(Crowdfunding!F10:F1009,"successful", Crowdfunding!D10:D1009, "&gt;=45000", Crowdfunding!D10:D1009, "&lt;49999")</f>
        <v>8</v>
      </c>
      <c r="D12">
        <f>COUNTIFS(Crowdfunding!F10:F1009,"failed", Crowdfunding!D10:D1009, "&gt;=45000", Crowdfunding!D10:D1009, "&lt;49999")</f>
        <v>3</v>
      </c>
      <c r="E12">
        <f>COUNTIFS(Crowdfunding!F10:F1009,"canceled", Crowdfunding!D10:D1009, "&gt;=45000", Crowdfunding!D10:D1009, "&lt;49999")</f>
        <v>0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x14ac:dyDescent="0.35">
      <c r="A13" t="s">
        <v>2115</v>
      </c>
      <c r="B13">
        <f>COUNTIF(Crowdfunding!D:D, "&gt;=50000")</f>
        <v>313</v>
      </c>
      <c r="C13">
        <f>COUNTIFS(Crowdfunding!F11:F1010,"successful", Crowdfunding!D11:D1010, "&gt;=50000")</f>
        <v>113</v>
      </c>
      <c r="D13">
        <f>COUNTIFS(Crowdfunding!F11:F1010,"failed", Crowdfunding!D11:D1010, "&gt;=50000")</f>
        <v>163</v>
      </c>
      <c r="E13">
        <f>COUNTIFS(Crowdfunding!F11:F1010,"canceled", Crowdfunding!D11:D1010, "&gt;=50000")</f>
        <v>28</v>
      </c>
      <c r="F13" s="13">
        <f t="shared" si="0"/>
        <v>0.36102236421725242</v>
      </c>
      <c r="G13" s="13">
        <f t="shared" si="1"/>
        <v>0.52076677316293929</v>
      </c>
      <c r="H13" s="13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6"/>
  <sheetViews>
    <sheetView workbookViewId="0">
      <selection activeCell="F13" sqref="F13"/>
    </sheetView>
  </sheetViews>
  <sheetFormatPr defaultRowHeight="15.5" x14ac:dyDescent="0.35"/>
  <cols>
    <col min="2" max="2" width="14.6640625" customWidth="1"/>
    <col min="5" max="5" width="14.08203125" customWidth="1"/>
  </cols>
  <sheetData>
    <row r="1" spans="1:6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6" x14ac:dyDescent="0.35">
      <c r="A2" t="s">
        <v>20</v>
      </c>
      <c r="B2">
        <v>158</v>
      </c>
      <c r="C2" t="s">
        <v>2116</v>
      </c>
      <c r="D2" t="s">
        <v>14</v>
      </c>
      <c r="E2">
        <v>0</v>
      </c>
      <c r="F2" t="s">
        <v>2116</v>
      </c>
    </row>
    <row r="3" spans="1:6" x14ac:dyDescent="0.35">
      <c r="A3" t="s">
        <v>20</v>
      </c>
      <c r="B3">
        <v>1425</v>
      </c>
      <c r="C3">
        <f>AVERAGE(B2:B566)</f>
        <v>851.14690265486729</v>
      </c>
      <c r="D3" t="s">
        <v>14</v>
      </c>
      <c r="E3">
        <v>24</v>
      </c>
      <c r="F3">
        <f>AVERAGE(E2:E365)</f>
        <v>585.61538461538464</v>
      </c>
    </row>
    <row r="4" spans="1:6" x14ac:dyDescent="0.35">
      <c r="A4" t="s">
        <v>20</v>
      </c>
      <c r="B4">
        <v>174</v>
      </c>
      <c r="C4" t="s">
        <v>2117</v>
      </c>
      <c r="D4" t="s">
        <v>14</v>
      </c>
      <c r="E4">
        <v>53</v>
      </c>
      <c r="F4" t="s">
        <v>2117</v>
      </c>
    </row>
    <row r="5" spans="1:6" x14ac:dyDescent="0.35">
      <c r="A5" t="s">
        <v>20</v>
      </c>
      <c r="B5">
        <v>227</v>
      </c>
      <c r="C5">
        <f>MEDIAN(B2:B566)</f>
        <v>201</v>
      </c>
      <c r="D5" t="s">
        <v>14</v>
      </c>
      <c r="E5">
        <v>18</v>
      </c>
      <c r="F5">
        <f>MEDIAN(E2:E365)</f>
        <v>114.5</v>
      </c>
    </row>
    <row r="6" spans="1:6" x14ac:dyDescent="0.35">
      <c r="A6" t="s">
        <v>20</v>
      </c>
      <c r="B6">
        <v>220</v>
      </c>
      <c r="C6" t="s">
        <v>2118</v>
      </c>
      <c r="D6" t="s">
        <v>14</v>
      </c>
      <c r="E6">
        <v>44</v>
      </c>
      <c r="F6" t="s">
        <v>2118</v>
      </c>
    </row>
    <row r="7" spans="1:6" x14ac:dyDescent="0.35">
      <c r="A7" t="s">
        <v>20</v>
      </c>
      <c r="B7">
        <v>98</v>
      </c>
      <c r="C7">
        <f>MIN(B2:B566)</f>
        <v>16</v>
      </c>
      <c r="D7" t="s">
        <v>14</v>
      </c>
      <c r="E7">
        <v>27</v>
      </c>
      <c r="F7">
        <f>MIN(E2:E365)</f>
        <v>0</v>
      </c>
    </row>
    <row r="8" spans="1:6" x14ac:dyDescent="0.35">
      <c r="A8" t="s">
        <v>20</v>
      </c>
      <c r="B8">
        <v>100</v>
      </c>
      <c r="C8" t="s">
        <v>2119</v>
      </c>
      <c r="D8" t="s">
        <v>14</v>
      </c>
      <c r="E8">
        <v>55</v>
      </c>
      <c r="F8" t="s">
        <v>2119</v>
      </c>
    </row>
    <row r="9" spans="1:6" x14ac:dyDescent="0.35">
      <c r="A9" t="s">
        <v>20</v>
      </c>
      <c r="B9">
        <v>1249</v>
      </c>
      <c r="C9">
        <f>MAX(B2:B566)</f>
        <v>7295</v>
      </c>
      <c r="D9" t="s">
        <v>14</v>
      </c>
      <c r="E9">
        <v>200</v>
      </c>
      <c r="F9">
        <f>MAX(E2:E365)</f>
        <v>6080</v>
      </c>
    </row>
    <row r="10" spans="1:6" x14ac:dyDescent="0.35">
      <c r="A10" t="s">
        <v>20</v>
      </c>
      <c r="B10">
        <v>1396</v>
      </c>
      <c r="C10" t="s">
        <v>2120</v>
      </c>
      <c r="D10" t="s">
        <v>14</v>
      </c>
      <c r="E10">
        <v>452</v>
      </c>
      <c r="F10" t="s">
        <v>2120</v>
      </c>
    </row>
    <row r="11" spans="1:6" x14ac:dyDescent="0.35">
      <c r="A11" t="s">
        <v>20</v>
      </c>
      <c r="B11">
        <v>890</v>
      </c>
      <c r="C11">
        <f>_xlfn.VAR.P(B2:B566)</f>
        <v>1603373.7324019109</v>
      </c>
      <c r="D11" t="s">
        <v>14</v>
      </c>
      <c r="E11">
        <v>674</v>
      </c>
      <c r="F11">
        <f>_xlfn.VAR.P(E2:E365)</f>
        <v>921574.68174133555</v>
      </c>
    </row>
    <row r="12" spans="1:6" x14ac:dyDescent="0.35">
      <c r="A12" t="s">
        <v>20</v>
      </c>
      <c r="B12">
        <v>142</v>
      </c>
      <c r="C12" t="s">
        <v>2121</v>
      </c>
      <c r="D12" t="s">
        <v>14</v>
      </c>
      <c r="E12">
        <v>558</v>
      </c>
      <c r="F12" t="s">
        <v>2121</v>
      </c>
    </row>
    <row r="13" spans="1:6" x14ac:dyDescent="0.35">
      <c r="A13" t="s">
        <v>20</v>
      </c>
      <c r="B13">
        <v>2673</v>
      </c>
      <c r="C13">
        <f>_xlfn.STDEV.P(B2:B566)</f>
        <v>1266.2439466397898</v>
      </c>
      <c r="D13" t="s">
        <v>14</v>
      </c>
      <c r="E13">
        <v>15</v>
      </c>
      <c r="F13">
        <f>_xlfn.STDEV.P(E2:E365)</f>
        <v>959.98681331637863</v>
      </c>
    </row>
    <row r="14" spans="1:6" x14ac:dyDescent="0.35">
      <c r="A14" t="s">
        <v>20</v>
      </c>
      <c r="B14">
        <v>163</v>
      </c>
      <c r="D14" t="s">
        <v>14</v>
      </c>
      <c r="E14">
        <v>2307</v>
      </c>
    </row>
    <row r="15" spans="1:6" x14ac:dyDescent="0.35">
      <c r="A15" t="s">
        <v>20</v>
      </c>
      <c r="B15">
        <v>2220</v>
      </c>
      <c r="D15" t="s">
        <v>14</v>
      </c>
      <c r="E15">
        <v>88</v>
      </c>
    </row>
    <row r="16" spans="1:6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ntainsText" dxfId="23" priority="15" operator="containsText" text="canceled">
      <formula>NOT(ISERROR(SEARCH("canceled",A1)))</formula>
    </cfRule>
    <cfRule type="containsText" dxfId="22" priority="16" operator="containsText" text="successful">
      <formula>NOT(ISERROR(SEARCH("successful",A1)))</formula>
    </cfRule>
    <cfRule type="containsText" dxfId="21" priority="17" operator="containsText" text="live">
      <formula>NOT(ISERROR(SEARCH("live",A1)))</formula>
    </cfRule>
    <cfRule type="containsText" dxfId="20" priority="18" operator="containsText" text="canceled">
      <formula>NOT(ISERROR(SEARCH("canceled",A1)))</formula>
    </cfRule>
    <cfRule type="containsText" dxfId="19" priority="19" operator="containsText" text="failed">
      <formula>NOT(ISERROR(SEARCH("failed",A1)))</formula>
    </cfRule>
    <cfRule type="containsText" dxfId="18" priority="20" operator="containsText" text="canceled">
      <formula>NOT(ISERROR(SEARCH("canceled",A1)))</formula>
    </cfRule>
    <cfRule type="containsText" dxfId="17" priority="21" operator="containsText" text="cancelled">
      <formula>NOT(ISERROR(SEARCH("cancelled",A1)))</formula>
    </cfRule>
    <cfRule type="containsText" dxfId="16" priority="22" operator="containsText" text="live">
      <formula>NOT(ISERROR(SEARCH("live",A1)))</formula>
    </cfRule>
    <cfRule type="containsText" dxfId="15" priority="23" operator="containsText" text="failed">
      <formula>NOT(ISERROR(SEARCH("failed",A1)))</formula>
    </cfRule>
    <cfRule type="containsText" dxfId="14" priority="24" operator="containsText" text="failed">
      <formula>NOT(ISERROR(SEARCH("failed",A1)))</formula>
    </cfRule>
    <cfRule type="containsText" dxfId="13" priority="25" operator="containsText" text="failed">
      <formula>NOT(ISERROR(SEARCH("failed",A1)))</formula>
    </cfRule>
    <cfRule type="containsText" dxfId="12" priority="26" operator="containsText" text="successful">
      <formula>NOT(ISERROR(SEARCH("successful",A1)))</formula>
    </cfRule>
  </conditionalFormatting>
  <conditionalFormatting sqref="D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ontainsText" dxfId="11" priority="1" operator="containsText" text="canceled">
      <formula>NOT(ISERROR(SEARCH("canceled",D1)))</formula>
    </cfRule>
    <cfRule type="containsText" dxfId="10" priority="2" operator="containsText" text="successful">
      <formula>NOT(ISERROR(SEARCH("successful",D1)))</formula>
    </cfRule>
    <cfRule type="containsText" dxfId="9" priority="3" operator="containsText" text="live">
      <formula>NOT(ISERROR(SEARCH("live",D1)))</formula>
    </cfRule>
    <cfRule type="containsText" dxfId="8" priority="4" operator="containsText" text="canceled">
      <formula>NOT(ISERROR(SEARCH("canceled",D1)))</formula>
    </cfRule>
    <cfRule type="containsText" dxfId="7" priority="5" operator="containsText" text="failed">
      <formula>NOT(ISERROR(SEARCH("failed",D1)))</formula>
    </cfRule>
    <cfRule type="containsText" dxfId="6" priority="6" operator="containsText" text="canceled">
      <formula>NOT(ISERROR(SEARCH("canceled",D1)))</formula>
    </cfRule>
    <cfRule type="containsText" dxfId="5" priority="7" operator="containsText" text="cancelled">
      <formula>NOT(ISERROR(SEARCH("cancelled",D1)))</formula>
    </cfRule>
    <cfRule type="containsText" dxfId="4" priority="8" operator="containsText" text="live">
      <formula>NOT(ISERROR(SEARCH("live",D1)))</formula>
    </cfRule>
    <cfRule type="containsText" dxfId="3" priority="9" operator="containsText" text="failed">
      <formula>NOT(ISERROR(SEARCH("failed",D1)))</formula>
    </cfRule>
    <cfRule type="containsText" dxfId="2" priority="10" operator="containsText" text="failed">
      <formula>NOT(ISERROR(SEARCH("failed",D1)))</formula>
    </cfRule>
    <cfRule type="containsText" dxfId="1" priority="11" operator="containsText" text="failed">
      <formula>NOT(ISERROR(SEARCH("failed",D1)))</formula>
    </cfRule>
    <cfRule type="containsText" dxfId="0" priority="12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B1" zoomScale="46" zoomScaleNormal="42" workbookViewId="0">
      <selection activeCell="H5" sqref="H5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4" width="14.83203125" customWidth="1"/>
    <col min="5" max="5" width="22.25" customWidth="1"/>
    <col min="6" max="6" width="18.83203125" customWidth="1"/>
    <col min="7" max="7" width="25.75" customWidth="1"/>
    <col min="8" max="8" width="14.6640625" customWidth="1"/>
    <col min="9" max="9" width="19.75" customWidth="1"/>
    <col min="10" max="11" width="22.33203125" customWidth="1"/>
    <col min="12" max="12" width="20.6640625" customWidth="1"/>
    <col min="13" max="13" width="19.08203125" customWidth="1"/>
    <col min="14" max="14" width="21.9140625" customWidth="1"/>
    <col min="15" max="15" width="17.83203125" customWidth="1"/>
    <col min="16" max="16" width="34.5" customWidth="1"/>
    <col min="17" max="18" width="25.75" customWidth="1"/>
    <col min="19" max="19" width="26.9140625" customWidth="1"/>
    <col min="20" max="20" width="28.0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2068</v>
      </c>
      <c r="R1" s="1" t="s">
        <v>2069</v>
      </c>
      <c r="S1" s="1" t="s">
        <v>2029</v>
      </c>
      <c r="T1" s="1" t="s">
        <v>2030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1">
        <f t="shared" ref="K2:K65" si="0">(((J2/60)/60)/24)+DATE(1970,1,1)</f>
        <v>42336.25</v>
      </c>
      <c r="L2">
        <v>1450159200</v>
      </c>
      <c r="M2" s="11">
        <f t="shared" ref="M2:M65" si="1">(((L2/60)/60)/24)+DATE(1970,1,1)</f>
        <v>42353.25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5">
        <f>E2/D2</f>
        <v>0</v>
      </c>
      <c r="T2" s="6">
        <v>0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1">
        <f t="shared" si="0"/>
        <v>41870.208333333336</v>
      </c>
      <c r="L3">
        <v>1408597200</v>
      </c>
      <c r="M3" s="11">
        <f t="shared" si="1"/>
        <v>41872.208333333336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5">
        <f t="shared" ref="S3:S66" si="2">E3/D3</f>
        <v>10.4</v>
      </c>
      <c r="T3">
        <f t="shared" ref="T3:T66" si="3">E3/G3</f>
        <v>92.151898734177209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1">
        <f t="shared" si="0"/>
        <v>41595.25</v>
      </c>
      <c r="L4">
        <v>1384840800</v>
      </c>
      <c r="M4" s="11">
        <f t="shared" si="1"/>
        <v>41597.25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5">
        <f t="shared" si="2"/>
        <v>1.3147878228782288</v>
      </c>
      <c r="T4">
        <f t="shared" si="3"/>
        <v>100.01614035087719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1">
        <f t="shared" si="0"/>
        <v>43688.208333333328</v>
      </c>
      <c r="L5">
        <v>1568955600</v>
      </c>
      <c r="M5" s="11">
        <f t="shared" si="1"/>
        <v>43728.208333333328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5">
        <f t="shared" si="2"/>
        <v>0.58976190476190471</v>
      </c>
      <c r="T5">
        <f t="shared" si="3"/>
        <v>103.20833333333333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1">
        <f t="shared" si="0"/>
        <v>43485.25</v>
      </c>
      <c r="L6">
        <v>1548309600</v>
      </c>
      <c r="M6" s="11">
        <f t="shared" si="1"/>
        <v>43489.25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5">
        <f t="shared" si="2"/>
        <v>0.69276315789473686</v>
      </c>
      <c r="T6">
        <f t="shared" si="3"/>
        <v>99.339622641509436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1">
        <f t="shared" si="0"/>
        <v>41149.208333333336</v>
      </c>
      <c r="L7">
        <v>1347080400</v>
      </c>
      <c r="M7" s="11">
        <f t="shared" si="1"/>
        <v>41160.208333333336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5">
        <f t="shared" si="2"/>
        <v>1.7361842105263159</v>
      </c>
      <c r="T7">
        <f t="shared" si="3"/>
        <v>75.833333333333329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1">
        <f t="shared" si="0"/>
        <v>42991.208333333328</v>
      </c>
      <c r="L8">
        <v>1505365200</v>
      </c>
      <c r="M8" s="11">
        <f t="shared" si="1"/>
        <v>42992.208333333328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5">
        <f t="shared" si="2"/>
        <v>0.20961538461538462</v>
      </c>
      <c r="T8">
        <f t="shared" si="3"/>
        <v>60.555555555555557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1">
        <f t="shared" si="0"/>
        <v>42229.208333333328</v>
      </c>
      <c r="L9">
        <v>1439614800</v>
      </c>
      <c r="M9" s="11">
        <f t="shared" si="1"/>
        <v>42231.208333333328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5">
        <f t="shared" si="2"/>
        <v>3.2757777777777779</v>
      </c>
      <c r="T9">
        <f t="shared" si="3"/>
        <v>64.93832599118943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1">
        <f t="shared" si="0"/>
        <v>40399.208333333336</v>
      </c>
      <c r="L10">
        <v>1281502800</v>
      </c>
      <c r="M10" s="11">
        <f t="shared" si="1"/>
        <v>40401.208333333336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5">
        <f t="shared" si="2"/>
        <v>0.19932788374205268</v>
      </c>
      <c r="T10">
        <f t="shared" si="3"/>
        <v>30.997175141242938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1">
        <f t="shared" si="0"/>
        <v>41536.208333333336</v>
      </c>
      <c r="L11">
        <v>1383804000</v>
      </c>
      <c r="M11" s="11">
        <f t="shared" si="1"/>
        <v>41585.25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5">
        <f t="shared" si="2"/>
        <v>0.51741935483870971</v>
      </c>
      <c r="T11">
        <f t="shared" si="3"/>
        <v>72.909090909090907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1">
        <f t="shared" si="0"/>
        <v>40404.208333333336</v>
      </c>
      <c r="L12">
        <v>1285909200</v>
      </c>
      <c r="M12" s="11">
        <f t="shared" si="1"/>
        <v>40452.208333333336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5">
        <f t="shared" si="2"/>
        <v>2.6611538461538462</v>
      </c>
      <c r="T12">
        <f t="shared" si="3"/>
        <v>62.9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1">
        <f t="shared" si="0"/>
        <v>40442.208333333336</v>
      </c>
      <c r="L13">
        <v>1285563600</v>
      </c>
      <c r="M13" s="11">
        <f t="shared" si="1"/>
        <v>40448.208333333336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5">
        <f t="shared" si="2"/>
        <v>0.48095238095238096</v>
      </c>
      <c r="T13">
        <f t="shared" si="3"/>
        <v>112.22222222222223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1">
        <f t="shared" si="0"/>
        <v>43760.208333333328</v>
      </c>
      <c r="L14">
        <v>1572411600</v>
      </c>
      <c r="M14" s="11">
        <f t="shared" si="1"/>
        <v>43768.208333333328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5">
        <f t="shared" si="2"/>
        <v>0.89349206349206345</v>
      </c>
      <c r="T14">
        <f t="shared" si="3"/>
        <v>102.34545454545454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1">
        <f t="shared" si="0"/>
        <v>42532.208333333328</v>
      </c>
      <c r="L15">
        <v>1466658000</v>
      </c>
      <c r="M15" s="11">
        <f t="shared" si="1"/>
        <v>42544.208333333328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5">
        <f t="shared" si="2"/>
        <v>2.4511904761904764</v>
      </c>
      <c r="T15">
        <f t="shared" si="3"/>
        <v>105.05102040816327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1">
        <f t="shared" si="0"/>
        <v>40974.25</v>
      </c>
      <c r="L16">
        <v>1333342800</v>
      </c>
      <c r="M16" s="11">
        <f t="shared" si="1"/>
        <v>41001.208333333336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5">
        <f t="shared" si="2"/>
        <v>0.66769503546099296</v>
      </c>
      <c r="T16">
        <f t="shared" si="3"/>
        <v>94.144999999999996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1">
        <f t="shared" si="0"/>
        <v>43809.25</v>
      </c>
      <c r="L17">
        <v>1576303200</v>
      </c>
      <c r="M17" s="11">
        <f t="shared" si="1"/>
        <v>43813.25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5">
        <f t="shared" si="2"/>
        <v>0.47307881773399013</v>
      </c>
      <c r="T17">
        <f t="shared" si="3"/>
        <v>84.986725663716811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1">
        <f t="shared" si="0"/>
        <v>41661.25</v>
      </c>
      <c r="L18">
        <v>1392271200</v>
      </c>
      <c r="M18" s="11">
        <f t="shared" si="1"/>
        <v>41683.25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5">
        <f t="shared" si="2"/>
        <v>6.4947058823529416</v>
      </c>
      <c r="T18">
        <f t="shared" si="3"/>
        <v>110.41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1">
        <f t="shared" si="0"/>
        <v>40555.25</v>
      </c>
      <c r="L19">
        <v>1294898400</v>
      </c>
      <c r="M19" s="11">
        <f t="shared" si="1"/>
        <v>40556.25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5">
        <f t="shared" si="2"/>
        <v>1.5939125295508274</v>
      </c>
      <c r="T19">
        <f t="shared" si="3"/>
        <v>107.96236989591674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1">
        <f t="shared" si="0"/>
        <v>43351.208333333328</v>
      </c>
      <c r="L20">
        <v>1537074000</v>
      </c>
      <c r="M20" s="11">
        <f t="shared" si="1"/>
        <v>43359.208333333328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5">
        <f t="shared" si="2"/>
        <v>0.66912087912087914</v>
      </c>
      <c r="T20">
        <f t="shared" si="3"/>
        <v>45.103703703703701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1">
        <f t="shared" si="0"/>
        <v>43528.25</v>
      </c>
      <c r="L21">
        <v>1553490000</v>
      </c>
      <c r="M21" s="11">
        <f t="shared" si="1"/>
        <v>43549.208333333328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5">
        <f t="shared" si="2"/>
        <v>0.48529600000000001</v>
      </c>
      <c r="T21">
        <f t="shared" si="3"/>
        <v>45.001483679525222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1">
        <f t="shared" si="0"/>
        <v>41848.208333333336</v>
      </c>
      <c r="L22">
        <v>1406523600</v>
      </c>
      <c r="M22" s="11">
        <f t="shared" si="1"/>
        <v>41848.208333333336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5">
        <f t="shared" si="2"/>
        <v>1.1224279210925645</v>
      </c>
      <c r="T22">
        <f t="shared" si="3"/>
        <v>105.97134670487107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1">
        <f t="shared" si="0"/>
        <v>40770.208333333336</v>
      </c>
      <c r="L23">
        <v>1316322000</v>
      </c>
      <c r="M23" s="11">
        <f t="shared" si="1"/>
        <v>40804.208333333336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5">
        <f t="shared" si="2"/>
        <v>0.40992553191489361</v>
      </c>
      <c r="T23">
        <f t="shared" si="3"/>
        <v>69.055555555555557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1">
        <f t="shared" si="0"/>
        <v>43193.208333333328</v>
      </c>
      <c r="L24">
        <v>1524027600</v>
      </c>
      <c r="M24" s="11">
        <f t="shared" si="1"/>
        <v>43208.208333333328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5">
        <f t="shared" si="2"/>
        <v>1.2807106598984772</v>
      </c>
      <c r="T24">
        <f t="shared" si="3"/>
        <v>85.044943820224717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1">
        <f t="shared" si="0"/>
        <v>43510.25</v>
      </c>
      <c r="L25">
        <v>1554699600</v>
      </c>
      <c r="M25" s="11">
        <f t="shared" si="1"/>
        <v>43563.208333333328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5">
        <f t="shared" si="2"/>
        <v>3.3204444444444445</v>
      </c>
      <c r="T25">
        <f t="shared" si="3"/>
        <v>105.22535211267606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1">
        <f t="shared" si="0"/>
        <v>41811.208333333336</v>
      </c>
      <c r="L26">
        <v>1403499600</v>
      </c>
      <c r="M26" s="11">
        <f t="shared" si="1"/>
        <v>41813.208333333336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5">
        <f t="shared" si="2"/>
        <v>1.1283225108225108</v>
      </c>
      <c r="T26">
        <f t="shared" si="3"/>
        <v>39.003741114852225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1">
        <f t="shared" si="0"/>
        <v>40681.208333333336</v>
      </c>
      <c r="L27">
        <v>1307422800</v>
      </c>
      <c r="M27" s="11">
        <f t="shared" si="1"/>
        <v>40701.208333333336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5">
        <f t="shared" si="2"/>
        <v>2.1643636363636363</v>
      </c>
      <c r="T27">
        <f t="shared" si="3"/>
        <v>73.030674846625772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1">
        <f t="shared" si="0"/>
        <v>43312.208333333328</v>
      </c>
      <c r="L28">
        <v>1535346000</v>
      </c>
      <c r="M28" s="11">
        <f t="shared" si="1"/>
        <v>43339.208333333328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5">
        <f t="shared" si="2"/>
        <v>0.4819906976744186</v>
      </c>
      <c r="T28">
        <f t="shared" si="3"/>
        <v>35.009459459459457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1">
        <f t="shared" si="0"/>
        <v>42280.208333333328</v>
      </c>
      <c r="L29">
        <v>1444539600</v>
      </c>
      <c r="M29" s="11">
        <f t="shared" si="1"/>
        <v>42288.208333333328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5">
        <f t="shared" si="2"/>
        <v>0.79949999999999999</v>
      </c>
      <c r="T29">
        <f t="shared" si="3"/>
        <v>106.6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1">
        <f t="shared" si="0"/>
        <v>40218.25</v>
      </c>
      <c r="L30">
        <v>1267682400</v>
      </c>
      <c r="M30" s="11">
        <f t="shared" si="1"/>
        <v>40241.25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5">
        <f t="shared" si="2"/>
        <v>1.0522553516819573</v>
      </c>
      <c r="T30">
        <f t="shared" si="3"/>
        <v>61.997747747747745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1">
        <f t="shared" si="0"/>
        <v>43301.208333333328</v>
      </c>
      <c r="L31">
        <v>1535518800</v>
      </c>
      <c r="M31" s="11">
        <f t="shared" si="1"/>
        <v>43341.208333333328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5">
        <f t="shared" si="2"/>
        <v>3.2889978213507627</v>
      </c>
      <c r="T31">
        <f t="shared" si="3"/>
        <v>94.000622665006233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1">
        <f t="shared" si="0"/>
        <v>43609.208333333328</v>
      </c>
      <c r="L32">
        <v>1559106000</v>
      </c>
      <c r="M32" s="11">
        <f t="shared" si="1"/>
        <v>43614.208333333328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5">
        <f t="shared" si="2"/>
        <v>1.606111111111111</v>
      </c>
      <c r="T32">
        <f t="shared" si="3"/>
        <v>112.05426356589147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1">
        <f t="shared" si="0"/>
        <v>42374.25</v>
      </c>
      <c r="L33">
        <v>1454392800</v>
      </c>
      <c r="M33" s="11">
        <f t="shared" si="1"/>
        <v>42402.25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5">
        <f t="shared" si="2"/>
        <v>3.1</v>
      </c>
      <c r="T33">
        <f t="shared" si="3"/>
        <v>48.008849557522126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1">
        <f t="shared" si="0"/>
        <v>43110.25</v>
      </c>
      <c r="L34">
        <v>1517896800</v>
      </c>
      <c r="M34" s="11">
        <f t="shared" si="1"/>
        <v>43137.25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5">
        <f t="shared" si="2"/>
        <v>0.86807920792079207</v>
      </c>
      <c r="T34">
        <f t="shared" si="3"/>
        <v>38.004334633723452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1">
        <f t="shared" si="0"/>
        <v>41917.208333333336</v>
      </c>
      <c r="L35">
        <v>1415685600</v>
      </c>
      <c r="M35" s="11">
        <f t="shared" si="1"/>
        <v>41954.25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5">
        <f t="shared" si="2"/>
        <v>3.7782071713147412</v>
      </c>
      <c r="T35">
        <f t="shared" si="3"/>
        <v>35.000184535892231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1">
        <f t="shared" si="0"/>
        <v>42817.208333333328</v>
      </c>
      <c r="L36">
        <v>1490677200</v>
      </c>
      <c r="M36" s="11">
        <f t="shared" si="1"/>
        <v>42822.208333333328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5">
        <f t="shared" si="2"/>
        <v>1.5080645161290323</v>
      </c>
      <c r="T36">
        <f t="shared" si="3"/>
        <v>85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1">
        <f t="shared" si="0"/>
        <v>43484.25</v>
      </c>
      <c r="L37">
        <v>1551506400</v>
      </c>
      <c r="M37" s="11">
        <f t="shared" si="1"/>
        <v>43526.25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5">
        <f t="shared" si="2"/>
        <v>1.5030119521912351</v>
      </c>
      <c r="T37">
        <f t="shared" si="3"/>
        <v>95.993893129770996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1">
        <f t="shared" si="0"/>
        <v>40600.25</v>
      </c>
      <c r="L38">
        <v>1300856400</v>
      </c>
      <c r="M38" s="11">
        <f t="shared" si="1"/>
        <v>40625.208333333336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5">
        <f t="shared" si="2"/>
        <v>1.572857142857143</v>
      </c>
      <c r="T38">
        <f t="shared" si="3"/>
        <v>68.8125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1">
        <f t="shared" si="0"/>
        <v>43744.208333333328</v>
      </c>
      <c r="L39">
        <v>1573192800</v>
      </c>
      <c r="M39" s="11">
        <f t="shared" si="1"/>
        <v>43777.25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5">
        <f t="shared" si="2"/>
        <v>1.3998765432098765</v>
      </c>
      <c r="T39">
        <f t="shared" si="3"/>
        <v>105.97196261682242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1">
        <f t="shared" si="0"/>
        <v>40469.208333333336</v>
      </c>
      <c r="L40">
        <v>1287810000</v>
      </c>
      <c r="M40" s="11">
        <f t="shared" si="1"/>
        <v>40474.208333333336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5">
        <f t="shared" si="2"/>
        <v>3.2532258064516131</v>
      </c>
      <c r="T40">
        <f t="shared" si="3"/>
        <v>75.261194029850742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1">
        <f t="shared" si="0"/>
        <v>41330.25</v>
      </c>
      <c r="L41">
        <v>1362978000</v>
      </c>
      <c r="M41" s="11">
        <f t="shared" si="1"/>
        <v>41344.208333333336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5">
        <f t="shared" si="2"/>
        <v>0.50777777777777777</v>
      </c>
      <c r="T41">
        <f t="shared" si="3"/>
        <v>57.125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1">
        <f t="shared" si="0"/>
        <v>40334.208333333336</v>
      </c>
      <c r="L42">
        <v>1277355600</v>
      </c>
      <c r="M42" s="11">
        <f t="shared" si="1"/>
        <v>40353.208333333336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5">
        <f t="shared" si="2"/>
        <v>1.6906818181818182</v>
      </c>
      <c r="T42">
        <f t="shared" si="3"/>
        <v>75.141414141414145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1">
        <f t="shared" si="0"/>
        <v>41156.208333333336</v>
      </c>
      <c r="L43">
        <v>1348981200</v>
      </c>
      <c r="M43" s="11">
        <f t="shared" si="1"/>
        <v>41182.208333333336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5">
        <f t="shared" si="2"/>
        <v>2.1292857142857144</v>
      </c>
      <c r="T43">
        <f t="shared" si="3"/>
        <v>107.42342342342343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1">
        <f t="shared" si="0"/>
        <v>40728.208333333336</v>
      </c>
      <c r="L44">
        <v>1310533200</v>
      </c>
      <c r="M44" s="11">
        <f t="shared" si="1"/>
        <v>40737.208333333336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5">
        <f t="shared" si="2"/>
        <v>4.4394444444444447</v>
      </c>
      <c r="T44">
        <f t="shared" si="3"/>
        <v>35.995495495495497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1">
        <f t="shared" si="0"/>
        <v>41844.208333333336</v>
      </c>
      <c r="L45">
        <v>1407560400</v>
      </c>
      <c r="M45" s="11">
        <f t="shared" si="1"/>
        <v>41860.208333333336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5">
        <f t="shared" si="2"/>
        <v>1.859390243902439</v>
      </c>
      <c r="T45">
        <f t="shared" si="3"/>
        <v>26.998873148744366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1">
        <f t="shared" si="0"/>
        <v>43541.208333333328</v>
      </c>
      <c r="L46">
        <v>1552885200</v>
      </c>
      <c r="M46" s="11">
        <f t="shared" si="1"/>
        <v>43542.208333333328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5">
        <f t="shared" si="2"/>
        <v>6.5881249999999998</v>
      </c>
      <c r="T46">
        <f t="shared" si="3"/>
        <v>107.56122448979592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1">
        <f t="shared" si="0"/>
        <v>42676.208333333328</v>
      </c>
      <c r="L47">
        <v>1479362400</v>
      </c>
      <c r="M47" s="11">
        <f t="shared" si="1"/>
        <v>42691.25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5">
        <f t="shared" si="2"/>
        <v>0.4768421052631579</v>
      </c>
      <c r="T47">
        <f t="shared" si="3"/>
        <v>94.375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1">
        <f t="shared" si="0"/>
        <v>40367.208333333336</v>
      </c>
      <c r="L48">
        <v>1280552400</v>
      </c>
      <c r="M48" s="11">
        <f t="shared" si="1"/>
        <v>40390.208333333336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5">
        <f t="shared" si="2"/>
        <v>1.1478378378378378</v>
      </c>
      <c r="T48">
        <f t="shared" si="3"/>
        <v>46.163043478260867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1">
        <f t="shared" si="0"/>
        <v>41727.208333333336</v>
      </c>
      <c r="L49">
        <v>1398661200</v>
      </c>
      <c r="M49" s="11">
        <f t="shared" si="1"/>
        <v>41757.208333333336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5">
        <f t="shared" si="2"/>
        <v>4.7526666666666664</v>
      </c>
      <c r="T49">
        <f t="shared" si="3"/>
        <v>47.845637583892618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1">
        <f t="shared" si="0"/>
        <v>42180.208333333328</v>
      </c>
      <c r="L50">
        <v>1436245200</v>
      </c>
      <c r="M50" s="11">
        <f t="shared" si="1"/>
        <v>42192.208333333328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5">
        <f t="shared" si="2"/>
        <v>3.86972972972973</v>
      </c>
      <c r="T50">
        <f t="shared" si="3"/>
        <v>53.007815713698065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1">
        <f t="shared" si="0"/>
        <v>43758.208333333328</v>
      </c>
      <c r="L51">
        <v>1575439200</v>
      </c>
      <c r="M51" s="11">
        <f t="shared" si="1"/>
        <v>43803.25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5">
        <f t="shared" si="2"/>
        <v>1.89625</v>
      </c>
      <c r="T51">
        <f t="shared" si="3"/>
        <v>45.059405940594061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1">
        <f t="shared" si="0"/>
        <v>41487.208333333336</v>
      </c>
      <c r="L52">
        <v>1377752400</v>
      </c>
      <c r="M52" s="11">
        <f t="shared" si="1"/>
        <v>41515.208333333336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5">
        <f t="shared" si="2"/>
        <v>0.02</v>
      </c>
      <c r="T52">
        <f t="shared" si="3"/>
        <v>2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1">
        <f t="shared" si="0"/>
        <v>40995.208333333336</v>
      </c>
      <c r="L53">
        <v>1334206800</v>
      </c>
      <c r="M53" s="11">
        <f t="shared" si="1"/>
        <v>41011.208333333336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5">
        <f t="shared" si="2"/>
        <v>0.91867805186590767</v>
      </c>
      <c r="T53">
        <f t="shared" si="3"/>
        <v>99.006816632583508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1">
        <f t="shared" si="0"/>
        <v>40436.208333333336</v>
      </c>
      <c r="L54">
        <v>1284872400</v>
      </c>
      <c r="M54" s="11">
        <f t="shared" si="1"/>
        <v>40440.208333333336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5">
        <f t="shared" si="2"/>
        <v>0.34152777777777776</v>
      </c>
      <c r="T54">
        <f t="shared" si="3"/>
        <v>32.786666666666669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1">
        <f t="shared" si="0"/>
        <v>41779.208333333336</v>
      </c>
      <c r="L55">
        <v>1403931600</v>
      </c>
      <c r="M55" s="11">
        <f t="shared" si="1"/>
        <v>41818.208333333336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5">
        <f t="shared" si="2"/>
        <v>1.4040909090909091</v>
      </c>
      <c r="T55">
        <f t="shared" si="3"/>
        <v>59.119617224880386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1">
        <f t="shared" si="0"/>
        <v>43170.25</v>
      </c>
      <c r="L56">
        <v>1521262800</v>
      </c>
      <c r="M56" s="11">
        <f t="shared" si="1"/>
        <v>43176.208333333328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5">
        <f t="shared" si="2"/>
        <v>0.89866666666666661</v>
      </c>
      <c r="T56">
        <f t="shared" si="3"/>
        <v>44.93333333333333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1">
        <f t="shared" si="0"/>
        <v>43311.208333333328</v>
      </c>
      <c r="L57">
        <v>1533358800</v>
      </c>
      <c r="M57" s="11">
        <f t="shared" si="1"/>
        <v>43316.208333333328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5">
        <f t="shared" si="2"/>
        <v>1.7796969696969698</v>
      </c>
      <c r="T57">
        <f t="shared" si="3"/>
        <v>89.664122137404576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1">
        <f t="shared" si="0"/>
        <v>42014.25</v>
      </c>
      <c r="L58">
        <v>1421474400</v>
      </c>
      <c r="M58" s="11">
        <f t="shared" si="1"/>
        <v>42021.25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5">
        <f t="shared" si="2"/>
        <v>1.436625</v>
      </c>
      <c r="T58">
        <f t="shared" si="3"/>
        <v>70.079268292682926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1">
        <f t="shared" si="0"/>
        <v>42979.208333333328</v>
      </c>
      <c r="L59">
        <v>1505278800</v>
      </c>
      <c r="M59" s="11">
        <f t="shared" si="1"/>
        <v>42991.208333333328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5">
        <f t="shared" si="2"/>
        <v>2.1527586206896552</v>
      </c>
      <c r="T59">
        <f t="shared" si="3"/>
        <v>31.059701492537314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1">
        <f t="shared" si="0"/>
        <v>42268.208333333328</v>
      </c>
      <c r="L60">
        <v>1443934800</v>
      </c>
      <c r="M60" s="11">
        <f t="shared" si="1"/>
        <v>42281.208333333328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5">
        <f t="shared" si="2"/>
        <v>2.2711111111111113</v>
      </c>
      <c r="T60">
        <f t="shared" si="3"/>
        <v>29.061611374407583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1">
        <f t="shared" si="0"/>
        <v>42898.208333333328</v>
      </c>
      <c r="L61">
        <v>1498539600</v>
      </c>
      <c r="M61" s="11">
        <f t="shared" si="1"/>
        <v>42913.208333333328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5">
        <f t="shared" si="2"/>
        <v>2.7507142857142859</v>
      </c>
      <c r="T61">
        <f t="shared" si="3"/>
        <v>30.0859375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1">
        <f t="shared" si="0"/>
        <v>41107.208333333336</v>
      </c>
      <c r="L62">
        <v>1342760400</v>
      </c>
      <c r="M62" s="11">
        <f t="shared" si="1"/>
        <v>41110.208333333336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5">
        <f t="shared" si="2"/>
        <v>1.4437048832271762</v>
      </c>
      <c r="T62">
        <f t="shared" si="3"/>
        <v>84.998125000000002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1">
        <f t="shared" si="0"/>
        <v>40595.25</v>
      </c>
      <c r="L63">
        <v>1301720400</v>
      </c>
      <c r="M63" s="11">
        <f t="shared" si="1"/>
        <v>40635.208333333336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5">
        <f t="shared" si="2"/>
        <v>0.92745983935742971</v>
      </c>
      <c r="T63">
        <f t="shared" si="3"/>
        <v>82.001775410563695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1">
        <f t="shared" si="0"/>
        <v>42160.208333333328</v>
      </c>
      <c r="L64">
        <v>1433566800</v>
      </c>
      <c r="M64" s="11">
        <f t="shared" si="1"/>
        <v>42161.208333333328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5">
        <f t="shared" si="2"/>
        <v>7.226</v>
      </c>
      <c r="T64">
        <f t="shared" si="3"/>
        <v>58.040160642570278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1">
        <f t="shared" si="0"/>
        <v>42853.208333333328</v>
      </c>
      <c r="L65">
        <v>1493874000</v>
      </c>
      <c r="M65" s="11">
        <f t="shared" si="1"/>
        <v>42859.208333333328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5">
        <f t="shared" si="2"/>
        <v>0.11851063829787234</v>
      </c>
      <c r="T65">
        <f t="shared" si="3"/>
        <v>111.4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1">
        <f t="shared" ref="K66:K129" si="4">(((J66/60)/60)/24)+DATE(1970,1,1)</f>
        <v>43283.208333333328</v>
      </c>
      <c r="L66">
        <v>1531803600</v>
      </c>
      <c r="M66" s="11">
        <f t="shared" ref="M66:M129" si="5">(((L66/60)/60)/24)+DATE(1970,1,1)</f>
        <v>43298.208333333328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5">
        <f t="shared" si="2"/>
        <v>0.97642857142857142</v>
      </c>
      <c r="T66">
        <f t="shared" si="3"/>
        <v>71.94736842105263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1">
        <f t="shared" si="4"/>
        <v>40570.25</v>
      </c>
      <c r="L67">
        <v>1296712800</v>
      </c>
      <c r="M67" s="11">
        <f t="shared" si="5"/>
        <v>40577.25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5">
        <f t="shared" ref="S67:S130" si="6">E67/D67</f>
        <v>2.3614754098360655</v>
      </c>
      <c r="T67">
        <f t="shared" ref="T67:T130" si="7">E67/G67</f>
        <v>61.038135593220339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1">
        <f t="shared" si="4"/>
        <v>42102.208333333328</v>
      </c>
      <c r="L68">
        <v>1428901200</v>
      </c>
      <c r="M68" s="11">
        <f t="shared" si="5"/>
        <v>42107.208333333328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5">
        <f t="shared" si="6"/>
        <v>0.45068965517241377</v>
      </c>
      <c r="T68">
        <f t="shared" si="7"/>
        <v>108.91666666666667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1">
        <f t="shared" si="4"/>
        <v>40203.25</v>
      </c>
      <c r="L69">
        <v>1264831200</v>
      </c>
      <c r="M69" s="11">
        <f t="shared" si="5"/>
        <v>40208.25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5">
        <f t="shared" si="6"/>
        <v>1.6238567493112948</v>
      </c>
      <c r="T69">
        <f t="shared" si="7"/>
        <v>29.001722017220171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1">
        <f t="shared" si="4"/>
        <v>42943.208333333328</v>
      </c>
      <c r="L70">
        <v>1505192400</v>
      </c>
      <c r="M70" s="11">
        <f t="shared" si="5"/>
        <v>42990.208333333328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5">
        <f t="shared" si="6"/>
        <v>2.5452631578947367</v>
      </c>
      <c r="T70">
        <f t="shared" si="7"/>
        <v>58.975609756097562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1">
        <f t="shared" si="4"/>
        <v>40531.25</v>
      </c>
      <c r="L71">
        <v>1295676000</v>
      </c>
      <c r="M71" s="11">
        <f t="shared" si="5"/>
        <v>40565.25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5">
        <f t="shared" si="6"/>
        <v>0.24063291139240506</v>
      </c>
      <c r="T71">
        <f t="shared" si="7"/>
        <v>111.82352941176471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1">
        <f t="shared" si="4"/>
        <v>40484.208333333336</v>
      </c>
      <c r="L72">
        <v>1292911200</v>
      </c>
      <c r="M72" s="11">
        <f t="shared" si="5"/>
        <v>40533.25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5">
        <f t="shared" si="6"/>
        <v>1.2374140625000001</v>
      </c>
      <c r="T72">
        <f t="shared" si="7"/>
        <v>63.995555555555555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1">
        <f t="shared" si="4"/>
        <v>43799.25</v>
      </c>
      <c r="L73">
        <v>1575439200</v>
      </c>
      <c r="M73" s="11">
        <f t="shared" si="5"/>
        <v>43803.25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5">
        <f t="shared" si="6"/>
        <v>1.0806666666666667</v>
      </c>
      <c r="T73">
        <f t="shared" si="7"/>
        <v>85.315789473684205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1">
        <f t="shared" si="4"/>
        <v>42186.208333333328</v>
      </c>
      <c r="L74">
        <v>1438837200</v>
      </c>
      <c r="M74" s="11">
        <f t="shared" si="5"/>
        <v>42222.208333333328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5">
        <f t="shared" si="6"/>
        <v>6.7033333333333331</v>
      </c>
      <c r="T74">
        <f t="shared" si="7"/>
        <v>74.481481481481481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1">
        <f t="shared" si="4"/>
        <v>42701.25</v>
      </c>
      <c r="L75">
        <v>1480485600</v>
      </c>
      <c r="M75" s="11">
        <f t="shared" si="5"/>
        <v>42704.25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5">
        <f t="shared" si="6"/>
        <v>6.609285714285714</v>
      </c>
      <c r="T75">
        <f t="shared" si="7"/>
        <v>105.14772727272727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1">
        <f t="shared" si="4"/>
        <v>42456.208333333328</v>
      </c>
      <c r="L76">
        <v>1459141200</v>
      </c>
      <c r="M76" s="11">
        <f t="shared" si="5"/>
        <v>42457.208333333328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5">
        <f t="shared" si="6"/>
        <v>1.2246153846153847</v>
      </c>
      <c r="T76">
        <f t="shared" si="7"/>
        <v>56.188235294117646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1">
        <f t="shared" si="4"/>
        <v>43296.208333333328</v>
      </c>
      <c r="L77">
        <v>1532322000</v>
      </c>
      <c r="M77" s="11">
        <f t="shared" si="5"/>
        <v>43304.208333333328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5">
        <f t="shared" si="6"/>
        <v>1.5057731958762886</v>
      </c>
      <c r="T77">
        <f t="shared" si="7"/>
        <v>85.917647058823533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1">
        <f t="shared" si="4"/>
        <v>42027.25</v>
      </c>
      <c r="L78">
        <v>1426222800</v>
      </c>
      <c r="M78" s="11">
        <f t="shared" si="5"/>
        <v>42076.208333333328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5">
        <f t="shared" si="6"/>
        <v>0.78106590724165992</v>
      </c>
      <c r="T78">
        <f t="shared" si="7"/>
        <v>57.00296912114014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1">
        <f t="shared" si="4"/>
        <v>40448.208333333336</v>
      </c>
      <c r="L79">
        <v>1286773200</v>
      </c>
      <c r="M79" s="11">
        <f t="shared" si="5"/>
        <v>40462.208333333336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5">
        <f t="shared" si="6"/>
        <v>0.46947368421052632</v>
      </c>
      <c r="T79">
        <f t="shared" si="7"/>
        <v>79.642857142857139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1">
        <f t="shared" si="4"/>
        <v>43206.208333333328</v>
      </c>
      <c r="L80">
        <v>1523941200</v>
      </c>
      <c r="M80" s="11">
        <f t="shared" si="5"/>
        <v>43207.208333333328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5">
        <f t="shared" si="6"/>
        <v>3.008</v>
      </c>
      <c r="T80">
        <f t="shared" si="7"/>
        <v>41.018181818181816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1">
        <f t="shared" si="4"/>
        <v>43267.208333333328</v>
      </c>
      <c r="L81">
        <v>1529557200</v>
      </c>
      <c r="M81" s="11">
        <f t="shared" si="5"/>
        <v>43272.208333333328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5">
        <f t="shared" si="6"/>
        <v>0.6959861591695502</v>
      </c>
      <c r="T81">
        <f t="shared" si="7"/>
        <v>48.004773269689736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1">
        <f t="shared" si="4"/>
        <v>42976.208333333328</v>
      </c>
      <c r="L82">
        <v>1506574800</v>
      </c>
      <c r="M82" s="11">
        <f t="shared" si="5"/>
        <v>43006.208333333328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5">
        <f t="shared" si="6"/>
        <v>6.374545454545455</v>
      </c>
      <c r="T82">
        <f t="shared" si="7"/>
        <v>55.212598425196852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1">
        <f t="shared" si="4"/>
        <v>43062.25</v>
      </c>
      <c r="L83">
        <v>1513576800</v>
      </c>
      <c r="M83" s="11">
        <f t="shared" si="5"/>
        <v>43087.25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5">
        <f t="shared" si="6"/>
        <v>2.253392857142857</v>
      </c>
      <c r="T83">
        <f t="shared" si="7"/>
        <v>92.109489051094897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1">
        <f t="shared" si="4"/>
        <v>43482.25</v>
      </c>
      <c r="L84">
        <v>1548309600</v>
      </c>
      <c r="M84" s="11">
        <f t="shared" si="5"/>
        <v>43489.25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5">
        <f t="shared" si="6"/>
        <v>14.973000000000001</v>
      </c>
      <c r="T84">
        <f t="shared" si="7"/>
        <v>83.183333333333337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1">
        <f t="shared" si="4"/>
        <v>42579.208333333328</v>
      </c>
      <c r="L85">
        <v>1471582800</v>
      </c>
      <c r="M85" s="11">
        <f t="shared" si="5"/>
        <v>42601.208333333328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5">
        <f t="shared" si="6"/>
        <v>0.37590225563909774</v>
      </c>
      <c r="T85">
        <f t="shared" si="7"/>
        <v>39.996000000000002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1">
        <f t="shared" si="4"/>
        <v>41118.208333333336</v>
      </c>
      <c r="L86">
        <v>1344315600</v>
      </c>
      <c r="M86" s="11">
        <f t="shared" si="5"/>
        <v>41128.208333333336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5">
        <f t="shared" si="6"/>
        <v>1.3236942675159236</v>
      </c>
      <c r="T86">
        <f t="shared" si="7"/>
        <v>111.1336898395722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1">
        <f t="shared" si="4"/>
        <v>40797.208333333336</v>
      </c>
      <c r="L87">
        <v>1316408400</v>
      </c>
      <c r="M87" s="11">
        <f t="shared" si="5"/>
        <v>40805.208333333336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5">
        <f t="shared" si="6"/>
        <v>1.3122448979591836</v>
      </c>
      <c r="T87">
        <f t="shared" si="7"/>
        <v>90.563380281690144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1">
        <f t="shared" si="4"/>
        <v>42128.208333333328</v>
      </c>
      <c r="L88">
        <v>1431838800</v>
      </c>
      <c r="M88" s="11">
        <f t="shared" si="5"/>
        <v>42141.208333333328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5">
        <f t="shared" si="6"/>
        <v>1.6763513513513513</v>
      </c>
      <c r="T88">
        <f t="shared" si="7"/>
        <v>61.108374384236456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1">
        <f t="shared" si="4"/>
        <v>40610.25</v>
      </c>
      <c r="L89">
        <v>1300510800</v>
      </c>
      <c r="M89" s="11">
        <f t="shared" si="5"/>
        <v>40621.208333333336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5">
        <f t="shared" si="6"/>
        <v>0.6198488664987406</v>
      </c>
      <c r="T89">
        <f t="shared" si="7"/>
        <v>83.022941970310384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1">
        <f t="shared" si="4"/>
        <v>42110.208333333328</v>
      </c>
      <c r="L90">
        <v>1431061200</v>
      </c>
      <c r="M90" s="11">
        <f t="shared" si="5"/>
        <v>42132.208333333328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5">
        <f t="shared" si="6"/>
        <v>2.6074999999999999</v>
      </c>
      <c r="T90">
        <f t="shared" si="7"/>
        <v>110.76106194690266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1">
        <f t="shared" si="4"/>
        <v>40283.208333333336</v>
      </c>
      <c r="L91">
        <v>1271480400</v>
      </c>
      <c r="M91" s="11">
        <f t="shared" si="5"/>
        <v>40285.208333333336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5">
        <f t="shared" si="6"/>
        <v>2.5258823529411765</v>
      </c>
      <c r="T91">
        <f t="shared" si="7"/>
        <v>89.458333333333329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1">
        <f t="shared" si="4"/>
        <v>42425.25</v>
      </c>
      <c r="L92">
        <v>1456380000</v>
      </c>
      <c r="M92" s="11">
        <f t="shared" si="5"/>
        <v>42425.25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5">
        <f t="shared" si="6"/>
        <v>0.7861538461538462</v>
      </c>
      <c r="T92">
        <f t="shared" si="7"/>
        <v>57.849056603773583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1">
        <f t="shared" si="4"/>
        <v>42588.208333333328</v>
      </c>
      <c r="L93">
        <v>1472878800</v>
      </c>
      <c r="M93" s="11">
        <f t="shared" si="5"/>
        <v>42616.208333333328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5">
        <f t="shared" si="6"/>
        <v>0.48404406999351912</v>
      </c>
      <c r="T93">
        <f t="shared" si="7"/>
        <v>109.99705449189985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1">
        <f t="shared" si="4"/>
        <v>40352.208333333336</v>
      </c>
      <c r="L94">
        <v>1277355600</v>
      </c>
      <c r="M94" s="11">
        <f t="shared" si="5"/>
        <v>40353.208333333336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5">
        <f t="shared" si="6"/>
        <v>2.5887500000000001</v>
      </c>
      <c r="T94">
        <f t="shared" si="7"/>
        <v>103.96586345381526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1">
        <f t="shared" si="4"/>
        <v>41202.208333333336</v>
      </c>
      <c r="L95">
        <v>1351054800</v>
      </c>
      <c r="M95" s="11">
        <f t="shared" si="5"/>
        <v>41206.208333333336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5">
        <f t="shared" si="6"/>
        <v>0.60548713235294116</v>
      </c>
      <c r="T95">
        <f t="shared" si="7"/>
        <v>107.99508196721311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1">
        <f t="shared" si="4"/>
        <v>43562.208333333328</v>
      </c>
      <c r="L96">
        <v>1555563600</v>
      </c>
      <c r="M96" s="11">
        <f t="shared" si="5"/>
        <v>43573.208333333328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5">
        <f t="shared" si="6"/>
        <v>3.036896551724138</v>
      </c>
      <c r="T96">
        <f t="shared" si="7"/>
        <v>48.927777777777777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1">
        <f t="shared" si="4"/>
        <v>43752.208333333328</v>
      </c>
      <c r="L97">
        <v>1571634000</v>
      </c>
      <c r="M97" s="11">
        <f t="shared" si="5"/>
        <v>43759.208333333328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5">
        <f t="shared" si="6"/>
        <v>1.1299999999999999</v>
      </c>
      <c r="T97">
        <f t="shared" si="7"/>
        <v>37.666666666666664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1">
        <f t="shared" si="4"/>
        <v>40612.25</v>
      </c>
      <c r="L98">
        <v>1300856400</v>
      </c>
      <c r="M98" s="11">
        <f t="shared" si="5"/>
        <v>40625.208333333336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5">
        <f t="shared" si="6"/>
        <v>2.1737876614060259</v>
      </c>
      <c r="T98">
        <f t="shared" si="7"/>
        <v>64.999141999141997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1">
        <f t="shared" si="4"/>
        <v>42180.208333333328</v>
      </c>
      <c r="L99">
        <v>1439874000</v>
      </c>
      <c r="M99" s="11">
        <f t="shared" si="5"/>
        <v>42234.208333333328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5">
        <f t="shared" si="6"/>
        <v>9.2669230769230762</v>
      </c>
      <c r="T99">
        <f t="shared" si="7"/>
        <v>106.61061946902655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1">
        <f t="shared" si="4"/>
        <v>42212.208333333328</v>
      </c>
      <c r="L100">
        <v>1438318800</v>
      </c>
      <c r="M100" s="11">
        <f t="shared" si="5"/>
        <v>42216.208333333328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5">
        <f t="shared" si="6"/>
        <v>0.33692229038854804</v>
      </c>
      <c r="T100">
        <f t="shared" si="7"/>
        <v>27.009016393442622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1">
        <f t="shared" si="4"/>
        <v>41968.25</v>
      </c>
      <c r="L101">
        <v>1419400800</v>
      </c>
      <c r="M101" s="11">
        <f t="shared" si="5"/>
        <v>41997.25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5">
        <f t="shared" si="6"/>
        <v>1.9672368421052631</v>
      </c>
      <c r="T101">
        <f t="shared" si="7"/>
        <v>91.16463414634147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1">
        <f t="shared" si="4"/>
        <v>40835.208333333336</v>
      </c>
      <c r="L102">
        <v>1320555600</v>
      </c>
      <c r="M102" s="11">
        <f t="shared" si="5"/>
        <v>40853.208333333336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5">
        <f t="shared" si="6"/>
        <v>0.01</v>
      </c>
      <c r="T102">
        <f t="shared" si="7"/>
        <v>1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1">
        <f t="shared" si="4"/>
        <v>42056.25</v>
      </c>
      <c r="L103">
        <v>1425103200</v>
      </c>
      <c r="M103" s="11">
        <f t="shared" si="5"/>
        <v>42063.25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5">
        <f t="shared" si="6"/>
        <v>10.214444444444444</v>
      </c>
      <c r="T103">
        <f t="shared" si="7"/>
        <v>56.054878048780488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1">
        <f t="shared" si="4"/>
        <v>43234.208333333328</v>
      </c>
      <c r="L104">
        <v>1526878800</v>
      </c>
      <c r="M104" s="11">
        <f t="shared" si="5"/>
        <v>43241.208333333328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5">
        <f t="shared" si="6"/>
        <v>2.8167567567567566</v>
      </c>
      <c r="T104">
        <f t="shared" si="7"/>
        <v>31.017857142857142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1">
        <f t="shared" si="4"/>
        <v>40475.208333333336</v>
      </c>
      <c r="L105">
        <v>1288674000</v>
      </c>
      <c r="M105" s="11">
        <f t="shared" si="5"/>
        <v>40484.208333333336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5">
        <f t="shared" si="6"/>
        <v>0.24610000000000001</v>
      </c>
      <c r="T105">
        <f t="shared" si="7"/>
        <v>66.513513513513516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1">
        <f t="shared" si="4"/>
        <v>42878.208333333328</v>
      </c>
      <c r="L106">
        <v>1495602000</v>
      </c>
      <c r="M106" s="11">
        <f t="shared" si="5"/>
        <v>42879.208333333328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5">
        <f t="shared" si="6"/>
        <v>1.4314010067114094</v>
      </c>
      <c r="T106">
        <f t="shared" si="7"/>
        <v>89.005216484089729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1">
        <f t="shared" si="4"/>
        <v>41366.208333333336</v>
      </c>
      <c r="L107">
        <v>1366434000</v>
      </c>
      <c r="M107" s="11">
        <f t="shared" si="5"/>
        <v>41384.208333333336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5">
        <f t="shared" si="6"/>
        <v>1.4454411764705883</v>
      </c>
      <c r="T107">
        <f t="shared" si="7"/>
        <v>103.46315789473684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1">
        <f t="shared" si="4"/>
        <v>43716.208333333328</v>
      </c>
      <c r="L108">
        <v>1568350800</v>
      </c>
      <c r="M108" s="11">
        <f t="shared" si="5"/>
        <v>43721.208333333328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5">
        <f t="shared" si="6"/>
        <v>3.5912820512820511</v>
      </c>
      <c r="T108">
        <f t="shared" si="7"/>
        <v>95.278911564625844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1">
        <f t="shared" si="4"/>
        <v>43213.208333333328</v>
      </c>
      <c r="L109">
        <v>1525928400</v>
      </c>
      <c r="M109" s="11">
        <f t="shared" si="5"/>
        <v>43230.208333333328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5">
        <f t="shared" si="6"/>
        <v>1.8648571428571428</v>
      </c>
      <c r="T109">
        <f t="shared" si="7"/>
        <v>75.895348837209298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1">
        <f t="shared" si="4"/>
        <v>41005.208333333336</v>
      </c>
      <c r="L110">
        <v>1336885200</v>
      </c>
      <c r="M110" s="11">
        <f t="shared" si="5"/>
        <v>41042.208333333336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5">
        <f t="shared" si="6"/>
        <v>5.9526666666666666</v>
      </c>
      <c r="T110">
        <f t="shared" si="7"/>
        <v>107.57831325301204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1">
        <f t="shared" si="4"/>
        <v>41651.25</v>
      </c>
      <c r="L111">
        <v>1389679200</v>
      </c>
      <c r="M111" s="11">
        <f t="shared" si="5"/>
        <v>41653.25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5">
        <f t="shared" si="6"/>
        <v>0.5921153846153846</v>
      </c>
      <c r="T111">
        <f t="shared" si="7"/>
        <v>51.31666666666667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1">
        <f t="shared" si="4"/>
        <v>43354.208333333328</v>
      </c>
      <c r="L112">
        <v>1538283600</v>
      </c>
      <c r="M112" s="11">
        <f t="shared" si="5"/>
        <v>43373.208333333328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5">
        <f t="shared" si="6"/>
        <v>0.14962780898876404</v>
      </c>
      <c r="T112">
        <f t="shared" si="7"/>
        <v>71.983108108108112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1">
        <f t="shared" si="4"/>
        <v>41174.208333333336</v>
      </c>
      <c r="L113">
        <v>1348808400</v>
      </c>
      <c r="M113" s="11">
        <f t="shared" si="5"/>
        <v>41180.208333333336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5">
        <f t="shared" si="6"/>
        <v>1.1995602605863191</v>
      </c>
      <c r="T113">
        <f t="shared" si="7"/>
        <v>108.95414201183432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1">
        <f t="shared" si="4"/>
        <v>41875.208333333336</v>
      </c>
      <c r="L114">
        <v>1410152400</v>
      </c>
      <c r="M114" s="11">
        <f t="shared" si="5"/>
        <v>41890.208333333336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5">
        <f t="shared" si="6"/>
        <v>2.6882978723404256</v>
      </c>
      <c r="T114">
        <f t="shared" si="7"/>
        <v>35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1">
        <f t="shared" si="4"/>
        <v>42990.208333333328</v>
      </c>
      <c r="L115">
        <v>1505797200</v>
      </c>
      <c r="M115" s="11">
        <f t="shared" si="5"/>
        <v>42997.208333333328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5">
        <f t="shared" si="6"/>
        <v>3.7687878787878786</v>
      </c>
      <c r="T115">
        <f t="shared" si="7"/>
        <v>94.938931297709928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1">
        <f t="shared" si="4"/>
        <v>43564.208333333328</v>
      </c>
      <c r="L116">
        <v>1554872400</v>
      </c>
      <c r="M116" s="11">
        <f t="shared" si="5"/>
        <v>43565.208333333328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5">
        <f t="shared" si="6"/>
        <v>7.2715789473684209</v>
      </c>
      <c r="T116">
        <f t="shared" si="7"/>
        <v>109.65079365079364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1">
        <f t="shared" si="4"/>
        <v>43056.25</v>
      </c>
      <c r="L117">
        <v>1513922400</v>
      </c>
      <c r="M117" s="11">
        <f t="shared" si="5"/>
        <v>43091.25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5">
        <f t="shared" si="6"/>
        <v>0.87211757648470301</v>
      </c>
      <c r="T117">
        <f t="shared" si="7"/>
        <v>44.001815980629537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1">
        <f t="shared" si="4"/>
        <v>42265.208333333328</v>
      </c>
      <c r="L118">
        <v>1442638800</v>
      </c>
      <c r="M118" s="11">
        <f t="shared" si="5"/>
        <v>42266.208333333328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5">
        <f t="shared" si="6"/>
        <v>0.88</v>
      </c>
      <c r="T118">
        <f t="shared" si="7"/>
        <v>86.794520547945211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1">
        <f t="shared" si="4"/>
        <v>40808.208333333336</v>
      </c>
      <c r="L119">
        <v>1317186000</v>
      </c>
      <c r="M119" s="11">
        <f t="shared" si="5"/>
        <v>40814.208333333336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5">
        <f t="shared" si="6"/>
        <v>1.7393877551020409</v>
      </c>
      <c r="T119">
        <f t="shared" si="7"/>
        <v>30.992727272727272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1">
        <f t="shared" si="4"/>
        <v>41665.25</v>
      </c>
      <c r="L120">
        <v>1391234400</v>
      </c>
      <c r="M120" s="11">
        <f t="shared" si="5"/>
        <v>41671.25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5">
        <f t="shared" si="6"/>
        <v>1.1761111111111111</v>
      </c>
      <c r="T120">
        <f t="shared" si="7"/>
        <v>94.791044776119406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1">
        <f t="shared" si="4"/>
        <v>41806.208333333336</v>
      </c>
      <c r="L121">
        <v>1404363600</v>
      </c>
      <c r="M121" s="11">
        <f t="shared" si="5"/>
        <v>41823.208333333336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5">
        <f t="shared" si="6"/>
        <v>2.1496</v>
      </c>
      <c r="T121">
        <f t="shared" si="7"/>
        <v>69.79220779220779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1">
        <f t="shared" si="4"/>
        <v>42111.208333333328</v>
      </c>
      <c r="L122">
        <v>1429592400</v>
      </c>
      <c r="M122" s="11">
        <f t="shared" si="5"/>
        <v>42115.208333333328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5">
        <f t="shared" si="6"/>
        <v>1.4949667110519307</v>
      </c>
      <c r="T122">
        <f t="shared" si="7"/>
        <v>63.003367003367003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1">
        <f t="shared" si="4"/>
        <v>41917.208333333336</v>
      </c>
      <c r="L123">
        <v>1413608400</v>
      </c>
      <c r="M123" s="11">
        <f t="shared" si="5"/>
        <v>41930.208333333336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5">
        <f t="shared" si="6"/>
        <v>2.1933995584988963</v>
      </c>
      <c r="T123">
        <f t="shared" si="7"/>
        <v>110.0343300110742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1">
        <f t="shared" si="4"/>
        <v>41970.25</v>
      </c>
      <c r="L124">
        <v>1419400800</v>
      </c>
      <c r="M124" s="11">
        <f t="shared" si="5"/>
        <v>41997.25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5">
        <f t="shared" si="6"/>
        <v>0.64367690058479532</v>
      </c>
      <c r="T124">
        <f t="shared" si="7"/>
        <v>25.997933274284026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1">
        <f t="shared" si="4"/>
        <v>42332.25</v>
      </c>
      <c r="L125">
        <v>1448604000</v>
      </c>
      <c r="M125" s="11">
        <f t="shared" si="5"/>
        <v>42335.25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5">
        <f t="shared" si="6"/>
        <v>0.18622397298818233</v>
      </c>
      <c r="T125">
        <f t="shared" si="7"/>
        <v>49.987915407854985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1">
        <f t="shared" si="4"/>
        <v>43598.208333333328</v>
      </c>
      <c r="L126">
        <v>1562302800</v>
      </c>
      <c r="M126" s="11">
        <f t="shared" si="5"/>
        <v>43651.208333333328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5">
        <f t="shared" si="6"/>
        <v>3.6776923076923076</v>
      </c>
      <c r="T126">
        <f t="shared" si="7"/>
        <v>101.72340425531915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1">
        <f t="shared" si="4"/>
        <v>43362.208333333328</v>
      </c>
      <c r="L127">
        <v>1537678800</v>
      </c>
      <c r="M127" s="11">
        <f t="shared" si="5"/>
        <v>43366.208333333328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5">
        <f t="shared" si="6"/>
        <v>1.5990566037735849</v>
      </c>
      <c r="T127">
        <f t="shared" si="7"/>
        <v>47.083333333333336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1">
        <f t="shared" si="4"/>
        <v>42596.208333333328</v>
      </c>
      <c r="L128">
        <v>1473570000</v>
      </c>
      <c r="M128" s="11">
        <f t="shared" si="5"/>
        <v>42624.208333333328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5">
        <f t="shared" si="6"/>
        <v>0.38633185349611543</v>
      </c>
      <c r="T128">
        <f t="shared" si="7"/>
        <v>89.944444444444443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1">
        <f t="shared" si="4"/>
        <v>40310.208333333336</v>
      </c>
      <c r="L129">
        <v>1273899600</v>
      </c>
      <c r="M129" s="11">
        <f t="shared" si="5"/>
        <v>40313.208333333336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5">
        <f t="shared" si="6"/>
        <v>0.51421511627906979</v>
      </c>
      <c r="T129">
        <f t="shared" si="7"/>
        <v>78.96875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1">
        <f t="shared" ref="K130:K193" si="8">(((J130/60)/60)/24)+DATE(1970,1,1)</f>
        <v>40417.208333333336</v>
      </c>
      <c r="L130">
        <v>1284008400</v>
      </c>
      <c r="M130" s="11">
        <f t="shared" ref="M130:M193" si="9">(((L130/60)/60)/24)+DATE(1970,1,1)</f>
        <v>40430.208333333336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5">
        <f t="shared" si="6"/>
        <v>0.60334277620396604</v>
      </c>
      <c r="T130">
        <f t="shared" si="7"/>
        <v>80.067669172932327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1">
        <f t="shared" si="8"/>
        <v>42038.25</v>
      </c>
      <c r="L131">
        <v>1425103200</v>
      </c>
      <c r="M131" s="11">
        <f t="shared" si="9"/>
        <v>42063.25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5">
        <f t="shared" ref="S131:S194" si="10">E131/D131</f>
        <v>3.2026936026936029E-2</v>
      </c>
      <c r="T131">
        <f t="shared" ref="T131:T194" si="11">E131/G131</f>
        <v>86.472727272727269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1">
        <f t="shared" si="8"/>
        <v>40842.208333333336</v>
      </c>
      <c r="L132">
        <v>1320991200</v>
      </c>
      <c r="M132" s="11">
        <f t="shared" si="9"/>
        <v>40858.25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5">
        <f t="shared" si="10"/>
        <v>1.5546875</v>
      </c>
      <c r="T132">
        <f t="shared" si="11"/>
        <v>28.001876172607879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1">
        <f t="shared" si="8"/>
        <v>41607.25</v>
      </c>
      <c r="L133">
        <v>1386828000</v>
      </c>
      <c r="M133" s="11">
        <f t="shared" si="9"/>
        <v>41620.25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5">
        <f t="shared" si="10"/>
        <v>1.0085974499089254</v>
      </c>
      <c r="T133">
        <f t="shared" si="11"/>
        <v>67.996725337699544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1">
        <f t="shared" si="8"/>
        <v>43112.25</v>
      </c>
      <c r="L134">
        <v>1517119200</v>
      </c>
      <c r="M134" s="11">
        <f t="shared" si="9"/>
        <v>43128.25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5">
        <f t="shared" si="10"/>
        <v>1.1618181818181819</v>
      </c>
      <c r="T134">
        <f t="shared" si="11"/>
        <v>43.078651685393261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1">
        <f t="shared" si="8"/>
        <v>40767.208333333336</v>
      </c>
      <c r="L135">
        <v>1315026000</v>
      </c>
      <c r="M135" s="11">
        <f t="shared" si="9"/>
        <v>40789.208333333336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5">
        <f t="shared" si="10"/>
        <v>3.1077777777777778</v>
      </c>
      <c r="T135">
        <f t="shared" si="11"/>
        <v>87.95597484276729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1">
        <f t="shared" si="8"/>
        <v>40713.208333333336</v>
      </c>
      <c r="L136">
        <v>1312693200</v>
      </c>
      <c r="M136" s="11">
        <f t="shared" si="9"/>
        <v>40762.208333333336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5">
        <f t="shared" si="10"/>
        <v>0.89736683417085428</v>
      </c>
      <c r="T136">
        <f t="shared" si="11"/>
        <v>94.987234042553197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1">
        <f t="shared" si="8"/>
        <v>41340.25</v>
      </c>
      <c r="L137">
        <v>1363064400</v>
      </c>
      <c r="M137" s="11">
        <f t="shared" si="9"/>
        <v>41345.208333333336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5">
        <f t="shared" si="10"/>
        <v>0.71272727272727276</v>
      </c>
      <c r="T137">
        <f t="shared" si="11"/>
        <v>46.905982905982903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1">
        <f t="shared" si="8"/>
        <v>41797.208333333336</v>
      </c>
      <c r="L138">
        <v>1403154000</v>
      </c>
      <c r="M138" s="11">
        <f t="shared" si="9"/>
        <v>41809.208333333336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5">
        <f t="shared" si="10"/>
        <v>3.2862318840579711E-2</v>
      </c>
      <c r="T138">
        <f t="shared" si="11"/>
        <v>46.913793103448278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1">
        <f t="shared" si="8"/>
        <v>40457.208333333336</v>
      </c>
      <c r="L139">
        <v>1286859600</v>
      </c>
      <c r="M139" s="11">
        <f t="shared" si="9"/>
        <v>40463.208333333336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5">
        <f t="shared" si="10"/>
        <v>2.617777777777778</v>
      </c>
      <c r="T139">
        <f t="shared" si="11"/>
        <v>94.24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1">
        <f t="shared" si="8"/>
        <v>41180.208333333336</v>
      </c>
      <c r="L140">
        <v>1349326800</v>
      </c>
      <c r="M140" s="11">
        <f t="shared" si="9"/>
        <v>41186.208333333336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5">
        <f t="shared" si="10"/>
        <v>0.96</v>
      </c>
      <c r="T140">
        <f t="shared" si="11"/>
        <v>80.139130434782615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1">
        <f t="shared" si="8"/>
        <v>42115.208333333328</v>
      </c>
      <c r="L141">
        <v>1430974800</v>
      </c>
      <c r="M141" s="11">
        <f t="shared" si="9"/>
        <v>42131.208333333328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5">
        <f t="shared" si="10"/>
        <v>0.20896851248642778</v>
      </c>
      <c r="T141">
        <f t="shared" si="11"/>
        <v>59.036809815950917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1">
        <f t="shared" si="8"/>
        <v>43156.25</v>
      </c>
      <c r="L142">
        <v>1519970400</v>
      </c>
      <c r="M142" s="11">
        <f t="shared" si="9"/>
        <v>43161.25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5">
        <f t="shared" si="10"/>
        <v>2.2316363636363636</v>
      </c>
      <c r="T142">
        <f t="shared" si="11"/>
        <v>65.989247311827953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1">
        <f t="shared" si="8"/>
        <v>42167.208333333328</v>
      </c>
      <c r="L143">
        <v>1434603600</v>
      </c>
      <c r="M143" s="11">
        <f t="shared" si="9"/>
        <v>42173.208333333328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5">
        <f t="shared" si="10"/>
        <v>1.0159097978227061</v>
      </c>
      <c r="T143">
        <f t="shared" si="11"/>
        <v>60.992530345471522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1">
        <f t="shared" si="8"/>
        <v>41005.208333333336</v>
      </c>
      <c r="L144">
        <v>1337230800</v>
      </c>
      <c r="M144" s="11">
        <f t="shared" si="9"/>
        <v>41046.208333333336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5">
        <f t="shared" si="10"/>
        <v>2.3003999999999998</v>
      </c>
      <c r="T144">
        <f t="shared" si="11"/>
        <v>98.307692307692307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1">
        <f t="shared" si="8"/>
        <v>40357.208333333336</v>
      </c>
      <c r="L145">
        <v>1279429200</v>
      </c>
      <c r="M145" s="11">
        <f t="shared" si="9"/>
        <v>40377.208333333336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5">
        <f t="shared" si="10"/>
        <v>1.355925925925926</v>
      </c>
      <c r="T145">
        <f t="shared" si="11"/>
        <v>104.6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1">
        <f t="shared" si="8"/>
        <v>43633.208333333328</v>
      </c>
      <c r="L146">
        <v>1561438800</v>
      </c>
      <c r="M146" s="11">
        <f t="shared" si="9"/>
        <v>43641.208333333328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5">
        <f t="shared" si="10"/>
        <v>1.2909999999999999</v>
      </c>
      <c r="T146">
        <f t="shared" si="11"/>
        <v>86.066666666666663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1">
        <f t="shared" si="8"/>
        <v>41889.208333333336</v>
      </c>
      <c r="L147">
        <v>1410498000</v>
      </c>
      <c r="M147" s="11">
        <f t="shared" si="9"/>
        <v>41894.208333333336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5">
        <f t="shared" si="10"/>
        <v>2.3651200000000001</v>
      </c>
      <c r="T147">
        <f t="shared" si="11"/>
        <v>76.989583333333329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1">
        <f t="shared" si="8"/>
        <v>40855.25</v>
      </c>
      <c r="L148">
        <v>1322460000</v>
      </c>
      <c r="M148" s="11">
        <f t="shared" si="9"/>
        <v>40875.25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5">
        <f t="shared" si="10"/>
        <v>0.17249999999999999</v>
      </c>
      <c r="T148">
        <f t="shared" si="11"/>
        <v>29.764705882352942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1">
        <f t="shared" si="8"/>
        <v>42534.208333333328</v>
      </c>
      <c r="L149">
        <v>1466312400</v>
      </c>
      <c r="M149" s="11">
        <f t="shared" si="9"/>
        <v>42540.208333333328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5">
        <f t="shared" si="10"/>
        <v>1.1249397590361445</v>
      </c>
      <c r="T149">
        <f t="shared" si="11"/>
        <v>46.91959798994975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1">
        <f t="shared" si="8"/>
        <v>42941.208333333328</v>
      </c>
      <c r="L150">
        <v>1501736400</v>
      </c>
      <c r="M150" s="11">
        <f t="shared" si="9"/>
        <v>42950.208333333328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5">
        <f t="shared" si="10"/>
        <v>1.2102150537634409</v>
      </c>
      <c r="T150">
        <f t="shared" si="11"/>
        <v>105.18691588785046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1">
        <f t="shared" si="8"/>
        <v>41275.25</v>
      </c>
      <c r="L151">
        <v>1361512800</v>
      </c>
      <c r="M151" s="11">
        <f t="shared" si="9"/>
        <v>41327.25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5">
        <f t="shared" si="10"/>
        <v>2.1987096774193549</v>
      </c>
      <c r="T151">
        <f t="shared" si="11"/>
        <v>69.907692307692301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1">
        <f t="shared" si="8"/>
        <v>43450.25</v>
      </c>
      <c r="L152">
        <v>1545026400</v>
      </c>
      <c r="M152" s="11">
        <f t="shared" si="9"/>
        <v>43451.25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5">
        <f t="shared" si="10"/>
        <v>0.01</v>
      </c>
      <c r="T152">
        <f t="shared" si="11"/>
        <v>1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1">
        <f t="shared" si="8"/>
        <v>41799.208333333336</v>
      </c>
      <c r="L153">
        <v>1406696400</v>
      </c>
      <c r="M153" s="11">
        <f t="shared" si="9"/>
        <v>41850.208333333336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5">
        <f t="shared" si="10"/>
        <v>0.64166909620991253</v>
      </c>
      <c r="T153">
        <f t="shared" si="11"/>
        <v>60.011588275391958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1">
        <f t="shared" si="8"/>
        <v>42783.25</v>
      </c>
      <c r="L154">
        <v>1487916000</v>
      </c>
      <c r="M154" s="11">
        <f t="shared" si="9"/>
        <v>42790.25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5">
        <f t="shared" si="10"/>
        <v>4.2306746987951804</v>
      </c>
      <c r="T154">
        <f t="shared" si="11"/>
        <v>52.006220379146917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1">
        <f t="shared" si="8"/>
        <v>41201.208333333336</v>
      </c>
      <c r="L155">
        <v>1351141200</v>
      </c>
      <c r="M155" s="11">
        <f t="shared" si="9"/>
        <v>41207.208333333336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5">
        <f t="shared" si="10"/>
        <v>0.92984160506863778</v>
      </c>
      <c r="T155">
        <f t="shared" si="11"/>
        <v>31.000176025347649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1">
        <f t="shared" si="8"/>
        <v>42502.208333333328</v>
      </c>
      <c r="L156">
        <v>1465016400</v>
      </c>
      <c r="M156" s="11">
        <f t="shared" si="9"/>
        <v>42525.208333333328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5">
        <f t="shared" si="10"/>
        <v>0.58756567425569173</v>
      </c>
      <c r="T156">
        <f t="shared" si="11"/>
        <v>95.042492917847028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1">
        <f t="shared" si="8"/>
        <v>40262.208333333336</v>
      </c>
      <c r="L157">
        <v>1270789200</v>
      </c>
      <c r="M157" s="11">
        <f t="shared" si="9"/>
        <v>40277.208333333336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5">
        <f t="shared" si="10"/>
        <v>0.65022222222222226</v>
      </c>
      <c r="T157">
        <f t="shared" si="11"/>
        <v>75.968174204355108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1">
        <f t="shared" si="8"/>
        <v>43743.208333333328</v>
      </c>
      <c r="L158">
        <v>1572325200</v>
      </c>
      <c r="M158" s="11">
        <f t="shared" si="9"/>
        <v>43767.208333333328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5">
        <f t="shared" si="10"/>
        <v>0.73939560439560437</v>
      </c>
      <c r="T158">
        <f t="shared" si="11"/>
        <v>71.013192612137203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1">
        <f t="shared" si="8"/>
        <v>41638.25</v>
      </c>
      <c r="L159">
        <v>1389420000</v>
      </c>
      <c r="M159" s="11">
        <f t="shared" si="9"/>
        <v>41650.25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5">
        <f t="shared" si="10"/>
        <v>0.52666666666666662</v>
      </c>
      <c r="T159">
        <f t="shared" si="11"/>
        <v>73.733333333333334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1">
        <f t="shared" si="8"/>
        <v>42346.25</v>
      </c>
      <c r="L160">
        <v>1449640800</v>
      </c>
      <c r="M160" s="11">
        <f t="shared" si="9"/>
        <v>42347.25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5">
        <f t="shared" si="10"/>
        <v>2.2095238095238097</v>
      </c>
      <c r="T160">
        <f t="shared" si="11"/>
        <v>113.17073170731707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1">
        <f t="shared" si="8"/>
        <v>43551.208333333328</v>
      </c>
      <c r="L161">
        <v>1555218000</v>
      </c>
      <c r="M161" s="11">
        <f t="shared" si="9"/>
        <v>43569.208333333328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5">
        <f t="shared" si="10"/>
        <v>1.0001150627615063</v>
      </c>
      <c r="T161">
        <f t="shared" si="11"/>
        <v>105.00933552992861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1">
        <f t="shared" si="8"/>
        <v>43582.208333333328</v>
      </c>
      <c r="L162">
        <v>1557723600</v>
      </c>
      <c r="M162" s="11">
        <f t="shared" si="9"/>
        <v>43598.208333333328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5">
        <f t="shared" si="10"/>
        <v>1.6231249999999999</v>
      </c>
      <c r="T162">
        <f t="shared" si="11"/>
        <v>79.176829268292678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1">
        <f t="shared" si="8"/>
        <v>42270.208333333328</v>
      </c>
      <c r="L163">
        <v>1443502800</v>
      </c>
      <c r="M163" s="11">
        <f t="shared" si="9"/>
        <v>42276.208333333328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5">
        <f t="shared" si="10"/>
        <v>0.78181818181818186</v>
      </c>
      <c r="T163">
        <f t="shared" si="11"/>
        <v>57.333333333333336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1">
        <f t="shared" si="8"/>
        <v>43442.25</v>
      </c>
      <c r="L164">
        <v>1546840800</v>
      </c>
      <c r="M164" s="11">
        <f t="shared" si="9"/>
        <v>43472.25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5">
        <f t="shared" si="10"/>
        <v>1.4973770491803278</v>
      </c>
      <c r="T164">
        <f t="shared" si="11"/>
        <v>58.178343949044589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1">
        <f t="shared" si="8"/>
        <v>43028.208333333328</v>
      </c>
      <c r="L165">
        <v>1512712800</v>
      </c>
      <c r="M165" s="11">
        <f t="shared" si="9"/>
        <v>43077.25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5">
        <f t="shared" si="10"/>
        <v>2.5325714285714285</v>
      </c>
      <c r="T165">
        <f t="shared" si="11"/>
        <v>36.032520325203251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1">
        <f t="shared" si="8"/>
        <v>43016.208333333328</v>
      </c>
      <c r="L166">
        <v>1507525200</v>
      </c>
      <c r="M166" s="11">
        <f t="shared" si="9"/>
        <v>43017.208333333328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5">
        <f t="shared" si="10"/>
        <v>1.0016943521594683</v>
      </c>
      <c r="T166">
        <f t="shared" si="11"/>
        <v>107.99068767908309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1">
        <f t="shared" si="8"/>
        <v>42948.208333333328</v>
      </c>
      <c r="L167">
        <v>1504328400</v>
      </c>
      <c r="M167" s="11">
        <f t="shared" si="9"/>
        <v>42980.208333333328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5">
        <f t="shared" si="10"/>
        <v>1.2199004424778761</v>
      </c>
      <c r="T167">
        <f t="shared" si="11"/>
        <v>44.005985634477256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1">
        <f t="shared" si="8"/>
        <v>40534.25</v>
      </c>
      <c r="L168">
        <v>1293343200</v>
      </c>
      <c r="M168" s="11">
        <f t="shared" si="9"/>
        <v>40538.25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5">
        <f t="shared" si="10"/>
        <v>1.3713265306122449</v>
      </c>
      <c r="T168">
        <f t="shared" si="11"/>
        <v>55.077868852459019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1">
        <f t="shared" si="8"/>
        <v>41435.208333333336</v>
      </c>
      <c r="L169">
        <v>1371704400</v>
      </c>
      <c r="M169" s="11">
        <f t="shared" si="9"/>
        <v>41445.208333333336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5">
        <f t="shared" si="10"/>
        <v>4.155384615384615</v>
      </c>
      <c r="T169">
        <f t="shared" si="11"/>
        <v>74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1">
        <f t="shared" si="8"/>
        <v>43518.25</v>
      </c>
      <c r="L170">
        <v>1552798800</v>
      </c>
      <c r="M170" s="11">
        <f t="shared" si="9"/>
        <v>43541.208333333328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5">
        <f t="shared" si="10"/>
        <v>0.3130913348946136</v>
      </c>
      <c r="T170">
        <f t="shared" si="11"/>
        <v>41.996858638743454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1">
        <f t="shared" si="8"/>
        <v>41077.208333333336</v>
      </c>
      <c r="L171">
        <v>1342328400</v>
      </c>
      <c r="M171" s="11">
        <f t="shared" si="9"/>
        <v>41105.208333333336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5">
        <f t="shared" si="10"/>
        <v>4.240815450643777</v>
      </c>
      <c r="T171">
        <f t="shared" si="11"/>
        <v>77.988161010260455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1">
        <f t="shared" si="8"/>
        <v>42950.208333333328</v>
      </c>
      <c r="L172">
        <v>1502341200</v>
      </c>
      <c r="M172" s="11">
        <f t="shared" si="9"/>
        <v>42957.208333333328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5">
        <f t="shared" si="10"/>
        <v>2.9388623072833599E-2</v>
      </c>
      <c r="T172">
        <f t="shared" si="11"/>
        <v>82.507462686567166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1">
        <f t="shared" si="8"/>
        <v>41718.208333333336</v>
      </c>
      <c r="L173">
        <v>1397192400</v>
      </c>
      <c r="M173" s="11">
        <f t="shared" si="9"/>
        <v>41740.208333333336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5">
        <f t="shared" si="10"/>
        <v>0.1063265306122449</v>
      </c>
      <c r="T173">
        <f t="shared" si="11"/>
        <v>104.2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1">
        <f t="shared" si="8"/>
        <v>41839.208333333336</v>
      </c>
      <c r="L174">
        <v>1407042000</v>
      </c>
      <c r="M174" s="11">
        <f t="shared" si="9"/>
        <v>41854.208333333336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5">
        <f t="shared" si="10"/>
        <v>0.82874999999999999</v>
      </c>
      <c r="T174">
        <f t="shared" si="11"/>
        <v>25.5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1">
        <f t="shared" si="8"/>
        <v>41412.208333333336</v>
      </c>
      <c r="L175">
        <v>1369371600</v>
      </c>
      <c r="M175" s="11">
        <f t="shared" si="9"/>
        <v>41418.208333333336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5">
        <f t="shared" si="10"/>
        <v>1.6301447776628748</v>
      </c>
      <c r="T175">
        <f t="shared" si="11"/>
        <v>100.98334401024984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1">
        <f t="shared" si="8"/>
        <v>42282.208333333328</v>
      </c>
      <c r="L176">
        <v>1444107600</v>
      </c>
      <c r="M176" s="11">
        <f t="shared" si="9"/>
        <v>42283.208333333328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5">
        <f t="shared" si="10"/>
        <v>8.9466666666666672</v>
      </c>
      <c r="T176">
        <f t="shared" si="11"/>
        <v>111.83333333333333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1">
        <f t="shared" si="8"/>
        <v>42613.208333333328</v>
      </c>
      <c r="L177">
        <v>1474261200</v>
      </c>
      <c r="M177" s="11">
        <f t="shared" si="9"/>
        <v>42632.208333333328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5">
        <f t="shared" si="10"/>
        <v>0.26191501103752757</v>
      </c>
      <c r="T177">
        <f t="shared" si="11"/>
        <v>41.999115044247787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1">
        <f t="shared" si="8"/>
        <v>42616.208333333328</v>
      </c>
      <c r="L178">
        <v>1473656400</v>
      </c>
      <c r="M178" s="11">
        <f t="shared" si="9"/>
        <v>42625.208333333328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5">
        <f t="shared" si="10"/>
        <v>0.74834782608695649</v>
      </c>
      <c r="T178">
        <f t="shared" si="11"/>
        <v>110.05115089514067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1">
        <f t="shared" si="8"/>
        <v>40497.25</v>
      </c>
      <c r="L179">
        <v>1291960800</v>
      </c>
      <c r="M179" s="11">
        <f t="shared" si="9"/>
        <v>40522.25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5">
        <f t="shared" si="10"/>
        <v>4.1647680412371137</v>
      </c>
      <c r="T179">
        <f t="shared" si="11"/>
        <v>58.997079225994888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1">
        <f t="shared" si="8"/>
        <v>42999.208333333328</v>
      </c>
      <c r="L180">
        <v>1506747600</v>
      </c>
      <c r="M180" s="11">
        <f t="shared" si="9"/>
        <v>43008.208333333328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5">
        <f t="shared" si="10"/>
        <v>0.96208333333333329</v>
      </c>
      <c r="T180">
        <f t="shared" si="11"/>
        <v>32.985714285714288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1">
        <f t="shared" si="8"/>
        <v>41350.208333333336</v>
      </c>
      <c r="L181">
        <v>1363582800</v>
      </c>
      <c r="M181" s="11">
        <f t="shared" si="9"/>
        <v>41351.208333333336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5">
        <f t="shared" si="10"/>
        <v>3.5771910112359548</v>
      </c>
      <c r="T181">
        <f t="shared" si="11"/>
        <v>45.005654509471306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1">
        <f t="shared" si="8"/>
        <v>40259.208333333336</v>
      </c>
      <c r="L182">
        <v>1269666000</v>
      </c>
      <c r="M182" s="11">
        <f t="shared" si="9"/>
        <v>40264.208333333336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5">
        <f t="shared" si="10"/>
        <v>3.0845714285714285</v>
      </c>
      <c r="T182">
        <f t="shared" si="11"/>
        <v>81.98196487897485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1">
        <f t="shared" si="8"/>
        <v>43012.208333333328</v>
      </c>
      <c r="L183">
        <v>1508648400</v>
      </c>
      <c r="M183" s="11">
        <f t="shared" si="9"/>
        <v>43030.208333333328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5">
        <f t="shared" si="10"/>
        <v>0.61802325581395345</v>
      </c>
      <c r="T183">
        <f t="shared" si="11"/>
        <v>39.080882352941174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1">
        <f t="shared" si="8"/>
        <v>43631.208333333328</v>
      </c>
      <c r="L184">
        <v>1561957200</v>
      </c>
      <c r="M184" s="11">
        <f t="shared" si="9"/>
        <v>43647.208333333328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5">
        <f t="shared" si="10"/>
        <v>7.2232472324723247</v>
      </c>
      <c r="T184">
        <f t="shared" si="11"/>
        <v>58.996383363471971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1">
        <f t="shared" si="8"/>
        <v>40430.208333333336</v>
      </c>
      <c r="L185">
        <v>1285131600</v>
      </c>
      <c r="M185" s="11">
        <f t="shared" si="9"/>
        <v>40443.208333333336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5">
        <f t="shared" si="10"/>
        <v>0.69117647058823528</v>
      </c>
      <c r="T185">
        <f t="shared" si="11"/>
        <v>40.988372093023258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1">
        <f t="shared" si="8"/>
        <v>43588.208333333328</v>
      </c>
      <c r="L186">
        <v>1556946000</v>
      </c>
      <c r="M186" s="11">
        <f t="shared" si="9"/>
        <v>43589.208333333328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5">
        <f t="shared" si="10"/>
        <v>2.9305555555555554</v>
      </c>
      <c r="T186">
        <f t="shared" si="11"/>
        <v>31.029411764705884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1">
        <f t="shared" si="8"/>
        <v>43233.208333333328</v>
      </c>
      <c r="L187">
        <v>1527138000</v>
      </c>
      <c r="M187" s="11">
        <f t="shared" si="9"/>
        <v>43244.208333333328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5">
        <f t="shared" si="10"/>
        <v>0.71799999999999997</v>
      </c>
      <c r="T187">
        <f t="shared" si="11"/>
        <v>37.789473684210527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1">
        <f t="shared" si="8"/>
        <v>41782.208333333336</v>
      </c>
      <c r="L188">
        <v>1402117200</v>
      </c>
      <c r="M188" s="11">
        <f t="shared" si="9"/>
        <v>41797.208333333336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5">
        <f t="shared" si="10"/>
        <v>0.31934684684684683</v>
      </c>
      <c r="T188">
        <f t="shared" si="11"/>
        <v>32.006772009029348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1">
        <f t="shared" si="8"/>
        <v>41328.25</v>
      </c>
      <c r="L189">
        <v>1364014800</v>
      </c>
      <c r="M189" s="11">
        <f t="shared" si="9"/>
        <v>41356.208333333336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5">
        <f t="shared" si="10"/>
        <v>2.2987375415282392</v>
      </c>
      <c r="T189">
        <f t="shared" si="11"/>
        <v>95.966712898751737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1">
        <f t="shared" si="8"/>
        <v>41975.25</v>
      </c>
      <c r="L190">
        <v>1417586400</v>
      </c>
      <c r="M190" s="11">
        <f t="shared" si="9"/>
        <v>41976.25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5">
        <f t="shared" si="10"/>
        <v>0.3201219512195122</v>
      </c>
      <c r="T190">
        <f t="shared" si="11"/>
        <v>75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1">
        <f t="shared" si="8"/>
        <v>42433.25</v>
      </c>
      <c r="L191">
        <v>1457071200</v>
      </c>
      <c r="M191" s="11">
        <f t="shared" si="9"/>
        <v>42433.25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5">
        <f t="shared" si="10"/>
        <v>0.23525352848928385</v>
      </c>
      <c r="T191">
        <f t="shared" si="11"/>
        <v>102.0498866213152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1">
        <f t="shared" si="8"/>
        <v>41429.208333333336</v>
      </c>
      <c r="L192">
        <v>1370408400</v>
      </c>
      <c r="M192" s="11">
        <f t="shared" si="9"/>
        <v>41430.208333333336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5">
        <f t="shared" si="10"/>
        <v>0.68594594594594593</v>
      </c>
      <c r="T192">
        <f t="shared" si="11"/>
        <v>105.75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1">
        <f t="shared" si="8"/>
        <v>43536.208333333328</v>
      </c>
      <c r="L193">
        <v>1552626000</v>
      </c>
      <c r="M193" s="11">
        <f t="shared" si="9"/>
        <v>43539.208333333328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5">
        <f t="shared" si="10"/>
        <v>0.37952380952380954</v>
      </c>
      <c r="T193">
        <f t="shared" si="11"/>
        <v>37.069767441860463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1">
        <f t="shared" ref="K194:K257" si="12">(((J194/60)/60)/24)+DATE(1970,1,1)</f>
        <v>41817.208333333336</v>
      </c>
      <c r="L194">
        <v>1404190800</v>
      </c>
      <c r="M194" s="11">
        <f t="shared" ref="M194:M257" si="13">(((L194/60)/60)/24)+DATE(1970,1,1)</f>
        <v>41821.208333333336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5">
        <f t="shared" si="10"/>
        <v>0.19992957746478873</v>
      </c>
      <c r="T194">
        <f t="shared" si="11"/>
        <v>35.049382716049379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1">
        <f t="shared" si="12"/>
        <v>43198.208333333328</v>
      </c>
      <c r="L195">
        <v>1523509200</v>
      </c>
      <c r="M195" s="11">
        <f t="shared" si="13"/>
        <v>43202.208333333328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5">
        <f t="shared" ref="S195:S258" si="14">E195/D195</f>
        <v>0.45636363636363636</v>
      </c>
      <c r="T195">
        <f t="shared" ref="T195:T258" si="15">E195/G195</f>
        <v>46.338461538461537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1">
        <f t="shared" si="12"/>
        <v>42261.208333333328</v>
      </c>
      <c r="L196">
        <v>1443589200</v>
      </c>
      <c r="M196" s="11">
        <f t="shared" si="13"/>
        <v>42277.208333333328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5">
        <f t="shared" si="14"/>
        <v>1.227605633802817</v>
      </c>
      <c r="T196">
        <f t="shared" si="15"/>
        <v>69.174603174603178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1">
        <f t="shared" si="12"/>
        <v>43310.208333333328</v>
      </c>
      <c r="L197">
        <v>1533445200</v>
      </c>
      <c r="M197" s="11">
        <f t="shared" si="13"/>
        <v>43317.208333333328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5">
        <f t="shared" si="14"/>
        <v>3.61753164556962</v>
      </c>
      <c r="T197">
        <f t="shared" si="15"/>
        <v>109.07824427480917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1">
        <f t="shared" si="12"/>
        <v>42616.208333333328</v>
      </c>
      <c r="L198">
        <v>1474520400</v>
      </c>
      <c r="M198" s="11">
        <f t="shared" si="13"/>
        <v>42635.208333333328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5">
        <f t="shared" si="14"/>
        <v>0.63146341463414635</v>
      </c>
      <c r="T198">
        <f t="shared" si="15"/>
        <v>51.78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1">
        <f t="shared" si="12"/>
        <v>42909.208333333328</v>
      </c>
      <c r="L199">
        <v>1499403600</v>
      </c>
      <c r="M199" s="11">
        <f t="shared" si="13"/>
        <v>42923.208333333328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5">
        <f t="shared" si="14"/>
        <v>2.9820475319926874</v>
      </c>
      <c r="T199">
        <f t="shared" si="15"/>
        <v>82.010055304172951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1">
        <f t="shared" si="12"/>
        <v>40396.208333333336</v>
      </c>
      <c r="L200">
        <v>1283576400</v>
      </c>
      <c r="M200" s="11">
        <f t="shared" si="13"/>
        <v>40425.208333333336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5">
        <f t="shared" si="14"/>
        <v>9.5585443037974685E-2</v>
      </c>
      <c r="T200">
        <f t="shared" si="15"/>
        <v>35.958333333333336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1">
        <f t="shared" si="12"/>
        <v>42192.208333333328</v>
      </c>
      <c r="L201">
        <v>1436590800</v>
      </c>
      <c r="M201" s="11">
        <f t="shared" si="13"/>
        <v>42196.208333333328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5">
        <f t="shared" si="14"/>
        <v>0.5377777777777778</v>
      </c>
      <c r="T201">
        <f t="shared" si="15"/>
        <v>74.461538461538467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1">
        <f t="shared" si="12"/>
        <v>40262.208333333336</v>
      </c>
      <c r="L202">
        <v>1270443600</v>
      </c>
      <c r="M202" s="11">
        <f t="shared" si="13"/>
        <v>40273.208333333336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5">
        <f t="shared" si="14"/>
        <v>0.02</v>
      </c>
      <c r="T202">
        <f t="shared" si="15"/>
        <v>2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1">
        <f t="shared" si="12"/>
        <v>41845.208333333336</v>
      </c>
      <c r="L203">
        <v>1407819600</v>
      </c>
      <c r="M203" s="11">
        <f t="shared" si="13"/>
        <v>41863.208333333336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5">
        <f t="shared" si="14"/>
        <v>6.8119047619047617</v>
      </c>
      <c r="T203">
        <f t="shared" si="15"/>
        <v>91.114649681528661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1">
        <f t="shared" si="12"/>
        <v>40818.208333333336</v>
      </c>
      <c r="L204">
        <v>1317877200</v>
      </c>
      <c r="M204" s="11">
        <f t="shared" si="13"/>
        <v>40822.208333333336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5">
        <f t="shared" si="14"/>
        <v>0.78831325301204824</v>
      </c>
      <c r="T204">
        <f t="shared" si="15"/>
        <v>79.792682926829272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1">
        <f t="shared" si="12"/>
        <v>42752.25</v>
      </c>
      <c r="L205">
        <v>1484805600</v>
      </c>
      <c r="M205" s="11">
        <f t="shared" si="13"/>
        <v>42754.25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5">
        <f t="shared" si="14"/>
        <v>1.3440792216817234</v>
      </c>
      <c r="T205">
        <f t="shared" si="15"/>
        <v>42.999777678968428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1">
        <f t="shared" si="12"/>
        <v>40636.208333333336</v>
      </c>
      <c r="L206">
        <v>1302670800</v>
      </c>
      <c r="M206" s="11">
        <f t="shared" si="13"/>
        <v>40646.208333333336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5">
        <f t="shared" si="14"/>
        <v>3.372E-2</v>
      </c>
      <c r="T206">
        <f t="shared" si="15"/>
        <v>63.225000000000001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1">
        <f t="shared" si="12"/>
        <v>43390.208333333328</v>
      </c>
      <c r="L207">
        <v>1540789200</v>
      </c>
      <c r="M207" s="11">
        <f t="shared" si="13"/>
        <v>43402.208333333328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5">
        <f t="shared" si="14"/>
        <v>4.3184615384615386</v>
      </c>
      <c r="T207">
        <f t="shared" si="15"/>
        <v>70.174999999999997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1">
        <f t="shared" si="12"/>
        <v>40236.25</v>
      </c>
      <c r="L208">
        <v>1268028000</v>
      </c>
      <c r="M208" s="11">
        <f t="shared" si="13"/>
        <v>40245.25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5">
        <f t="shared" si="14"/>
        <v>0.38844444444444443</v>
      </c>
      <c r="T208">
        <f t="shared" si="15"/>
        <v>61.333333333333336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1">
        <f t="shared" si="12"/>
        <v>43340.208333333328</v>
      </c>
      <c r="L209">
        <v>1537160400</v>
      </c>
      <c r="M209" s="11">
        <f t="shared" si="13"/>
        <v>43360.208333333328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5">
        <f t="shared" si="14"/>
        <v>4.2569999999999997</v>
      </c>
      <c r="T209">
        <f t="shared" si="15"/>
        <v>99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1">
        <f t="shared" si="12"/>
        <v>43048.25</v>
      </c>
      <c r="L210">
        <v>1512280800</v>
      </c>
      <c r="M210" s="11">
        <f t="shared" si="13"/>
        <v>43072.25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5">
        <f t="shared" si="14"/>
        <v>1.0112239715591671</v>
      </c>
      <c r="T210">
        <f t="shared" si="15"/>
        <v>96.984900146127615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1">
        <f t="shared" si="12"/>
        <v>42496.208333333328</v>
      </c>
      <c r="L211">
        <v>1463115600</v>
      </c>
      <c r="M211" s="11">
        <f t="shared" si="13"/>
        <v>42503.208333333328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5">
        <f t="shared" si="14"/>
        <v>0.21188688946015424</v>
      </c>
      <c r="T211">
        <f t="shared" si="15"/>
        <v>51.004950495049506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1">
        <f t="shared" si="12"/>
        <v>42797.25</v>
      </c>
      <c r="L212">
        <v>1490850000</v>
      </c>
      <c r="M212" s="11">
        <f t="shared" si="13"/>
        <v>42824.208333333328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5">
        <f t="shared" si="14"/>
        <v>0.67425531914893622</v>
      </c>
      <c r="T212">
        <f t="shared" si="15"/>
        <v>28.044247787610619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1">
        <f t="shared" si="12"/>
        <v>41513.208333333336</v>
      </c>
      <c r="L213">
        <v>1379653200</v>
      </c>
      <c r="M213" s="11">
        <f t="shared" si="13"/>
        <v>41537.208333333336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5">
        <f t="shared" si="14"/>
        <v>0.9492337164750958</v>
      </c>
      <c r="T213">
        <f t="shared" si="15"/>
        <v>60.984615384615381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1">
        <f t="shared" si="12"/>
        <v>43814.25</v>
      </c>
      <c r="L214">
        <v>1580364000</v>
      </c>
      <c r="M214" s="11">
        <f t="shared" si="13"/>
        <v>43860.25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5">
        <f t="shared" si="14"/>
        <v>1.5185185185185186</v>
      </c>
      <c r="T214">
        <f t="shared" si="15"/>
        <v>73.214285714285708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1">
        <f t="shared" si="12"/>
        <v>40488.208333333336</v>
      </c>
      <c r="L215">
        <v>1289714400</v>
      </c>
      <c r="M215" s="11">
        <f t="shared" si="13"/>
        <v>40496.25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5">
        <f t="shared" si="14"/>
        <v>1.9516382252559727</v>
      </c>
      <c r="T215">
        <f t="shared" si="15"/>
        <v>39.997435299603637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1">
        <f t="shared" si="12"/>
        <v>40409.208333333336</v>
      </c>
      <c r="L216">
        <v>1282712400</v>
      </c>
      <c r="M216" s="11">
        <f t="shared" si="13"/>
        <v>40415.208333333336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5">
        <f t="shared" si="14"/>
        <v>10.231428571428571</v>
      </c>
      <c r="T216">
        <f t="shared" si="15"/>
        <v>86.812121212121212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1">
        <f t="shared" si="12"/>
        <v>43509.25</v>
      </c>
      <c r="L217">
        <v>1550210400</v>
      </c>
      <c r="M217" s="11">
        <f t="shared" si="13"/>
        <v>43511.25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5">
        <f t="shared" si="14"/>
        <v>3.8418367346938778E-2</v>
      </c>
      <c r="T217">
        <f t="shared" si="15"/>
        <v>42.125874125874127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1">
        <f t="shared" si="12"/>
        <v>40869.25</v>
      </c>
      <c r="L218">
        <v>1322114400</v>
      </c>
      <c r="M218" s="11">
        <f t="shared" si="13"/>
        <v>40871.25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5">
        <f t="shared" si="14"/>
        <v>1.5507066557107643</v>
      </c>
      <c r="T218">
        <f t="shared" si="15"/>
        <v>103.97851239669421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1">
        <f t="shared" si="12"/>
        <v>43583.208333333328</v>
      </c>
      <c r="L219">
        <v>1557205200</v>
      </c>
      <c r="M219" s="11">
        <f t="shared" si="13"/>
        <v>43592.208333333328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5">
        <f t="shared" si="14"/>
        <v>0.44753477588871715</v>
      </c>
      <c r="T219">
        <f t="shared" si="15"/>
        <v>62.003211991434689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1">
        <f t="shared" si="12"/>
        <v>40858.25</v>
      </c>
      <c r="L220">
        <v>1323928800</v>
      </c>
      <c r="M220" s="11">
        <f t="shared" si="13"/>
        <v>40892.25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5">
        <f t="shared" si="14"/>
        <v>2.1594736842105262</v>
      </c>
      <c r="T220">
        <f t="shared" si="15"/>
        <v>31.005037783375315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1">
        <f t="shared" si="12"/>
        <v>41137.208333333336</v>
      </c>
      <c r="L221">
        <v>1346130000</v>
      </c>
      <c r="M221" s="11">
        <f t="shared" si="13"/>
        <v>41149.208333333336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5">
        <f t="shared" si="14"/>
        <v>3.3212709832134291</v>
      </c>
      <c r="T221">
        <f t="shared" si="15"/>
        <v>89.991552956465242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1">
        <f t="shared" si="12"/>
        <v>40725.208333333336</v>
      </c>
      <c r="L222">
        <v>1311051600</v>
      </c>
      <c r="M222" s="11">
        <f t="shared" si="13"/>
        <v>40743.208333333336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5">
        <f t="shared" si="14"/>
        <v>8.4430379746835441E-2</v>
      </c>
      <c r="T222">
        <f t="shared" si="15"/>
        <v>39.235294117647058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1">
        <f t="shared" si="12"/>
        <v>41081.208333333336</v>
      </c>
      <c r="L223">
        <v>1340427600</v>
      </c>
      <c r="M223" s="11">
        <f t="shared" si="13"/>
        <v>41083.208333333336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5">
        <f t="shared" si="14"/>
        <v>0.9862551440329218</v>
      </c>
      <c r="T223">
        <f t="shared" si="15"/>
        <v>54.993116108306566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1">
        <f t="shared" si="12"/>
        <v>41914.208333333336</v>
      </c>
      <c r="L224">
        <v>1412312400</v>
      </c>
      <c r="M224" s="11">
        <f t="shared" si="13"/>
        <v>41915.208333333336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5">
        <f t="shared" si="14"/>
        <v>1.3797916666666667</v>
      </c>
      <c r="T224">
        <f t="shared" si="15"/>
        <v>47.992753623188406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1">
        <f t="shared" si="12"/>
        <v>42445.208333333328</v>
      </c>
      <c r="L225">
        <v>1459314000</v>
      </c>
      <c r="M225" s="11">
        <f t="shared" si="13"/>
        <v>42459.208333333328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5">
        <f t="shared" si="14"/>
        <v>0.93810996563573879</v>
      </c>
      <c r="T225">
        <f t="shared" si="15"/>
        <v>87.966702470461868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1">
        <f t="shared" si="12"/>
        <v>41906.208333333336</v>
      </c>
      <c r="L226">
        <v>1415426400</v>
      </c>
      <c r="M226" s="11">
        <f t="shared" si="13"/>
        <v>41951.25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5">
        <f t="shared" si="14"/>
        <v>4.0363930885529156</v>
      </c>
      <c r="T226">
        <f t="shared" si="15"/>
        <v>51.999165275459099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1">
        <f t="shared" si="12"/>
        <v>41762.208333333336</v>
      </c>
      <c r="L227">
        <v>1399093200</v>
      </c>
      <c r="M227" s="11">
        <f t="shared" si="13"/>
        <v>41762.208333333336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5">
        <f t="shared" si="14"/>
        <v>2.6017404129793511</v>
      </c>
      <c r="T227">
        <f t="shared" si="15"/>
        <v>29.999659863945578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1">
        <f t="shared" si="12"/>
        <v>40276.208333333336</v>
      </c>
      <c r="L228">
        <v>1273899600</v>
      </c>
      <c r="M228" s="11">
        <f t="shared" si="13"/>
        <v>40313.208333333336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5">
        <f t="shared" si="14"/>
        <v>3.6663333333333332</v>
      </c>
      <c r="T228">
        <f t="shared" si="15"/>
        <v>98.205357142857139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1">
        <f t="shared" si="12"/>
        <v>42139.208333333328</v>
      </c>
      <c r="L229">
        <v>1432184400</v>
      </c>
      <c r="M229" s="11">
        <f t="shared" si="13"/>
        <v>42145.208333333328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5">
        <f t="shared" si="14"/>
        <v>1.687208538587849</v>
      </c>
      <c r="T229">
        <f t="shared" si="15"/>
        <v>108.96182396606575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1">
        <f t="shared" si="12"/>
        <v>42613.208333333328</v>
      </c>
      <c r="L230">
        <v>1474779600</v>
      </c>
      <c r="M230" s="11">
        <f t="shared" si="13"/>
        <v>42638.208333333328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5">
        <f t="shared" si="14"/>
        <v>1.1990717911530093</v>
      </c>
      <c r="T230">
        <f t="shared" si="15"/>
        <v>66.998379254457049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1">
        <f t="shared" si="12"/>
        <v>42887.208333333328</v>
      </c>
      <c r="L231">
        <v>1500440400</v>
      </c>
      <c r="M231" s="11">
        <f t="shared" si="13"/>
        <v>42935.208333333328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5">
        <f t="shared" si="14"/>
        <v>1.936892523364486</v>
      </c>
      <c r="T231">
        <f t="shared" si="15"/>
        <v>64.99333594668758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1">
        <f t="shared" si="12"/>
        <v>43805.25</v>
      </c>
      <c r="L232">
        <v>1575612000</v>
      </c>
      <c r="M232" s="11">
        <f t="shared" si="13"/>
        <v>43805.25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5">
        <f t="shared" si="14"/>
        <v>4.2016666666666671</v>
      </c>
      <c r="T232">
        <f t="shared" si="15"/>
        <v>99.841584158415841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1">
        <f t="shared" si="12"/>
        <v>41415.208333333336</v>
      </c>
      <c r="L233">
        <v>1374123600</v>
      </c>
      <c r="M233" s="11">
        <f t="shared" si="13"/>
        <v>41473.208333333336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5">
        <f t="shared" si="14"/>
        <v>0.76708333333333334</v>
      </c>
      <c r="T233">
        <f t="shared" si="15"/>
        <v>82.432835820895519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1">
        <f t="shared" si="12"/>
        <v>42576.208333333328</v>
      </c>
      <c r="L234">
        <v>1469509200</v>
      </c>
      <c r="M234" s="11">
        <f t="shared" si="13"/>
        <v>42577.208333333328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5">
        <f t="shared" si="14"/>
        <v>1.7126470588235294</v>
      </c>
      <c r="T234">
        <f t="shared" si="15"/>
        <v>63.293478260869563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1">
        <f t="shared" si="12"/>
        <v>40706.208333333336</v>
      </c>
      <c r="L235">
        <v>1309237200</v>
      </c>
      <c r="M235" s="11">
        <f t="shared" si="13"/>
        <v>40722.208333333336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5">
        <f t="shared" si="14"/>
        <v>1.5789473684210527</v>
      </c>
      <c r="T235">
        <f t="shared" si="15"/>
        <v>96.774193548387103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1">
        <f t="shared" si="12"/>
        <v>42969.208333333328</v>
      </c>
      <c r="L236">
        <v>1503982800</v>
      </c>
      <c r="M236" s="11">
        <f t="shared" si="13"/>
        <v>42976.208333333328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5">
        <f t="shared" si="14"/>
        <v>1.0908</v>
      </c>
      <c r="T236">
        <f t="shared" si="15"/>
        <v>54.906040268456373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1">
        <f t="shared" si="12"/>
        <v>42779.25</v>
      </c>
      <c r="L237">
        <v>1487397600</v>
      </c>
      <c r="M237" s="11">
        <f t="shared" si="13"/>
        <v>42784.25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5">
        <f t="shared" si="14"/>
        <v>0.41732558139534881</v>
      </c>
      <c r="T237">
        <f t="shared" si="15"/>
        <v>39.010869565217391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1">
        <f t="shared" si="12"/>
        <v>43641.208333333328</v>
      </c>
      <c r="L238">
        <v>1562043600</v>
      </c>
      <c r="M238" s="11">
        <f t="shared" si="13"/>
        <v>43648.208333333328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5">
        <f t="shared" si="14"/>
        <v>0.10944303797468355</v>
      </c>
      <c r="T238">
        <f t="shared" si="15"/>
        <v>75.84210526315789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1">
        <f t="shared" si="12"/>
        <v>41754.208333333336</v>
      </c>
      <c r="L239">
        <v>1398574800</v>
      </c>
      <c r="M239" s="11">
        <f t="shared" si="13"/>
        <v>41756.208333333336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5">
        <f t="shared" si="14"/>
        <v>1.593763440860215</v>
      </c>
      <c r="T239">
        <f t="shared" si="15"/>
        <v>45.051671732522799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1">
        <f t="shared" si="12"/>
        <v>43083.25</v>
      </c>
      <c r="L240">
        <v>1515391200</v>
      </c>
      <c r="M240" s="11">
        <f t="shared" si="13"/>
        <v>43108.25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5">
        <f t="shared" si="14"/>
        <v>4.2241666666666671</v>
      </c>
      <c r="T240">
        <f t="shared" si="15"/>
        <v>104.51546391752578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1">
        <f t="shared" si="12"/>
        <v>42245.208333333328</v>
      </c>
      <c r="L241">
        <v>1441170000</v>
      </c>
      <c r="M241" s="11">
        <f t="shared" si="13"/>
        <v>42249.208333333328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5">
        <f t="shared" si="14"/>
        <v>0.97718749999999999</v>
      </c>
      <c r="T241">
        <f t="shared" si="15"/>
        <v>76.268292682926827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1">
        <f t="shared" si="12"/>
        <v>40396.208333333336</v>
      </c>
      <c r="L242">
        <v>1281157200</v>
      </c>
      <c r="M242" s="11">
        <f t="shared" si="13"/>
        <v>40397.208333333336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5">
        <f t="shared" si="14"/>
        <v>4.1878911564625847</v>
      </c>
      <c r="T242">
        <f t="shared" si="15"/>
        <v>69.015695067264573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1">
        <f t="shared" si="12"/>
        <v>41742.208333333336</v>
      </c>
      <c r="L243">
        <v>1398229200</v>
      </c>
      <c r="M243" s="11">
        <f t="shared" si="13"/>
        <v>41752.208333333336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5">
        <f t="shared" si="14"/>
        <v>1.0191632047477746</v>
      </c>
      <c r="T243">
        <f t="shared" si="15"/>
        <v>101.97684085510689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1">
        <f t="shared" si="12"/>
        <v>42865.208333333328</v>
      </c>
      <c r="L244">
        <v>1495256400</v>
      </c>
      <c r="M244" s="11">
        <f t="shared" si="13"/>
        <v>42875.208333333328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5">
        <f t="shared" si="14"/>
        <v>1.2772619047619047</v>
      </c>
      <c r="T244">
        <f t="shared" si="15"/>
        <v>42.915999999999997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1">
        <f t="shared" si="12"/>
        <v>43163.25</v>
      </c>
      <c r="L245">
        <v>1520402400</v>
      </c>
      <c r="M245" s="11">
        <f t="shared" si="13"/>
        <v>43166.25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5">
        <f t="shared" si="14"/>
        <v>4.4521739130434783</v>
      </c>
      <c r="T245">
        <f t="shared" si="15"/>
        <v>43.025210084033617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1">
        <f t="shared" si="12"/>
        <v>41834.208333333336</v>
      </c>
      <c r="L246">
        <v>1409806800</v>
      </c>
      <c r="M246" s="11">
        <f t="shared" si="13"/>
        <v>41886.208333333336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5">
        <f t="shared" si="14"/>
        <v>5.6971428571428575</v>
      </c>
      <c r="T246">
        <f t="shared" si="15"/>
        <v>75.245283018867923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1">
        <f t="shared" si="12"/>
        <v>41736.208333333336</v>
      </c>
      <c r="L247">
        <v>1396933200</v>
      </c>
      <c r="M247" s="11">
        <f t="shared" si="13"/>
        <v>41737.208333333336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5">
        <f t="shared" si="14"/>
        <v>5.0934482758620687</v>
      </c>
      <c r="T247">
        <f t="shared" si="15"/>
        <v>69.023364485981304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1">
        <f t="shared" si="12"/>
        <v>41491.208333333336</v>
      </c>
      <c r="L248">
        <v>1376024400</v>
      </c>
      <c r="M248" s="11">
        <f t="shared" si="13"/>
        <v>41495.208333333336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5">
        <f t="shared" si="14"/>
        <v>3.2553333333333332</v>
      </c>
      <c r="T248">
        <f t="shared" si="15"/>
        <v>65.986486486486484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1">
        <f t="shared" si="12"/>
        <v>42726.25</v>
      </c>
      <c r="L249">
        <v>1483682400</v>
      </c>
      <c r="M249" s="11">
        <f t="shared" si="13"/>
        <v>42741.25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5">
        <f t="shared" si="14"/>
        <v>9.3261616161616168</v>
      </c>
      <c r="T249">
        <f t="shared" si="15"/>
        <v>98.013800424628457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1">
        <f t="shared" si="12"/>
        <v>42004.25</v>
      </c>
      <c r="L250">
        <v>1420437600</v>
      </c>
      <c r="M250" s="11">
        <f t="shared" si="13"/>
        <v>42009.25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5">
        <f t="shared" si="14"/>
        <v>2.1133870967741935</v>
      </c>
      <c r="T250">
        <f t="shared" si="15"/>
        <v>60.105504587155963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1">
        <f t="shared" si="12"/>
        <v>42006.25</v>
      </c>
      <c r="L251">
        <v>1420783200</v>
      </c>
      <c r="M251" s="11">
        <f t="shared" si="13"/>
        <v>42013.25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5">
        <f t="shared" si="14"/>
        <v>2.7332520325203253</v>
      </c>
      <c r="T251">
        <f t="shared" si="15"/>
        <v>26.000773395204948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1">
        <f t="shared" si="12"/>
        <v>40203.25</v>
      </c>
      <c r="L252">
        <v>1267423200</v>
      </c>
      <c r="M252" s="11">
        <f t="shared" si="13"/>
        <v>40238.25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5">
        <f t="shared" si="14"/>
        <v>0.03</v>
      </c>
      <c r="T252">
        <f t="shared" si="15"/>
        <v>3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1">
        <f t="shared" si="12"/>
        <v>41252.25</v>
      </c>
      <c r="L253">
        <v>1355205600</v>
      </c>
      <c r="M253" s="11">
        <f t="shared" si="13"/>
        <v>41254.25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5">
        <f t="shared" si="14"/>
        <v>0.54084507042253516</v>
      </c>
      <c r="T253">
        <f t="shared" si="15"/>
        <v>38.019801980198018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1">
        <f t="shared" si="12"/>
        <v>41572.208333333336</v>
      </c>
      <c r="L254">
        <v>1383109200</v>
      </c>
      <c r="M254" s="11">
        <f t="shared" si="13"/>
        <v>41577.208333333336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5">
        <f t="shared" si="14"/>
        <v>6.2629999999999999</v>
      </c>
      <c r="T254">
        <f t="shared" si="15"/>
        <v>106.15254237288136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1">
        <f t="shared" si="12"/>
        <v>40641.208333333336</v>
      </c>
      <c r="L255">
        <v>1303275600</v>
      </c>
      <c r="M255" s="11">
        <f t="shared" si="13"/>
        <v>40653.208333333336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5">
        <f t="shared" si="14"/>
        <v>0.8902139917695473</v>
      </c>
      <c r="T255">
        <f t="shared" si="15"/>
        <v>81.019475655430711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1">
        <f t="shared" si="12"/>
        <v>42787.25</v>
      </c>
      <c r="L256">
        <v>1487829600</v>
      </c>
      <c r="M256" s="11">
        <f t="shared" si="13"/>
        <v>42789.25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5">
        <f t="shared" si="14"/>
        <v>1.8489130434782608</v>
      </c>
      <c r="T256">
        <f t="shared" si="15"/>
        <v>96.647727272727266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1">
        <f t="shared" si="12"/>
        <v>40590.25</v>
      </c>
      <c r="L257">
        <v>1298268000</v>
      </c>
      <c r="M257" s="11">
        <f t="shared" si="13"/>
        <v>40595.25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5">
        <f t="shared" si="14"/>
        <v>1.2016770186335404</v>
      </c>
      <c r="T257">
        <f t="shared" si="15"/>
        <v>57.003535651149086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1">
        <f t="shared" ref="K258:K321" si="16">(((J258/60)/60)/24)+DATE(1970,1,1)</f>
        <v>42393.25</v>
      </c>
      <c r="L258">
        <v>1456812000</v>
      </c>
      <c r="M258" s="11">
        <f t="shared" ref="M258:M321" si="17">(((L258/60)/60)/24)+DATE(1970,1,1)</f>
        <v>42430.25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5">
        <f t="shared" si="14"/>
        <v>0.23390243902439026</v>
      </c>
      <c r="T258">
        <f t="shared" si="15"/>
        <v>63.93333333333333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1">
        <f t="shared" si="16"/>
        <v>41338.25</v>
      </c>
      <c r="L259">
        <v>1363669200</v>
      </c>
      <c r="M259" s="11">
        <f t="shared" si="17"/>
        <v>41352.208333333336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5">
        <f t="shared" ref="S259:S322" si="18">E259/D259</f>
        <v>1.46</v>
      </c>
      <c r="T259">
        <f t="shared" ref="T259:T322" si="19">E259/G259</f>
        <v>90.456521739130437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1">
        <f t="shared" si="16"/>
        <v>42712.25</v>
      </c>
      <c r="L260">
        <v>1482904800</v>
      </c>
      <c r="M260" s="11">
        <f t="shared" si="17"/>
        <v>42732.25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5">
        <f t="shared" si="18"/>
        <v>2.6848000000000001</v>
      </c>
      <c r="T260">
        <f t="shared" si="19"/>
        <v>72.172043010752688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1">
        <f t="shared" si="16"/>
        <v>41251.25</v>
      </c>
      <c r="L261">
        <v>1356588000</v>
      </c>
      <c r="M261" s="11">
        <f t="shared" si="17"/>
        <v>41270.25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5">
        <f t="shared" si="18"/>
        <v>5.9749999999999996</v>
      </c>
      <c r="T261">
        <f t="shared" si="19"/>
        <v>77.934782608695656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1">
        <f t="shared" si="16"/>
        <v>41180.208333333336</v>
      </c>
      <c r="L262">
        <v>1349845200</v>
      </c>
      <c r="M262" s="11">
        <f t="shared" si="17"/>
        <v>41192.208333333336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5">
        <f t="shared" si="18"/>
        <v>1.5769841269841269</v>
      </c>
      <c r="T262">
        <f t="shared" si="19"/>
        <v>38.065134099616856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1">
        <f t="shared" si="16"/>
        <v>40415.208333333336</v>
      </c>
      <c r="L263">
        <v>1283058000</v>
      </c>
      <c r="M263" s="11">
        <f t="shared" si="17"/>
        <v>40419.208333333336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5">
        <f t="shared" si="18"/>
        <v>0.31201660735468567</v>
      </c>
      <c r="T263">
        <f t="shared" si="19"/>
        <v>57.936123348017624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1">
        <f t="shared" si="16"/>
        <v>40638.208333333336</v>
      </c>
      <c r="L264">
        <v>1304226000</v>
      </c>
      <c r="M264" s="11">
        <f t="shared" si="17"/>
        <v>40664.208333333336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5">
        <f t="shared" si="18"/>
        <v>3.1341176470588237</v>
      </c>
      <c r="T264">
        <f t="shared" si="19"/>
        <v>49.794392523364486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1">
        <f t="shared" si="16"/>
        <v>40187.25</v>
      </c>
      <c r="L265">
        <v>1263016800</v>
      </c>
      <c r="M265" s="11">
        <f t="shared" si="17"/>
        <v>40187.25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5">
        <f t="shared" si="18"/>
        <v>3.7089655172413791</v>
      </c>
      <c r="T265">
        <f t="shared" si="19"/>
        <v>54.050251256281406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1">
        <f t="shared" si="16"/>
        <v>41317.25</v>
      </c>
      <c r="L266">
        <v>1362031200</v>
      </c>
      <c r="M266" s="11">
        <f t="shared" si="17"/>
        <v>41333.25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5">
        <f t="shared" si="18"/>
        <v>3.6266447368421053</v>
      </c>
      <c r="T266">
        <f t="shared" si="19"/>
        <v>30.002721335268504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1">
        <f t="shared" si="16"/>
        <v>42372.25</v>
      </c>
      <c r="L267">
        <v>1455602400</v>
      </c>
      <c r="M267" s="11">
        <f t="shared" si="17"/>
        <v>42416.25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5">
        <f t="shared" si="18"/>
        <v>1.2308163265306122</v>
      </c>
      <c r="T267">
        <f t="shared" si="19"/>
        <v>70.127906976744185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1">
        <f t="shared" si="16"/>
        <v>41950.25</v>
      </c>
      <c r="L268">
        <v>1418191200</v>
      </c>
      <c r="M268" s="11">
        <f t="shared" si="17"/>
        <v>41983.25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5">
        <f t="shared" si="18"/>
        <v>0.76766756032171579</v>
      </c>
      <c r="T268">
        <f t="shared" si="19"/>
        <v>26.996228786926462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1">
        <f t="shared" si="16"/>
        <v>41206.208333333336</v>
      </c>
      <c r="L269">
        <v>1352440800</v>
      </c>
      <c r="M269" s="11">
        <f t="shared" si="17"/>
        <v>41222.25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5">
        <f t="shared" si="18"/>
        <v>2.3362012987012988</v>
      </c>
      <c r="T269">
        <f t="shared" si="19"/>
        <v>51.990606936416185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1">
        <f t="shared" si="16"/>
        <v>41186.208333333336</v>
      </c>
      <c r="L270">
        <v>1353304800</v>
      </c>
      <c r="M270" s="11">
        <f t="shared" si="17"/>
        <v>41232.25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5">
        <f t="shared" si="18"/>
        <v>1.8053333333333332</v>
      </c>
      <c r="T270">
        <f t="shared" si="19"/>
        <v>56.416666666666664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1">
        <f t="shared" si="16"/>
        <v>43496.25</v>
      </c>
      <c r="L271">
        <v>1550728800</v>
      </c>
      <c r="M271" s="11">
        <f t="shared" si="17"/>
        <v>43517.25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5">
        <f t="shared" si="18"/>
        <v>2.5262857142857142</v>
      </c>
      <c r="T271">
        <f t="shared" si="19"/>
        <v>101.63218390804597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1">
        <f t="shared" si="16"/>
        <v>40514.25</v>
      </c>
      <c r="L272">
        <v>1291442400</v>
      </c>
      <c r="M272" s="11">
        <f t="shared" si="17"/>
        <v>40516.25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5">
        <f t="shared" si="18"/>
        <v>0.27176538240368026</v>
      </c>
      <c r="T272">
        <f t="shared" si="19"/>
        <v>25.005291005291006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1">
        <f t="shared" si="16"/>
        <v>42345.25</v>
      </c>
      <c r="L273">
        <v>1452146400</v>
      </c>
      <c r="M273" s="11">
        <f t="shared" si="17"/>
        <v>42376.25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5">
        <f t="shared" si="18"/>
        <v>1.2706571242680547E-2</v>
      </c>
      <c r="T273">
        <f t="shared" si="19"/>
        <v>32.016393442622949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1">
        <f t="shared" si="16"/>
        <v>43656.208333333328</v>
      </c>
      <c r="L274">
        <v>1564894800</v>
      </c>
      <c r="M274" s="11">
        <f t="shared" si="17"/>
        <v>43681.208333333328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5">
        <f t="shared" si="18"/>
        <v>3.0400978473581213</v>
      </c>
      <c r="T274">
        <f t="shared" si="19"/>
        <v>82.021647307286173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1">
        <f t="shared" si="16"/>
        <v>42995.208333333328</v>
      </c>
      <c r="L275">
        <v>1505883600</v>
      </c>
      <c r="M275" s="11">
        <f t="shared" si="17"/>
        <v>42998.208333333328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5">
        <f t="shared" si="18"/>
        <v>1.3723076923076922</v>
      </c>
      <c r="T275">
        <f t="shared" si="19"/>
        <v>37.957446808510639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1">
        <f t="shared" si="16"/>
        <v>43045.25</v>
      </c>
      <c r="L276">
        <v>1510380000</v>
      </c>
      <c r="M276" s="11">
        <f t="shared" si="17"/>
        <v>43050.25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5">
        <f t="shared" si="18"/>
        <v>0.32208333333333333</v>
      </c>
      <c r="T276">
        <f t="shared" si="19"/>
        <v>51.533333333333331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1">
        <f t="shared" si="16"/>
        <v>43561.208333333328</v>
      </c>
      <c r="L277">
        <v>1555218000</v>
      </c>
      <c r="M277" s="11">
        <f t="shared" si="17"/>
        <v>43569.208333333328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5">
        <f t="shared" si="18"/>
        <v>2.4151282051282053</v>
      </c>
      <c r="T277">
        <f t="shared" si="19"/>
        <v>81.198275862068968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1">
        <f t="shared" si="16"/>
        <v>41018.208333333336</v>
      </c>
      <c r="L278">
        <v>1335243600</v>
      </c>
      <c r="M278" s="11">
        <f t="shared" si="17"/>
        <v>41023.208333333336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5">
        <f t="shared" si="18"/>
        <v>0.96799999999999997</v>
      </c>
      <c r="T278">
        <f t="shared" si="19"/>
        <v>40.030075187969928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1">
        <f t="shared" si="16"/>
        <v>40378.208333333336</v>
      </c>
      <c r="L279">
        <v>1279688400</v>
      </c>
      <c r="M279" s="11">
        <f t="shared" si="17"/>
        <v>40380.208333333336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5">
        <f t="shared" si="18"/>
        <v>10.664285714285715</v>
      </c>
      <c r="T279">
        <f t="shared" si="19"/>
        <v>89.939759036144579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1">
        <f t="shared" si="16"/>
        <v>41239.25</v>
      </c>
      <c r="L280">
        <v>1356069600</v>
      </c>
      <c r="M280" s="11">
        <f t="shared" si="17"/>
        <v>41264.25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5">
        <f t="shared" si="18"/>
        <v>3.2588888888888889</v>
      </c>
      <c r="T280">
        <f t="shared" si="19"/>
        <v>96.692307692307693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1">
        <f t="shared" si="16"/>
        <v>43346.208333333328</v>
      </c>
      <c r="L281">
        <v>1536210000</v>
      </c>
      <c r="M281" s="11">
        <f t="shared" si="17"/>
        <v>43349.208333333328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5">
        <f t="shared" si="18"/>
        <v>1.7070000000000001</v>
      </c>
      <c r="T281">
        <f t="shared" si="19"/>
        <v>25.010989010989011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1">
        <f t="shared" si="16"/>
        <v>43060.25</v>
      </c>
      <c r="L282">
        <v>1511762400</v>
      </c>
      <c r="M282" s="11">
        <f t="shared" si="17"/>
        <v>43066.25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5">
        <f t="shared" si="18"/>
        <v>5.8144</v>
      </c>
      <c r="T282">
        <f t="shared" si="19"/>
        <v>36.987277353689571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1">
        <f t="shared" si="16"/>
        <v>40979.25</v>
      </c>
      <c r="L283">
        <v>1333256400</v>
      </c>
      <c r="M283" s="11">
        <f t="shared" si="17"/>
        <v>41000.208333333336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5">
        <f t="shared" si="18"/>
        <v>0.91520972644376897</v>
      </c>
      <c r="T283">
        <f t="shared" si="19"/>
        <v>73.012609117361791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1">
        <f t="shared" si="16"/>
        <v>42701.25</v>
      </c>
      <c r="L284">
        <v>1480744800</v>
      </c>
      <c r="M284" s="11">
        <f t="shared" si="17"/>
        <v>42707.25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5">
        <f t="shared" si="18"/>
        <v>1.0804761904761904</v>
      </c>
      <c r="T284">
        <f t="shared" si="19"/>
        <v>68.240601503759393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1">
        <f t="shared" si="16"/>
        <v>42520.208333333328</v>
      </c>
      <c r="L285">
        <v>1465016400</v>
      </c>
      <c r="M285" s="11">
        <f t="shared" si="17"/>
        <v>42525.208333333328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5">
        <f t="shared" si="18"/>
        <v>0.18728395061728395</v>
      </c>
      <c r="T285">
        <f t="shared" si="19"/>
        <v>52.310344827586206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1">
        <f t="shared" si="16"/>
        <v>41030.208333333336</v>
      </c>
      <c r="L286">
        <v>1336280400</v>
      </c>
      <c r="M286" s="11">
        <f t="shared" si="17"/>
        <v>41035.208333333336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5">
        <f t="shared" si="18"/>
        <v>0.83193877551020412</v>
      </c>
      <c r="T286">
        <f t="shared" si="19"/>
        <v>61.765151515151516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1">
        <f t="shared" si="16"/>
        <v>42623.208333333328</v>
      </c>
      <c r="L287">
        <v>1476766800</v>
      </c>
      <c r="M287" s="11">
        <f t="shared" si="17"/>
        <v>42661.208333333328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5">
        <f t="shared" si="18"/>
        <v>7.0633333333333335</v>
      </c>
      <c r="T287">
        <f t="shared" si="19"/>
        <v>25.027559055118111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1">
        <f t="shared" si="16"/>
        <v>42697.25</v>
      </c>
      <c r="L288">
        <v>1480485600</v>
      </c>
      <c r="M288" s="11">
        <f t="shared" si="17"/>
        <v>42704.25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5">
        <f t="shared" si="18"/>
        <v>0.17446030330062445</v>
      </c>
      <c r="T288">
        <f t="shared" si="19"/>
        <v>106.28804347826087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1">
        <f t="shared" si="16"/>
        <v>42122.208333333328</v>
      </c>
      <c r="L289">
        <v>1430197200</v>
      </c>
      <c r="M289" s="11">
        <f t="shared" si="17"/>
        <v>42122.208333333328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5">
        <f t="shared" si="18"/>
        <v>2.0973015873015872</v>
      </c>
      <c r="T289">
        <f t="shared" si="19"/>
        <v>75.07386363636364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1">
        <f t="shared" si="16"/>
        <v>40982.208333333336</v>
      </c>
      <c r="L290">
        <v>1331787600</v>
      </c>
      <c r="M290" s="11">
        <f t="shared" si="17"/>
        <v>40983.208333333336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5">
        <f t="shared" si="18"/>
        <v>0.97785714285714287</v>
      </c>
      <c r="T290">
        <f t="shared" si="19"/>
        <v>39.970802919708028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1">
        <f t="shared" si="16"/>
        <v>42219.208333333328</v>
      </c>
      <c r="L291">
        <v>1438837200</v>
      </c>
      <c r="M291" s="11">
        <f t="shared" si="17"/>
        <v>42222.208333333328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5">
        <f t="shared" si="18"/>
        <v>16.842500000000001</v>
      </c>
      <c r="T291">
        <f t="shared" si="19"/>
        <v>39.982195845697326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1">
        <f t="shared" si="16"/>
        <v>41404.208333333336</v>
      </c>
      <c r="L292">
        <v>1370926800</v>
      </c>
      <c r="M292" s="11">
        <f t="shared" si="17"/>
        <v>41436.208333333336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5">
        <f t="shared" si="18"/>
        <v>0.54402135231316728</v>
      </c>
      <c r="T292">
        <f t="shared" si="19"/>
        <v>101.01541850220265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1">
        <f t="shared" si="16"/>
        <v>40831.208333333336</v>
      </c>
      <c r="L293">
        <v>1319000400</v>
      </c>
      <c r="M293" s="11">
        <f t="shared" si="17"/>
        <v>40835.208333333336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5">
        <f t="shared" si="18"/>
        <v>4.5661111111111108</v>
      </c>
      <c r="T293">
        <f t="shared" si="19"/>
        <v>76.813084112149539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1">
        <f t="shared" si="16"/>
        <v>40984.208333333336</v>
      </c>
      <c r="L294">
        <v>1333429200</v>
      </c>
      <c r="M294" s="11">
        <f t="shared" si="17"/>
        <v>41002.208333333336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5">
        <f t="shared" si="18"/>
        <v>9.8219178082191785E-2</v>
      </c>
      <c r="T294">
        <f t="shared" si="19"/>
        <v>71.7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1">
        <f t="shared" si="16"/>
        <v>40456.208333333336</v>
      </c>
      <c r="L295">
        <v>1287032400</v>
      </c>
      <c r="M295" s="11">
        <f t="shared" si="17"/>
        <v>40465.208333333336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5">
        <f t="shared" si="18"/>
        <v>0.16384615384615384</v>
      </c>
      <c r="T295">
        <f t="shared" si="19"/>
        <v>33.28125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1">
        <f t="shared" si="16"/>
        <v>43399.208333333328</v>
      </c>
      <c r="L296">
        <v>1541570400</v>
      </c>
      <c r="M296" s="11">
        <f t="shared" si="17"/>
        <v>43411.25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5">
        <f t="shared" si="18"/>
        <v>13.396666666666667</v>
      </c>
      <c r="T296">
        <f t="shared" si="19"/>
        <v>43.923497267759565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1">
        <f t="shared" si="16"/>
        <v>41562.208333333336</v>
      </c>
      <c r="L297">
        <v>1383976800</v>
      </c>
      <c r="M297" s="11">
        <f t="shared" si="17"/>
        <v>41587.25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5">
        <f t="shared" si="18"/>
        <v>0.35650077760497667</v>
      </c>
      <c r="T297">
        <f t="shared" si="19"/>
        <v>36.004712041884815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1">
        <f t="shared" si="16"/>
        <v>43493.25</v>
      </c>
      <c r="L298">
        <v>1550556000</v>
      </c>
      <c r="M298" s="11">
        <f t="shared" si="17"/>
        <v>43515.25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5">
        <f t="shared" si="18"/>
        <v>0.54950819672131146</v>
      </c>
      <c r="T298">
        <f t="shared" si="19"/>
        <v>88.21052631578948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1">
        <f t="shared" si="16"/>
        <v>41653.25</v>
      </c>
      <c r="L299">
        <v>1390456800</v>
      </c>
      <c r="M299" s="11">
        <f t="shared" si="17"/>
        <v>41662.25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5">
        <f t="shared" si="18"/>
        <v>0.94236111111111109</v>
      </c>
      <c r="T299">
        <f t="shared" si="19"/>
        <v>65.240384615384613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1">
        <f t="shared" si="16"/>
        <v>42426.25</v>
      </c>
      <c r="L300">
        <v>1458018000</v>
      </c>
      <c r="M300" s="11">
        <f t="shared" si="17"/>
        <v>42444.208333333328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5">
        <f t="shared" si="18"/>
        <v>1.4391428571428571</v>
      </c>
      <c r="T300">
        <f t="shared" si="19"/>
        <v>69.958333333333329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1">
        <f t="shared" si="16"/>
        <v>42432.25</v>
      </c>
      <c r="L301">
        <v>1461819600</v>
      </c>
      <c r="M301" s="11">
        <f t="shared" si="17"/>
        <v>42488.208333333328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5">
        <f t="shared" si="18"/>
        <v>0.51421052631578945</v>
      </c>
      <c r="T301">
        <f t="shared" si="19"/>
        <v>39.877551020408163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1">
        <f t="shared" si="16"/>
        <v>42977.208333333328</v>
      </c>
      <c r="L302">
        <v>1504155600</v>
      </c>
      <c r="M302" s="11">
        <f t="shared" si="17"/>
        <v>42978.208333333328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5">
        <f t="shared" si="18"/>
        <v>0.05</v>
      </c>
      <c r="T302">
        <f t="shared" si="19"/>
        <v>5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1">
        <f t="shared" si="16"/>
        <v>42061.25</v>
      </c>
      <c r="L303">
        <v>1426395600</v>
      </c>
      <c r="M303" s="11">
        <f t="shared" si="17"/>
        <v>42078.208333333328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5">
        <f t="shared" si="18"/>
        <v>13.446666666666667</v>
      </c>
      <c r="T303">
        <f t="shared" si="19"/>
        <v>41.023728813559323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1">
        <f t="shared" si="16"/>
        <v>43345.208333333328</v>
      </c>
      <c r="L304">
        <v>1537074000</v>
      </c>
      <c r="M304" s="11">
        <f t="shared" si="17"/>
        <v>43359.208333333328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5">
        <f t="shared" si="18"/>
        <v>0.31844940867279897</v>
      </c>
      <c r="T304">
        <f t="shared" si="19"/>
        <v>98.914285714285711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1">
        <f t="shared" si="16"/>
        <v>42376.25</v>
      </c>
      <c r="L305">
        <v>1452578400</v>
      </c>
      <c r="M305" s="11">
        <f t="shared" si="17"/>
        <v>42381.25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5">
        <f t="shared" si="18"/>
        <v>0.82617647058823529</v>
      </c>
      <c r="T305">
        <f t="shared" si="19"/>
        <v>87.78125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1">
        <f t="shared" si="16"/>
        <v>42589.208333333328</v>
      </c>
      <c r="L306">
        <v>1474088400</v>
      </c>
      <c r="M306" s="11">
        <f t="shared" si="17"/>
        <v>42630.208333333328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5">
        <f t="shared" si="18"/>
        <v>5.4614285714285717</v>
      </c>
      <c r="T306">
        <f t="shared" si="19"/>
        <v>80.767605633802816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1">
        <f t="shared" si="16"/>
        <v>42448.208333333328</v>
      </c>
      <c r="L307">
        <v>1461906000</v>
      </c>
      <c r="M307" s="11">
        <f t="shared" si="17"/>
        <v>42489.208333333328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5">
        <f t="shared" si="18"/>
        <v>2.8621428571428571</v>
      </c>
      <c r="T307">
        <f t="shared" si="19"/>
        <v>94.28235294117647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1">
        <f t="shared" si="16"/>
        <v>42930.208333333328</v>
      </c>
      <c r="L308">
        <v>1500267600</v>
      </c>
      <c r="M308" s="11">
        <f t="shared" si="17"/>
        <v>42933.208333333328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5">
        <f t="shared" si="18"/>
        <v>7.9076923076923072E-2</v>
      </c>
      <c r="T308">
        <f t="shared" si="19"/>
        <v>73.428571428571431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1">
        <f t="shared" si="16"/>
        <v>41066.208333333336</v>
      </c>
      <c r="L309">
        <v>1340686800</v>
      </c>
      <c r="M309" s="11">
        <f t="shared" si="17"/>
        <v>41086.208333333336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5">
        <f t="shared" si="18"/>
        <v>1.3213677811550153</v>
      </c>
      <c r="T309">
        <f t="shared" si="19"/>
        <v>65.968133535660087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1">
        <f t="shared" si="16"/>
        <v>40651.208333333336</v>
      </c>
      <c r="L310">
        <v>1303189200</v>
      </c>
      <c r="M310" s="11">
        <f t="shared" si="17"/>
        <v>40652.208333333336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5">
        <f t="shared" si="18"/>
        <v>0.74077834179357027</v>
      </c>
      <c r="T310">
        <f t="shared" si="19"/>
        <v>109.04109589041096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1">
        <f t="shared" si="16"/>
        <v>40807.208333333336</v>
      </c>
      <c r="L311">
        <v>1318309200</v>
      </c>
      <c r="M311" s="11">
        <f t="shared" si="17"/>
        <v>40827.208333333336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5">
        <f t="shared" si="18"/>
        <v>0.75292682926829269</v>
      </c>
      <c r="T311">
        <f t="shared" si="19"/>
        <v>41.16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1">
        <f t="shared" si="16"/>
        <v>40277.208333333336</v>
      </c>
      <c r="L312">
        <v>1272171600</v>
      </c>
      <c r="M312" s="11">
        <f t="shared" si="17"/>
        <v>40293.208333333336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5">
        <f t="shared" si="18"/>
        <v>0.20333333333333334</v>
      </c>
      <c r="T312">
        <f t="shared" si="19"/>
        <v>99.125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1">
        <f t="shared" si="16"/>
        <v>40590.25</v>
      </c>
      <c r="L313">
        <v>1298872800</v>
      </c>
      <c r="M313" s="11">
        <f t="shared" si="17"/>
        <v>40602.25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5">
        <f t="shared" si="18"/>
        <v>2.0336507936507937</v>
      </c>
      <c r="T313">
        <f t="shared" si="19"/>
        <v>105.88429752066116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1">
        <f t="shared" si="16"/>
        <v>41572.208333333336</v>
      </c>
      <c r="L314">
        <v>1383282000</v>
      </c>
      <c r="M314" s="11">
        <f t="shared" si="17"/>
        <v>41579.208333333336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5">
        <f t="shared" si="18"/>
        <v>3.1022842639593908</v>
      </c>
      <c r="T314">
        <f t="shared" si="19"/>
        <v>48.996525921966864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1">
        <f t="shared" si="16"/>
        <v>40966.25</v>
      </c>
      <c r="L315">
        <v>1330495200</v>
      </c>
      <c r="M315" s="11">
        <f t="shared" si="17"/>
        <v>40968.25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5">
        <f t="shared" si="18"/>
        <v>3.9531818181818181</v>
      </c>
      <c r="T315">
        <f t="shared" si="19"/>
        <v>39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1">
        <f t="shared" si="16"/>
        <v>43536.208333333328</v>
      </c>
      <c r="L316">
        <v>1552798800</v>
      </c>
      <c r="M316" s="11">
        <f t="shared" si="17"/>
        <v>43541.208333333328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5">
        <f t="shared" si="18"/>
        <v>2.9471428571428571</v>
      </c>
      <c r="T316">
        <f t="shared" si="19"/>
        <v>31.022556390977442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1">
        <f t="shared" si="16"/>
        <v>41783.208333333336</v>
      </c>
      <c r="L317">
        <v>1403413200</v>
      </c>
      <c r="M317" s="11">
        <f t="shared" si="17"/>
        <v>41812.208333333336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5">
        <f t="shared" si="18"/>
        <v>0.33894736842105261</v>
      </c>
      <c r="T317">
        <f t="shared" si="19"/>
        <v>103.87096774193549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1">
        <f t="shared" si="16"/>
        <v>43788.25</v>
      </c>
      <c r="L318">
        <v>1574229600</v>
      </c>
      <c r="M318" s="11">
        <f t="shared" si="17"/>
        <v>43789.25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5">
        <f t="shared" si="18"/>
        <v>0.66677083333333331</v>
      </c>
      <c r="T318">
        <f t="shared" si="19"/>
        <v>59.268518518518519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1">
        <f t="shared" si="16"/>
        <v>42869.208333333328</v>
      </c>
      <c r="L319">
        <v>1495861200</v>
      </c>
      <c r="M319" s="11">
        <f t="shared" si="17"/>
        <v>42882.208333333328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5">
        <f t="shared" si="18"/>
        <v>0.19227272727272726</v>
      </c>
      <c r="T319">
        <f t="shared" si="19"/>
        <v>42.3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1">
        <f t="shared" si="16"/>
        <v>41684.25</v>
      </c>
      <c r="L320">
        <v>1392530400</v>
      </c>
      <c r="M320" s="11">
        <f t="shared" si="17"/>
        <v>41686.25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5">
        <f t="shared" si="18"/>
        <v>0.15842105263157893</v>
      </c>
      <c r="T320">
        <f t="shared" si="19"/>
        <v>53.117647058823529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1">
        <f t="shared" si="16"/>
        <v>40402.208333333336</v>
      </c>
      <c r="L321">
        <v>1283662800</v>
      </c>
      <c r="M321" s="11">
        <f t="shared" si="17"/>
        <v>40426.208333333336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5">
        <f t="shared" si="18"/>
        <v>0.38702380952380955</v>
      </c>
      <c r="T321">
        <f t="shared" si="19"/>
        <v>50.796875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1">
        <f t="shared" ref="K322:K385" si="20">(((J322/60)/60)/24)+DATE(1970,1,1)</f>
        <v>40673.208333333336</v>
      </c>
      <c r="L322">
        <v>1305781200</v>
      </c>
      <c r="M322" s="11">
        <f t="shared" ref="M322:M385" si="21">(((L322/60)/60)/24)+DATE(1970,1,1)</f>
        <v>40682.208333333336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5">
        <f t="shared" si="18"/>
        <v>9.5876777251184833E-2</v>
      </c>
      <c r="T322">
        <f t="shared" si="19"/>
        <v>101.15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1">
        <f t="shared" si="20"/>
        <v>40634.208333333336</v>
      </c>
      <c r="L323">
        <v>1302325200</v>
      </c>
      <c r="M323" s="11">
        <f t="shared" si="21"/>
        <v>40642.208333333336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5">
        <f t="shared" ref="S323:S386" si="22">E323/D323</f>
        <v>0.94144366197183094</v>
      </c>
      <c r="T323">
        <f t="shared" ref="T323:T386" si="23">E323/G323</f>
        <v>65.000810372771468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1">
        <f t="shared" si="20"/>
        <v>40507.25</v>
      </c>
      <c r="L324">
        <v>1291788000</v>
      </c>
      <c r="M324" s="11">
        <f t="shared" si="21"/>
        <v>40520.25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5">
        <f t="shared" si="22"/>
        <v>1.6656234096692113</v>
      </c>
      <c r="T324">
        <f t="shared" si="23"/>
        <v>37.998645510835914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1">
        <f t="shared" si="20"/>
        <v>41725.208333333336</v>
      </c>
      <c r="L325">
        <v>1396069200</v>
      </c>
      <c r="M325" s="11">
        <f t="shared" si="21"/>
        <v>41727.208333333336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5">
        <f t="shared" si="22"/>
        <v>0.24134831460674158</v>
      </c>
      <c r="T325">
        <f t="shared" si="23"/>
        <v>82.615384615384613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1">
        <f t="shared" si="20"/>
        <v>42176.208333333328</v>
      </c>
      <c r="L326">
        <v>1435899600</v>
      </c>
      <c r="M326" s="11">
        <f t="shared" si="21"/>
        <v>42188.208333333328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5">
        <f t="shared" si="22"/>
        <v>1.6405633802816901</v>
      </c>
      <c r="T326">
        <f t="shared" si="23"/>
        <v>37.941368078175898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1">
        <f t="shared" si="20"/>
        <v>43267.208333333328</v>
      </c>
      <c r="L327">
        <v>1531112400</v>
      </c>
      <c r="M327" s="11">
        <f t="shared" si="21"/>
        <v>43290.208333333328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5">
        <f t="shared" si="22"/>
        <v>0.90723076923076929</v>
      </c>
      <c r="T327">
        <f t="shared" si="23"/>
        <v>80.780821917808225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1">
        <f t="shared" si="20"/>
        <v>42364.25</v>
      </c>
      <c r="L328">
        <v>1451628000</v>
      </c>
      <c r="M328" s="11">
        <f t="shared" si="21"/>
        <v>42370.25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5">
        <f t="shared" si="22"/>
        <v>0.46194444444444444</v>
      </c>
      <c r="T328">
        <f t="shared" si="23"/>
        <v>25.984375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1">
        <f t="shared" si="20"/>
        <v>43705.208333333328</v>
      </c>
      <c r="L329">
        <v>1567314000</v>
      </c>
      <c r="M329" s="11">
        <f t="shared" si="21"/>
        <v>43709.208333333328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5">
        <f t="shared" si="22"/>
        <v>0.38538461538461538</v>
      </c>
      <c r="T329">
        <f t="shared" si="23"/>
        <v>30.363636363636363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1">
        <f t="shared" si="20"/>
        <v>43434.25</v>
      </c>
      <c r="L330">
        <v>1544508000</v>
      </c>
      <c r="M330" s="11">
        <f t="shared" si="21"/>
        <v>43445.25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5">
        <f t="shared" si="22"/>
        <v>1.3356231003039514</v>
      </c>
      <c r="T330">
        <f t="shared" si="23"/>
        <v>54.004916018025398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1">
        <f t="shared" si="20"/>
        <v>42716.25</v>
      </c>
      <c r="L331">
        <v>1482472800</v>
      </c>
      <c r="M331" s="11">
        <f t="shared" si="21"/>
        <v>42727.25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5">
        <f t="shared" si="22"/>
        <v>0.22896588486140726</v>
      </c>
      <c r="T331">
        <f t="shared" si="23"/>
        <v>101.78672985781991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1">
        <f t="shared" si="20"/>
        <v>43077.25</v>
      </c>
      <c r="L332">
        <v>1512799200</v>
      </c>
      <c r="M332" s="11">
        <f t="shared" si="21"/>
        <v>43078.25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5">
        <f t="shared" si="22"/>
        <v>1.8495548961424333</v>
      </c>
      <c r="T332">
        <f t="shared" si="23"/>
        <v>45.003610108303249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1">
        <f t="shared" si="20"/>
        <v>40896.25</v>
      </c>
      <c r="L333">
        <v>1324360800</v>
      </c>
      <c r="M333" s="11">
        <f t="shared" si="21"/>
        <v>40897.25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5">
        <f t="shared" si="22"/>
        <v>4.4372727272727275</v>
      </c>
      <c r="T333">
        <f t="shared" si="23"/>
        <v>77.068421052631578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1">
        <f t="shared" si="20"/>
        <v>41361.208333333336</v>
      </c>
      <c r="L334">
        <v>1364533200</v>
      </c>
      <c r="M334" s="11">
        <f t="shared" si="21"/>
        <v>41362.208333333336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5">
        <f t="shared" si="22"/>
        <v>1.999806763285024</v>
      </c>
      <c r="T334">
        <f t="shared" si="23"/>
        <v>88.076595744680844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1">
        <f t="shared" si="20"/>
        <v>43424.25</v>
      </c>
      <c r="L335">
        <v>1545112800</v>
      </c>
      <c r="M335" s="11">
        <f t="shared" si="21"/>
        <v>43452.25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5">
        <f t="shared" si="22"/>
        <v>1.2395833333333333</v>
      </c>
      <c r="T335">
        <f t="shared" si="23"/>
        <v>47.035573122529641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1">
        <f t="shared" si="20"/>
        <v>43110.25</v>
      </c>
      <c r="L336">
        <v>1516168800</v>
      </c>
      <c r="M336" s="11">
        <f t="shared" si="21"/>
        <v>43117.25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5">
        <f t="shared" si="22"/>
        <v>1.8661329305135952</v>
      </c>
      <c r="T336">
        <f t="shared" si="23"/>
        <v>110.99550763701707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1">
        <f t="shared" si="20"/>
        <v>43784.25</v>
      </c>
      <c r="L337">
        <v>1574920800</v>
      </c>
      <c r="M337" s="11">
        <f t="shared" si="21"/>
        <v>43797.25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5">
        <f t="shared" si="22"/>
        <v>1.1428538550057536</v>
      </c>
      <c r="T337">
        <f t="shared" si="23"/>
        <v>87.003066141042481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1">
        <f t="shared" si="20"/>
        <v>40527.25</v>
      </c>
      <c r="L338">
        <v>1292479200</v>
      </c>
      <c r="M338" s="11">
        <f t="shared" si="21"/>
        <v>40528.25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5">
        <f t="shared" si="22"/>
        <v>0.97032531824611035</v>
      </c>
      <c r="T338">
        <f t="shared" si="23"/>
        <v>63.994402985074629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1">
        <f t="shared" si="20"/>
        <v>43780.25</v>
      </c>
      <c r="L339">
        <v>1573538400</v>
      </c>
      <c r="M339" s="11">
        <f t="shared" si="21"/>
        <v>43781.25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5">
        <f t="shared" si="22"/>
        <v>1.2281904761904763</v>
      </c>
      <c r="T339">
        <f t="shared" si="23"/>
        <v>105.9945205479452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1">
        <f t="shared" si="20"/>
        <v>40821.208333333336</v>
      </c>
      <c r="L340">
        <v>1320382800</v>
      </c>
      <c r="M340" s="11">
        <f t="shared" si="21"/>
        <v>40851.208333333336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5">
        <f t="shared" si="22"/>
        <v>1.7914326647564469</v>
      </c>
      <c r="T340">
        <f t="shared" si="23"/>
        <v>73.989349112426041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1">
        <f t="shared" si="20"/>
        <v>42949.208333333328</v>
      </c>
      <c r="L341">
        <v>1502859600</v>
      </c>
      <c r="M341" s="11">
        <f t="shared" si="21"/>
        <v>42963.208333333328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5">
        <f t="shared" si="22"/>
        <v>0.79951577402787966</v>
      </c>
      <c r="T341">
        <f t="shared" si="23"/>
        <v>84.02004626060139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1">
        <f t="shared" si="20"/>
        <v>40889.25</v>
      </c>
      <c r="L342">
        <v>1323756000</v>
      </c>
      <c r="M342" s="11">
        <f t="shared" si="21"/>
        <v>40890.25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5">
        <f t="shared" si="22"/>
        <v>0.94242587601078165</v>
      </c>
      <c r="T342">
        <f t="shared" si="23"/>
        <v>88.966921119592882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1">
        <f t="shared" si="20"/>
        <v>42244.208333333328</v>
      </c>
      <c r="L343">
        <v>1441342800</v>
      </c>
      <c r="M343" s="11">
        <f t="shared" si="21"/>
        <v>42251.208333333328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5">
        <f t="shared" si="22"/>
        <v>0.84669291338582675</v>
      </c>
      <c r="T343">
        <f t="shared" si="23"/>
        <v>76.990453460620529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1">
        <f t="shared" si="20"/>
        <v>41475.208333333336</v>
      </c>
      <c r="L344">
        <v>1375333200</v>
      </c>
      <c r="M344" s="11">
        <f t="shared" si="21"/>
        <v>41487.208333333336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5">
        <f t="shared" si="22"/>
        <v>0.66521920668058454</v>
      </c>
      <c r="T344">
        <f t="shared" si="23"/>
        <v>97.146341463414629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1">
        <f t="shared" si="20"/>
        <v>41597.25</v>
      </c>
      <c r="L345">
        <v>1389420000</v>
      </c>
      <c r="M345" s="11">
        <f t="shared" si="21"/>
        <v>41650.25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5">
        <f t="shared" si="22"/>
        <v>0.53922222222222227</v>
      </c>
      <c r="T345">
        <f t="shared" si="23"/>
        <v>33.013605442176868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1">
        <f t="shared" si="20"/>
        <v>43122.25</v>
      </c>
      <c r="L346">
        <v>1520056800</v>
      </c>
      <c r="M346" s="11">
        <f t="shared" si="21"/>
        <v>43162.25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5">
        <f t="shared" si="22"/>
        <v>0.41983299595141699</v>
      </c>
      <c r="T346">
        <f t="shared" si="23"/>
        <v>99.950602409638549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1">
        <f t="shared" si="20"/>
        <v>42194.208333333328</v>
      </c>
      <c r="L347">
        <v>1436504400</v>
      </c>
      <c r="M347" s="11">
        <f t="shared" si="21"/>
        <v>42195.208333333328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5">
        <f t="shared" si="22"/>
        <v>0.14694796954314721</v>
      </c>
      <c r="T347">
        <f t="shared" si="23"/>
        <v>69.966767371601208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1">
        <f t="shared" si="20"/>
        <v>42971.208333333328</v>
      </c>
      <c r="L348">
        <v>1508302800</v>
      </c>
      <c r="M348" s="11">
        <f t="shared" si="21"/>
        <v>43026.208333333328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5">
        <f t="shared" si="22"/>
        <v>0.34475</v>
      </c>
      <c r="T348">
        <f t="shared" si="23"/>
        <v>110.32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1">
        <f t="shared" si="20"/>
        <v>42046.25</v>
      </c>
      <c r="L349">
        <v>1425708000</v>
      </c>
      <c r="M349" s="11">
        <f t="shared" si="21"/>
        <v>42070.25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5">
        <f t="shared" si="22"/>
        <v>14.007777777777777</v>
      </c>
      <c r="T349">
        <f t="shared" si="23"/>
        <v>66.005235602094245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1">
        <f t="shared" si="20"/>
        <v>42782.25</v>
      </c>
      <c r="L350">
        <v>1488348000</v>
      </c>
      <c r="M350" s="11">
        <f t="shared" si="21"/>
        <v>42795.25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5">
        <f t="shared" si="22"/>
        <v>0.71770351758793971</v>
      </c>
      <c r="T350">
        <f t="shared" si="23"/>
        <v>41.005742176284812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1">
        <f t="shared" si="20"/>
        <v>42930.208333333328</v>
      </c>
      <c r="L351">
        <v>1502600400</v>
      </c>
      <c r="M351" s="11">
        <f t="shared" si="21"/>
        <v>42960.208333333328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5">
        <f t="shared" si="22"/>
        <v>0.53074115044247783</v>
      </c>
      <c r="T351">
        <f t="shared" si="23"/>
        <v>103.96316359696641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1">
        <f t="shared" si="20"/>
        <v>42144.208333333328</v>
      </c>
      <c r="L352">
        <v>1433653200</v>
      </c>
      <c r="M352" s="11">
        <f t="shared" si="21"/>
        <v>42162.208333333328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5">
        <f t="shared" si="22"/>
        <v>0.05</v>
      </c>
      <c r="T352">
        <f t="shared" si="23"/>
        <v>5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1">
        <f t="shared" si="20"/>
        <v>42240.208333333328</v>
      </c>
      <c r="L353">
        <v>1441602000</v>
      </c>
      <c r="M353" s="11">
        <f t="shared" si="21"/>
        <v>42254.208333333328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5">
        <f t="shared" si="22"/>
        <v>1.2770715249662619</v>
      </c>
      <c r="T353">
        <f t="shared" si="23"/>
        <v>47.009935419771487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1">
        <f t="shared" si="20"/>
        <v>42315.25</v>
      </c>
      <c r="L354">
        <v>1447567200</v>
      </c>
      <c r="M354" s="11">
        <f t="shared" si="21"/>
        <v>42323.25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5">
        <f t="shared" si="22"/>
        <v>0.34892857142857142</v>
      </c>
      <c r="T354">
        <f t="shared" si="23"/>
        <v>29.606060606060606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1">
        <f t="shared" si="20"/>
        <v>43651.208333333328</v>
      </c>
      <c r="L355">
        <v>1562389200</v>
      </c>
      <c r="M355" s="11">
        <f t="shared" si="21"/>
        <v>43652.208333333328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5">
        <f t="shared" si="22"/>
        <v>4.105982142857143</v>
      </c>
      <c r="T355">
        <f t="shared" si="23"/>
        <v>81.010569583088667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1">
        <f t="shared" si="20"/>
        <v>41520.208333333336</v>
      </c>
      <c r="L356">
        <v>1378789200</v>
      </c>
      <c r="M356" s="11">
        <f t="shared" si="21"/>
        <v>41527.208333333336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5">
        <f t="shared" si="22"/>
        <v>1.2373770491803278</v>
      </c>
      <c r="T356">
        <f t="shared" si="23"/>
        <v>94.35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1">
        <f t="shared" si="20"/>
        <v>42757.25</v>
      </c>
      <c r="L357">
        <v>1488520800</v>
      </c>
      <c r="M357" s="11">
        <f t="shared" si="21"/>
        <v>42797.25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5">
        <f t="shared" si="22"/>
        <v>0.58973684210526311</v>
      </c>
      <c r="T357">
        <f t="shared" si="23"/>
        <v>26.058139534883722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1">
        <f t="shared" si="20"/>
        <v>40922.25</v>
      </c>
      <c r="L358">
        <v>1327298400</v>
      </c>
      <c r="M358" s="11">
        <f t="shared" si="21"/>
        <v>40931.25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5">
        <f t="shared" si="22"/>
        <v>0.36892473118279567</v>
      </c>
      <c r="T358">
        <f t="shared" si="23"/>
        <v>85.775000000000006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1">
        <f t="shared" si="20"/>
        <v>42250.208333333328</v>
      </c>
      <c r="L359">
        <v>1443416400</v>
      </c>
      <c r="M359" s="11">
        <f t="shared" si="21"/>
        <v>42275.208333333328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5">
        <f t="shared" si="22"/>
        <v>1.8491304347826087</v>
      </c>
      <c r="T359">
        <f t="shared" si="23"/>
        <v>103.73170731707317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1">
        <f t="shared" si="20"/>
        <v>43322.208333333328</v>
      </c>
      <c r="L360">
        <v>1534136400</v>
      </c>
      <c r="M360" s="11">
        <f t="shared" si="21"/>
        <v>43325.208333333328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5">
        <f t="shared" si="22"/>
        <v>0.11814432989690722</v>
      </c>
      <c r="T360">
        <f t="shared" si="23"/>
        <v>49.826086956521742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1">
        <f t="shared" si="20"/>
        <v>40782.208333333336</v>
      </c>
      <c r="L361">
        <v>1315026000</v>
      </c>
      <c r="M361" s="11">
        <f t="shared" si="21"/>
        <v>40789.208333333336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5">
        <f t="shared" si="22"/>
        <v>2.9870000000000001</v>
      </c>
      <c r="T361">
        <f t="shared" si="23"/>
        <v>63.893048128342244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1">
        <f t="shared" si="20"/>
        <v>40544.25</v>
      </c>
      <c r="L362">
        <v>1295071200</v>
      </c>
      <c r="M362" s="11">
        <f t="shared" si="21"/>
        <v>40558.25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5">
        <f t="shared" si="22"/>
        <v>2.2635175879396985</v>
      </c>
      <c r="T362">
        <f t="shared" si="23"/>
        <v>47.002434782608695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1">
        <f t="shared" si="20"/>
        <v>43015.208333333328</v>
      </c>
      <c r="L363">
        <v>1509426000</v>
      </c>
      <c r="M363" s="11">
        <f t="shared" si="21"/>
        <v>43039.208333333328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5">
        <f t="shared" si="22"/>
        <v>1.7356363636363636</v>
      </c>
      <c r="T363">
        <f t="shared" si="23"/>
        <v>108.47727272727273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1">
        <f t="shared" si="20"/>
        <v>40570.25</v>
      </c>
      <c r="L364">
        <v>1299391200</v>
      </c>
      <c r="M364" s="11">
        <f t="shared" si="21"/>
        <v>40608.25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5">
        <f t="shared" si="22"/>
        <v>3.7175675675675675</v>
      </c>
      <c r="T364">
        <f t="shared" si="23"/>
        <v>72.015706806282722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1">
        <f t="shared" si="20"/>
        <v>40904.25</v>
      </c>
      <c r="L365">
        <v>1325052000</v>
      </c>
      <c r="M365" s="11">
        <f t="shared" si="21"/>
        <v>40905.25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5">
        <f t="shared" si="22"/>
        <v>1.601923076923077</v>
      </c>
      <c r="T365">
        <f t="shared" si="23"/>
        <v>59.928057553956833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1">
        <f t="shared" si="20"/>
        <v>43164.25</v>
      </c>
      <c r="L366">
        <v>1522818000</v>
      </c>
      <c r="M366" s="11">
        <f t="shared" si="21"/>
        <v>43194.208333333328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5">
        <f t="shared" si="22"/>
        <v>16.163333333333334</v>
      </c>
      <c r="T366">
        <f t="shared" si="23"/>
        <v>78.209677419354833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1">
        <f t="shared" si="20"/>
        <v>42733.25</v>
      </c>
      <c r="L367">
        <v>1485324000</v>
      </c>
      <c r="M367" s="11">
        <f t="shared" si="21"/>
        <v>42760.25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5">
        <f t="shared" si="22"/>
        <v>7.3343749999999996</v>
      </c>
      <c r="T367">
        <f t="shared" si="23"/>
        <v>104.77678571428571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1">
        <f t="shared" si="20"/>
        <v>40546.25</v>
      </c>
      <c r="L368">
        <v>1294120800</v>
      </c>
      <c r="M368" s="11">
        <f t="shared" si="21"/>
        <v>40547.25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5">
        <f t="shared" si="22"/>
        <v>5.9211111111111112</v>
      </c>
      <c r="T368">
        <f t="shared" si="23"/>
        <v>105.52475247524752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1">
        <f t="shared" si="20"/>
        <v>41930.208333333336</v>
      </c>
      <c r="L369">
        <v>1415685600</v>
      </c>
      <c r="M369" s="11">
        <f t="shared" si="21"/>
        <v>41954.25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5">
        <f t="shared" si="22"/>
        <v>0.18888888888888888</v>
      </c>
      <c r="T369">
        <f t="shared" si="23"/>
        <v>24.933333333333334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1">
        <f t="shared" si="20"/>
        <v>40464.208333333336</v>
      </c>
      <c r="L370">
        <v>1288933200</v>
      </c>
      <c r="M370" s="11">
        <f t="shared" si="21"/>
        <v>40487.208333333336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5">
        <f t="shared" si="22"/>
        <v>2.7680769230769231</v>
      </c>
      <c r="T370">
        <f t="shared" si="23"/>
        <v>69.873786407766985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1">
        <f t="shared" si="20"/>
        <v>41308.25</v>
      </c>
      <c r="L371">
        <v>1363237200</v>
      </c>
      <c r="M371" s="11">
        <f t="shared" si="21"/>
        <v>41347.208333333336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5">
        <f t="shared" si="22"/>
        <v>2.730185185185185</v>
      </c>
      <c r="T371">
        <f t="shared" si="23"/>
        <v>95.733766233766232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1">
        <f t="shared" si="20"/>
        <v>43570.208333333328</v>
      </c>
      <c r="L372">
        <v>1555822800</v>
      </c>
      <c r="M372" s="11">
        <f t="shared" si="21"/>
        <v>43576.208333333328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5">
        <f t="shared" si="22"/>
        <v>1.593633125556545</v>
      </c>
      <c r="T372">
        <f t="shared" si="23"/>
        <v>29.997485752598056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1">
        <f t="shared" si="20"/>
        <v>42043.25</v>
      </c>
      <c r="L373">
        <v>1427778000</v>
      </c>
      <c r="M373" s="11">
        <f t="shared" si="21"/>
        <v>42094.208333333328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5">
        <f t="shared" si="22"/>
        <v>0.67869978858350954</v>
      </c>
      <c r="T373">
        <f t="shared" si="23"/>
        <v>59.011948529411768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1">
        <f t="shared" si="20"/>
        <v>42012.25</v>
      </c>
      <c r="L374">
        <v>1422424800</v>
      </c>
      <c r="M374" s="11">
        <f t="shared" si="21"/>
        <v>42032.25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5">
        <f t="shared" si="22"/>
        <v>15.915555555555555</v>
      </c>
      <c r="T374">
        <f t="shared" si="23"/>
        <v>84.757396449704146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1">
        <f t="shared" si="20"/>
        <v>42964.208333333328</v>
      </c>
      <c r="L375">
        <v>1503637200</v>
      </c>
      <c r="M375" s="11">
        <f t="shared" si="21"/>
        <v>42972.208333333328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5">
        <f t="shared" si="22"/>
        <v>7.3018222222222224</v>
      </c>
      <c r="T375">
        <f t="shared" si="23"/>
        <v>78.010921177587846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1">
        <f t="shared" si="20"/>
        <v>43476.25</v>
      </c>
      <c r="L376">
        <v>1547618400</v>
      </c>
      <c r="M376" s="11">
        <f t="shared" si="21"/>
        <v>43481.25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5">
        <f t="shared" si="22"/>
        <v>0.13185782556750297</v>
      </c>
      <c r="T376">
        <f t="shared" si="23"/>
        <v>50.05215419501134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1">
        <f t="shared" si="20"/>
        <v>42293.208333333328</v>
      </c>
      <c r="L377">
        <v>1449900000</v>
      </c>
      <c r="M377" s="11">
        <f t="shared" si="21"/>
        <v>42350.25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5">
        <f t="shared" si="22"/>
        <v>0.54777777777777781</v>
      </c>
      <c r="T377">
        <f t="shared" si="23"/>
        <v>59.16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1">
        <f t="shared" si="20"/>
        <v>41826.208333333336</v>
      </c>
      <c r="L378">
        <v>1405141200</v>
      </c>
      <c r="M378" s="11">
        <f t="shared" si="21"/>
        <v>41832.208333333336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5">
        <f t="shared" si="22"/>
        <v>3.6102941176470589</v>
      </c>
      <c r="T378">
        <f t="shared" si="23"/>
        <v>93.702290076335885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1">
        <f t="shared" si="20"/>
        <v>43760.208333333328</v>
      </c>
      <c r="L379">
        <v>1572933600</v>
      </c>
      <c r="M379" s="11">
        <f t="shared" si="21"/>
        <v>43774.25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5">
        <f t="shared" si="22"/>
        <v>0.10257545271629778</v>
      </c>
      <c r="T379">
        <f t="shared" si="23"/>
        <v>40.14173228346457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1">
        <f t="shared" si="20"/>
        <v>43241.208333333328</v>
      </c>
      <c r="L380">
        <v>1530162000</v>
      </c>
      <c r="M380" s="11">
        <f t="shared" si="21"/>
        <v>43279.208333333328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5">
        <f t="shared" si="22"/>
        <v>0.13962962962962963</v>
      </c>
      <c r="T380">
        <f t="shared" si="23"/>
        <v>70.090140845070422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1">
        <f t="shared" si="20"/>
        <v>40843.208333333336</v>
      </c>
      <c r="L381">
        <v>1320904800</v>
      </c>
      <c r="M381" s="11">
        <f t="shared" si="21"/>
        <v>40857.25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5">
        <f t="shared" si="22"/>
        <v>0.40444444444444444</v>
      </c>
      <c r="T381">
        <f t="shared" si="23"/>
        <v>66.181818181818187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1">
        <f t="shared" si="20"/>
        <v>41448.208333333336</v>
      </c>
      <c r="L382">
        <v>1372395600</v>
      </c>
      <c r="M382" s="11">
        <f t="shared" si="21"/>
        <v>41453.208333333336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5">
        <f t="shared" si="22"/>
        <v>1.6032</v>
      </c>
      <c r="T382">
        <f t="shared" si="23"/>
        <v>47.714285714285715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1">
        <f t="shared" si="20"/>
        <v>42163.208333333328</v>
      </c>
      <c r="L383">
        <v>1437714000</v>
      </c>
      <c r="M383" s="11">
        <f t="shared" si="21"/>
        <v>42209.208333333328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5">
        <f t="shared" si="22"/>
        <v>1.8394339622641509</v>
      </c>
      <c r="T383">
        <f t="shared" si="23"/>
        <v>62.896774193548389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1">
        <f t="shared" si="20"/>
        <v>43024.208333333328</v>
      </c>
      <c r="L384">
        <v>1509771600</v>
      </c>
      <c r="M384" s="11">
        <f t="shared" si="21"/>
        <v>43043.208333333328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5">
        <f t="shared" si="22"/>
        <v>0.63769230769230767</v>
      </c>
      <c r="T384">
        <f t="shared" si="23"/>
        <v>86.611940298507463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1">
        <f t="shared" si="20"/>
        <v>43509.25</v>
      </c>
      <c r="L385">
        <v>1550556000</v>
      </c>
      <c r="M385" s="11">
        <f t="shared" si="21"/>
        <v>43515.25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5">
        <f t="shared" si="22"/>
        <v>2.2538095238095237</v>
      </c>
      <c r="T385">
        <f t="shared" si="23"/>
        <v>75.126984126984127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1">
        <f t="shared" ref="K386:K449" si="24">(((J386/60)/60)/24)+DATE(1970,1,1)</f>
        <v>42776.25</v>
      </c>
      <c r="L386">
        <v>1489039200</v>
      </c>
      <c r="M386" s="11">
        <f t="shared" ref="M386:M449" si="25">(((L386/60)/60)/24)+DATE(1970,1,1)</f>
        <v>42803.25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5">
        <f t="shared" si="22"/>
        <v>1.7200961538461539</v>
      </c>
      <c r="T386">
        <f t="shared" si="23"/>
        <v>41.004167534903104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1">
        <f t="shared" si="24"/>
        <v>43553.208333333328</v>
      </c>
      <c r="L387">
        <v>1556600400</v>
      </c>
      <c r="M387" s="11">
        <f t="shared" si="25"/>
        <v>43585.208333333328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5">
        <f t="shared" ref="S387:S450" si="26">E387/D387</f>
        <v>1.4616709511568124</v>
      </c>
      <c r="T387">
        <f t="shared" ref="T387:T450" si="27">E387/G387</f>
        <v>50.007915567282325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1">
        <f t="shared" si="24"/>
        <v>40355.208333333336</v>
      </c>
      <c r="L388">
        <v>1278565200</v>
      </c>
      <c r="M388" s="11">
        <f t="shared" si="25"/>
        <v>40367.208333333336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5">
        <f t="shared" si="26"/>
        <v>0.76423616236162362</v>
      </c>
      <c r="T388">
        <f t="shared" si="27"/>
        <v>96.960674157303373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1">
        <f t="shared" si="24"/>
        <v>41072.208333333336</v>
      </c>
      <c r="L389">
        <v>1339909200</v>
      </c>
      <c r="M389" s="11">
        <f t="shared" si="25"/>
        <v>41077.208333333336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5">
        <f t="shared" si="26"/>
        <v>0.39261467889908258</v>
      </c>
      <c r="T389">
        <f t="shared" si="27"/>
        <v>100.93160377358491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1">
        <f t="shared" si="24"/>
        <v>40912.25</v>
      </c>
      <c r="L390">
        <v>1325829600</v>
      </c>
      <c r="M390" s="11">
        <f t="shared" si="25"/>
        <v>40914.25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5">
        <f t="shared" si="26"/>
        <v>0.11270034843205574</v>
      </c>
      <c r="T390">
        <f t="shared" si="27"/>
        <v>89.227586206896547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1">
        <f t="shared" si="24"/>
        <v>40479.208333333336</v>
      </c>
      <c r="L391">
        <v>1290578400</v>
      </c>
      <c r="M391" s="11">
        <f t="shared" si="25"/>
        <v>40506.25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5">
        <f t="shared" si="26"/>
        <v>1.2211084337349398</v>
      </c>
      <c r="T391">
        <f t="shared" si="27"/>
        <v>87.979166666666671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1">
        <f t="shared" si="24"/>
        <v>41530.208333333336</v>
      </c>
      <c r="L392">
        <v>1380344400</v>
      </c>
      <c r="M392" s="11">
        <f t="shared" si="25"/>
        <v>41545.208333333336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5">
        <f t="shared" si="26"/>
        <v>1.8654166666666667</v>
      </c>
      <c r="T392">
        <f t="shared" si="27"/>
        <v>89.54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1">
        <f t="shared" si="24"/>
        <v>41653.25</v>
      </c>
      <c r="L393">
        <v>1389852000</v>
      </c>
      <c r="M393" s="11">
        <f t="shared" si="25"/>
        <v>41655.25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5">
        <f t="shared" si="26"/>
        <v>7.27317880794702E-2</v>
      </c>
      <c r="T393">
        <f t="shared" si="27"/>
        <v>29.09271523178808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1">
        <f t="shared" si="24"/>
        <v>40549.25</v>
      </c>
      <c r="L394">
        <v>1294466400</v>
      </c>
      <c r="M394" s="11">
        <f t="shared" si="25"/>
        <v>40551.25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5">
        <f t="shared" si="26"/>
        <v>0.65642371234207963</v>
      </c>
      <c r="T394">
        <f t="shared" si="27"/>
        <v>42.006218905472636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1">
        <f t="shared" si="24"/>
        <v>42933.208333333328</v>
      </c>
      <c r="L395">
        <v>1500354000</v>
      </c>
      <c r="M395" s="11">
        <f t="shared" si="25"/>
        <v>42934.208333333328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5">
        <f t="shared" si="26"/>
        <v>2.2896178343949045</v>
      </c>
      <c r="T395">
        <f t="shared" si="27"/>
        <v>47.004903563255965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1">
        <f t="shared" si="24"/>
        <v>41484.208333333336</v>
      </c>
      <c r="L396">
        <v>1375938000</v>
      </c>
      <c r="M396" s="11">
        <f t="shared" si="25"/>
        <v>41494.208333333336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5">
        <f t="shared" si="26"/>
        <v>4.6937499999999996</v>
      </c>
      <c r="T396">
        <f t="shared" si="27"/>
        <v>110.44117647058823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1">
        <f t="shared" si="24"/>
        <v>40885.25</v>
      </c>
      <c r="L397">
        <v>1323410400</v>
      </c>
      <c r="M397" s="11">
        <f t="shared" si="25"/>
        <v>40886.25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5">
        <f t="shared" si="26"/>
        <v>1.3011267605633803</v>
      </c>
      <c r="T397">
        <f t="shared" si="27"/>
        <v>41.990909090909092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1">
        <f t="shared" si="24"/>
        <v>43378.208333333328</v>
      </c>
      <c r="L398">
        <v>1539406800</v>
      </c>
      <c r="M398" s="11">
        <f t="shared" si="25"/>
        <v>43386.208333333328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5">
        <f t="shared" si="26"/>
        <v>1.6705422993492407</v>
      </c>
      <c r="T398">
        <f t="shared" si="27"/>
        <v>48.012468827930178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1">
        <f t="shared" si="24"/>
        <v>41417.208333333336</v>
      </c>
      <c r="L399">
        <v>1369803600</v>
      </c>
      <c r="M399" s="11">
        <f t="shared" si="25"/>
        <v>41423.208333333336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5">
        <f t="shared" si="26"/>
        <v>1.738641975308642</v>
      </c>
      <c r="T399">
        <f t="shared" si="27"/>
        <v>31.019823788546255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1">
        <f t="shared" si="24"/>
        <v>43228.208333333328</v>
      </c>
      <c r="L400">
        <v>1525928400</v>
      </c>
      <c r="M400" s="11">
        <f t="shared" si="25"/>
        <v>43230.208333333328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5">
        <f t="shared" si="26"/>
        <v>7.1776470588235295</v>
      </c>
      <c r="T400">
        <f t="shared" si="27"/>
        <v>99.203252032520325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1">
        <f t="shared" si="24"/>
        <v>40576.25</v>
      </c>
      <c r="L401">
        <v>1297231200</v>
      </c>
      <c r="M401" s="11">
        <f t="shared" si="25"/>
        <v>40583.25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5">
        <f t="shared" si="26"/>
        <v>0.63850976361767731</v>
      </c>
      <c r="T401">
        <f t="shared" si="27"/>
        <v>66.022316684378325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1">
        <f t="shared" si="24"/>
        <v>41502.208333333336</v>
      </c>
      <c r="L402">
        <v>1378530000</v>
      </c>
      <c r="M402" s="11">
        <f t="shared" si="25"/>
        <v>41524.208333333336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5">
        <f t="shared" si="26"/>
        <v>0.02</v>
      </c>
      <c r="T402">
        <f t="shared" si="27"/>
        <v>2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1">
        <f t="shared" si="24"/>
        <v>43765.208333333328</v>
      </c>
      <c r="L403">
        <v>1572152400</v>
      </c>
      <c r="M403" s="11">
        <f t="shared" si="25"/>
        <v>43765.208333333328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5">
        <f t="shared" si="26"/>
        <v>15.302222222222222</v>
      </c>
      <c r="T403">
        <f t="shared" si="27"/>
        <v>46.060200668896321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1">
        <f t="shared" si="24"/>
        <v>40914.25</v>
      </c>
      <c r="L404">
        <v>1329890400</v>
      </c>
      <c r="M404" s="11">
        <f t="shared" si="25"/>
        <v>40961.25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5">
        <f t="shared" si="26"/>
        <v>0.40356164383561643</v>
      </c>
      <c r="T404">
        <f t="shared" si="27"/>
        <v>73.650000000000006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1">
        <f t="shared" si="24"/>
        <v>40310.208333333336</v>
      </c>
      <c r="L405">
        <v>1276750800</v>
      </c>
      <c r="M405" s="11">
        <f t="shared" si="25"/>
        <v>40346.208333333336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5">
        <f t="shared" si="26"/>
        <v>0.86220633299284988</v>
      </c>
      <c r="T405">
        <f t="shared" si="27"/>
        <v>55.99336650082919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1">
        <f t="shared" si="24"/>
        <v>43053.25</v>
      </c>
      <c r="L406">
        <v>1510898400</v>
      </c>
      <c r="M406" s="11">
        <f t="shared" si="25"/>
        <v>43056.25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5">
        <f t="shared" si="26"/>
        <v>3.1558486707566464</v>
      </c>
      <c r="T406">
        <f t="shared" si="27"/>
        <v>68.985695127402778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1">
        <f t="shared" si="24"/>
        <v>43255.208333333328</v>
      </c>
      <c r="L407">
        <v>1532408400</v>
      </c>
      <c r="M407" s="11">
        <f t="shared" si="25"/>
        <v>43305.208333333328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5">
        <f t="shared" si="26"/>
        <v>0.89618243243243245</v>
      </c>
      <c r="T407">
        <f t="shared" si="27"/>
        <v>60.981609195402299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1">
        <f t="shared" si="24"/>
        <v>41304.25</v>
      </c>
      <c r="L408">
        <v>1360562400</v>
      </c>
      <c r="M408" s="11">
        <f t="shared" si="25"/>
        <v>41316.25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5">
        <f t="shared" si="26"/>
        <v>1.8214503816793892</v>
      </c>
      <c r="T408">
        <f t="shared" si="27"/>
        <v>110.98139534883721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1">
        <f t="shared" si="24"/>
        <v>43751.208333333328</v>
      </c>
      <c r="L409">
        <v>1571547600</v>
      </c>
      <c r="M409" s="11">
        <f t="shared" si="25"/>
        <v>43758.208333333328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5">
        <f t="shared" si="26"/>
        <v>3.5588235294117645</v>
      </c>
      <c r="T409">
        <f t="shared" si="27"/>
        <v>25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1">
        <f t="shared" si="24"/>
        <v>42541.208333333328</v>
      </c>
      <c r="L410">
        <v>1468126800</v>
      </c>
      <c r="M410" s="11">
        <f t="shared" si="25"/>
        <v>42561.208333333328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5">
        <f t="shared" si="26"/>
        <v>1.3183695652173912</v>
      </c>
      <c r="T410">
        <f t="shared" si="27"/>
        <v>78.759740259740255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1">
        <f t="shared" si="24"/>
        <v>42843.208333333328</v>
      </c>
      <c r="L411">
        <v>1492837200</v>
      </c>
      <c r="M411" s="11">
        <f t="shared" si="25"/>
        <v>42847.208333333328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5">
        <f t="shared" si="26"/>
        <v>0.46315634218289087</v>
      </c>
      <c r="T411">
        <f t="shared" si="27"/>
        <v>87.960784313725483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1">
        <f t="shared" si="24"/>
        <v>42122.208333333328</v>
      </c>
      <c r="L412">
        <v>1430197200</v>
      </c>
      <c r="M412" s="11">
        <f t="shared" si="25"/>
        <v>42122.208333333328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5">
        <f t="shared" si="26"/>
        <v>0.36132726089785294</v>
      </c>
      <c r="T412">
        <f t="shared" si="27"/>
        <v>49.987398739873989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1">
        <f t="shared" si="24"/>
        <v>42884.208333333328</v>
      </c>
      <c r="L413">
        <v>1496206800</v>
      </c>
      <c r="M413" s="11">
        <f t="shared" si="25"/>
        <v>42886.208333333328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5">
        <f t="shared" si="26"/>
        <v>1.0462820512820512</v>
      </c>
      <c r="T413">
        <f t="shared" si="27"/>
        <v>99.524390243902445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1">
        <f t="shared" si="24"/>
        <v>41642.25</v>
      </c>
      <c r="L414">
        <v>1389592800</v>
      </c>
      <c r="M414" s="11">
        <f t="shared" si="25"/>
        <v>41652.25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5">
        <f t="shared" si="26"/>
        <v>6.6885714285714286</v>
      </c>
      <c r="T414">
        <f t="shared" si="27"/>
        <v>104.82089552238806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1">
        <f t="shared" si="24"/>
        <v>43431.25</v>
      </c>
      <c r="L415">
        <v>1545631200</v>
      </c>
      <c r="M415" s="11">
        <f t="shared" si="25"/>
        <v>43458.25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5">
        <f t="shared" si="26"/>
        <v>0.62072823218997364</v>
      </c>
      <c r="T415">
        <f t="shared" si="27"/>
        <v>108.01469237832875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1">
        <f t="shared" si="24"/>
        <v>40288.208333333336</v>
      </c>
      <c r="L416">
        <v>1272430800</v>
      </c>
      <c r="M416" s="11">
        <f t="shared" si="25"/>
        <v>40296.208333333336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5">
        <f t="shared" si="26"/>
        <v>0.84699787460148779</v>
      </c>
      <c r="T416">
        <f t="shared" si="27"/>
        <v>28.998544660724033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1">
        <f t="shared" si="24"/>
        <v>40921.25</v>
      </c>
      <c r="L417">
        <v>1327903200</v>
      </c>
      <c r="M417" s="11">
        <f t="shared" si="25"/>
        <v>40938.25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5">
        <f t="shared" si="26"/>
        <v>0.11059030837004405</v>
      </c>
      <c r="T417">
        <f t="shared" si="27"/>
        <v>30.028708133971293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1">
        <f t="shared" si="24"/>
        <v>40560.25</v>
      </c>
      <c r="L418">
        <v>1296021600</v>
      </c>
      <c r="M418" s="11">
        <f t="shared" si="25"/>
        <v>40569.25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5">
        <f t="shared" si="26"/>
        <v>0.43838781575037145</v>
      </c>
      <c r="T418">
        <f t="shared" si="27"/>
        <v>41.005559416261292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1">
        <f t="shared" si="24"/>
        <v>43407.208333333328</v>
      </c>
      <c r="L419">
        <v>1543298400</v>
      </c>
      <c r="M419" s="11">
        <f t="shared" si="25"/>
        <v>43431.25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5">
        <f t="shared" si="26"/>
        <v>0.55470588235294116</v>
      </c>
      <c r="T419">
        <f t="shared" si="27"/>
        <v>62.866666666666667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1">
        <f t="shared" si="24"/>
        <v>41035.208333333336</v>
      </c>
      <c r="L420">
        <v>1336366800</v>
      </c>
      <c r="M420" s="11">
        <f t="shared" si="25"/>
        <v>41036.208333333336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5">
        <f t="shared" si="26"/>
        <v>0.57399511301160655</v>
      </c>
      <c r="T420">
        <f t="shared" si="27"/>
        <v>47.005002501250623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1">
        <f t="shared" si="24"/>
        <v>40899.25</v>
      </c>
      <c r="L421">
        <v>1325052000</v>
      </c>
      <c r="M421" s="11">
        <f t="shared" si="25"/>
        <v>40905.25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5">
        <f t="shared" si="26"/>
        <v>1.2343497363796134</v>
      </c>
      <c r="T421">
        <f t="shared" si="27"/>
        <v>26.997693638285604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1">
        <f t="shared" si="24"/>
        <v>42911.208333333328</v>
      </c>
      <c r="L422">
        <v>1499576400</v>
      </c>
      <c r="M422" s="11">
        <f t="shared" si="25"/>
        <v>42925.208333333328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5">
        <f t="shared" si="26"/>
        <v>1.2846</v>
      </c>
      <c r="T422">
        <f t="shared" si="27"/>
        <v>68.329787234042556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1">
        <f t="shared" si="24"/>
        <v>42915.208333333328</v>
      </c>
      <c r="L423">
        <v>1501304400</v>
      </c>
      <c r="M423" s="11">
        <f t="shared" si="25"/>
        <v>42945.208333333328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5">
        <f t="shared" si="26"/>
        <v>0.63989361702127656</v>
      </c>
      <c r="T423">
        <f t="shared" si="27"/>
        <v>50.974576271186443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1">
        <f t="shared" si="24"/>
        <v>40285.208333333336</v>
      </c>
      <c r="L424">
        <v>1273208400</v>
      </c>
      <c r="M424" s="11">
        <f t="shared" si="25"/>
        <v>40305.208333333336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5">
        <f t="shared" si="26"/>
        <v>1.2729885057471264</v>
      </c>
      <c r="T424">
        <f t="shared" si="27"/>
        <v>54.024390243902438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1">
        <f t="shared" si="24"/>
        <v>40808.208333333336</v>
      </c>
      <c r="L425">
        <v>1316840400</v>
      </c>
      <c r="M425" s="11">
        <f t="shared" si="25"/>
        <v>40810.208333333336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5">
        <f t="shared" si="26"/>
        <v>0.10638024357239513</v>
      </c>
      <c r="T425">
        <f t="shared" si="27"/>
        <v>97.055555555555557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1">
        <f t="shared" si="24"/>
        <v>43208.208333333328</v>
      </c>
      <c r="L426">
        <v>1524546000</v>
      </c>
      <c r="M426" s="11">
        <f t="shared" si="25"/>
        <v>43214.208333333328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5">
        <f t="shared" si="26"/>
        <v>0.40470588235294119</v>
      </c>
      <c r="T426">
        <f t="shared" si="27"/>
        <v>24.867469879518072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1">
        <f t="shared" si="24"/>
        <v>42213.208333333328</v>
      </c>
      <c r="L427">
        <v>1438578000</v>
      </c>
      <c r="M427" s="11">
        <f t="shared" si="25"/>
        <v>42219.208333333328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5">
        <f t="shared" si="26"/>
        <v>2.8766666666666665</v>
      </c>
      <c r="T427">
        <f t="shared" si="27"/>
        <v>84.423913043478265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1">
        <f t="shared" si="24"/>
        <v>41332.25</v>
      </c>
      <c r="L428">
        <v>1362549600</v>
      </c>
      <c r="M428" s="11">
        <f t="shared" si="25"/>
        <v>41339.25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5">
        <f t="shared" si="26"/>
        <v>5.7294444444444448</v>
      </c>
      <c r="T428">
        <f t="shared" si="27"/>
        <v>47.091324200913242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1">
        <f t="shared" si="24"/>
        <v>41895.208333333336</v>
      </c>
      <c r="L429">
        <v>1413349200</v>
      </c>
      <c r="M429" s="11">
        <f t="shared" si="25"/>
        <v>41927.208333333336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5">
        <f t="shared" si="26"/>
        <v>1.1290429799426933</v>
      </c>
      <c r="T429">
        <f t="shared" si="27"/>
        <v>77.996041171813147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1">
        <f t="shared" si="24"/>
        <v>40585.25</v>
      </c>
      <c r="L430">
        <v>1298008800</v>
      </c>
      <c r="M430" s="11">
        <f t="shared" si="25"/>
        <v>40592.25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5">
        <f t="shared" si="26"/>
        <v>0.46387573964497042</v>
      </c>
      <c r="T430">
        <f t="shared" si="27"/>
        <v>62.967871485943775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1">
        <f t="shared" si="24"/>
        <v>41680.25</v>
      </c>
      <c r="L431">
        <v>1394427600</v>
      </c>
      <c r="M431" s="11">
        <f t="shared" si="25"/>
        <v>41708.208333333336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5">
        <f t="shared" si="26"/>
        <v>0.90675916230366493</v>
      </c>
      <c r="T431">
        <f t="shared" si="27"/>
        <v>81.006080449017773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1">
        <f t="shared" si="24"/>
        <v>43737.208333333328</v>
      </c>
      <c r="L432">
        <v>1572670800</v>
      </c>
      <c r="M432" s="11">
        <f t="shared" si="25"/>
        <v>43771.208333333328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5">
        <f t="shared" si="26"/>
        <v>0.67740740740740746</v>
      </c>
      <c r="T432">
        <f t="shared" si="27"/>
        <v>65.321428571428569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1">
        <f t="shared" si="24"/>
        <v>43273.208333333328</v>
      </c>
      <c r="L433">
        <v>1531112400</v>
      </c>
      <c r="M433" s="11">
        <f t="shared" si="25"/>
        <v>43290.208333333328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5">
        <f t="shared" si="26"/>
        <v>1.9249019607843136</v>
      </c>
      <c r="T433">
        <f t="shared" si="27"/>
        <v>104.43617021276596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1">
        <f t="shared" si="24"/>
        <v>41761.208333333336</v>
      </c>
      <c r="L434">
        <v>1400734800</v>
      </c>
      <c r="M434" s="11">
        <f t="shared" si="25"/>
        <v>41781.208333333336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5">
        <f t="shared" si="26"/>
        <v>0.82714285714285718</v>
      </c>
      <c r="T434">
        <f t="shared" si="27"/>
        <v>69.989010989010993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1">
        <f t="shared" si="24"/>
        <v>41603.25</v>
      </c>
      <c r="L435">
        <v>1386741600</v>
      </c>
      <c r="M435" s="11">
        <f t="shared" si="25"/>
        <v>41619.25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5">
        <f t="shared" si="26"/>
        <v>0.54163920922570019</v>
      </c>
      <c r="T435">
        <f t="shared" si="27"/>
        <v>83.023989898989896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1">
        <f t="shared" si="24"/>
        <v>42705.25</v>
      </c>
      <c r="L436">
        <v>1481781600</v>
      </c>
      <c r="M436" s="11">
        <f t="shared" si="25"/>
        <v>42719.25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5">
        <f t="shared" si="26"/>
        <v>0.16722222222222222</v>
      </c>
      <c r="T436">
        <f t="shared" si="27"/>
        <v>90.3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1">
        <f t="shared" si="24"/>
        <v>41988.25</v>
      </c>
      <c r="L437">
        <v>1419660000</v>
      </c>
      <c r="M437" s="11">
        <f t="shared" si="25"/>
        <v>42000.25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5">
        <f t="shared" si="26"/>
        <v>1.168766404199475</v>
      </c>
      <c r="T437">
        <f t="shared" si="27"/>
        <v>103.98131932282546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1">
        <f t="shared" si="24"/>
        <v>43575.208333333328</v>
      </c>
      <c r="L438">
        <v>1555822800</v>
      </c>
      <c r="M438" s="11">
        <f t="shared" si="25"/>
        <v>43576.208333333328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5">
        <f t="shared" si="26"/>
        <v>10.521538461538462</v>
      </c>
      <c r="T438">
        <f t="shared" si="27"/>
        <v>54.931726907630519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1">
        <f t="shared" si="24"/>
        <v>42260.208333333328</v>
      </c>
      <c r="L439">
        <v>1442379600</v>
      </c>
      <c r="M439" s="11">
        <f t="shared" si="25"/>
        <v>42263.208333333328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5">
        <f t="shared" si="26"/>
        <v>1.2307407407407407</v>
      </c>
      <c r="T439">
        <f t="shared" si="27"/>
        <v>51.921875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1">
        <f t="shared" si="24"/>
        <v>41337.25</v>
      </c>
      <c r="L440">
        <v>1364965200</v>
      </c>
      <c r="M440" s="11">
        <f t="shared" si="25"/>
        <v>41367.208333333336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5">
        <f t="shared" si="26"/>
        <v>1.7863855421686747</v>
      </c>
      <c r="T440">
        <f t="shared" si="27"/>
        <v>60.02834008097166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1">
        <f t="shared" si="24"/>
        <v>42680.208333333328</v>
      </c>
      <c r="L441">
        <v>1479016800</v>
      </c>
      <c r="M441" s="11">
        <f t="shared" si="25"/>
        <v>42687.25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5">
        <f t="shared" si="26"/>
        <v>3.5528169014084505</v>
      </c>
      <c r="T441">
        <f t="shared" si="27"/>
        <v>44.003488879197555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1">
        <f t="shared" si="24"/>
        <v>42916.208333333328</v>
      </c>
      <c r="L442">
        <v>1499662800</v>
      </c>
      <c r="M442" s="11">
        <f t="shared" si="25"/>
        <v>42926.208333333328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5">
        <f t="shared" si="26"/>
        <v>1.6190634146341463</v>
      </c>
      <c r="T442">
        <f t="shared" si="27"/>
        <v>53.003513254551258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1">
        <f t="shared" si="24"/>
        <v>41025.208333333336</v>
      </c>
      <c r="L443">
        <v>1337835600</v>
      </c>
      <c r="M443" s="11">
        <f t="shared" si="25"/>
        <v>41053.208333333336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5">
        <f t="shared" si="26"/>
        <v>0.24914285714285714</v>
      </c>
      <c r="T443">
        <f t="shared" si="27"/>
        <v>54.5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1">
        <f t="shared" si="24"/>
        <v>42980.208333333328</v>
      </c>
      <c r="L444">
        <v>1505710800</v>
      </c>
      <c r="M444" s="11">
        <f t="shared" si="25"/>
        <v>42996.208333333328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5">
        <f t="shared" si="26"/>
        <v>1.9872222222222222</v>
      </c>
      <c r="T444">
        <f t="shared" si="27"/>
        <v>75.04195804195804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1">
        <f t="shared" si="24"/>
        <v>40451.208333333336</v>
      </c>
      <c r="L445">
        <v>1287464400</v>
      </c>
      <c r="M445" s="11">
        <f t="shared" si="25"/>
        <v>40470.208333333336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5">
        <f t="shared" si="26"/>
        <v>0.34752688172043011</v>
      </c>
      <c r="T445">
        <f t="shared" si="27"/>
        <v>35.911111111111111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1">
        <f t="shared" si="24"/>
        <v>40748.208333333336</v>
      </c>
      <c r="L446">
        <v>1311656400</v>
      </c>
      <c r="M446" s="11">
        <f t="shared" si="25"/>
        <v>40750.208333333336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5">
        <f t="shared" si="26"/>
        <v>1.7641935483870967</v>
      </c>
      <c r="T446">
        <f t="shared" si="27"/>
        <v>36.952702702702702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1">
        <f t="shared" si="24"/>
        <v>40515.25</v>
      </c>
      <c r="L447">
        <v>1293170400</v>
      </c>
      <c r="M447" s="11">
        <f t="shared" si="25"/>
        <v>40536.25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5">
        <f t="shared" si="26"/>
        <v>5.1138095238095236</v>
      </c>
      <c r="T447">
        <f t="shared" si="27"/>
        <v>63.170588235294119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1">
        <f t="shared" si="24"/>
        <v>41261.25</v>
      </c>
      <c r="L448">
        <v>1355983200</v>
      </c>
      <c r="M448" s="11">
        <f t="shared" si="25"/>
        <v>41263.25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5">
        <f t="shared" si="26"/>
        <v>0.82044117647058823</v>
      </c>
      <c r="T448">
        <f t="shared" si="27"/>
        <v>29.99462365591398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1">
        <f t="shared" si="24"/>
        <v>43088.25</v>
      </c>
      <c r="L449">
        <v>1515045600</v>
      </c>
      <c r="M449" s="11">
        <f t="shared" si="25"/>
        <v>43104.25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5">
        <f t="shared" si="26"/>
        <v>0.24326030927835052</v>
      </c>
      <c r="T449">
        <f t="shared" si="27"/>
        <v>86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1">
        <f t="shared" ref="K450:K513" si="28">(((J450/60)/60)/24)+DATE(1970,1,1)</f>
        <v>41378.208333333336</v>
      </c>
      <c r="L450">
        <v>1366088400</v>
      </c>
      <c r="M450" s="11">
        <f t="shared" ref="M450:M513" si="29">(((L450/60)/60)/24)+DATE(1970,1,1)</f>
        <v>41380.208333333336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5">
        <f t="shared" si="26"/>
        <v>0.50482758620689661</v>
      </c>
      <c r="T450">
        <f t="shared" si="27"/>
        <v>75.014876033057845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1">
        <f t="shared" si="28"/>
        <v>43530.25</v>
      </c>
      <c r="L451">
        <v>1553317200</v>
      </c>
      <c r="M451" s="11">
        <f t="shared" si="29"/>
        <v>43547.208333333328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5">
        <f t="shared" ref="S451:S514" si="30">E451/D451</f>
        <v>9.67</v>
      </c>
      <c r="T451">
        <f t="shared" ref="T451:T514" si="31">E451/G451</f>
        <v>101.19767441860465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1">
        <f t="shared" si="28"/>
        <v>43394.208333333328</v>
      </c>
      <c r="L452">
        <v>1542088800</v>
      </c>
      <c r="M452" s="11">
        <f t="shared" si="29"/>
        <v>43417.25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5">
        <f t="shared" si="30"/>
        <v>0.04</v>
      </c>
      <c r="T452">
        <f t="shared" si="31"/>
        <v>4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1">
        <f t="shared" si="28"/>
        <v>42935.208333333328</v>
      </c>
      <c r="L453">
        <v>1503118800</v>
      </c>
      <c r="M453" s="11">
        <f t="shared" si="29"/>
        <v>42966.208333333328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5">
        <f t="shared" si="30"/>
        <v>1.2284501347708894</v>
      </c>
      <c r="T453">
        <f t="shared" si="31"/>
        <v>29.001272669424118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1">
        <f t="shared" si="28"/>
        <v>40365.208333333336</v>
      </c>
      <c r="L454">
        <v>1278478800</v>
      </c>
      <c r="M454" s="11">
        <f t="shared" si="29"/>
        <v>40366.208333333336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5">
        <f t="shared" si="30"/>
        <v>0.63437500000000002</v>
      </c>
      <c r="T454">
        <f t="shared" si="31"/>
        <v>98.225806451612897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1">
        <f t="shared" si="28"/>
        <v>42705.25</v>
      </c>
      <c r="L455">
        <v>1484114400</v>
      </c>
      <c r="M455" s="11">
        <f t="shared" si="29"/>
        <v>42746.25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5">
        <f t="shared" si="30"/>
        <v>0.56331688596491225</v>
      </c>
      <c r="T455">
        <f t="shared" si="31"/>
        <v>87.001693480101608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1">
        <f t="shared" si="28"/>
        <v>41568.208333333336</v>
      </c>
      <c r="L456">
        <v>1385445600</v>
      </c>
      <c r="M456" s="11">
        <f t="shared" si="29"/>
        <v>41604.25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5">
        <f t="shared" si="30"/>
        <v>0.44074999999999998</v>
      </c>
      <c r="T456">
        <f t="shared" si="31"/>
        <v>45.205128205128204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1">
        <f t="shared" si="28"/>
        <v>40809.208333333336</v>
      </c>
      <c r="L457">
        <v>1318741200</v>
      </c>
      <c r="M457" s="11">
        <f t="shared" si="29"/>
        <v>40832.208333333336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5">
        <f t="shared" si="30"/>
        <v>1.1837253218884121</v>
      </c>
      <c r="T457">
        <f t="shared" si="31"/>
        <v>37.001341561577675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1">
        <f t="shared" si="28"/>
        <v>43141.25</v>
      </c>
      <c r="L458">
        <v>1518242400</v>
      </c>
      <c r="M458" s="11">
        <f t="shared" si="29"/>
        <v>43141.25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5">
        <f t="shared" si="30"/>
        <v>1.041243169398907</v>
      </c>
      <c r="T458">
        <f t="shared" si="31"/>
        <v>94.976947040498445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1">
        <f t="shared" si="28"/>
        <v>42657.208333333328</v>
      </c>
      <c r="L459">
        <v>1476594000</v>
      </c>
      <c r="M459" s="11">
        <f t="shared" si="29"/>
        <v>42659.208333333328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5">
        <f t="shared" si="30"/>
        <v>0.26640000000000003</v>
      </c>
      <c r="T459">
        <f t="shared" si="31"/>
        <v>28.956521739130434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1">
        <f t="shared" si="28"/>
        <v>40265.208333333336</v>
      </c>
      <c r="L460">
        <v>1273554000</v>
      </c>
      <c r="M460" s="11">
        <f t="shared" si="29"/>
        <v>40309.208333333336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5">
        <f t="shared" si="30"/>
        <v>3.5120118343195266</v>
      </c>
      <c r="T460">
        <f t="shared" si="31"/>
        <v>55.993396226415094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1">
        <f t="shared" si="28"/>
        <v>42001.25</v>
      </c>
      <c r="L461">
        <v>1421906400</v>
      </c>
      <c r="M461" s="11">
        <f t="shared" si="29"/>
        <v>42026.25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5">
        <f t="shared" si="30"/>
        <v>0.90063492063492068</v>
      </c>
      <c r="T461">
        <f t="shared" si="31"/>
        <v>54.038095238095238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1">
        <f t="shared" si="28"/>
        <v>40399.208333333336</v>
      </c>
      <c r="L462">
        <v>1281589200</v>
      </c>
      <c r="M462" s="11">
        <f t="shared" si="29"/>
        <v>40402.208333333336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5">
        <f t="shared" si="30"/>
        <v>1.7162500000000001</v>
      </c>
      <c r="T462">
        <f t="shared" si="31"/>
        <v>82.38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1">
        <f t="shared" si="28"/>
        <v>41757.208333333336</v>
      </c>
      <c r="L463">
        <v>1400389200</v>
      </c>
      <c r="M463" s="11">
        <f t="shared" si="29"/>
        <v>41777.208333333336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5">
        <f t="shared" si="30"/>
        <v>1.4104655870445344</v>
      </c>
      <c r="T463">
        <f t="shared" si="31"/>
        <v>66.997115384615384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1">
        <f t="shared" si="28"/>
        <v>41304.25</v>
      </c>
      <c r="L464">
        <v>1362808800</v>
      </c>
      <c r="M464" s="11">
        <f t="shared" si="29"/>
        <v>41342.25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5">
        <f t="shared" si="30"/>
        <v>0.30579449152542371</v>
      </c>
      <c r="T464">
        <f t="shared" si="31"/>
        <v>107.91401869158878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1">
        <f t="shared" si="28"/>
        <v>41639.25</v>
      </c>
      <c r="L465">
        <v>1388815200</v>
      </c>
      <c r="M465" s="11">
        <f t="shared" si="29"/>
        <v>41643.25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5">
        <f t="shared" si="30"/>
        <v>1.0816455696202532</v>
      </c>
      <c r="T465">
        <f t="shared" si="31"/>
        <v>69.009501187648453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1">
        <f t="shared" si="28"/>
        <v>43142.25</v>
      </c>
      <c r="L466">
        <v>1519538400</v>
      </c>
      <c r="M466" s="11">
        <f t="shared" si="29"/>
        <v>43156.25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5">
        <f t="shared" si="30"/>
        <v>1.3345505617977529</v>
      </c>
      <c r="T466">
        <f t="shared" si="31"/>
        <v>39.006568144499177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1">
        <f t="shared" si="28"/>
        <v>43127.25</v>
      </c>
      <c r="L467">
        <v>1517810400</v>
      </c>
      <c r="M467" s="11">
        <f t="shared" si="29"/>
        <v>43136.25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5">
        <f t="shared" si="30"/>
        <v>1.8785106382978722</v>
      </c>
      <c r="T467">
        <f t="shared" si="31"/>
        <v>110.3625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1">
        <f t="shared" si="28"/>
        <v>41409.208333333336</v>
      </c>
      <c r="L468">
        <v>1370581200</v>
      </c>
      <c r="M468" s="11">
        <f t="shared" si="29"/>
        <v>41432.208333333336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5">
        <f t="shared" si="30"/>
        <v>3.32</v>
      </c>
      <c r="T468">
        <f t="shared" si="31"/>
        <v>94.857142857142861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1">
        <f t="shared" si="28"/>
        <v>42331.25</v>
      </c>
      <c r="L469">
        <v>1448863200</v>
      </c>
      <c r="M469" s="11">
        <f t="shared" si="29"/>
        <v>42338.25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5">
        <f t="shared" si="30"/>
        <v>5.7521428571428572</v>
      </c>
      <c r="T469">
        <f t="shared" si="31"/>
        <v>57.935251798561154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1">
        <f t="shared" si="28"/>
        <v>43569.208333333328</v>
      </c>
      <c r="L470">
        <v>1556600400</v>
      </c>
      <c r="M470" s="11">
        <f t="shared" si="29"/>
        <v>43585.208333333328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5">
        <f t="shared" si="30"/>
        <v>0.40500000000000003</v>
      </c>
      <c r="T470">
        <f t="shared" si="31"/>
        <v>101.25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1">
        <f t="shared" si="28"/>
        <v>42142.208333333328</v>
      </c>
      <c r="L471">
        <v>1432098000</v>
      </c>
      <c r="M471" s="11">
        <f t="shared" si="29"/>
        <v>42144.208333333328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5">
        <f t="shared" si="30"/>
        <v>1.8442857142857143</v>
      </c>
      <c r="T471">
        <f t="shared" si="31"/>
        <v>64.95597484276729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1">
        <f t="shared" si="28"/>
        <v>42716.25</v>
      </c>
      <c r="L472">
        <v>1482127200</v>
      </c>
      <c r="M472" s="11">
        <f t="shared" si="29"/>
        <v>42723.25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5">
        <f t="shared" si="30"/>
        <v>2.8580555555555556</v>
      </c>
      <c r="T472">
        <f t="shared" si="31"/>
        <v>27.00524934383202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1">
        <f t="shared" si="28"/>
        <v>41031.208333333336</v>
      </c>
      <c r="L473">
        <v>1335934800</v>
      </c>
      <c r="M473" s="11">
        <f t="shared" si="29"/>
        <v>41031.208333333336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5">
        <f t="shared" si="30"/>
        <v>3.19</v>
      </c>
      <c r="T473">
        <f t="shared" si="31"/>
        <v>50.97422680412371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1">
        <f t="shared" si="28"/>
        <v>43535.208333333328</v>
      </c>
      <c r="L474">
        <v>1556946000</v>
      </c>
      <c r="M474" s="11">
        <f t="shared" si="29"/>
        <v>43589.208333333328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5">
        <f t="shared" si="30"/>
        <v>0.39234070221066319</v>
      </c>
      <c r="T474">
        <f t="shared" si="31"/>
        <v>104.94260869565217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1">
        <f t="shared" si="28"/>
        <v>43277.208333333328</v>
      </c>
      <c r="L475">
        <v>1530075600</v>
      </c>
      <c r="M475" s="11">
        <f t="shared" si="29"/>
        <v>43278.208333333328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5">
        <f t="shared" si="30"/>
        <v>1.7814000000000001</v>
      </c>
      <c r="T475">
        <f t="shared" si="31"/>
        <v>84.028301886792448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1">
        <f t="shared" si="28"/>
        <v>41989.25</v>
      </c>
      <c r="L476">
        <v>1418796000</v>
      </c>
      <c r="M476" s="11">
        <f t="shared" si="29"/>
        <v>41990.25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5">
        <f t="shared" si="30"/>
        <v>3.6515</v>
      </c>
      <c r="T476">
        <f t="shared" si="31"/>
        <v>102.85915492957747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1">
        <f t="shared" si="28"/>
        <v>41450.208333333336</v>
      </c>
      <c r="L477">
        <v>1372482000</v>
      </c>
      <c r="M477" s="11">
        <f t="shared" si="29"/>
        <v>41454.208333333336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5">
        <f t="shared" si="30"/>
        <v>1.1394594594594594</v>
      </c>
      <c r="T477">
        <f t="shared" si="31"/>
        <v>39.962085308056871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1">
        <f t="shared" si="28"/>
        <v>43322.208333333328</v>
      </c>
      <c r="L478">
        <v>1534395600</v>
      </c>
      <c r="M478" s="11">
        <f t="shared" si="29"/>
        <v>43328.208333333328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5">
        <f t="shared" si="30"/>
        <v>0.29828720626631855</v>
      </c>
      <c r="T478">
        <f t="shared" si="31"/>
        <v>51.001785714285717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1">
        <f t="shared" si="28"/>
        <v>40720.208333333336</v>
      </c>
      <c r="L479">
        <v>1311397200</v>
      </c>
      <c r="M479" s="11">
        <f t="shared" si="29"/>
        <v>40747.208333333336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5">
        <f t="shared" si="30"/>
        <v>0.54270588235294115</v>
      </c>
      <c r="T479">
        <f t="shared" si="31"/>
        <v>40.823008849557525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1">
        <f t="shared" si="28"/>
        <v>42072.208333333328</v>
      </c>
      <c r="L480">
        <v>1426914000</v>
      </c>
      <c r="M480" s="11">
        <f t="shared" si="29"/>
        <v>42084.208333333328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5">
        <f t="shared" si="30"/>
        <v>2.3634156976744185</v>
      </c>
      <c r="T480">
        <f t="shared" si="31"/>
        <v>58.999637155297535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1">
        <f t="shared" si="28"/>
        <v>42945.208333333328</v>
      </c>
      <c r="L481">
        <v>1501477200</v>
      </c>
      <c r="M481" s="11">
        <f t="shared" si="29"/>
        <v>42947.208333333328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5">
        <f t="shared" si="30"/>
        <v>5.1291666666666664</v>
      </c>
      <c r="T481">
        <f t="shared" si="31"/>
        <v>71.156069364161851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1">
        <f t="shared" si="28"/>
        <v>40248.25</v>
      </c>
      <c r="L482">
        <v>1269061200</v>
      </c>
      <c r="M482" s="11">
        <f t="shared" si="29"/>
        <v>40257.208333333336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5">
        <f t="shared" si="30"/>
        <v>1.0065116279069768</v>
      </c>
      <c r="T482">
        <f t="shared" si="31"/>
        <v>99.494252873563212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1">
        <f t="shared" si="28"/>
        <v>41913.208333333336</v>
      </c>
      <c r="L483">
        <v>1415772000</v>
      </c>
      <c r="M483" s="11">
        <f t="shared" si="29"/>
        <v>41955.25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5">
        <f t="shared" si="30"/>
        <v>0.81348423194303154</v>
      </c>
      <c r="T483">
        <f t="shared" si="31"/>
        <v>103.98634590377114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1">
        <f t="shared" si="28"/>
        <v>40963.25</v>
      </c>
      <c r="L484">
        <v>1331013600</v>
      </c>
      <c r="M484" s="11">
        <f t="shared" si="29"/>
        <v>40974.25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5">
        <f t="shared" si="30"/>
        <v>0.16404761904761905</v>
      </c>
      <c r="T484">
        <f t="shared" si="31"/>
        <v>76.555555555555557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1">
        <f t="shared" si="28"/>
        <v>43811.25</v>
      </c>
      <c r="L485">
        <v>1576735200</v>
      </c>
      <c r="M485" s="11">
        <f t="shared" si="29"/>
        <v>43818.25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5">
        <f t="shared" si="30"/>
        <v>0.52774617067833696</v>
      </c>
      <c r="T485">
        <f t="shared" si="31"/>
        <v>87.068592057761734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1">
        <f t="shared" si="28"/>
        <v>41855.208333333336</v>
      </c>
      <c r="L486">
        <v>1411362000</v>
      </c>
      <c r="M486" s="11">
        <f t="shared" si="29"/>
        <v>41904.208333333336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5">
        <f t="shared" si="30"/>
        <v>2.6020608108108108</v>
      </c>
      <c r="T486">
        <f t="shared" si="31"/>
        <v>48.99554707379135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1">
        <f t="shared" si="28"/>
        <v>43626.208333333328</v>
      </c>
      <c r="L487">
        <v>1563685200</v>
      </c>
      <c r="M487" s="11">
        <f t="shared" si="29"/>
        <v>43667.208333333328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5">
        <f t="shared" si="30"/>
        <v>0.30732891832229581</v>
      </c>
      <c r="T487">
        <f t="shared" si="31"/>
        <v>42.969135802469133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1">
        <f t="shared" si="28"/>
        <v>43168.25</v>
      </c>
      <c r="L488">
        <v>1521867600</v>
      </c>
      <c r="M488" s="11">
        <f t="shared" si="29"/>
        <v>43183.208333333328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5">
        <f t="shared" si="30"/>
        <v>0.13500000000000001</v>
      </c>
      <c r="T488">
        <f t="shared" si="31"/>
        <v>33.428571428571431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1">
        <f t="shared" si="28"/>
        <v>42845.208333333328</v>
      </c>
      <c r="L489">
        <v>1495515600</v>
      </c>
      <c r="M489" s="11">
        <f t="shared" si="29"/>
        <v>42878.208333333328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5">
        <f t="shared" si="30"/>
        <v>1.7862556663644606</v>
      </c>
      <c r="T489">
        <f t="shared" si="31"/>
        <v>83.982949701619773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1">
        <f t="shared" si="28"/>
        <v>42403.25</v>
      </c>
      <c r="L490">
        <v>1455948000</v>
      </c>
      <c r="M490" s="11">
        <f t="shared" si="29"/>
        <v>42420.25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5">
        <f t="shared" si="30"/>
        <v>2.2005660377358489</v>
      </c>
      <c r="T490">
        <f t="shared" si="31"/>
        <v>101.41739130434783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1">
        <f t="shared" si="28"/>
        <v>40406.208333333336</v>
      </c>
      <c r="L491">
        <v>1282366800</v>
      </c>
      <c r="M491" s="11">
        <f t="shared" si="29"/>
        <v>40411.208333333336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5">
        <f t="shared" si="30"/>
        <v>1.015108695652174</v>
      </c>
      <c r="T491">
        <f t="shared" si="31"/>
        <v>109.87058823529412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1">
        <f t="shared" si="28"/>
        <v>43786.25</v>
      </c>
      <c r="L492">
        <v>1574575200</v>
      </c>
      <c r="M492" s="11">
        <f t="shared" si="29"/>
        <v>43793.25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5">
        <f t="shared" si="30"/>
        <v>1.915</v>
      </c>
      <c r="T492">
        <f t="shared" si="31"/>
        <v>31.916666666666668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1">
        <f t="shared" si="28"/>
        <v>41456.208333333336</v>
      </c>
      <c r="L493">
        <v>1374901200</v>
      </c>
      <c r="M493" s="11">
        <f t="shared" si="29"/>
        <v>41482.208333333336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5">
        <f t="shared" si="30"/>
        <v>3.0534683098591549</v>
      </c>
      <c r="T493">
        <f t="shared" si="31"/>
        <v>70.993450675399103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1">
        <f t="shared" si="28"/>
        <v>40336.208333333336</v>
      </c>
      <c r="L494">
        <v>1278910800</v>
      </c>
      <c r="M494" s="11">
        <f t="shared" si="29"/>
        <v>40371.208333333336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5">
        <f t="shared" si="30"/>
        <v>0.23995287958115183</v>
      </c>
      <c r="T494">
        <f t="shared" si="31"/>
        <v>77.026890756302521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1">
        <f t="shared" si="28"/>
        <v>43645.208333333328</v>
      </c>
      <c r="L495">
        <v>1562907600</v>
      </c>
      <c r="M495" s="11">
        <f t="shared" si="29"/>
        <v>43658.208333333328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5">
        <f t="shared" si="30"/>
        <v>7.2377777777777776</v>
      </c>
      <c r="T495">
        <f t="shared" si="31"/>
        <v>101.78125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1">
        <f t="shared" si="28"/>
        <v>40990.208333333336</v>
      </c>
      <c r="L496">
        <v>1332478800</v>
      </c>
      <c r="M496" s="11">
        <f t="shared" si="29"/>
        <v>40991.208333333336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5">
        <f t="shared" si="30"/>
        <v>5.4736000000000002</v>
      </c>
      <c r="T496">
        <f t="shared" si="31"/>
        <v>51.059701492537314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1">
        <f t="shared" si="28"/>
        <v>41800.208333333336</v>
      </c>
      <c r="L497">
        <v>1402722000</v>
      </c>
      <c r="M497" s="11">
        <f t="shared" si="29"/>
        <v>41804.208333333336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5">
        <f t="shared" si="30"/>
        <v>4.1449999999999996</v>
      </c>
      <c r="T497">
        <f t="shared" si="31"/>
        <v>68.02051282051282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1">
        <f t="shared" si="28"/>
        <v>42876.208333333328</v>
      </c>
      <c r="L498">
        <v>1496811600</v>
      </c>
      <c r="M498" s="11">
        <f t="shared" si="29"/>
        <v>42893.208333333328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5">
        <f t="shared" si="30"/>
        <v>9.0696409140369975E-3</v>
      </c>
      <c r="T498">
        <f t="shared" si="31"/>
        <v>30.87037037037037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1">
        <f t="shared" si="28"/>
        <v>42724.25</v>
      </c>
      <c r="L499">
        <v>1482213600</v>
      </c>
      <c r="M499" s="11">
        <f t="shared" si="29"/>
        <v>42724.25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5">
        <f t="shared" si="30"/>
        <v>0.34173469387755101</v>
      </c>
      <c r="T499">
        <f t="shared" si="31"/>
        <v>27.908333333333335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1">
        <f t="shared" si="28"/>
        <v>42005.25</v>
      </c>
      <c r="L500">
        <v>1420264800</v>
      </c>
      <c r="M500" s="11">
        <f t="shared" si="29"/>
        <v>42007.25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5">
        <f t="shared" si="30"/>
        <v>0.239488107549121</v>
      </c>
      <c r="T500">
        <f t="shared" si="31"/>
        <v>79.994818652849744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1">
        <f t="shared" si="28"/>
        <v>42444.208333333328</v>
      </c>
      <c r="L501">
        <v>1458450000</v>
      </c>
      <c r="M501" s="11">
        <f t="shared" si="29"/>
        <v>42449.208333333328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5">
        <f t="shared" si="30"/>
        <v>0.48072649572649573</v>
      </c>
      <c r="T501">
        <f t="shared" si="31"/>
        <v>38.003378378378379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1">
        <f t="shared" si="28"/>
        <v>41395.208333333336</v>
      </c>
      <c r="L502">
        <v>1369803600</v>
      </c>
      <c r="M502" s="11">
        <f t="shared" si="29"/>
        <v>41423.208333333336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5">
        <f t="shared" si="30"/>
        <v>0</v>
      </c>
      <c r="T502" t="e">
        <f t="shared" si="31"/>
        <v>#DIV/0!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1">
        <f t="shared" si="28"/>
        <v>41345.208333333336</v>
      </c>
      <c r="L503">
        <v>1363237200</v>
      </c>
      <c r="M503" s="11">
        <f t="shared" si="29"/>
        <v>41347.208333333336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5">
        <f t="shared" si="30"/>
        <v>0.70145182291666663</v>
      </c>
      <c r="T503">
        <f t="shared" si="31"/>
        <v>59.990534521158132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1">
        <f t="shared" si="28"/>
        <v>41117.208333333336</v>
      </c>
      <c r="L504">
        <v>1345870800</v>
      </c>
      <c r="M504" s="11">
        <f t="shared" si="29"/>
        <v>41146.208333333336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5">
        <f t="shared" si="30"/>
        <v>5.2992307692307694</v>
      </c>
      <c r="T504">
        <f t="shared" si="31"/>
        <v>37.037634408602152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1">
        <f t="shared" si="28"/>
        <v>42186.208333333328</v>
      </c>
      <c r="L505">
        <v>1437454800</v>
      </c>
      <c r="M505" s="11">
        <f t="shared" si="29"/>
        <v>42206.208333333328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5">
        <f t="shared" si="30"/>
        <v>1.8032549019607844</v>
      </c>
      <c r="T505">
        <f t="shared" si="31"/>
        <v>99.963043478260872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1">
        <f t="shared" si="28"/>
        <v>42142.208333333328</v>
      </c>
      <c r="L506">
        <v>1432011600</v>
      </c>
      <c r="M506" s="11">
        <f t="shared" si="29"/>
        <v>42143.208333333328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5">
        <f t="shared" si="30"/>
        <v>0.92320000000000002</v>
      </c>
      <c r="T506">
        <f t="shared" si="31"/>
        <v>111.6774193548387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1">
        <f t="shared" si="28"/>
        <v>41341.25</v>
      </c>
      <c r="L507">
        <v>1366347600</v>
      </c>
      <c r="M507" s="11">
        <f t="shared" si="29"/>
        <v>41383.208333333336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5">
        <f t="shared" si="30"/>
        <v>0.13901001112347053</v>
      </c>
      <c r="T507">
        <f t="shared" si="31"/>
        <v>36.014409221902014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1">
        <f t="shared" si="28"/>
        <v>43062.25</v>
      </c>
      <c r="L508">
        <v>1512885600</v>
      </c>
      <c r="M508" s="11">
        <f t="shared" si="29"/>
        <v>43079.25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5">
        <f t="shared" si="30"/>
        <v>9.2707777777777771</v>
      </c>
      <c r="T508">
        <f t="shared" si="31"/>
        <v>66.010284810126578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1">
        <f t="shared" si="28"/>
        <v>41373.208333333336</v>
      </c>
      <c r="L509">
        <v>1369717200</v>
      </c>
      <c r="M509" s="11">
        <f t="shared" si="29"/>
        <v>41422.208333333336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5">
        <f t="shared" si="30"/>
        <v>0.39857142857142858</v>
      </c>
      <c r="T509">
        <f t="shared" si="31"/>
        <v>44.05263157894737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1">
        <f t="shared" si="28"/>
        <v>43310.208333333328</v>
      </c>
      <c r="L510">
        <v>1534654800</v>
      </c>
      <c r="M510" s="11">
        <f t="shared" si="29"/>
        <v>43331.208333333328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5">
        <f t="shared" si="30"/>
        <v>1.1222929936305732</v>
      </c>
      <c r="T510">
        <f t="shared" si="31"/>
        <v>52.999726551818434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1">
        <f t="shared" si="28"/>
        <v>41034.208333333336</v>
      </c>
      <c r="L511">
        <v>1337058000</v>
      </c>
      <c r="M511" s="11">
        <f t="shared" si="29"/>
        <v>41044.208333333336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5">
        <f t="shared" si="30"/>
        <v>0.70925816023738875</v>
      </c>
      <c r="T511">
        <f t="shared" si="31"/>
        <v>95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1">
        <f t="shared" si="28"/>
        <v>43251.208333333328</v>
      </c>
      <c r="L512">
        <v>1529816400</v>
      </c>
      <c r="M512" s="11">
        <f t="shared" si="29"/>
        <v>43275.208333333328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5">
        <f t="shared" si="30"/>
        <v>1.1908974358974358</v>
      </c>
      <c r="T512">
        <f t="shared" si="31"/>
        <v>70.908396946564892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1">
        <f t="shared" si="28"/>
        <v>43671.208333333328</v>
      </c>
      <c r="L513">
        <v>1564894800</v>
      </c>
      <c r="M513" s="11">
        <f t="shared" si="29"/>
        <v>43681.208333333328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5">
        <f t="shared" si="30"/>
        <v>0.24017591339648173</v>
      </c>
      <c r="T513">
        <f t="shared" si="31"/>
        <v>98.060773480662988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1">
        <f t="shared" ref="K514:K577" si="32">(((J514/60)/60)/24)+DATE(1970,1,1)</f>
        <v>41825.208333333336</v>
      </c>
      <c r="L514">
        <v>1404622800</v>
      </c>
      <c r="M514" s="11">
        <f t="shared" ref="M514:M577" si="33">(((L514/60)/60)/24)+DATE(1970,1,1)</f>
        <v>41826.208333333336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5">
        <f t="shared" si="30"/>
        <v>1.3931868131868133</v>
      </c>
      <c r="T514">
        <f t="shared" si="31"/>
        <v>53.046025104602514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1">
        <f t="shared" si="32"/>
        <v>40430.208333333336</v>
      </c>
      <c r="L515">
        <v>1284181200</v>
      </c>
      <c r="M515" s="11">
        <f t="shared" si="33"/>
        <v>40432.208333333336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5">
        <f t="shared" ref="S515:S578" si="34">E515/D515</f>
        <v>0.39277108433734942</v>
      </c>
      <c r="T515">
        <f t="shared" ref="T515:T578" si="35">E515/G515</f>
        <v>93.142857142857139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1">
        <f t="shared" si="32"/>
        <v>41614.25</v>
      </c>
      <c r="L516">
        <v>1386741600</v>
      </c>
      <c r="M516" s="11">
        <f t="shared" si="33"/>
        <v>41619.25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5">
        <f t="shared" si="34"/>
        <v>0.22439077144917088</v>
      </c>
      <c r="T516">
        <f t="shared" si="35"/>
        <v>58.945075757575758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1">
        <f t="shared" si="32"/>
        <v>40900.25</v>
      </c>
      <c r="L517">
        <v>1324792800</v>
      </c>
      <c r="M517" s="11">
        <f t="shared" si="33"/>
        <v>40902.25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5">
        <f t="shared" si="34"/>
        <v>0.55779069767441858</v>
      </c>
      <c r="T517">
        <f t="shared" si="35"/>
        <v>36.067669172932334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1">
        <f t="shared" si="32"/>
        <v>40396.208333333336</v>
      </c>
      <c r="L518">
        <v>1284354000</v>
      </c>
      <c r="M518" s="11">
        <f t="shared" si="33"/>
        <v>40434.208333333336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5">
        <f t="shared" si="34"/>
        <v>0.42523125996810207</v>
      </c>
      <c r="T518">
        <f t="shared" si="35"/>
        <v>63.030732860520096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1">
        <f t="shared" si="32"/>
        <v>42860.208333333328</v>
      </c>
      <c r="L519">
        <v>1494392400</v>
      </c>
      <c r="M519" s="11">
        <f t="shared" si="33"/>
        <v>42865.208333333328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5">
        <f t="shared" si="34"/>
        <v>1.1200000000000001</v>
      </c>
      <c r="T519">
        <f t="shared" si="35"/>
        <v>84.717948717948715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1">
        <f t="shared" si="32"/>
        <v>43154.25</v>
      </c>
      <c r="L520">
        <v>1519538400</v>
      </c>
      <c r="M520" s="11">
        <f t="shared" si="33"/>
        <v>43156.25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5">
        <f t="shared" si="34"/>
        <v>7.0681818181818179E-2</v>
      </c>
      <c r="T520">
        <f t="shared" si="35"/>
        <v>62.2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1">
        <f t="shared" si="32"/>
        <v>42012.25</v>
      </c>
      <c r="L521">
        <v>1421906400</v>
      </c>
      <c r="M521" s="11">
        <f t="shared" si="33"/>
        <v>42026.25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5">
        <f t="shared" si="34"/>
        <v>1.0174563871693867</v>
      </c>
      <c r="T521">
        <f t="shared" si="35"/>
        <v>101.97518330513255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1">
        <f t="shared" si="32"/>
        <v>43574.208333333328</v>
      </c>
      <c r="L522">
        <v>1555909200</v>
      </c>
      <c r="M522" s="11">
        <f t="shared" si="33"/>
        <v>43577.208333333328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5">
        <f t="shared" si="34"/>
        <v>4.2575000000000003</v>
      </c>
      <c r="T522">
        <f t="shared" si="35"/>
        <v>106.4375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1">
        <f t="shared" si="32"/>
        <v>42605.208333333328</v>
      </c>
      <c r="L523">
        <v>1472446800</v>
      </c>
      <c r="M523" s="11">
        <f t="shared" si="33"/>
        <v>42611.208333333328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5">
        <f t="shared" si="34"/>
        <v>1.4553947368421052</v>
      </c>
      <c r="T523">
        <f t="shared" si="35"/>
        <v>29.975609756097562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1">
        <f t="shared" si="32"/>
        <v>41093.208333333336</v>
      </c>
      <c r="L524">
        <v>1342328400</v>
      </c>
      <c r="M524" s="11">
        <f t="shared" si="33"/>
        <v>41105.208333333336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5">
        <f t="shared" si="34"/>
        <v>0.32453465346534655</v>
      </c>
      <c r="T524">
        <f t="shared" si="35"/>
        <v>85.806282722513089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1">
        <f t="shared" si="32"/>
        <v>40241.25</v>
      </c>
      <c r="L525">
        <v>1268114400</v>
      </c>
      <c r="M525" s="11">
        <f t="shared" si="33"/>
        <v>40246.25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5">
        <f t="shared" si="34"/>
        <v>7.003333333333333</v>
      </c>
      <c r="T525">
        <f t="shared" si="35"/>
        <v>70.82022471910112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1">
        <f t="shared" si="32"/>
        <v>40294.208333333336</v>
      </c>
      <c r="L526">
        <v>1273381200</v>
      </c>
      <c r="M526" s="11">
        <f t="shared" si="33"/>
        <v>40307.208333333336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5">
        <f t="shared" si="34"/>
        <v>0.83904860392967939</v>
      </c>
      <c r="T526">
        <f t="shared" si="35"/>
        <v>40.998484082870135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1">
        <f t="shared" si="32"/>
        <v>40505.25</v>
      </c>
      <c r="L527">
        <v>1290837600</v>
      </c>
      <c r="M527" s="11">
        <f t="shared" si="33"/>
        <v>40509.25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5">
        <f t="shared" si="34"/>
        <v>0.84190476190476193</v>
      </c>
      <c r="T527">
        <f t="shared" si="35"/>
        <v>28.063492063492063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1">
        <f t="shared" si="32"/>
        <v>42364.25</v>
      </c>
      <c r="L528">
        <v>1454306400</v>
      </c>
      <c r="M528" s="11">
        <f t="shared" si="33"/>
        <v>42401.25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5">
        <f t="shared" si="34"/>
        <v>1.5595180722891566</v>
      </c>
      <c r="T528">
        <f t="shared" si="35"/>
        <v>88.054421768707485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1">
        <f t="shared" si="32"/>
        <v>42405.25</v>
      </c>
      <c r="L529">
        <v>1457762400</v>
      </c>
      <c r="M529" s="11">
        <f t="shared" si="33"/>
        <v>42441.25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5">
        <f t="shared" si="34"/>
        <v>0.99619450317124736</v>
      </c>
      <c r="T529">
        <f t="shared" si="35"/>
        <v>31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1">
        <f t="shared" si="32"/>
        <v>41601.25</v>
      </c>
      <c r="L530">
        <v>1389074400</v>
      </c>
      <c r="M530" s="11">
        <f t="shared" si="33"/>
        <v>41646.25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5">
        <f t="shared" si="34"/>
        <v>0.80300000000000005</v>
      </c>
      <c r="T530">
        <f t="shared" si="35"/>
        <v>90.337500000000006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1">
        <f t="shared" si="32"/>
        <v>41769.208333333336</v>
      </c>
      <c r="L531">
        <v>1402117200</v>
      </c>
      <c r="M531" s="11">
        <f t="shared" si="33"/>
        <v>41797.208333333336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5">
        <f t="shared" si="34"/>
        <v>0.11254901960784314</v>
      </c>
      <c r="T531">
        <f t="shared" si="35"/>
        <v>63.777777777777779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1">
        <f t="shared" si="32"/>
        <v>40421.208333333336</v>
      </c>
      <c r="L532">
        <v>1284440400</v>
      </c>
      <c r="M532" s="11">
        <f t="shared" si="33"/>
        <v>40435.208333333336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5">
        <f t="shared" si="34"/>
        <v>0.91740952380952379</v>
      </c>
      <c r="T532">
        <f t="shared" si="35"/>
        <v>53.995515695067262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1">
        <f t="shared" si="32"/>
        <v>41589.25</v>
      </c>
      <c r="L533">
        <v>1388988000</v>
      </c>
      <c r="M533" s="11">
        <f t="shared" si="33"/>
        <v>41645.25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5">
        <f t="shared" si="34"/>
        <v>0.95521156936261387</v>
      </c>
      <c r="T533">
        <f t="shared" si="35"/>
        <v>48.993956043956047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1">
        <f t="shared" si="32"/>
        <v>43125.25</v>
      </c>
      <c r="L534">
        <v>1516946400</v>
      </c>
      <c r="M534" s="11">
        <f t="shared" si="33"/>
        <v>43126.25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5">
        <f t="shared" si="34"/>
        <v>5.0287499999999996</v>
      </c>
      <c r="T534">
        <f t="shared" si="35"/>
        <v>63.857142857142854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1">
        <f t="shared" si="32"/>
        <v>41479.208333333336</v>
      </c>
      <c r="L535">
        <v>1377752400</v>
      </c>
      <c r="M535" s="11">
        <f t="shared" si="33"/>
        <v>41515.208333333336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5">
        <f t="shared" si="34"/>
        <v>1.5924394463667819</v>
      </c>
      <c r="T535">
        <f t="shared" si="35"/>
        <v>82.996393146979258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1">
        <f t="shared" si="32"/>
        <v>43329.208333333328</v>
      </c>
      <c r="L536">
        <v>1534568400</v>
      </c>
      <c r="M536" s="11">
        <f t="shared" si="33"/>
        <v>43330.208333333328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5">
        <f t="shared" si="34"/>
        <v>0.15022446689113356</v>
      </c>
      <c r="T536">
        <f t="shared" si="35"/>
        <v>55.08230452674897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1">
        <f t="shared" si="32"/>
        <v>43259.208333333328</v>
      </c>
      <c r="L537">
        <v>1528606800</v>
      </c>
      <c r="M537" s="11">
        <f t="shared" si="33"/>
        <v>43261.208333333328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5">
        <f t="shared" si="34"/>
        <v>4.820384615384615</v>
      </c>
      <c r="T537">
        <f t="shared" si="35"/>
        <v>62.044554455445542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1">
        <f t="shared" si="32"/>
        <v>40414.208333333336</v>
      </c>
      <c r="L538">
        <v>1284872400</v>
      </c>
      <c r="M538" s="11">
        <f t="shared" si="33"/>
        <v>40440.208333333336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5">
        <f t="shared" si="34"/>
        <v>1.4996938775510205</v>
      </c>
      <c r="T538">
        <f t="shared" si="35"/>
        <v>104.97857142857143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1">
        <f t="shared" si="32"/>
        <v>43342.208333333328</v>
      </c>
      <c r="L539">
        <v>1537592400</v>
      </c>
      <c r="M539" s="11">
        <f t="shared" si="33"/>
        <v>43365.208333333328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5">
        <f t="shared" si="34"/>
        <v>1.1722156398104266</v>
      </c>
      <c r="T539">
        <f t="shared" si="35"/>
        <v>94.044676806083643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1">
        <f t="shared" si="32"/>
        <v>41539.208333333336</v>
      </c>
      <c r="L540">
        <v>1381208400</v>
      </c>
      <c r="M540" s="11">
        <f t="shared" si="33"/>
        <v>41555.208333333336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5">
        <f t="shared" si="34"/>
        <v>0.37695968274950431</v>
      </c>
      <c r="T540">
        <f t="shared" si="35"/>
        <v>44.007716049382715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1">
        <f t="shared" si="32"/>
        <v>43647.208333333328</v>
      </c>
      <c r="L541">
        <v>1562475600</v>
      </c>
      <c r="M541" s="11">
        <f t="shared" si="33"/>
        <v>43653.208333333328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5">
        <f t="shared" si="34"/>
        <v>0.72653061224489801</v>
      </c>
      <c r="T541">
        <f t="shared" si="35"/>
        <v>92.467532467532465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1">
        <f t="shared" si="32"/>
        <v>43225.208333333328</v>
      </c>
      <c r="L542">
        <v>1527397200</v>
      </c>
      <c r="M542" s="11">
        <f t="shared" si="33"/>
        <v>43247.208333333328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5">
        <f t="shared" si="34"/>
        <v>2.6598113207547169</v>
      </c>
      <c r="T542">
        <f t="shared" si="35"/>
        <v>57.072874493927124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1">
        <f t="shared" si="32"/>
        <v>42165.208333333328</v>
      </c>
      <c r="L543">
        <v>1436158800</v>
      </c>
      <c r="M543" s="11">
        <f t="shared" si="33"/>
        <v>42191.208333333328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5">
        <f t="shared" si="34"/>
        <v>0.24205617977528091</v>
      </c>
      <c r="T543">
        <f t="shared" si="35"/>
        <v>109.07848101265823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1">
        <f t="shared" si="32"/>
        <v>42391.25</v>
      </c>
      <c r="L544">
        <v>1456034400</v>
      </c>
      <c r="M544" s="11">
        <f t="shared" si="33"/>
        <v>42421.25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5">
        <f t="shared" si="34"/>
        <v>2.5064935064935064E-2</v>
      </c>
      <c r="T544">
        <f t="shared" si="35"/>
        <v>39.387755102040813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1">
        <f t="shared" si="32"/>
        <v>41528.208333333336</v>
      </c>
      <c r="L545">
        <v>1380171600</v>
      </c>
      <c r="M545" s="11">
        <f t="shared" si="33"/>
        <v>41543.208333333336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5">
        <f t="shared" si="34"/>
        <v>0.1632979976442874</v>
      </c>
      <c r="T545">
        <f t="shared" si="35"/>
        <v>77.022222222222226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1">
        <f t="shared" si="32"/>
        <v>42377.25</v>
      </c>
      <c r="L546">
        <v>1453356000</v>
      </c>
      <c r="M546" s="11">
        <f t="shared" si="33"/>
        <v>42390.25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5">
        <f t="shared" si="34"/>
        <v>2.7650000000000001</v>
      </c>
      <c r="T546">
        <f t="shared" si="35"/>
        <v>92.166666666666671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1">
        <f t="shared" si="32"/>
        <v>43824.25</v>
      </c>
      <c r="L547">
        <v>1578981600</v>
      </c>
      <c r="M547" s="11">
        <f t="shared" si="33"/>
        <v>43844.25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5">
        <f t="shared" si="34"/>
        <v>0.88803571428571426</v>
      </c>
      <c r="T547">
        <f t="shared" si="35"/>
        <v>61.007063197026021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1">
        <f t="shared" si="32"/>
        <v>43360.208333333328</v>
      </c>
      <c r="L548">
        <v>1537419600</v>
      </c>
      <c r="M548" s="11">
        <f t="shared" si="33"/>
        <v>43363.208333333328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5">
        <f t="shared" si="34"/>
        <v>1.6357142857142857</v>
      </c>
      <c r="T548">
        <f t="shared" si="35"/>
        <v>78.068181818181813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1">
        <f t="shared" si="32"/>
        <v>42029.25</v>
      </c>
      <c r="L549">
        <v>1423202400</v>
      </c>
      <c r="M549" s="11">
        <f t="shared" si="33"/>
        <v>42041.25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5">
        <f t="shared" si="34"/>
        <v>9.69</v>
      </c>
      <c r="T549">
        <f t="shared" si="35"/>
        <v>80.75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1">
        <f t="shared" si="32"/>
        <v>42461.208333333328</v>
      </c>
      <c r="L550">
        <v>1460610000</v>
      </c>
      <c r="M550" s="11">
        <f t="shared" si="33"/>
        <v>42474.208333333328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5">
        <f t="shared" si="34"/>
        <v>2.7091376701966716</v>
      </c>
      <c r="T550">
        <f t="shared" si="35"/>
        <v>59.991289782244557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1">
        <f t="shared" si="32"/>
        <v>41422.208333333336</v>
      </c>
      <c r="L551">
        <v>1370494800</v>
      </c>
      <c r="M551" s="11">
        <f t="shared" si="33"/>
        <v>41431.208333333336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5">
        <f t="shared" si="34"/>
        <v>2.8421355932203389</v>
      </c>
      <c r="T551">
        <f t="shared" si="35"/>
        <v>110.03018372703411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1">
        <f t="shared" si="32"/>
        <v>40968.25</v>
      </c>
      <c r="L552">
        <v>1332306000</v>
      </c>
      <c r="M552" s="11">
        <f t="shared" si="33"/>
        <v>40989.208333333336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5">
        <f t="shared" si="34"/>
        <v>0.04</v>
      </c>
      <c r="T552">
        <f t="shared" si="35"/>
        <v>4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1">
        <f t="shared" si="32"/>
        <v>41993.25</v>
      </c>
      <c r="L553">
        <v>1422511200</v>
      </c>
      <c r="M553" s="11">
        <f t="shared" si="33"/>
        <v>42033.25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5">
        <f t="shared" si="34"/>
        <v>0.58632981676846196</v>
      </c>
      <c r="T553">
        <f t="shared" si="35"/>
        <v>37.99856063332134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1">
        <f t="shared" si="32"/>
        <v>42700.25</v>
      </c>
      <c r="L554">
        <v>1480312800</v>
      </c>
      <c r="M554" s="11">
        <f t="shared" si="33"/>
        <v>42702.25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5">
        <f t="shared" si="34"/>
        <v>0.98511111111111116</v>
      </c>
      <c r="T554">
        <f t="shared" si="35"/>
        <v>96.369565217391298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1">
        <f t="shared" si="32"/>
        <v>40545.25</v>
      </c>
      <c r="L555">
        <v>1294034400</v>
      </c>
      <c r="M555" s="11">
        <f t="shared" si="33"/>
        <v>40546.25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5">
        <f t="shared" si="34"/>
        <v>0.43975381008206332</v>
      </c>
      <c r="T555">
        <f t="shared" si="35"/>
        <v>72.978599221789878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1">
        <f t="shared" si="32"/>
        <v>42723.25</v>
      </c>
      <c r="L556">
        <v>1482645600</v>
      </c>
      <c r="M556" s="11">
        <f t="shared" si="33"/>
        <v>42729.25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5">
        <f t="shared" si="34"/>
        <v>1.5166315789473683</v>
      </c>
      <c r="T556">
        <f t="shared" si="35"/>
        <v>26.007220216606498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1">
        <f t="shared" si="32"/>
        <v>41731.208333333336</v>
      </c>
      <c r="L557">
        <v>1399093200</v>
      </c>
      <c r="M557" s="11">
        <f t="shared" si="33"/>
        <v>41762.208333333336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5">
        <f t="shared" si="34"/>
        <v>2.2363492063492063</v>
      </c>
      <c r="T557">
        <f t="shared" si="35"/>
        <v>104.36296296296297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1">
        <f t="shared" si="32"/>
        <v>40792.208333333336</v>
      </c>
      <c r="L558">
        <v>1315890000</v>
      </c>
      <c r="M558" s="11">
        <f t="shared" si="33"/>
        <v>40799.208333333336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5">
        <f t="shared" si="34"/>
        <v>2.3975</v>
      </c>
      <c r="T558">
        <f t="shared" si="35"/>
        <v>102.18852459016394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1">
        <f t="shared" si="32"/>
        <v>42279.208333333328</v>
      </c>
      <c r="L559">
        <v>1444021200</v>
      </c>
      <c r="M559" s="11">
        <f t="shared" si="33"/>
        <v>42282.208333333328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5">
        <f t="shared" si="34"/>
        <v>1.9933333333333334</v>
      </c>
      <c r="T559">
        <f t="shared" si="35"/>
        <v>54.117647058823529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1">
        <f t="shared" si="32"/>
        <v>42424.25</v>
      </c>
      <c r="L560">
        <v>1460005200</v>
      </c>
      <c r="M560" s="11">
        <f t="shared" si="33"/>
        <v>42467.208333333328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5">
        <f t="shared" si="34"/>
        <v>1.373448275862069</v>
      </c>
      <c r="T560">
        <f t="shared" si="35"/>
        <v>63.222222222222221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1">
        <f t="shared" si="32"/>
        <v>42584.208333333328</v>
      </c>
      <c r="L561">
        <v>1470718800</v>
      </c>
      <c r="M561" s="11">
        <f t="shared" si="33"/>
        <v>42591.208333333328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5">
        <f t="shared" si="34"/>
        <v>1.009696106362773</v>
      </c>
      <c r="T561">
        <f t="shared" si="35"/>
        <v>104.03228962818004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1">
        <f t="shared" si="32"/>
        <v>40865.25</v>
      </c>
      <c r="L562">
        <v>1325052000</v>
      </c>
      <c r="M562" s="11">
        <f t="shared" si="33"/>
        <v>40905.25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5">
        <f t="shared" si="34"/>
        <v>7.9416000000000002</v>
      </c>
      <c r="T562">
        <f t="shared" si="35"/>
        <v>49.994334277620396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1">
        <f t="shared" si="32"/>
        <v>40833.208333333336</v>
      </c>
      <c r="L563">
        <v>1319000400</v>
      </c>
      <c r="M563" s="11">
        <f t="shared" si="33"/>
        <v>40835.208333333336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5">
        <f t="shared" si="34"/>
        <v>3.6970000000000001</v>
      </c>
      <c r="T563">
        <f t="shared" si="35"/>
        <v>56.015151515151516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1">
        <f t="shared" si="32"/>
        <v>43536.208333333328</v>
      </c>
      <c r="L564">
        <v>1552539600</v>
      </c>
      <c r="M564" s="11">
        <f t="shared" si="33"/>
        <v>43538.208333333328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5">
        <f t="shared" si="34"/>
        <v>0.12818181818181817</v>
      </c>
      <c r="T564">
        <f t="shared" si="35"/>
        <v>48.807692307692307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1">
        <f t="shared" si="32"/>
        <v>43417.25</v>
      </c>
      <c r="L565">
        <v>1543816800</v>
      </c>
      <c r="M565" s="11">
        <f t="shared" si="33"/>
        <v>43437.25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5">
        <f t="shared" si="34"/>
        <v>1.3802702702702703</v>
      </c>
      <c r="T565">
        <f t="shared" si="35"/>
        <v>60.082352941176474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1">
        <f t="shared" si="32"/>
        <v>42078.208333333328</v>
      </c>
      <c r="L566">
        <v>1427086800</v>
      </c>
      <c r="M566" s="11">
        <f t="shared" si="33"/>
        <v>42086.208333333328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5">
        <f t="shared" si="34"/>
        <v>0.83813278008298753</v>
      </c>
      <c r="T566">
        <f t="shared" si="35"/>
        <v>78.990502793296088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1">
        <f t="shared" si="32"/>
        <v>40862.25</v>
      </c>
      <c r="L567">
        <v>1323064800</v>
      </c>
      <c r="M567" s="11">
        <f t="shared" si="33"/>
        <v>40882.25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5">
        <f t="shared" si="34"/>
        <v>2.0460063224446787</v>
      </c>
      <c r="T567">
        <f t="shared" si="35"/>
        <v>53.99499443826474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1">
        <f t="shared" si="32"/>
        <v>42424.25</v>
      </c>
      <c r="L568">
        <v>1458277200</v>
      </c>
      <c r="M568" s="11">
        <f t="shared" si="33"/>
        <v>42447.208333333328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5">
        <f t="shared" si="34"/>
        <v>0.44344086021505374</v>
      </c>
      <c r="T568">
        <f t="shared" si="35"/>
        <v>111.45945945945945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1">
        <f t="shared" si="32"/>
        <v>41830.208333333336</v>
      </c>
      <c r="L569">
        <v>1405141200</v>
      </c>
      <c r="M569" s="11">
        <f t="shared" si="33"/>
        <v>41832.208333333336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5">
        <f t="shared" si="34"/>
        <v>2.1860294117647059</v>
      </c>
      <c r="T569">
        <f t="shared" si="35"/>
        <v>60.922131147540981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1">
        <f t="shared" si="32"/>
        <v>40374.208333333336</v>
      </c>
      <c r="L570">
        <v>1283058000</v>
      </c>
      <c r="M570" s="11">
        <f t="shared" si="33"/>
        <v>40419.208333333336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5">
        <f t="shared" si="34"/>
        <v>1.8603314917127072</v>
      </c>
      <c r="T570">
        <f t="shared" si="35"/>
        <v>26.0015444015444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1">
        <f t="shared" si="32"/>
        <v>40554.25</v>
      </c>
      <c r="L571">
        <v>1295762400</v>
      </c>
      <c r="M571" s="11">
        <f t="shared" si="33"/>
        <v>40566.25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5">
        <f t="shared" si="34"/>
        <v>2.3733830845771142</v>
      </c>
      <c r="T571">
        <f t="shared" si="35"/>
        <v>80.993208828522924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1">
        <f t="shared" si="32"/>
        <v>41993.25</v>
      </c>
      <c r="L572">
        <v>1419573600</v>
      </c>
      <c r="M572" s="11">
        <f t="shared" si="33"/>
        <v>41999.25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5">
        <f t="shared" si="34"/>
        <v>3.0565384615384614</v>
      </c>
      <c r="T572">
        <f t="shared" si="35"/>
        <v>34.995963302752294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1">
        <f t="shared" si="32"/>
        <v>42174.208333333328</v>
      </c>
      <c r="L573">
        <v>1438750800</v>
      </c>
      <c r="M573" s="11">
        <f t="shared" si="33"/>
        <v>42221.208333333328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5">
        <f t="shared" si="34"/>
        <v>0.94142857142857139</v>
      </c>
      <c r="T573">
        <f t="shared" si="35"/>
        <v>94.142857142857139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1">
        <f t="shared" si="32"/>
        <v>42275.208333333328</v>
      </c>
      <c r="L574">
        <v>1444798800</v>
      </c>
      <c r="M574" s="11">
        <f t="shared" si="33"/>
        <v>42291.208333333328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5">
        <f t="shared" si="34"/>
        <v>0.54400000000000004</v>
      </c>
      <c r="T574">
        <f t="shared" si="35"/>
        <v>52.085106382978722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1">
        <f t="shared" si="32"/>
        <v>41761.208333333336</v>
      </c>
      <c r="L575">
        <v>1399179600</v>
      </c>
      <c r="M575" s="11">
        <f t="shared" si="33"/>
        <v>41763.208333333336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5">
        <f t="shared" si="34"/>
        <v>1.1188059701492536</v>
      </c>
      <c r="T575">
        <f t="shared" si="35"/>
        <v>24.986666666666668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1">
        <f t="shared" si="32"/>
        <v>43806.25</v>
      </c>
      <c r="L576">
        <v>1576562400</v>
      </c>
      <c r="M576" s="11">
        <f t="shared" si="33"/>
        <v>43816.25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5">
        <f t="shared" si="34"/>
        <v>3.6914814814814814</v>
      </c>
      <c r="T576">
        <f t="shared" si="35"/>
        <v>69.215277777777771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1">
        <f t="shared" si="32"/>
        <v>41779.208333333336</v>
      </c>
      <c r="L577">
        <v>1400821200</v>
      </c>
      <c r="M577" s="11">
        <f t="shared" si="33"/>
        <v>41782.208333333336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5">
        <f t="shared" si="34"/>
        <v>0.62930372148859548</v>
      </c>
      <c r="T577">
        <f t="shared" si="35"/>
        <v>93.944444444444443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1">
        <f t="shared" ref="K578:K641" si="36">(((J578/60)/60)/24)+DATE(1970,1,1)</f>
        <v>43040.208333333328</v>
      </c>
      <c r="L578">
        <v>1510984800</v>
      </c>
      <c r="M578" s="11">
        <f t="shared" ref="M578:M641" si="37">(((L578/60)/60)/24)+DATE(1970,1,1)</f>
        <v>43057.25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5">
        <f t="shared" si="34"/>
        <v>0.6492783505154639</v>
      </c>
      <c r="T578">
        <f t="shared" si="35"/>
        <v>98.40625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1">
        <f t="shared" si="36"/>
        <v>40613.25</v>
      </c>
      <c r="L579">
        <v>1302066000</v>
      </c>
      <c r="M579" s="11">
        <f t="shared" si="37"/>
        <v>40639.208333333336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5">
        <f t="shared" ref="S579:S642" si="38">E579/D579</f>
        <v>0.18853658536585366</v>
      </c>
      <c r="T579">
        <f t="shared" ref="T579:T642" si="39">E579/G579</f>
        <v>41.783783783783782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1">
        <f t="shared" si="36"/>
        <v>40878.25</v>
      </c>
      <c r="L580">
        <v>1322978400</v>
      </c>
      <c r="M580" s="11">
        <f t="shared" si="37"/>
        <v>40881.25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5">
        <f t="shared" si="38"/>
        <v>0.1675440414507772</v>
      </c>
      <c r="T580">
        <f t="shared" si="39"/>
        <v>65.991836734693877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1">
        <f t="shared" si="36"/>
        <v>40762.208333333336</v>
      </c>
      <c r="L581">
        <v>1313730000</v>
      </c>
      <c r="M581" s="11">
        <f t="shared" si="37"/>
        <v>40774.208333333336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5">
        <f t="shared" si="38"/>
        <v>1.0111290322580646</v>
      </c>
      <c r="T581">
        <f t="shared" si="39"/>
        <v>72.05747126436782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1">
        <f t="shared" si="36"/>
        <v>41696.25</v>
      </c>
      <c r="L582">
        <v>1394085600</v>
      </c>
      <c r="M582" s="11">
        <f t="shared" si="37"/>
        <v>41704.25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5">
        <f t="shared" si="38"/>
        <v>3.4150228310502282</v>
      </c>
      <c r="T582">
        <f t="shared" si="39"/>
        <v>48.003209242618745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1">
        <f t="shared" si="36"/>
        <v>40662.208333333336</v>
      </c>
      <c r="L583">
        <v>1305349200</v>
      </c>
      <c r="M583" s="11">
        <f t="shared" si="37"/>
        <v>40677.208333333336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5">
        <f t="shared" si="38"/>
        <v>0.64016666666666666</v>
      </c>
      <c r="T583">
        <f t="shared" si="39"/>
        <v>54.098591549295776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1">
        <f t="shared" si="36"/>
        <v>42165.208333333328</v>
      </c>
      <c r="L584">
        <v>1434344400</v>
      </c>
      <c r="M584" s="11">
        <f t="shared" si="37"/>
        <v>42170.208333333328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5">
        <f t="shared" si="38"/>
        <v>0.5208045977011494</v>
      </c>
      <c r="T584">
        <f t="shared" si="39"/>
        <v>107.88095238095238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1">
        <f t="shared" si="36"/>
        <v>40959.25</v>
      </c>
      <c r="L585">
        <v>1331186400</v>
      </c>
      <c r="M585" s="11">
        <f t="shared" si="37"/>
        <v>40976.25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5">
        <f t="shared" si="38"/>
        <v>3.2240211640211642</v>
      </c>
      <c r="T585">
        <f t="shared" si="39"/>
        <v>67.034103410341032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1">
        <f t="shared" si="36"/>
        <v>41024.208333333336</v>
      </c>
      <c r="L586">
        <v>1336539600</v>
      </c>
      <c r="M586" s="11">
        <f t="shared" si="37"/>
        <v>41038.208333333336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5">
        <f t="shared" si="38"/>
        <v>1.1950810185185186</v>
      </c>
      <c r="T586">
        <f t="shared" si="39"/>
        <v>64.01425914445133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1">
        <f t="shared" si="36"/>
        <v>40255.208333333336</v>
      </c>
      <c r="L587">
        <v>1269752400</v>
      </c>
      <c r="M587" s="11">
        <f t="shared" si="37"/>
        <v>40265.208333333336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5">
        <f t="shared" si="38"/>
        <v>1.4679775280898877</v>
      </c>
      <c r="T587">
        <f t="shared" si="39"/>
        <v>96.066176470588232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1">
        <f t="shared" si="36"/>
        <v>40499.25</v>
      </c>
      <c r="L588">
        <v>1291615200</v>
      </c>
      <c r="M588" s="11">
        <f t="shared" si="37"/>
        <v>40518.25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5">
        <f t="shared" si="38"/>
        <v>9.5057142857142853</v>
      </c>
      <c r="T588">
        <f t="shared" si="39"/>
        <v>51.184615384615384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1">
        <f t="shared" si="36"/>
        <v>43484.25</v>
      </c>
      <c r="L589">
        <v>1552366800</v>
      </c>
      <c r="M589" s="11">
        <f t="shared" si="37"/>
        <v>43536.208333333328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5">
        <f t="shared" si="38"/>
        <v>0.72893617021276591</v>
      </c>
      <c r="T589">
        <f t="shared" si="39"/>
        <v>43.92307692307692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1">
        <f t="shared" si="36"/>
        <v>40262.208333333336</v>
      </c>
      <c r="L590">
        <v>1272171600</v>
      </c>
      <c r="M590" s="11">
        <f t="shared" si="37"/>
        <v>40293.208333333336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5">
        <f t="shared" si="38"/>
        <v>0.7900824873096447</v>
      </c>
      <c r="T590">
        <f t="shared" si="39"/>
        <v>91.021198830409361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1">
        <f t="shared" si="36"/>
        <v>42190.208333333328</v>
      </c>
      <c r="L591">
        <v>1436677200</v>
      </c>
      <c r="M591" s="11">
        <f t="shared" si="37"/>
        <v>42197.208333333328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5">
        <f t="shared" si="38"/>
        <v>0.64721518987341775</v>
      </c>
      <c r="T591">
        <f t="shared" si="39"/>
        <v>50.127450980392155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1">
        <f t="shared" si="36"/>
        <v>41994.25</v>
      </c>
      <c r="L592">
        <v>1420092000</v>
      </c>
      <c r="M592" s="11">
        <f t="shared" si="37"/>
        <v>42005.25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5">
        <f t="shared" si="38"/>
        <v>0.82028169014084507</v>
      </c>
      <c r="T592">
        <f t="shared" si="39"/>
        <v>67.720930232558146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1">
        <f t="shared" si="36"/>
        <v>40373.208333333336</v>
      </c>
      <c r="L593">
        <v>1279947600</v>
      </c>
      <c r="M593" s="11">
        <f t="shared" si="37"/>
        <v>40383.208333333336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5">
        <f t="shared" si="38"/>
        <v>10.376666666666667</v>
      </c>
      <c r="T593">
        <f t="shared" si="39"/>
        <v>61.03921568627451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1">
        <f t="shared" si="36"/>
        <v>41789.208333333336</v>
      </c>
      <c r="L594">
        <v>1402203600</v>
      </c>
      <c r="M594" s="11">
        <f t="shared" si="37"/>
        <v>41798.208333333336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5">
        <f t="shared" si="38"/>
        <v>0.12910076530612244</v>
      </c>
      <c r="T594">
        <f t="shared" si="39"/>
        <v>80.011857707509876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1">
        <f t="shared" si="36"/>
        <v>41724.208333333336</v>
      </c>
      <c r="L595">
        <v>1396933200</v>
      </c>
      <c r="M595" s="11">
        <f t="shared" si="37"/>
        <v>41737.208333333336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5">
        <f t="shared" si="38"/>
        <v>1.5484210526315789</v>
      </c>
      <c r="T595">
        <f t="shared" si="39"/>
        <v>47.001497753369947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1">
        <f t="shared" si="36"/>
        <v>42548.208333333328</v>
      </c>
      <c r="L596">
        <v>1467262800</v>
      </c>
      <c r="M596" s="11">
        <f t="shared" si="37"/>
        <v>42551.208333333328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5">
        <f t="shared" si="38"/>
        <v>7.0991735537190084E-2</v>
      </c>
      <c r="T596">
        <f t="shared" si="39"/>
        <v>71.127388535031841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1">
        <f t="shared" si="36"/>
        <v>40253.208333333336</v>
      </c>
      <c r="L597">
        <v>1270530000</v>
      </c>
      <c r="M597" s="11">
        <f t="shared" si="37"/>
        <v>40274.208333333336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5">
        <f t="shared" si="38"/>
        <v>2.0852773826458035</v>
      </c>
      <c r="T597">
        <f t="shared" si="39"/>
        <v>89.99079189686924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1">
        <f t="shared" si="36"/>
        <v>42434.25</v>
      </c>
      <c r="L598">
        <v>1457762400</v>
      </c>
      <c r="M598" s="11">
        <f t="shared" si="37"/>
        <v>42441.25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5">
        <f t="shared" si="38"/>
        <v>0.99683544303797467</v>
      </c>
      <c r="T598">
        <f t="shared" si="39"/>
        <v>43.032786885245905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1">
        <f t="shared" si="36"/>
        <v>43786.25</v>
      </c>
      <c r="L599">
        <v>1575525600</v>
      </c>
      <c r="M599" s="11">
        <f t="shared" si="37"/>
        <v>43804.25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5">
        <f t="shared" si="38"/>
        <v>2.0159756097560977</v>
      </c>
      <c r="T599">
        <f t="shared" si="39"/>
        <v>67.997714808043881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1">
        <f t="shared" si="36"/>
        <v>40344.208333333336</v>
      </c>
      <c r="L600">
        <v>1279083600</v>
      </c>
      <c r="M600" s="11">
        <f t="shared" si="37"/>
        <v>40373.208333333336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5">
        <f t="shared" si="38"/>
        <v>1.6209032258064515</v>
      </c>
      <c r="T600">
        <f t="shared" si="39"/>
        <v>73.004566210045667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1">
        <f t="shared" si="36"/>
        <v>42047.25</v>
      </c>
      <c r="L601">
        <v>1424412000</v>
      </c>
      <c r="M601" s="11">
        <f t="shared" si="37"/>
        <v>42055.25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5">
        <f t="shared" si="38"/>
        <v>3.6436208125445471E-2</v>
      </c>
      <c r="T601">
        <f t="shared" si="39"/>
        <v>62.341463414634148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1">
        <f t="shared" si="36"/>
        <v>41485.208333333336</v>
      </c>
      <c r="L602">
        <v>1376197200</v>
      </c>
      <c r="M602" s="11">
        <f t="shared" si="37"/>
        <v>41497.208333333336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5">
        <f t="shared" si="38"/>
        <v>0.05</v>
      </c>
      <c r="T602">
        <f t="shared" si="39"/>
        <v>5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1">
        <f t="shared" si="36"/>
        <v>41789.208333333336</v>
      </c>
      <c r="L603">
        <v>1402894800</v>
      </c>
      <c r="M603" s="11">
        <f t="shared" si="37"/>
        <v>41806.208333333336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5">
        <f t="shared" si="38"/>
        <v>2.0663492063492064</v>
      </c>
      <c r="T603">
        <f t="shared" si="39"/>
        <v>67.103092783505161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1">
        <f t="shared" si="36"/>
        <v>42160.208333333328</v>
      </c>
      <c r="L604">
        <v>1434430800</v>
      </c>
      <c r="M604" s="11">
        <f t="shared" si="37"/>
        <v>42171.208333333328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5">
        <f t="shared" si="38"/>
        <v>1.2823628691983122</v>
      </c>
      <c r="T604">
        <f t="shared" si="39"/>
        <v>79.978947368421046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1">
        <f t="shared" si="36"/>
        <v>43573.208333333328</v>
      </c>
      <c r="L605">
        <v>1557896400</v>
      </c>
      <c r="M605" s="11">
        <f t="shared" si="37"/>
        <v>43600.208333333328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5">
        <f t="shared" si="38"/>
        <v>1.1966037735849056</v>
      </c>
      <c r="T605">
        <f t="shared" si="39"/>
        <v>62.176470588235297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1">
        <f t="shared" si="36"/>
        <v>40565.25</v>
      </c>
      <c r="L606">
        <v>1297490400</v>
      </c>
      <c r="M606" s="11">
        <f t="shared" si="37"/>
        <v>40586.25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5">
        <f t="shared" si="38"/>
        <v>1.7073055242390078</v>
      </c>
      <c r="T606">
        <f t="shared" si="39"/>
        <v>53.005950297514879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1">
        <f t="shared" si="36"/>
        <v>42280.208333333328</v>
      </c>
      <c r="L607">
        <v>1447394400</v>
      </c>
      <c r="M607" s="11">
        <f t="shared" si="37"/>
        <v>42321.25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5">
        <f t="shared" si="38"/>
        <v>1.8721212121212121</v>
      </c>
      <c r="T607">
        <f t="shared" si="39"/>
        <v>57.738317757009348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1">
        <f t="shared" si="36"/>
        <v>42436.25</v>
      </c>
      <c r="L608">
        <v>1458277200</v>
      </c>
      <c r="M608" s="11">
        <f t="shared" si="37"/>
        <v>42447.208333333328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5">
        <f t="shared" si="38"/>
        <v>1.8838235294117647</v>
      </c>
      <c r="T608">
        <f t="shared" si="39"/>
        <v>40.03125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1">
        <f t="shared" si="36"/>
        <v>41721.208333333336</v>
      </c>
      <c r="L609">
        <v>1395723600</v>
      </c>
      <c r="M609" s="11">
        <f t="shared" si="37"/>
        <v>41723.208333333336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5">
        <f t="shared" si="38"/>
        <v>1.3129869186046512</v>
      </c>
      <c r="T609">
        <f t="shared" si="39"/>
        <v>81.016591928251117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1">
        <f t="shared" si="36"/>
        <v>43530.25</v>
      </c>
      <c r="L610">
        <v>1552197600</v>
      </c>
      <c r="M610" s="11">
        <f t="shared" si="37"/>
        <v>43534.25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5">
        <f t="shared" si="38"/>
        <v>2.8397435897435899</v>
      </c>
      <c r="T610">
        <f t="shared" si="39"/>
        <v>35.047468354430379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1">
        <f t="shared" si="36"/>
        <v>43481.25</v>
      </c>
      <c r="L611">
        <v>1549087200</v>
      </c>
      <c r="M611" s="11">
        <f t="shared" si="37"/>
        <v>43498.25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5">
        <f t="shared" si="38"/>
        <v>1.2041999999999999</v>
      </c>
      <c r="T611">
        <f t="shared" si="39"/>
        <v>102.92307692307692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1">
        <f t="shared" si="36"/>
        <v>41259.25</v>
      </c>
      <c r="L612">
        <v>1356847200</v>
      </c>
      <c r="M612" s="11">
        <f t="shared" si="37"/>
        <v>41273.25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5">
        <f t="shared" si="38"/>
        <v>4.1905607476635511</v>
      </c>
      <c r="T612">
        <f t="shared" si="39"/>
        <v>27.998126756166094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1">
        <f t="shared" si="36"/>
        <v>41480.208333333336</v>
      </c>
      <c r="L613">
        <v>1375765200</v>
      </c>
      <c r="M613" s="11">
        <f t="shared" si="37"/>
        <v>41492.208333333336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5">
        <f t="shared" si="38"/>
        <v>0.13853658536585367</v>
      </c>
      <c r="T613">
        <f t="shared" si="39"/>
        <v>75.733333333333334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1">
        <f t="shared" si="36"/>
        <v>40474.208333333336</v>
      </c>
      <c r="L614">
        <v>1289800800</v>
      </c>
      <c r="M614" s="11">
        <f t="shared" si="37"/>
        <v>40497.25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5">
        <f t="shared" si="38"/>
        <v>1.3943548387096774</v>
      </c>
      <c r="T614">
        <f t="shared" si="39"/>
        <v>45.026041666666664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1">
        <f t="shared" si="36"/>
        <v>42973.208333333328</v>
      </c>
      <c r="L615">
        <v>1504501200</v>
      </c>
      <c r="M615" s="11">
        <f t="shared" si="37"/>
        <v>42982.208333333328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5">
        <f t="shared" si="38"/>
        <v>1.74</v>
      </c>
      <c r="T615">
        <f t="shared" si="39"/>
        <v>73.615384615384613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1">
        <f t="shared" si="36"/>
        <v>42746.25</v>
      </c>
      <c r="L616">
        <v>1485669600</v>
      </c>
      <c r="M616" s="11">
        <f t="shared" si="37"/>
        <v>42764.25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5">
        <f t="shared" si="38"/>
        <v>1.5549056603773586</v>
      </c>
      <c r="T616">
        <f t="shared" si="39"/>
        <v>56.991701244813278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1">
        <f t="shared" si="36"/>
        <v>42489.208333333328</v>
      </c>
      <c r="L617">
        <v>1462770000</v>
      </c>
      <c r="M617" s="11">
        <f t="shared" si="37"/>
        <v>42499.208333333328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5">
        <f t="shared" si="38"/>
        <v>1.7044705882352942</v>
      </c>
      <c r="T617">
        <f t="shared" si="39"/>
        <v>85.223529411764702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1">
        <f t="shared" si="36"/>
        <v>41537.208333333336</v>
      </c>
      <c r="L618">
        <v>1379739600</v>
      </c>
      <c r="M618" s="11">
        <f t="shared" si="37"/>
        <v>41538.208333333336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5">
        <f t="shared" si="38"/>
        <v>1.8951562500000001</v>
      </c>
      <c r="T618">
        <f t="shared" si="39"/>
        <v>50.962184873949582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1">
        <f t="shared" si="36"/>
        <v>41794.208333333336</v>
      </c>
      <c r="L619">
        <v>1402722000</v>
      </c>
      <c r="M619" s="11">
        <f t="shared" si="37"/>
        <v>41804.208333333336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5">
        <f t="shared" si="38"/>
        <v>2.4971428571428573</v>
      </c>
      <c r="T619">
        <f t="shared" si="39"/>
        <v>63.563636363636363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1">
        <f t="shared" si="36"/>
        <v>41396.208333333336</v>
      </c>
      <c r="L620">
        <v>1369285200</v>
      </c>
      <c r="M620" s="11">
        <f t="shared" si="37"/>
        <v>41417.208333333336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5">
        <f t="shared" si="38"/>
        <v>0.48860523665659616</v>
      </c>
      <c r="T620">
        <f t="shared" si="39"/>
        <v>80.999165275459092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1">
        <f t="shared" si="36"/>
        <v>40669.208333333336</v>
      </c>
      <c r="L621">
        <v>1304744400</v>
      </c>
      <c r="M621" s="11">
        <f t="shared" si="37"/>
        <v>40670.208333333336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5">
        <f t="shared" si="38"/>
        <v>0.28461970393057684</v>
      </c>
      <c r="T621">
        <f t="shared" si="39"/>
        <v>86.044753086419746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1">
        <f t="shared" si="36"/>
        <v>42559.208333333328</v>
      </c>
      <c r="L622">
        <v>1468299600</v>
      </c>
      <c r="M622" s="11">
        <f t="shared" si="37"/>
        <v>42563.208333333328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5">
        <f t="shared" si="38"/>
        <v>2.6802325581395348</v>
      </c>
      <c r="T622">
        <f t="shared" si="39"/>
        <v>90.0390625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1">
        <f t="shared" si="36"/>
        <v>42626.208333333328</v>
      </c>
      <c r="L623">
        <v>1474174800</v>
      </c>
      <c r="M623" s="11">
        <f t="shared" si="37"/>
        <v>42631.208333333328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5">
        <f t="shared" si="38"/>
        <v>6.1980078125000002</v>
      </c>
      <c r="T623">
        <f t="shared" si="39"/>
        <v>74.006063432835816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1">
        <f t="shared" si="36"/>
        <v>43205.208333333328</v>
      </c>
      <c r="L624">
        <v>1526014800</v>
      </c>
      <c r="M624" s="11">
        <f t="shared" si="37"/>
        <v>43231.208333333328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5">
        <f t="shared" si="38"/>
        <v>3.1301587301587303E-2</v>
      </c>
      <c r="T624">
        <f t="shared" si="39"/>
        <v>92.4375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1">
        <f t="shared" si="36"/>
        <v>42201.208333333328</v>
      </c>
      <c r="L625">
        <v>1437454800</v>
      </c>
      <c r="M625" s="11">
        <f t="shared" si="37"/>
        <v>42206.208333333328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5">
        <f t="shared" si="38"/>
        <v>1.5992152704135738</v>
      </c>
      <c r="T625">
        <f t="shared" si="39"/>
        <v>55.999257333828446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1">
        <f t="shared" si="36"/>
        <v>42029.25</v>
      </c>
      <c r="L626">
        <v>1422684000</v>
      </c>
      <c r="M626" s="11">
        <f t="shared" si="37"/>
        <v>42035.25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5">
        <f t="shared" si="38"/>
        <v>2.793921568627451</v>
      </c>
      <c r="T626">
        <f t="shared" si="39"/>
        <v>32.983796296296298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1">
        <f t="shared" si="36"/>
        <v>43857.25</v>
      </c>
      <c r="L627">
        <v>1581314400</v>
      </c>
      <c r="M627" s="11">
        <f t="shared" si="37"/>
        <v>43871.25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5">
        <f t="shared" si="38"/>
        <v>0.77373333333333338</v>
      </c>
      <c r="T627">
        <f t="shared" si="39"/>
        <v>93.596774193548384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1">
        <f t="shared" si="36"/>
        <v>40449.208333333336</v>
      </c>
      <c r="L628">
        <v>1286427600</v>
      </c>
      <c r="M628" s="11">
        <f t="shared" si="37"/>
        <v>40458.208333333336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5">
        <f t="shared" si="38"/>
        <v>2.0632812500000002</v>
      </c>
      <c r="T628">
        <f t="shared" si="39"/>
        <v>69.867724867724874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1">
        <f t="shared" si="36"/>
        <v>40345.208333333336</v>
      </c>
      <c r="L629">
        <v>1278738000</v>
      </c>
      <c r="M629" s="11">
        <f t="shared" si="37"/>
        <v>40369.208333333336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5">
        <f t="shared" si="38"/>
        <v>6.9424999999999999</v>
      </c>
      <c r="T629">
        <f t="shared" si="39"/>
        <v>72.129870129870127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1">
        <f t="shared" si="36"/>
        <v>40455.208333333336</v>
      </c>
      <c r="L630">
        <v>1286427600</v>
      </c>
      <c r="M630" s="11">
        <f t="shared" si="37"/>
        <v>40458.208333333336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5">
        <f t="shared" si="38"/>
        <v>1.5178947368421052</v>
      </c>
      <c r="T630">
        <f t="shared" si="39"/>
        <v>30.041666666666668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1">
        <f t="shared" si="36"/>
        <v>42557.208333333328</v>
      </c>
      <c r="L631">
        <v>1467954000</v>
      </c>
      <c r="M631" s="11">
        <f t="shared" si="37"/>
        <v>42559.208333333328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5">
        <f t="shared" si="38"/>
        <v>0.64582072176949945</v>
      </c>
      <c r="T631">
        <f t="shared" si="39"/>
        <v>73.968000000000004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1">
        <f t="shared" si="36"/>
        <v>43586.208333333328</v>
      </c>
      <c r="L632">
        <v>1557637200</v>
      </c>
      <c r="M632" s="11">
        <f t="shared" si="37"/>
        <v>43597.208333333328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5">
        <f t="shared" si="38"/>
        <v>0.62873684210526315</v>
      </c>
      <c r="T632">
        <f t="shared" si="39"/>
        <v>68.65517241379311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1">
        <f t="shared" si="36"/>
        <v>43550.208333333328</v>
      </c>
      <c r="L633">
        <v>1553922000</v>
      </c>
      <c r="M633" s="11">
        <f t="shared" si="37"/>
        <v>43554.208333333328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5">
        <f t="shared" si="38"/>
        <v>3.1039864864864866</v>
      </c>
      <c r="T633">
        <f t="shared" si="39"/>
        <v>59.992164544564154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1">
        <f t="shared" si="36"/>
        <v>41945.208333333336</v>
      </c>
      <c r="L634">
        <v>1416463200</v>
      </c>
      <c r="M634" s="11">
        <f t="shared" si="37"/>
        <v>41963.25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5">
        <f t="shared" si="38"/>
        <v>0.42859916782246882</v>
      </c>
      <c r="T634">
        <f t="shared" si="39"/>
        <v>111.15827338129496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1">
        <f t="shared" si="36"/>
        <v>42315.25</v>
      </c>
      <c r="L635">
        <v>1447221600</v>
      </c>
      <c r="M635" s="11">
        <f t="shared" si="37"/>
        <v>42319.25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5">
        <f t="shared" si="38"/>
        <v>0.83119402985074631</v>
      </c>
      <c r="T635">
        <f t="shared" si="39"/>
        <v>53.038095238095238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1">
        <f t="shared" si="36"/>
        <v>42819.208333333328</v>
      </c>
      <c r="L636">
        <v>1491627600</v>
      </c>
      <c r="M636" s="11">
        <f t="shared" si="37"/>
        <v>42833.208333333328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5">
        <f t="shared" si="38"/>
        <v>0.78531302876480547</v>
      </c>
      <c r="T636">
        <f t="shared" si="39"/>
        <v>55.985524728588658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1">
        <f t="shared" si="36"/>
        <v>41314.25</v>
      </c>
      <c r="L637">
        <v>1363150800</v>
      </c>
      <c r="M637" s="11">
        <f t="shared" si="37"/>
        <v>41346.208333333336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5">
        <f t="shared" si="38"/>
        <v>1.1409352517985611</v>
      </c>
      <c r="T637">
        <f t="shared" si="39"/>
        <v>69.986760812003524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1">
        <f t="shared" si="36"/>
        <v>40926.25</v>
      </c>
      <c r="L638">
        <v>1330754400</v>
      </c>
      <c r="M638" s="11">
        <f t="shared" si="37"/>
        <v>40971.25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5">
        <f t="shared" si="38"/>
        <v>0.64537683358624176</v>
      </c>
      <c r="T638">
        <f t="shared" si="39"/>
        <v>48.998079877112133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1">
        <f t="shared" si="36"/>
        <v>42688.25</v>
      </c>
      <c r="L639">
        <v>1479794400</v>
      </c>
      <c r="M639" s="11">
        <f t="shared" si="37"/>
        <v>42696.25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5">
        <f t="shared" si="38"/>
        <v>0.79411764705882348</v>
      </c>
      <c r="T639">
        <f t="shared" si="39"/>
        <v>103.84615384615384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1">
        <f t="shared" si="36"/>
        <v>40386.208333333336</v>
      </c>
      <c r="L640">
        <v>1281243600</v>
      </c>
      <c r="M640" s="11">
        <f t="shared" si="37"/>
        <v>40398.208333333336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5">
        <f t="shared" si="38"/>
        <v>0.11419117647058824</v>
      </c>
      <c r="T640">
        <f t="shared" si="39"/>
        <v>99.127659574468083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1">
        <f t="shared" si="36"/>
        <v>43309.208333333328</v>
      </c>
      <c r="L641">
        <v>1532754000</v>
      </c>
      <c r="M641" s="11">
        <f t="shared" si="37"/>
        <v>43309.208333333328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5">
        <f t="shared" si="38"/>
        <v>0.56186046511627907</v>
      </c>
      <c r="T641">
        <f t="shared" si="39"/>
        <v>107.37777777777778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1">
        <f t="shared" ref="K642:K705" si="40">(((J642/60)/60)/24)+DATE(1970,1,1)</f>
        <v>42387.25</v>
      </c>
      <c r="L642">
        <v>1453356000</v>
      </c>
      <c r="M642" s="11">
        <f t="shared" ref="M642:M705" si="41">(((L642/60)/60)/24)+DATE(1970,1,1)</f>
        <v>42390.25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5">
        <f t="shared" si="38"/>
        <v>0.16501669449081802</v>
      </c>
      <c r="T642">
        <f t="shared" si="39"/>
        <v>76.922178988326849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1">
        <f t="shared" si="40"/>
        <v>42786.25</v>
      </c>
      <c r="L643">
        <v>1489986000</v>
      </c>
      <c r="M643" s="11">
        <f t="shared" si="41"/>
        <v>42814.208333333328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5">
        <f t="shared" ref="S643:S706" si="42">E643/D643</f>
        <v>1.1996808510638297</v>
      </c>
      <c r="T643">
        <f t="shared" ref="T643:T706" si="43">E643/G643</f>
        <v>58.128865979381445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1">
        <f t="shared" si="40"/>
        <v>43451.25</v>
      </c>
      <c r="L644">
        <v>1545804000</v>
      </c>
      <c r="M644" s="11">
        <f t="shared" si="41"/>
        <v>43460.25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5">
        <f t="shared" si="42"/>
        <v>1.4545652173913044</v>
      </c>
      <c r="T644">
        <f t="shared" si="43"/>
        <v>103.73643410852713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1">
        <f t="shared" si="40"/>
        <v>42795.25</v>
      </c>
      <c r="L645">
        <v>1489899600</v>
      </c>
      <c r="M645" s="11">
        <f t="shared" si="41"/>
        <v>42813.208333333328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5">
        <f t="shared" si="42"/>
        <v>2.2138255033557046</v>
      </c>
      <c r="T645">
        <f t="shared" si="43"/>
        <v>87.962666666666664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1">
        <f t="shared" si="40"/>
        <v>43452.25</v>
      </c>
      <c r="L646">
        <v>1546495200</v>
      </c>
      <c r="M646" s="11">
        <f t="shared" si="41"/>
        <v>43468.25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5">
        <f t="shared" si="42"/>
        <v>0.48396694214876035</v>
      </c>
      <c r="T646">
        <f t="shared" si="43"/>
        <v>28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1">
        <f t="shared" si="40"/>
        <v>43369.208333333328</v>
      </c>
      <c r="L647">
        <v>1539752400</v>
      </c>
      <c r="M647" s="11">
        <f t="shared" si="41"/>
        <v>43390.208333333328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5">
        <f t="shared" si="42"/>
        <v>0.92911504424778757</v>
      </c>
      <c r="T647">
        <f t="shared" si="43"/>
        <v>37.999361294443261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1">
        <f t="shared" si="40"/>
        <v>41346.208333333336</v>
      </c>
      <c r="L648">
        <v>1364101200</v>
      </c>
      <c r="M648" s="11">
        <f t="shared" si="41"/>
        <v>41357.208333333336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5">
        <f t="shared" si="42"/>
        <v>0.88599797365754818</v>
      </c>
      <c r="T648">
        <f t="shared" si="43"/>
        <v>29.999313893653515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1">
        <f t="shared" si="40"/>
        <v>43199.208333333328</v>
      </c>
      <c r="L649">
        <v>1525323600</v>
      </c>
      <c r="M649" s="11">
        <f t="shared" si="41"/>
        <v>43223.208333333328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5">
        <f t="shared" si="42"/>
        <v>0.41399999999999998</v>
      </c>
      <c r="T649">
        <f t="shared" si="43"/>
        <v>103.5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1">
        <f t="shared" si="40"/>
        <v>42922.208333333328</v>
      </c>
      <c r="L650">
        <v>1500872400</v>
      </c>
      <c r="M650" s="11">
        <f t="shared" si="41"/>
        <v>42940.208333333328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5">
        <f t="shared" si="42"/>
        <v>0.63056795131845844</v>
      </c>
      <c r="T650">
        <f t="shared" si="43"/>
        <v>85.994467496542185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1">
        <f t="shared" si="40"/>
        <v>40471.208333333336</v>
      </c>
      <c r="L651">
        <v>1288501200</v>
      </c>
      <c r="M651" s="11">
        <f t="shared" si="41"/>
        <v>40482.208333333336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5">
        <f t="shared" si="42"/>
        <v>0.48482333607230893</v>
      </c>
      <c r="T651">
        <f t="shared" si="43"/>
        <v>98.011627906976742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1">
        <f t="shared" si="40"/>
        <v>41828.208333333336</v>
      </c>
      <c r="L652">
        <v>1407128400</v>
      </c>
      <c r="M652" s="11">
        <f t="shared" si="41"/>
        <v>41855.208333333336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5">
        <f t="shared" si="42"/>
        <v>0.02</v>
      </c>
      <c r="T652">
        <f t="shared" si="43"/>
        <v>2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1">
        <f t="shared" si="40"/>
        <v>41692.25</v>
      </c>
      <c r="L653">
        <v>1394344800</v>
      </c>
      <c r="M653" s="11">
        <f t="shared" si="41"/>
        <v>41707.25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5">
        <f t="shared" si="42"/>
        <v>0.88479410269445857</v>
      </c>
      <c r="T653">
        <f t="shared" si="43"/>
        <v>44.994570837642193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1">
        <f t="shared" si="40"/>
        <v>42587.208333333328</v>
      </c>
      <c r="L654">
        <v>1474088400</v>
      </c>
      <c r="M654" s="11">
        <f t="shared" si="41"/>
        <v>42630.208333333328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5">
        <f t="shared" si="42"/>
        <v>1.2684</v>
      </c>
      <c r="T654">
        <f t="shared" si="43"/>
        <v>31.012224938875306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1">
        <f t="shared" si="40"/>
        <v>42468.208333333328</v>
      </c>
      <c r="L655">
        <v>1460264400</v>
      </c>
      <c r="M655" s="11">
        <f t="shared" si="41"/>
        <v>42470.208333333328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5">
        <f t="shared" si="42"/>
        <v>23.388333333333332</v>
      </c>
      <c r="T655">
        <f t="shared" si="43"/>
        <v>59.970085470085472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1">
        <f t="shared" si="40"/>
        <v>42240.208333333328</v>
      </c>
      <c r="L656">
        <v>1440824400</v>
      </c>
      <c r="M656" s="11">
        <f t="shared" si="41"/>
        <v>42245.208333333328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5">
        <f t="shared" si="42"/>
        <v>5.0838857142857146</v>
      </c>
      <c r="T656">
        <f t="shared" si="43"/>
        <v>58.9973474801061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1">
        <f t="shared" si="40"/>
        <v>42796.25</v>
      </c>
      <c r="L657">
        <v>1489554000</v>
      </c>
      <c r="M657" s="11">
        <f t="shared" si="41"/>
        <v>42809.208333333328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5">
        <f t="shared" si="42"/>
        <v>1.9147826086956521</v>
      </c>
      <c r="T657">
        <f t="shared" si="43"/>
        <v>50.045454545454547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1">
        <f t="shared" si="40"/>
        <v>43097.25</v>
      </c>
      <c r="L658">
        <v>1514872800</v>
      </c>
      <c r="M658" s="11">
        <f t="shared" si="41"/>
        <v>43102.25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5">
        <f t="shared" si="42"/>
        <v>0.42127533783783783</v>
      </c>
      <c r="T658">
        <f t="shared" si="43"/>
        <v>98.966269841269835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1">
        <f t="shared" si="40"/>
        <v>43096.25</v>
      </c>
      <c r="L659">
        <v>1515736800</v>
      </c>
      <c r="M659" s="11">
        <f t="shared" si="41"/>
        <v>43112.25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5">
        <f t="shared" si="42"/>
        <v>8.2400000000000001E-2</v>
      </c>
      <c r="T659">
        <f t="shared" si="43"/>
        <v>58.857142857142854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1">
        <f t="shared" si="40"/>
        <v>42246.208333333328</v>
      </c>
      <c r="L660">
        <v>1442898000</v>
      </c>
      <c r="M660" s="11">
        <f t="shared" si="41"/>
        <v>42269.208333333328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5">
        <f t="shared" si="42"/>
        <v>0.60064638783269964</v>
      </c>
      <c r="T660">
        <f t="shared" si="43"/>
        <v>81.010256410256417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1">
        <f t="shared" si="40"/>
        <v>40570.25</v>
      </c>
      <c r="L661">
        <v>1296194400</v>
      </c>
      <c r="M661" s="11">
        <f t="shared" si="41"/>
        <v>40571.25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5">
        <f t="shared" si="42"/>
        <v>0.47232808616404309</v>
      </c>
      <c r="T661">
        <f t="shared" si="43"/>
        <v>76.013333333333335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1">
        <f t="shared" si="40"/>
        <v>42237.208333333328</v>
      </c>
      <c r="L662">
        <v>1440910800</v>
      </c>
      <c r="M662" s="11">
        <f t="shared" si="41"/>
        <v>42246.208333333328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5">
        <f t="shared" si="42"/>
        <v>0.81736263736263737</v>
      </c>
      <c r="T662">
        <f t="shared" si="43"/>
        <v>96.597402597402592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1">
        <f t="shared" si="40"/>
        <v>40996.208333333336</v>
      </c>
      <c r="L663">
        <v>1335502800</v>
      </c>
      <c r="M663" s="11">
        <f t="shared" si="41"/>
        <v>41026.208333333336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5">
        <f t="shared" si="42"/>
        <v>0.54187265917603</v>
      </c>
      <c r="T663">
        <f t="shared" si="43"/>
        <v>76.957446808510639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1">
        <f t="shared" si="40"/>
        <v>43443.25</v>
      </c>
      <c r="L664">
        <v>1544680800</v>
      </c>
      <c r="M664" s="11">
        <f t="shared" si="41"/>
        <v>43447.25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5">
        <f t="shared" si="42"/>
        <v>0.97868131868131869</v>
      </c>
      <c r="T664">
        <f t="shared" si="43"/>
        <v>67.984732824427482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1">
        <f t="shared" si="40"/>
        <v>40458.208333333336</v>
      </c>
      <c r="L665">
        <v>1288414800</v>
      </c>
      <c r="M665" s="11">
        <f t="shared" si="41"/>
        <v>40481.208333333336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5">
        <f t="shared" si="42"/>
        <v>0.77239999999999998</v>
      </c>
      <c r="T665">
        <f t="shared" si="43"/>
        <v>88.781609195402297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1">
        <f t="shared" si="40"/>
        <v>40959.25</v>
      </c>
      <c r="L666">
        <v>1330581600</v>
      </c>
      <c r="M666" s="11">
        <f t="shared" si="41"/>
        <v>40969.25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5">
        <f t="shared" si="42"/>
        <v>0.33464735516372796</v>
      </c>
      <c r="T666">
        <f t="shared" si="43"/>
        <v>24.99623706491063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1">
        <f t="shared" si="40"/>
        <v>40733.208333333336</v>
      </c>
      <c r="L667">
        <v>1311397200</v>
      </c>
      <c r="M667" s="11">
        <f t="shared" si="41"/>
        <v>40747.208333333336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5">
        <f t="shared" si="42"/>
        <v>2.3958823529411766</v>
      </c>
      <c r="T667">
        <f t="shared" si="43"/>
        <v>44.922794117647058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1">
        <f t="shared" si="40"/>
        <v>41516.208333333336</v>
      </c>
      <c r="L668">
        <v>1378357200</v>
      </c>
      <c r="M668" s="11">
        <f t="shared" si="41"/>
        <v>41522.208333333336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5">
        <f t="shared" si="42"/>
        <v>0.64032258064516134</v>
      </c>
      <c r="T668">
        <f t="shared" si="43"/>
        <v>79.400000000000006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1">
        <f t="shared" si="40"/>
        <v>41892.208333333336</v>
      </c>
      <c r="L669">
        <v>1411102800</v>
      </c>
      <c r="M669" s="11">
        <f t="shared" si="41"/>
        <v>41901.208333333336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5">
        <f t="shared" si="42"/>
        <v>1.7615942028985507</v>
      </c>
      <c r="T669">
        <f t="shared" si="43"/>
        <v>29.009546539379475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1">
        <f t="shared" si="40"/>
        <v>41122.208333333336</v>
      </c>
      <c r="L670">
        <v>1344834000</v>
      </c>
      <c r="M670" s="11">
        <f t="shared" si="41"/>
        <v>41134.208333333336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5">
        <f t="shared" si="42"/>
        <v>0.20338181818181819</v>
      </c>
      <c r="T670">
        <f t="shared" si="43"/>
        <v>73.59210526315789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1">
        <f t="shared" si="40"/>
        <v>42912.208333333328</v>
      </c>
      <c r="L671">
        <v>1499230800</v>
      </c>
      <c r="M671" s="11">
        <f t="shared" si="41"/>
        <v>42921.208333333328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5">
        <f t="shared" si="42"/>
        <v>3.5864754098360656</v>
      </c>
      <c r="T671">
        <f t="shared" si="43"/>
        <v>107.97038864898211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1">
        <f t="shared" si="40"/>
        <v>42425.25</v>
      </c>
      <c r="L672">
        <v>1457416800</v>
      </c>
      <c r="M672" s="11">
        <f t="shared" si="41"/>
        <v>42437.25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5">
        <f t="shared" si="42"/>
        <v>4.6885802469135802</v>
      </c>
      <c r="T672">
        <f t="shared" si="43"/>
        <v>68.987284287011803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1">
        <f t="shared" si="40"/>
        <v>40390.208333333336</v>
      </c>
      <c r="L673">
        <v>1280898000</v>
      </c>
      <c r="M673" s="11">
        <f t="shared" si="41"/>
        <v>40394.208333333336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5">
        <f t="shared" si="42"/>
        <v>1.220563524590164</v>
      </c>
      <c r="T673">
        <f t="shared" si="43"/>
        <v>111.02236719478098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1">
        <f t="shared" si="40"/>
        <v>43180.208333333328</v>
      </c>
      <c r="L674">
        <v>1522472400</v>
      </c>
      <c r="M674" s="11">
        <f t="shared" si="41"/>
        <v>43190.208333333328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5">
        <f t="shared" si="42"/>
        <v>0.55931783729156137</v>
      </c>
      <c r="T674">
        <f t="shared" si="43"/>
        <v>24.997515808491418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1">
        <f t="shared" si="40"/>
        <v>42475.208333333328</v>
      </c>
      <c r="L675">
        <v>1462510800</v>
      </c>
      <c r="M675" s="11">
        <f t="shared" si="41"/>
        <v>42496.208333333328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5">
        <f t="shared" si="42"/>
        <v>0.43660714285714286</v>
      </c>
      <c r="T675">
        <f t="shared" si="43"/>
        <v>42.155172413793103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1">
        <f t="shared" si="40"/>
        <v>40774.208333333336</v>
      </c>
      <c r="L676">
        <v>1317790800</v>
      </c>
      <c r="M676" s="11">
        <f t="shared" si="41"/>
        <v>40821.208333333336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5">
        <f t="shared" si="42"/>
        <v>0.33538371411833628</v>
      </c>
      <c r="T676">
        <f t="shared" si="43"/>
        <v>47.003284072249592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1">
        <f t="shared" si="40"/>
        <v>43719.208333333328</v>
      </c>
      <c r="L677">
        <v>1568782800</v>
      </c>
      <c r="M677" s="11">
        <f t="shared" si="41"/>
        <v>43726.208333333328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5">
        <f t="shared" si="42"/>
        <v>1.2297938144329896</v>
      </c>
      <c r="T677">
        <f t="shared" si="43"/>
        <v>36.0392749244713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1">
        <f t="shared" si="40"/>
        <v>41178.208333333336</v>
      </c>
      <c r="L678">
        <v>1349413200</v>
      </c>
      <c r="M678" s="11">
        <f t="shared" si="41"/>
        <v>41187.208333333336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5">
        <f t="shared" si="42"/>
        <v>1.8974959871589085</v>
      </c>
      <c r="T678">
        <f t="shared" si="43"/>
        <v>101.03760683760684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1">
        <f t="shared" si="40"/>
        <v>42561.208333333328</v>
      </c>
      <c r="L679">
        <v>1472446800</v>
      </c>
      <c r="M679" s="11">
        <f t="shared" si="41"/>
        <v>42611.208333333328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5">
        <f t="shared" si="42"/>
        <v>0.83622641509433959</v>
      </c>
      <c r="T679">
        <f t="shared" si="43"/>
        <v>39.927927927927925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1">
        <f t="shared" si="40"/>
        <v>43484.25</v>
      </c>
      <c r="L680">
        <v>1548050400</v>
      </c>
      <c r="M680" s="11">
        <f t="shared" si="41"/>
        <v>43486.25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5">
        <f t="shared" si="42"/>
        <v>0.17968844221105529</v>
      </c>
      <c r="T680">
        <f t="shared" si="43"/>
        <v>83.158139534883716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1">
        <f t="shared" si="40"/>
        <v>43756.208333333328</v>
      </c>
      <c r="L681">
        <v>1571806800</v>
      </c>
      <c r="M681" s="11">
        <f t="shared" si="41"/>
        <v>43761.208333333328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5">
        <f t="shared" si="42"/>
        <v>10.365</v>
      </c>
      <c r="T681">
        <f t="shared" si="43"/>
        <v>39.97520661157025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1">
        <f t="shared" si="40"/>
        <v>43813.25</v>
      </c>
      <c r="L682">
        <v>1576476000</v>
      </c>
      <c r="M682" s="11">
        <f t="shared" si="41"/>
        <v>43815.25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5">
        <f t="shared" si="42"/>
        <v>0.97405219780219776</v>
      </c>
      <c r="T682">
        <f t="shared" si="43"/>
        <v>47.993908629441627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1">
        <f t="shared" si="40"/>
        <v>40898.25</v>
      </c>
      <c r="L683">
        <v>1324965600</v>
      </c>
      <c r="M683" s="11">
        <f t="shared" si="41"/>
        <v>40904.25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5">
        <f t="shared" si="42"/>
        <v>0.86386203150461705</v>
      </c>
      <c r="T683">
        <f t="shared" si="43"/>
        <v>95.978877489438744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1">
        <f t="shared" si="40"/>
        <v>41619.25</v>
      </c>
      <c r="L684">
        <v>1387519200</v>
      </c>
      <c r="M684" s="11">
        <f t="shared" si="41"/>
        <v>41628.25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5">
        <f t="shared" si="42"/>
        <v>1.5016666666666667</v>
      </c>
      <c r="T684">
        <f t="shared" si="43"/>
        <v>78.728155339805824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1">
        <f t="shared" si="40"/>
        <v>43359.208333333328</v>
      </c>
      <c r="L685">
        <v>1537246800</v>
      </c>
      <c r="M685" s="11">
        <f t="shared" si="41"/>
        <v>43361.208333333328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5">
        <f t="shared" si="42"/>
        <v>3.5843478260869563</v>
      </c>
      <c r="T685">
        <f t="shared" si="43"/>
        <v>56.081632653061227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1">
        <f t="shared" si="40"/>
        <v>40358.208333333336</v>
      </c>
      <c r="L686">
        <v>1279515600</v>
      </c>
      <c r="M686" s="11">
        <f t="shared" si="41"/>
        <v>40378.208333333336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5">
        <f t="shared" si="42"/>
        <v>5.4285714285714288</v>
      </c>
      <c r="T686">
        <f t="shared" si="43"/>
        <v>69.090909090909093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1">
        <f t="shared" si="40"/>
        <v>42239.208333333328</v>
      </c>
      <c r="L687">
        <v>1442379600</v>
      </c>
      <c r="M687" s="11">
        <f t="shared" si="41"/>
        <v>42263.208333333328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5">
        <f t="shared" si="42"/>
        <v>0.67500714285714281</v>
      </c>
      <c r="T687">
        <f t="shared" si="43"/>
        <v>102.05291576673866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1">
        <f t="shared" si="40"/>
        <v>43186.208333333328</v>
      </c>
      <c r="L688">
        <v>1523077200</v>
      </c>
      <c r="M688" s="11">
        <f t="shared" si="41"/>
        <v>43197.208333333328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5">
        <f t="shared" si="42"/>
        <v>1.9174666666666667</v>
      </c>
      <c r="T688">
        <f t="shared" si="43"/>
        <v>107.32089552238806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1">
        <f t="shared" si="40"/>
        <v>42806.25</v>
      </c>
      <c r="L689">
        <v>1489554000</v>
      </c>
      <c r="M689" s="11">
        <f t="shared" si="41"/>
        <v>42809.208333333328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5">
        <f t="shared" si="42"/>
        <v>9.32</v>
      </c>
      <c r="T689">
        <f t="shared" si="43"/>
        <v>51.970260223048328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1">
        <f t="shared" si="40"/>
        <v>43475.25</v>
      </c>
      <c r="L690">
        <v>1548482400</v>
      </c>
      <c r="M690" s="11">
        <f t="shared" si="41"/>
        <v>43491.25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5">
        <f t="shared" si="42"/>
        <v>4.2927586206896553</v>
      </c>
      <c r="T690">
        <f t="shared" si="43"/>
        <v>71.137142857142862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1">
        <f t="shared" si="40"/>
        <v>41576.208333333336</v>
      </c>
      <c r="L691">
        <v>1384063200</v>
      </c>
      <c r="M691" s="11">
        <f t="shared" si="41"/>
        <v>41588.25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5">
        <f t="shared" si="42"/>
        <v>1.0065753424657535</v>
      </c>
      <c r="T691">
        <f t="shared" si="43"/>
        <v>106.49275362318841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1">
        <f t="shared" si="40"/>
        <v>40874.25</v>
      </c>
      <c r="L692">
        <v>1322892000</v>
      </c>
      <c r="M692" s="11">
        <f t="shared" si="41"/>
        <v>40880.25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5">
        <f t="shared" si="42"/>
        <v>2.266111111111111</v>
      </c>
      <c r="T692">
        <f t="shared" si="43"/>
        <v>42.93684210526316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1">
        <f t="shared" si="40"/>
        <v>41185.208333333336</v>
      </c>
      <c r="L693">
        <v>1350709200</v>
      </c>
      <c r="M693" s="11">
        <f t="shared" si="41"/>
        <v>41202.208333333336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5">
        <f t="shared" si="42"/>
        <v>1.4238</v>
      </c>
      <c r="T693">
        <f t="shared" si="43"/>
        <v>30.037974683544302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1">
        <f t="shared" si="40"/>
        <v>43655.208333333328</v>
      </c>
      <c r="L694">
        <v>1564203600</v>
      </c>
      <c r="M694" s="11">
        <f t="shared" si="41"/>
        <v>43673.208333333328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5">
        <f t="shared" si="42"/>
        <v>0.90633333333333332</v>
      </c>
      <c r="T694">
        <f t="shared" si="43"/>
        <v>70.623376623376629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1">
        <f t="shared" si="40"/>
        <v>43025.208333333328</v>
      </c>
      <c r="L695">
        <v>1509685200</v>
      </c>
      <c r="M695" s="11">
        <f t="shared" si="41"/>
        <v>43042.208333333328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5">
        <f t="shared" si="42"/>
        <v>0.63966740576496672</v>
      </c>
      <c r="T695">
        <f t="shared" si="43"/>
        <v>66.016018306636155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1">
        <f t="shared" si="40"/>
        <v>43066.25</v>
      </c>
      <c r="L696">
        <v>1514959200</v>
      </c>
      <c r="M696" s="11">
        <f t="shared" si="41"/>
        <v>43103.25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5">
        <f t="shared" si="42"/>
        <v>0.84131868131868137</v>
      </c>
      <c r="T696">
        <f t="shared" si="43"/>
        <v>96.911392405063296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1">
        <f t="shared" si="40"/>
        <v>42322.25</v>
      </c>
      <c r="L697">
        <v>1448863200</v>
      </c>
      <c r="M697" s="11">
        <f t="shared" si="41"/>
        <v>42338.25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5">
        <f t="shared" si="42"/>
        <v>1.3393478260869565</v>
      </c>
      <c r="T697">
        <f t="shared" si="43"/>
        <v>62.867346938775512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1">
        <f t="shared" si="40"/>
        <v>42114.208333333328</v>
      </c>
      <c r="L698">
        <v>1429592400</v>
      </c>
      <c r="M698" s="11">
        <f t="shared" si="41"/>
        <v>42115.208333333328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5">
        <f t="shared" si="42"/>
        <v>0.59042047531992692</v>
      </c>
      <c r="T698">
        <f t="shared" si="43"/>
        <v>108.98537682789652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1">
        <f t="shared" si="40"/>
        <v>43190.208333333328</v>
      </c>
      <c r="L699">
        <v>1522645200</v>
      </c>
      <c r="M699" s="11">
        <f t="shared" si="41"/>
        <v>43192.208333333328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5">
        <f t="shared" si="42"/>
        <v>1.5280062063615205</v>
      </c>
      <c r="T699">
        <f t="shared" si="43"/>
        <v>26.999314599040439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1">
        <f t="shared" si="40"/>
        <v>40871.25</v>
      </c>
      <c r="L700">
        <v>1323324000</v>
      </c>
      <c r="M700" s="11">
        <f t="shared" si="41"/>
        <v>40885.25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5">
        <f t="shared" si="42"/>
        <v>4.466912114014252</v>
      </c>
      <c r="T700">
        <f t="shared" si="43"/>
        <v>65.004147943311438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1">
        <f t="shared" si="40"/>
        <v>43641.208333333328</v>
      </c>
      <c r="L701">
        <v>1561525200</v>
      </c>
      <c r="M701" s="11">
        <f t="shared" si="41"/>
        <v>43642.208333333328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5">
        <f t="shared" si="42"/>
        <v>0.8439189189189189</v>
      </c>
      <c r="T701">
        <f t="shared" si="43"/>
        <v>111.51785714285714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1">
        <f t="shared" si="40"/>
        <v>40203.25</v>
      </c>
      <c r="L702">
        <v>1265695200</v>
      </c>
      <c r="M702" s="11">
        <f t="shared" si="41"/>
        <v>40218.25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5">
        <f t="shared" si="42"/>
        <v>0.03</v>
      </c>
      <c r="T702">
        <f t="shared" si="43"/>
        <v>3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1">
        <f t="shared" si="40"/>
        <v>40629.208333333336</v>
      </c>
      <c r="L703">
        <v>1301806800</v>
      </c>
      <c r="M703" s="11">
        <f t="shared" si="41"/>
        <v>40636.208333333336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5">
        <f t="shared" si="42"/>
        <v>1.7502692307692307</v>
      </c>
      <c r="T703">
        <f t="shared" si="43"/>
        <v>110.99268292682927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1">
        <f t="shared" si="40"/>
        <v>41477.208333333336</v>
      </c>
      <c r="L704">
        <v>1374901200</v>
      </c>
      <c r="M704" s="11">
        <f t="shared" si="41"/>
        <v>41482.208333333336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5">
        <f t="shared" si="42"/>
        <v>0.54137931034482756</v>
      </c>
      <c r="T704">
        <f t="shared" si="43"/>
        <v>56.746987951807228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1">
        <f t="shared" si="40"/>
        <v>41020.208333333336</v>
      </c>
      <c r="L705">
        <v>1336453200</v>
      </c>
      <c r="M705" s="11">
        <f t="shared" si="41"/>
        <v>41037.208333333336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5">
        <f t="shared" si="42"/>
        <v>3.1187381703470032</v>
      </c>
      <c r="T705">
        <f t="shared" si="43"/>
        <v>97.020608439646708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1">
        <f t="shared" ref="K706:K769" si="44">(((J706/60)/60)/24)+DATE(1970,1,1)</f>
        <v>42555.208333333328</v>
      </c>
      <c r="L706">
        <v>1468904400</v>
      </c>
      <c r="M706" s="11">
        <f t="shared" ref="M706:M769" si="45">(((L706/60)/60)/24)+DATE(1970,1,1)</f>
        <v>42570.208333333328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5">
        <f t="shared" si="42"/>
        <v>1.2278160919540231</v>
      </c>
      <c r="T706">
        <f t="shared" si="43"/>
        <v>92.08620689655173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1">
        <f t="shared" si="44"/>
        <v>41619.25</v>
      </c>
      <c r="L707">
        <v>1387087200</v>
      </c>
      <c r="M707" s="11">
        <f t="shared" si="45"/>
        <v>41623.25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5">
        <f t="shared" ref="S707:S770" si="46">E707/D707</f>
        <v>0.99026517383618151</v>
      </c>
      <c r="T707">
        <f t="shared" ref="T707:T770" si="47">E707/G707</f>
        <v>82.986666666666665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1">
        <f t="shared" si="44"/>
        <v>43471.25</v>
      </c>
      <c r="L708">
        <v>1547445600</v>
      </c>
      <c r="M708" s="11">
        <f t="shared" si="45"/>
        <v>43479.25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5">
        <f t="shared" si="46"/>
        <v>1.278468634686347</v>
      </c>
      <c r="T708">
        <f t="shared" si="47"/>
        <v>103.03791821561339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1">
        <f t="shared" si="44"/>
        <v>43442.25</v>
      </c>
      <c r="L709">
        <v>1547359200</v>
      </c>
      <c r="M709" s="11">
        <f t="shared" si="45"/>
        <v>43478.25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5">
        <f t="shared" si="46"/>
        <v>1.5861643835616439</v>
      </c>
      <c r="T709">
        <f t="shared" si="47"/>
        <v>68.922619047619051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1">
        <f t="shared" si="44"/>
        <v>42877.208333333328</v>
      </c>
      <c r="L710">
        <v>1496293200</v>
      </c>
      <c r="M710" s="11">
        <f t="shared" si="45"/>
        <v>42887.208333333328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5">
        <f t="shared" si="46"/>
        <v>7.0705882352941174</v>
      </c>
      <c r="T710">
        <f t="shared" si="47"/>
        <v>87.737226277372258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1">
        <f t="shared" si="44"/>
        <v>41018.208333333336</v>
      </c>
      <c r="L711">
        <v>1335416400</v>
      </c>
      <c r="M711" s="11">
        <f t="shared" si="45"/>
        <v>41025.208333333336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5">
        <f t="shared" si="46"/>
        <v>1.4238775510204082</v>
      </c>
      <c r="T711">
        <f t="shared" si="47"/>
        <v>75.021505376344081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1">
        <f t="shared" si="44"/>
        <v>43295.208333333328</v>
      </c>
      <c r="L712">
        <v>1532149200</v>
      </c>
      <c r="M712" s="11">
        <f t="shared" si="45"/>
        <v>43302.208333333328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5">
        <f t="shared" si="46"/>
        <v>1.4786046511627906</v>
      </c>
      <c r="T712">
        <f t="shared" si="47"/>
        <v>50.863999999999997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1">
        <f t="shared" si="44"/>
        <v>42393.25</v>
      </c>
      <c r="L713">
        <v>1453788000</v>
      </c>
      <c r="M713" s="11">
        <f t="shared" si="45"/>
        <v>42395.25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5">
        <f t="shared" si="46"/>
        <v>0.20322580645161289</v>
      </c>
      <c r="T713">
        <f t="shared" si="47"/>
        <v>90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1">
        <f t="shared" si="44"/>
        <v>42559.208333333328</v>
      </c>
      <c r="L714">
        <v>1471496400</v>
      </c>
      <c r="M714" s="11">
        <f t="shared" si="45"/>
        <v>42600.208333333328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5">
        <f t="shared" si="46"/>
        <v>18.40625</v>
      </c>
      <c r="T714">
        <f t="shared" si="47"/>
        <v>72.896039603960389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1">
        <f t="shared" si="44"/>
        <v>42604.208333333328</v>
      </c>
      <c r="L715">
        <v>1472878800</v>
      </c>
      <c r="M715" s="11">
        <f t="shared" si="45"/>
        <v>42616.208333333328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5">
        <f t="shared" si="46"/>
        <v>1.6194202898550725</v>
      </c>
      <c r="T715">
        <f t="shared" si="47"/>
        <v>108.48543689320388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1">
        <f t="shared" si="44"/>
        <v>41870.208333333336</v>
      </c>
      <c r="L716">
        <v>1408510800</v>
      </c>
      <c r="M716" s="11">
        <f t="shared" si="45"/>
        <v>41871.208333333336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5">
        <f t="shared" si="46"/>
        <v>4.7282077922077921</v>
      </c>
      <c r="T716">
        <f t="shared" si="47"/>
        <v>101.98095238095237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1">
        <f t="shared" si="44"/>
        <v>40397.208333333336</v>
      </c>
      <c r="L717">
        <v>1281589200</v>
      </c>
      <c r="M717" s="11">
        <f t="shared" si="45"/>
        <v>40402.208333333336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5">
        <f t="shared" si="46"/>
        <v>0.24466101694915254</v>
      </c>
      <c r="T717">
        <f t="shared" si="47"/>
        <v>44.009146341463413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1">
        <f t="shared" si="44"/>
        <v>41465.208333333336</v>
      </c>
      <c r="L718">
        <v>1375851600</v>
      </c>
      <c r="M718" s="11">
        <f t="shared" si="45"/>
        <v>41493.208333333336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5">
        <f t="shared" si="46"/>
        <v>5.1764999999999999</v>
      </c>
      <c r="T718">
        <f t="shared" si="47"/>
        <v>65.942675159235662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1">
        <f t="shared" si="44"/>
        <v>40777.208333333336</v>
      </c>
      <c r="L719">
        <v>1315803600</v>
      </c>
      <c r="M719" s="11">
        <f t="shared" si="45"/>
        <v>40798.208333333336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5">
        <f t="shared" si="46"/>
        <v>2.4764285714285714</v>
      </c>
      <c r="T719">
        <f t="shared" si="47"/>
        <v>24.987387387387386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1">
        <f t="shared" si="44"/>
        <v>41442.208333333336</v>
      </c>
      <c r="L720">
        <v>1373691600</v>
      </c>
      <c r="M720" s="11">
        <f t="shared" si="45"/>
        <v>41468.208333333336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5">
        <f t="shared" si="46"/>
        <v>1.0020481927710843</v>
      </c>
      <c r="T720">
        <f t="shared" si="47"/>
        <v>28.003367003367003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1">
        <f t="shared" si="44"/>
        <v>41058.208333333336</v>
      </c>
      <c r="L721">
        <v>1339218000</v>
      </c>
      <c r="M721" s="11">
        <f t="shared" si="45"/>
        <v>41069.208333333336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5">
        <f t="shared" si="46"/>
        <v>1.53</v>
      </c>
      <c r="T721">
        <f t="shared" si="47"/>
        <v>85.829268292682926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1">
        <f t="shared" si="44"/>
        <v>43152.25</v>
      </c>
      <c r="L722">
        <v>1520402400</v>
      </c>
      <c r="M722" s="11">
        <f t="shared" si="45"/>
        <v>43166.25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5">
        <f t="shared" si="46"/>
        <v>0.37091954022988505</v>
      </c>
      <c r="T722">
        <f t="shared" si="47"/>
        <v>84.921052631578945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1">
        <f t="shared" si="44"/>
        <v>43194.208333333328</v>
      </c>
      <c r="L723">
        <v>1523336400</v>
      </c>
      <c r="M723" s="11">
        <f t="shared" si="45"/>
        <v>43200.208333333328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5">
        <f t="shared" si="46"/>
        <v>4.3923948220064728E-2</v>
      </c>
      <c r="T723">
        <f t="shared" si="47"/>
        <v>90.483333333333334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1">
        <f t="shared" si="44"/>
        <v>43045.25</v>
      </c>
      <c r="L724">
        <v>1512280800</v>
      </c>
      <c r="M724" s="11">
        <f t="shared" si="45"/>
        <v>43072.25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5">
        <f t="shared" si="46"/>
        <v>1.5650721649484536</v>
      </c>
      <c r="T724">
        <f t="shared" si="47"/>
        <v>25.00197628458498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1">
        <f t="shared" si="44"/>
        <v>42431.25</v>
      </c>
      <c r="L725">
        <v>1458709200</v>
      </c>
      <c r="M725" s="11">
        <f t="shared" si="45"/>
        <v>42452.208333333328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5">
        <f t="shared" si="46"/>
        <v>2.704081632653061</v>
      </c>
      <c r="T725">
        <f t="shared" si="47"/>
        <v>92.013888888888886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1">
        <f t="shared" si="44"/>
        <v>41934.208333333336</v>
      </c>
      <c r="L726">
        <v>1414126800</v>
      </c>
      <c r="M726" s="11">
        <f t="shared" si="45"/>
        <v>41936.208333333336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5">
        <f t="shared" si="46"/>
        <v>1.3405952380952382</v>
      </c>
      <c r="T726">
        <f t="shared" si="47"/>
        <v>93.066115702479337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1">
        <f t="shared" si="44"/>
        <v>41958.25</v>
      </c>
      <c r="L727">
        <v>1416204000</v>
      </c>
      <c r="M727" s="11">
        <f t="shared" si="45"/>
        <v>41960.25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5">
        <f t="shared" si="46"/>
        <v>0.50398033126293995</v>
      </c>
      <c r="T727">
        <f t="shared" si="47"/>
        <v>61.008145363408524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1">
        <f t="shared" si="44"/>
        <v>40476.208333333336</v>
      </c>
      <c r="L728">
        <v>1288501200</v>
      </c>
      <c r="M728" s="11">
        <f t="shared" si="45"/>
        <v>40482.208333333336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5">
        <f t="shared" si="46"/>
        <v>0.88815837937384901</v>
      </c>
      <c r="T728">
        <f t="shared" si="47"/>
        <v>92.036259541984734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1">
        <f t="shared" si="44"/>
        <v>43485.25</v>
      </c>
      <c r="L729">
        <v>1552971600</v>
      </c>
      <c r="M729" s="11">
        <f t="shared" si="45"/>
        <v>43543.208333333328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5">
        <f t="shared" si="46"/>
        <v>1.65</v>
      </c>
      <c r="T729">
        <f t="shared" si="47"/>
        <v>81.132596685082873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1">
        <f t="shared" si="44"/>
        <v>42515.208333333328</v>
      </c>
      <c r="L730">
        <v>1465102800</v>
      </c>
      <c r="M730" s="11">
        <f t="shared" si="45"/>
        <v>42526.208333333328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5">
        <f t="shared" si="46"/>
        <v>0.17499999999999999</v>
      </c>
      <c r="T730">
        <f t="shared" si="47"/>
        <v>73.5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1">
        <f t="shared" si="44"/>
        <v>41309.25</v>
      </c>
      <c r="L731">
        <v>1360130400</v>
      </c>
      <c r="M731" s="11">
        <f t="shared" si="45"/>
        <v>41311.25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5">
        <f t="shared" si="46"/>
        <v>1.8566071428571429</v>
      </c>
      <c r="T731">
        <f t="shared" si="47"/>
        <v>85.221311475409834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1">
        <f t="shared" si="44"/>
        <v>42147.208333333328</v>
      </c>
      <c r="L732">
        <v>1432875600</v>
      </c>
      <c r="M732" s="11">
        <f t="shared" si="45"/>
        <v>42153.208333333328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5">
        <f t="shared" si="46"/>
        <v>4.1266319444444441</v>
      </c>
      <c r="T732">
        <f t="shared" si="47"/>
        <v>110.96825396825396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1">
        <f t="shared" si="44"/>
        <v>42939.208333333328</v>
      </c>
      <c r="L733">
        <v>1500872400</v>
      </c>
      <c r="M733" s="11">
        <f t="shared" si="45"/>
        <v>42940.208333333328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5">
        <f t="shared" si="46"/>
        <v>0.90249999999999997</v>
      </c>
      <c r="T733">
        <f t="shared" si="47"/>
        <v>32.968036529680369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1">
        <f t="shared" si="44"/>
        <v>42816.208333333328</v>
      </c>
      <c r="L734">
        <v>1492146000</v>
      </c>
      <c r="M734" s="11">
        <f t="shared" si="45"/>
        <v>42839.208333333328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5">
        <f t="shared" si="46"/>
        <v>0.91984615384615387</v>
      </c>
      <c r="T734">
        <f t="shared" si="47"/>
        <v>96.005352363960753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1">
        <f t="shared" si="44"/>
        <v>41844.208333333336</v>
      </c>
      <c r="L735">
        <v>1407301200</v>
      </c>
      <c r="M735" s="11">
        <f t="shared" si="45"/>
        <v>41857.208333333336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5">
        <f t="shared" si="46"/>
        <v>5.2700632911392402</v>
      </c>
      <c r="T735">
        <f t="shared" si="47"/>
        <v>84.96632653061225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1">
        <f t="shared" si="44"/>
        <v>42763.25</v>
      </c>
      <c r="L736">
        <v>1486620000</v>
      </c>
      <c r="M736" s="11">
        <f t="shared" si="45"/>
        <v>42775.25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5">
        <f t="shared" si="46"/>
        <v>3.1914285714285713</v>
      </c>
      <c r="T736">
        <f t="shared" si="47"/>
        <v>25.007462686567163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1">
        <f t="shared" si="44"/>
        <v>42459.208333333328</v>
      </c>
      <c r="L737">
        <v>1459918800</v>
      </c>
      <c r="M737" s="11">
        <f t="shared" si="45"/>
        <v>42466.208333333328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5">
        <f t="shared" si="46"/>
        <v>3.5418867924528303</v>
      </c>
      <c r="T737">
        <f t="shared" si="47"/>
        <v>65.998995479658461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1">
        <f t="shared" si="44"/>
        <v>42055.25</v>
      </c>
      <c r="L738">
        <v>1424757600</v>
      </c>
      <c r="M738" s="11">
        <f t="shared" si="45"/>
        <v>42059.25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5">
        <f t="shared" si="46"/>
        <v>0.32896103896103895</v>
      </c>
      <c r="T738">
        <f t="shared" si="47"/>
        <v>87.34482758620689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1">
        <f t="shared" si="44"/>
        <v>42685.25</v>
      </c>
      <c r="L739">
        <v>1479880800</v>
      </c>
      <c r="M739" s="11">
        <f t="shared" si="45"/>
        <v>42697.25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5">
        <f t="shared" si="46"/>
        <v>1.358918918918919</v>
      </c>
      <c r="T739">
        <f t="shared" si="47"/>
        <v>27.933333333333334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1">
        <f t="shared" si="44"/>
        <v>41959.25</v>
      </c>
      <c r="L740">
        <v>1418018400</v>
      </c>
      <c r="M740" s="11">
        <f t="shared" si="45"/>
        <v>41981.25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5">
        <f t="shared" si="46"/>
        <v>2.0843373493975904E-2</v>
      </c>
      <c r="T740">
        <f t="shared" si="47"/>
        <v>103.8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1">
        <f t="shared" si="44"/>
        <v>41089.208333333336</v>
      </c>
      <c r="L741">
        <v>1341032400</v>
      </c>
      <c r="M741" s="11">
        <f t="shared" si="45"/>
        <v>41090.208333333336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5">
        <f t="shared" si="46"/>
        <v>0.61</v>
      </c>
      <c r="T741">
        <f t="shared" si="47"/>
        <v>31.937172774869111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1">
        <f t="shared" si="44"/>
        <v>42769.25</v>
      </c>
      <c r="L742">
        <v>1486360800</v>
      </c>
      <c r="M742" s="11">
        <f t="shared" si="45"/>
        <v>42772.25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5">
        <f t="shared" si="46"/>
        <v>0.30037735849056602</v>
      </c>
      <c r="T742">
        <f t="shared" si="47"/>
        <v>99.5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1">
        <f t="shared" si="44"/>
        <v>40321.208333333336</v>
      </c>
      <c r="L743">
        <v>1274677200</v>
      </c>
      <c r="M743" s="11">
        <f t="shared" si="45"/>
        <v>40322.208333333336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5">
        <f t="shared" si="46"/>
        <v>11.791666666666666</v>
      </c>
      <c r="T743">
        <f t="shared" si="47"/>
        <v>108.84615384615384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1">
        <f t="shared" si="44"/>
        <v>40197.25</v>
      </c>
      <c r="L744">
        <v>1267509600</v>
      </c>
      <c r="M744" s="11">
        <f t="shared" si="45"/>
        <v>40239.25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5">
        <f t="shared" si="46"/>
        <v>11.260833333333334</v>
      </c>
      <c r="T744">
        <f t="shared" si="47"/>
        <v>110.76229508196721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1">
        <f t="shared" si="44"/>
        <v>42298.208333333328</v>
      </c>
      <c r="L745">
        <v>1445922000</v>
      </c>
      <c r="M745" s="11">
        <f t="shared" si="45"/>
        <v>42304.208333333328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5">
        <f t="shared" si="46"/>
        <v>0.12923076923076923</v>
      </c>
      <c r="T745">
        <f t="shared" si="47"/>
        <v>29.647058823529413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1">
        <f t="shared" si="44"/>
        <v>43322.208333333328</v>
      </c>
      <c r="L746">
        <v>1534050000</v>
      </c>
      <c r="M746" s="11">
        <f t="shared" si="45"/>
        <v>43324.208333333328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5">
        <f t="shared" si="46"/>
        <v>7.12</v>
      </c>
      <c r="T746">
        <f t="shared" si="47"/>
        <v>101.71428571428571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1">
        <f t="shared" si="44"/>
        <v>40328.208333333336</v>
      </c>
      <c r="L747">
        <v>1277528400</v>
      </c>
      <c r="M747" s="11">
        <f t="shared" si="45"/>
        <v>40355.208333333336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5">
        <f t="shared" si="46"/>
        <v>0.30304347826086958</v>
      </c>
      <c r="T747">
        <f t="shared" si="47"/>
        <v>61.5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1">
        <f t="shared" si="44"/>
        <v>40825.208333333336</v>
      </c>
      <c r="L748">
        <v>1318568400</v>
      </c>
      <c r="M748" s="11">
        <f t="shared" si="45"/>
        <v>40830.208333333336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5">
        <f t="shared" si="46"/>
        <v>2.1250896057347672</v>
      </c>
      <c r="T748">
        <f t="shared" si="47"/>
        <v>35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1">
        <f t="shared" si="44"/>
        <v>40423.208333333336</v>
      </c>
      <c r="L749">
        <v>1284354000</v>
      </c>
      <c r="M749" s="11">
        <f t="shared" si="45"/>
        <v>40434.208333333336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5">
        <f t="shared" si="46"/>
        <v>2.2885714285714287</v>
      </c>
      <c r="T749">
        <f t="shared" si="47"/>
        <v>40.049999999999997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1">
        <f t="shared" si="44"/>
        <v>40238.25</v>
      </c>
      <c r="L750">
        <v>1269579600</v>
      </c>
      <c r="M750" s="11">
        <f t="shared" si="45"/>
        <v>40263.208333333336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5">
        <f t="shared" si="46"/>
        <v>0.34959979476654696</v>
      </c>
      <c r="T750">
        <f t="shared" si="47"/>
        <v>110.97231270358306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1">
        <f t="shared" si="44"/>
        <v>41920.208333333336</v>
      </c>
      <c r="L751">
        <v>1413781200</v>
      </c>
      <c r="M751" s="11">
        <f t="shared" si="45"/>
        <v>41932.208333333336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5">
        <f t="shared" si="46"/>
        <v>1.5729069767441861</v>
      </c>
      <c r="T751">
        <f t="shared" si="47"/>
        <v>36.959016393442624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1">
        <f t="shared" si="44"/>
        <v>40360.208333333336</v>
      </c>
      <c r="L752">
        <v>1280120400</v>
      </c>
      <c r="M752" s="11">
        <f t="shared" si="45"/>
        <v>40385.208333333336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5">
        <f t="shared" si="46"/>
        <v>0.01</v>
      </c>
      <c r="T752">
        <f t="shared" si="47"/>
        <v>1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1">
        <f t="shared" si="44"/>
        <v>42446.208333333328</v>
      </c>
      <c r="L753">
        <v>1459486800</v>
      </c>
      <c r="M753" s="11">
        <f t="shared" si="45"/>
        <v>42461.208333333328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5">
        <f t="shared" si="46"/>
        <v>2.3230555555555554</v>
      </c>
      <c r="T753">
        <f t="shared" si="47"/>
        <v>30.974074074074075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1">
        <f t="shared" si="44"/>
        <v>40395.208333333336</v>
      </c>
      <c r="L754">
        <v>1282539600</v>
      </c>
      <c r="M754" s="11">
        <f t="shared" si="45"/>
        <v>40413.208333333336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5">
        <f t="shared" si="46"/>
        <v>0.92448275862068963</v>
      </c>
      <c r="T754">
        <f t="shared" si="47"/>
        <v>47.035087719298247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1">
        <f t="shared" si="44"/>
        <v>40321.208333333336</v>
      </c>
      <c r="L755">
        <v>1275886800</v>
      </c>
      <c r="M755" s="11">
        <f t="shared" si="45"/>
        <v>40336.208333333336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5">
        <f t="shared" si="46"/>
        <v>2.5670212765957445</v>
      </c>
      <c r="T755">
        <f t="shared" si="47"/>
        <v>88.065693430656935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1">
        <f t="shared" si="44"/>
        <v>41210.208333333336</v>
      </c>
      <c r="L756">
        <v>1355983200</v>
      </c>
      <c r="M756" s="11">
        <f t="shared" si="45"/>
        <v>41263.25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5">
        <f t="shared" si="46"/>
        <v>1.6847017045454546</v>
      </c>
      <c r="T756">
        <f t="shared" si="47"/>
        <v>37.005616224648989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1">
        <f t="shared" si="44"/>
        <v>43096.25</v>
      </c>
      <c r="L757">
        <v>1515391200</v>
      </c>
      <c r="M757" s="11">
        <f t="shared" si="45"/>
        <v>43108.25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5">
        <f t="shared" si="46"/>
        <v>1.6657777777777778</v>
      </c>
      <c r="T757">
        <f t="shared" si="47"/>
        <v>26.027777777777779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1">
        <f t="shared" si="44"/>
        <v>42024.25</v>
      </c>
      <c r="L758">
        <v>1422252000</v>
      </c>
      <c r="M758" s="11">
        <f t="shared" si="45"/>
        <v>42030.25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5">
        <f t="shared" si="46"/>
        <v>7.7207692307692311</v>
      </c>
      <c r="T758">
        <f t="shared" si="47"/>
        <v>67.817567567567565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1">
        <f t="shared" si="44"/>
        <v>40675.208333333336</v>
      </c>
      <c r="L759">
        <v>1305522000</v>
      </c>
      <c r="M759" s="11">
        <f t="shared" si="45"/>
        <v>40679.208333333336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5">
        <f t="shared" si="46"/>
        <v>4.0685714285714285</v>
      </c>
      <c r="T759">
        <f t="shared" si="47"/>
        <v>49.964912280701753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1">
        <f t="shared" si="44"/>
        <v>41936.208333333336</v>
      </c>
      <c r="L760">
        <v>1414904400</v>
      </c>
      <c r="M760" s="11">
        <f t="shared" si="45"/>
        <v>41945.208333333336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5">
        <f t="shared" si="46"/>
        <v>5.6420608108108112</v>
      </c>
      <c r="T760">
        <f t="shared" si="47"/>
        <v>110.01646903820817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1">
        <f t="shared" si="44"/>
        <v>43136.25</v>
      </c>
      <c r="L761">
        <v>1520402400</v>
      </c>
      <c r="M761" s="11">
        <f t="shared" si="45"/>
        <v>43166.25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5">
        <f t="shared" si="46"/>
        <v>0.6842686567164179</v>
      </c>
      <c r="T761">
        <f t="shared" si="47"/>
        <v>89.964678178963894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1">
        <f t="shared" si="44"/>
        <v>43678.208333333328</v>
      </c>
      <c r="L762">
        <v>1567141200</v>
      </c>
      <c r="M762" s="11">
        <f t="shared" si="45"/>
        <v>43707.208333333328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5">
        <f t="shared" si="46"/>
        <v>0.34351966873706002</v>
      </c>
      <c r="T762">
        <f t="shared" si="47"/>
        <v>79.009523809523813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1">
        <f t="shared" si="44"/>
        <v>42938.208333333328</v>
      </c>
      <c r="L763">
        <v>1501131600</v>
      </c>
      <c r="M763" s="11">
        <f t="shared" si="45"/>
        <v>42943.208333333328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5">
        <f t="shared" si="46"/>
        <v>6.5545454545454547</v>
      </c>
      <c r="T763">
        <f t="shared" si="47"/>
        <v>86.867469879518069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1">
        <f t="shared" si="44"/>
        <v>41241.25</v>
      </c>
      <c r="L764">
        <v>1355032800</v>
      </c>
      <c r="M764" s="11">
        <f t="shared" si="45"/>
        <v>41252.25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5">
        <f t="shared" si="46"/>
        <v>1.7725714285714285</v>
      </c>
      <c r="T764">
        <f t="shared" si="47"/>
        <v>62.04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1">
        <f t="shared" si="44"/>
        <v>41037.208333333336</v>
      </c>
      <c r="L765">
        <v>1339477200</v>
      </c>
      <c r="M765" s="11">
        <f t="shared" si="45"/>
        <v>41072.208333333336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5">
        <f t="shared" si="46"/>
        <v>1.1317857142857144</v>
      </c>
      <c r="T765">
        <f t="shared" si="47"/>
        <v>26.970212765957445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1">
        <f t="shared" si="44"/>
        <v>40676.208333333336</v>
      </c>
      <c r="L766">
        <v>1305954000</v>
      </c>
      <c r="M766" s="11">
        <f t="shared" si="45"/>
        <v>40684.208333333336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5">
        <f t="shared" si="46"/>
        <v>7.2818181818181822</v>
      </c>
      <c r="T766">
        <f t="shared" si="47"/>
        <v>54.121621621621621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1">
        <f t="shared" si="44"/>
        <v>42840.208333333328</v>
      </c>
      <c r="L767">
        <v>1494392400</v>
      </c>
      <c r="M767" s="11">
        <f t="shared" si="45"/>
        <v>42865.208333333328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5">
        <f t="shared" si="46"/>
        <v>2.0833333333333335</v>
      </c>
      <c r="T767">
        <f t="shared" si="47"/>
        <v>41.035353535353536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1">
        <f t="shared" si="44"/>
        <v>43362.208333333328</v>
      </c>
      <c r="L768">
        <v>1537419600</v>
      </c>
      <c r="M768" s="11">
        <f t="shared" si="45"/>
        <v>43363.208333333328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5">
        <f t="shared" si="46"/>
        <v>0.31171232876712329</v>
      </c>
      <c r="T768">
        <f t="shared" si="47"/>
        <v>55.052419354838712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1">
        <f t="shared" si="44"/>
        <v>42283.208333333328</v>
      </c>
      <c r="L769">
        <v>1447999200</v>
      </c>
      <c r="M769" s="11">
        <f t="shared" si="45"/>
        <v>42328.25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5">
        <f t="shared" si="46"/>
        <v>0.56967078189300413</v>
      </c>
      <c r="T769">
        <f t="shared" si="47"/>
        <v>107.93762183235867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1">
        <f t="shared" ref="K770:K833" si="48">(((J770/60)/60)/24)+DATE(1970,1,1)</f>
        <v>41619.25</v>
      </c>
      <c r="L770">
        <v>1388037600</v>
      </c>
      <c r="M770" s="11">
        <f t="shared" ref="M770:M833" si="49">(((L770/60)/60)/24)+DATE(1970,1,1)</f>
        <v>41634.25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5">
        <f t="shared" si="46"/>
        <v>2.31</v>
      </c>
      <c r="T770">
        <f t="shared" si="47"/>
        <v>73.92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1">
        <f t="shared" si="48"/>
        <v>41501.208333333336</v>
      </c>
      <c r="L771">
        <v>1378789200</v>
      </c>
      <c r="M771" s="11">
        <f t="shared" si="49"/>
        <v>41527.208333333336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5">
        <f t="shared" ref="S771:S834" si="50">E771/D771</f>
        <v>0.86867834394904464</v>
      </c>
      <c r="T771">
        <f t="shared" ref="T771:T834" si="51">E771/G771</f>
        <v>31.995894428152493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1">
        <f t="shared" si="48"/>
        <v>41743.208333333336</v>
      </c>
      <c r="L772">
        <v>1398056400</v>
      </c>
      <c r="M772" s="11">
        <f t="shared" si="49"/>
        <v>41750.208333333336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5">
        <f t="shared" si="50"/>
        <v>2.7074418604651163</v>
      </c>
      <c r="T772">
        <f t="shared" si="51"/>
        <v>53.898148148148145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1">
        <f t="shared" si="48"/>
        <v>43491.25</v>
      </c>
      <c r="L773">
        <v>1550815200</v>
      </c>
      <c r="M773" s="11">
        <f t="shared" si="49"/>
        <v>43518.25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5">
        <f t="shared" si="50"/>
        <v>0.49446428571428569</v>
      </c>
      <c r="T773">
        <f t="shared" si="51"/>
        <v>106.5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1">
        <f t="shared" si="48"/>
        <v>43505.25</v>
      </c>
      <c r="L774">
        <v>1550037600</v>
      </c>
      <c r="M774" s="11">
        <f t="shared" si="49"/>
        <v>43509.25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5">
        <f t="shared" si="50"/>
        <v>1.1335962566844919</v>
      </c>
      <c r="T774">
        <f t="shared" si="51"/>
        <v>32.999805409612762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1">
        <f t="shared" si="48"/>
        <v>42838.208333333328</v>
      </c>
      <c r="L775">
        <v>1492923600</v>
      </c>
      <c r="M775" s="11">
        <f t="shared" si="49"/>
        <v>42848.208333333328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5">
        <f t="shared" si="50"/>
        <v>1.9055555555555554</v>
      </c>
      <c r="T775">
        <f t="shared" si="51"/>
        <v>43.00254993625159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1">
        <f t="shared" si="48"/>
        <v>42513.208333333328</v>
      </c>
      <c r="L776">
        <v>1467522000</v>
      </c>
      <c r="M776" s="11">
        <f t="shared" si="49"/>
        <v>42554.208333333328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5">
        <f t="shared" si="50"/>
        <v>1.355</v>
      </c>
      <c r="T776">
        <f t="shared" si="51"/>
        <v>86.858974358974365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1">
        <f t="shared" si="48"/>
        <v>41949.25</v>
      </c>
      <c r="L777">
        <v>1416117600</v>
      </c>
      <c r="M777" s="11">
        <f t="shared" si="49"/>
        <v>41959.25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5">
        <f t="shared" si="50"/>
        <v>0.10297872340425532</v>
      </c>
      <c r="T777">
        <f t="shared" si="51"/>
        <v>96.8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1">
        <f t="shared" si="48"/>
        <v>43650.208333333328</v>
      </c>
      <c r="L778">
        <v>1563771600</v>
      </c>
      <c r="M778" s="11">
        <f t="shared" si="49"/>
        <v>43668.208333333328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5">
        <f t="shared" si="50"/>
        <v>0.65544223826714798</v>
      </c>
      <c r="T778">
        <f t="shared" si="51"/>
        <v>32.995456610631528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1">
        <f t="shared" si="48"/>
        <v>40809.208333333336</v>
      </c>
      <c r="L779">
        <v>1319259600</v>
      </c>
      <c r="M779" s="11">
        <f t="shared" si="49"/>
        <v>40838.208333333336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5">
        <f t="shared" si="50"/>
        <v>0.49026652452025588</v>
      </c>
      <c r="T779">
        <f t="shared" si="51"/>
        <v>68.028106508875737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1">
        <f t="shared" si="48"/>
        <v>40768.208333333336</v>
      </c>
      <c r="L780">
        <v>1313643600</v>
      </c>
      <c r="M780" s="11">
        <f t="shared" si="49"/>
        <v>40773.208333333336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5">
        <f t="shared" si="50"/>
        <v>7.8792307692307695</v>
      </c>
      <c r="T780">
        <f t="shared" si="51"/>
        <v>58.867816091954026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1">
        <f t="shared" si="48"/>
        <v>42230.208333333328</v>
      </c>
      <c r="L781">
        <v>1440306000</v>
      </c>
      <c r="M781" s="11">
        <f t="shared" si="49"/>
        <v>42239.208333333328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5">
        <f t="shared" si="50"/>
        <v>0.80306347746090156</v>
      </c>
      <c r="T781">
        <f t="shared" si="51"/>
        <v>105.04572803850782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1">
        <f t="shared" si="48"/>
        <v>42573.208333333328</v>
      </c>
      <c r="L782">
        <v>1470805200</v>
      </c>
      <c r="M782" s="11">
        <f t="shared" si="49"/>
        <v>42592.208333333328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5">
        <f t="shared" si="50"/>
        <v>1.0629411764705883</v>
      </c>
      <c r="T782">
        <f t="shared" si="51"/>
        <v>33.054878048780488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1">
        <f t="shared" si="48"/>
        <v>40482.208333333336</v>
      </c>
      <c r="L783">
        <v>1292911200</v>
      </c>
      <c r="M783" s="11">
        <f t="shared" si="49"/>
        <v>40533.25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5">
        <f t="shared" si="50"/>
        <v>0.50735632183908042</v>
      </c>
      <c r="T783">
        <f t="shared" si="51"/>
        <v>78.821428571428569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1">
        <f t="shared" si="48"/>
        <v>40603.25</v>
      </c>
      <c r="L784">
        <v>1301374800</v>
      </c>
      <c r="M784" s="11">
        <f t="shared" si="49"/>
        <v>40631.208333333336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5">
        <f t="shared" si="50"/>
        <v>2.153137254901961</v>
      </c>
      <c r="T784">
        <f t="shared" si="51"/>
        <v>68.204968944099377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1">
        <f t="shared" si="48"/>
        <v>41625.25</v>
      </c>
      <c r="L785">
        <v>1387864800</v>
      </c>
      <c r="M785" s="11">
        <f t="shared" si="49"/>
        <v>41632.25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5">
        <f t="shared" si="50"/>
        <v>1.4122972972972974</v>
      </c>
      <c r="T785">
        <f t="shared" si="51"/>
        <v>75.731884057971016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1">
        <f t="shared" si="48"/>
        <v>42435.25</v>
      </c>
      <c r="L786">
        <v>1458190800</v>
      </c>
      <c r="M786" s="11">
        <f t="shared" si="49"/>
        <v>42446.208333333328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5">
        <f t="shared" si="50"/>
        <v>1.1533745781777278</v>
      </c>
      <c r="T786">
        <f t="shared" si="51"/>
        <v>30.996070133010882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1">
        <f t="shared" si="48"/>
        <v>43582.208333333328</v>
      </c>
      <c r="L787">
        <v>1559278800</v>
      </c>
      <c r="M787" s="11">
        <f t="shared" si="49"/>
        <v>43616.208333333328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5">
        <f t="shared" si="50"/>
        <v>1.9311940298507462</v>
      </c>
      <c r="T787">
        <f t="shared" si="51"/>
        <v>101.88188976377953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1">
        <f t="shared" si="48"/>
        <v>43186.208333333328</v>
      </c>
      <c r="L788">
        <v>1522731600</v>
      </c>
      <c r="M788" s="11">
        <f t="shared" si="49"/>
        <v>43193.208333333328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5">
        <f t="shared" si="50"/>
        <v>7.2973333333333334</v>
      </c>
      <c r="T788">
        <f t="shared" si="51"/>
        <v>52.879227053140099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1">
        <f t="shared" si="48"/>
        <v>40684.208333333336</v>
      </c>
      <c r="L789">
        <v>1306731600</v>
      </c>
      <c r="M789" s="11">
        <f t="shared" si="49"/>
        <v>40693.208333333336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5">
        <f t="shared" si="50"/>
        <v>0.99663398692810456</v>
      </c>
      <c r="T789">
        <f t="shared" si="51"/>
        <v>71.005820721769496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1">
        <f t="shared" si="48"/>
        <v>41202.208333333336</v>
      </c>
      <c r="L790">
        <v>1352527200</v>
      </c>
      <c r="M790" s="11">
        <f t="shared" si="49"/>
        <v>41223.25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5">
        <f t="shared" si="50"/>
        <v>0.88166666666666671</v>
      </c>
      <c r="T790">
        <f t="shared" si="51"/>
        <v>102.38709677419355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1">
        <f t="shared" si="48"/>
        <v>41786.208333333336</v>
      </c>
      <c r="L791">
        <v>1404363600</v>
      </c>
      <c r="M791" s="11">
        <f t="shared" si="49"/>
        <v>41823.208333333336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5">
        <f t="shared" si="50"/>
        <v>0.37233333333333335</v>
      </c>
      <c r="T791">
        <f t="shared" si="51"/>
        <v>74.466666666666669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1">
        <f t="shared" si="48"/>
        <v>40223.25</v>
      </c>
      <c r="L792">
        <v>1266645600</v>
      </c>
      <c r="M792" s="11">
        <f t="shared" si="49"/>
        <v>40229.25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5">
        <f t="shared" si="50"/>
        <v>0.30540075309306081</v>
      </c>
      <c r="T792">
        <f t="shared" si="51"/>
        <v>51.009883198562441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1">
        <f t="shared" si="48"/>
        <v>42715.25</v>
      </c>
      <c r="L793">
        <v>1482818400</v>
      </c>
      <c r="M793" s="11">
        <f t="shared" si="49"/>
        <v>42731.25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5">
        <f t="shared" si="50"/>
        <v>0.25714285714285712</v>
      </c>
      <c r="T793">
        <f t="shared" si="51"/>
        <v>90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1">
        <f t="shared" si="48"/>
        <v>41451.208333333336</v>
      </c>
      <c r="L794">
        <v>1374642000</v>
      </c>
      <c r="M794" s="11">
        <f t="shared" si="49"/>
        <v>41479.208333333336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5">
        <f t="shared" si="50"/>
        <v>0.34</v>
      </c>
      <c r="T794">
        <f t="shared" si="51"/>
        <v>97.142857142857139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1">
        <f t="shared" si="48"/>
        <v>41450.208333333336</v>
      </c>
      <c r="L795">
        <v>1372482000</v>
      </c>
      <c r="M795" s="11">
        <f t="shared" si="49"/>
        <v>41454.208333333336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5">
        <f t="shared" si="50"/>
        <v>11.859090909090909</v>
      </c>
      <c r="T795">
        <f t="shared" si="51"/>
        <v>72.071823204419886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1">
        <f t="shared" si="48"/>
        <v>43091.25</v>
      </c>
      <c r="L796">
        <v>1514959200</v>
      </c>
      <c r="M796" s="11">
        <f t="shared" si="49"/>
        <v>43103.25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5">
        <f t="shared" si="50"/>
        <v>1.2539393939393939</v>
      </c>
      <c r="T796">
        <f t="shared" si="51"/>
        <v>75.236363636363635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1">
        <f t="shared" si="48"/>
        <v>42675.208333333328</v>
      </c>
      <c r="L797">
        <v>1478235600</v>
      </c>
      <c r="M797" s="11">
        <f t="shared" si="49"/>
        <v>42678.208333333328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5">
        <f t="shared" si="50"/>
        <v>0.14394366197183098</v>
      </c>
      <c r="T797">
        <f t="shared" si="51"/>
        <v>32.967741935483872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1">
        <f t="shared" si="48"/>
        <v>41859.208333333336</v>
      </c>
      <c r="L798">
        <v>1408078800</v>
      </c>
      <c r="M798" s="11">
        <f t="shared" si="49"/>
        <v>41866.208333333336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5">
        <f t="shared" si="50"/>
        <v>0.54807692307692313</v>
      </c>
      <c r="T798">
        <f t="shared" si="51"/>
        <v>54.807692307692307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1">
        <f t="shared" si="48"/>
        <v>43464.25</v>
      </c>
      <c r="L799">
        <v>1548136800</v>
      </c>
      <c r="M799" s="11">
        <f t="shared" si="49"/>
        <v>43487.25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5">
        <f t="shared" si="50"/>
        <v>1.0963157894736841</v>
      </c>
      <c r="T799">
        <f t="shared" si="51"/>
        <v>45.037837837837834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1">
        <f t="shared" si="48"/>
        <v>41060.208333333336</v>
      </c>
      <c r="L800">
        <v>1340859600</v>
      </c>
      <c r="M800" s="11">
        <f t="shared" si="49"/>
        <v>41088.208333333336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5">
        <f t="shared" si="50"/>
        <v>1.8847058823529412</v>
      </c>
      <c r="T800">
        <f t="shared" si="51"/>
        <v>52.958677685950413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1">
        <f t="shared" si="48"/>
        <v>42399.25</v>
      </c>
      <c r="L801">
        <v>1454479200</v>
      </c>
      <c r="M801" s="11">
        <f t="shared" si="49"/>
        <v>42403.25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5">
        <f t="shared" si="50"/>
        <v>0.87008284023668636</v>
      </c>
      <c r="T801">
        <f t="shared" si="51"/>
        <v>60.017959183673469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1">
        <f t="shared" si="48"/>
        <v>42167.208333333328</v>
      </c>
      <c r="L802">
        <v>1434430800</v>
      </c>
      <c r="M802" s="11">
        <f t="shared" si="49"/>
        <v>42171.208333333328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5">
        <f t="shared" si="50"/>
        <v>0.01</v>
      </c>
      <c r="T802">
        <f t="shared" si="51"/>
        <v>1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1">
        <f t="shared" si="48"/>
        <v>43830.25</v>
      </c>
      <c r="L803">
        <v>1579672800</v>
      </c>
      <c r="M803" s="11">
        <f t="shared" si="49"/>
        <v>43852.25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5">
        <f t="shared" si="50"/>
        <v>2.0291304347826089</v>
      </c>
      <c r="T803">
        <f t="shared" si="51"/>
        <v>44.028301886792455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1">
        <f t="shared" si="48"/>
        <v>43650.208333333328</v>
      </c>
      <c r="L804">
        <v>1562389200</v>
      </c>
      <c r="M804" s="11">
        <f t="shared" si="49"/>
        <v>43652.208333333328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5">
        <f t="shared" si="50"/>
        <v>1.9703225806451612</v>
      </c>
      <c r="T804">
        <f t="shared" si="51"/>
        <v>86.028169014084511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1">
        <f t="shared" si="48"/>
        <v>43492.25</v>
      </c>
      <c r="L805">
        <v>1551506400</v>
      </c>
      <c r="M805" s="11">
        <f t="shared" si="49"/>
        <v>43526.25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5">
        <f t="shared" si="50"/>
        <v>1.07</v>
      </c>
      <c r="T805">
        <f t="shared" si="51"/>
        <v>28.012875536480685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1">
        <f t="shared" si="48"/>
        <v>43102.25</v>
      </c>
      <c r="L806">
        <v>1516600800</v>
      </c>
      <c r="M806" s="11">
        <f t="shared" si="49"/>
        <v>43122.25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5">
        <f t="shared" si="50"/>
        <v>2.6873076923076922</v>
      </c>
      <c r="T806">
        <f t="shared" si="51"/>
        <v>32.050458715596328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1">
        <f t="shared" si="48"/>
        <v>41958.25</v>
      </c>
      <c r="L807">
        <v>1420437600</v>
      </c>
      <c r="M807" s="11">
        <f t="shared" si="49"/>
        <v>42009.25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5">
        <f t="shared" si="50"/>
        <v>0.50845360824742269</v>
      </c>
      <c r="T807">
        <f t="shared" si="51"/>
        <v>73.611940298507463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1">
        <f t="shared" si="48"/>
        <v>40973.25</v>
      </c>
      <c r="L808">
        <v>1332997200</v>
      </c>
      <c r="M808" s="11">
        <f t="shared" si="49"/>
        <v>40997.208333333336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5">
        <f t="shared" si="50"/>
        <v>11.802857142857142</v>
      </c>
      <c r="T808">
        <f t="shared" si="51"/>
        <v>108.71052631578948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1">
        <f t="shared" si="48"/>
        <v>43753.208333333328</v>
      </c>
      <c r="L809">
        <v>1574920800</v>
      </c>
      <c r="M809" s="11">
        <f t="shared" si="49"/>
        <v>43797.25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5">
        <f t="shared" si="50"/>
        <v>2.64</v>
      </c>
      <c r="T809">
        <f t="shared" si="51"/>
        <v>42.97674418604651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1">
        <f t="shared" si="48"/>
        <v>42507.208333333328</v>
      </c>
      <c r="L810">
        <v>1464930000</v>
      </c>
      <c r="M810" s="11">
        <f t="shared" si="49"/>
        <v>42524.208333333328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5">
        <f t="shared" si="50"/>
        <v>0.30442307692307691</v>
      </c>
      <c r="T810">
        <f t="shared" si="51"/>
        <v>83.315789473684205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1">
        <f t="shared" si="48"/>
        <v>41135.208333333336</v>
      </c>
      <c r="L811">
        <v>1345006800</v>
      </c>
      <c r="M811" s="11">
        <f t="shared" si="49"/>
        <v>41136.208333333336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5">
        <f t="shared" si="50"/>
        <v>0.62880681818181816</v>
      </c>
      <c r="T811">
        <f t="shared" si="51"/>
        <v>42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1">
        <f t="shared" si="48"/>
        <v>43067.25</v>
      </c>
      <c r="L812">
        <v>1512712800</v>
      </c>
      <c r="M812" s="11">
        <f t="shared" si="49"/>
        <v>43077.25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5">
        <f t="shared" si="50"/>
        <v>1.9312499999999999</v>
      </c>
      <c r="T812">
        <f t="shared" si="51"/>
        <v>55.927601809954751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1">
        <f t="shared" si="48"/>
        <v>42378.25</v>
      </c>
      <c r="L813">
        <v>1452492000</v>
      </c>
      <c r="M813" s="11">
        <f t="shared" si="49"/>
        <v>42380.25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5">
        <f t="shared" si="50"/>
        <v>0.77102702702702708</v>
      </c>
      <c r="T813">
        <f t="shared" si="51"/>
        <v>105.03681885125184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1">
        <f t="shared" si="48"/>
        <v>43206.208333333328</v>
      </c>
      <c r="L814">
        <v>1524286800</v>
      </c>
      <c r="M814" s="11">
        <f t="shared" si="49"/>
        <v>43211.208333333328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5">
        <f t="shared" si="50"/>
        <v>2.2552763819095478</v>
      </c>
      <c r="T814">
        <f t="shared" si="51"/>
        <v>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1">
        <f t="shared" si="48"/>
        <v>41148.208333333336</v>
      </c>
      <c r="L815">
        <v>1346907600</v>
      </c>
      <c r="M815" s="11">
        <f t="shared" si="49"/>
        <v>41158.208333333336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5">
        <f t="shared" si="50"/>
        <v>2.3940625</v>
      </c>
      <c r="T815">
        <f t="shared" si="51"/>
        <v>112.66176470588235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1">
        <f t="shared" si="48"/>
        <v>42517.208333333328</v>
      </c>
      <c r="L816">
        <v>1464498000</v>
      </c>
      <c r="M816" s="11">
        <f t="shared" si="49"/>
        <v>42519.208333333328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5">
        <f t="shared" si="50"/>
        <v>0.921875</v>
      </c>
      <c r="T816">
        <f t="shared" si="51"/>
        <v>81.944444444444443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1">
        <f t="shared" si="48"/>
        <v>43068.25</v>
      </c>
      <c r="L817">
        <v>1514181600</v>
      </c>
      <c r="M817" s="11">
        <f t="shared" si="49"/>
        <v>43094.25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5">
        <f t="shared" si="50"/>
        <v>1.3023333333333333</v>
      </c>
      <c r="T817">
        <f t="shared" si="51"/>
        <v>64.049180327868854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1">
        <f t="shared" si="48"/>
        <v>41680.25</v>
      </c>
      <c r="L818">
        <v>1392184800</v>
      </c>
      <c r="M818" s="11">
        <f t="shared" si="49"/>
        <v>41682.25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5">
        <f t="shared" si="50"/>
        <v>6.1521739130434785</v>
      </c>
      <c r="T818">
        <f t="shared" si="51"/>
        <v>106.39097744360902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1">
        <f t="shared" si="48"/>
        <v>43589.208333333328</v>
      </c>
      <c r="L819">
        <v>1559365200</v>
      </c>
      <c r="M819" s="11">
        <f t="shared" si="49"/>
        <v>43617.208333333328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5">
        <f t="shared" si="50"/>
        <v>3.687953216374269</v>
      </c>
      <c r="T819">
        <f t="shared" si="51"/>
        <v>76.011249497790274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1">
        <f t="shared" si="48"/>
        <v>43486.25</v>
      </c>
      <c r="L820">
        <v>1549173600</v>
      </c>
      <c r="M820" s="11">
        <f t="shared" si="49"/>
        <v>43499.25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5">
        <f t="shared" si="50"/>
        <v>10.948571428571428</v>
      </c>
      <c r="T820">
        <f t="shared" si="51"/>
        <v>111.07246376811594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1">
        <f t="shared" si="48"/>
        <v>41237.25</v>
      </c>
      <c r="L821">
        <v>1355032800</v>
      </c>
      <c r="M821" s="11">
        <f t="shared" si="49"/>
        <v>41252.25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5">
        <f t="shared" si="50"/>
        <v>0.50662921348314605</v>
      </c>
      <c r="T821">
        <f t="shared" si="51"/>
        <v>95.936170212765958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1">
        <f t="shared" si="48"/>
        <v>43310.208333333328</v>
      </c>
      <c r="L822">
        <v>1533963600</v>
      </c>
      <c r="M822" s="11">
        <f t="shared" si="49"/>
        <v>43323.208333333328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5">
        <f t="shared" si="50"/>
        <v>8.0060000000000002</v>
      </c>
      <c r="T822">
        <f t="shared" si="51"/>
        <v>43.043010752688176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1">
        <f t="shared" si="48"/>
        <v>42794.25</v>
      </c>
      <c r="L823">
        <v>1489381200</v>
      </c>
      <c r="M823" s="11">
        <f t="shared" si="49"/>
        <v>42807.208333333328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5">
        <f t="shared" si="50"/>
        <v>2.9128571428571428</v>
      </c>
      <c r="T823">
        <f t="shared" si="51"/>
        <v>67.966666666666669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1">
        <f t="shared" si="48"/>
        <v>41698.25</v>
      </c>
      <c r="L824">
        <v>1395032400</v>
      </c>
      <c r="M824" s="11">
        <f t="shared" si="49"/>
        <v>41715.208333333336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5">
        <f t="shared" si="50"/>
        <v>3.4996666666666667</v>
      </c>
      <c r="T824">
        <f t="shared" si="51"/>
        <v>89.991428571428571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1">
        <f t="shared" si="48"/>
        <v>41892.208333333336</v>
      </c>
      <c r="L825">
        <v>1412485200</v>
      </c>
      <c r="M825" s="11">
        <f t="shared" si="49"/>
        <v>41917.208333333336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5">
        <f t="shared" si="50"/>
        <v>3.5707317073170732</v>
      </c>
      <c r="T825">
        <f t="shared" si="51"/>
        <v>58.095238095238095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1">
        <f t="shared" si="48"/>
        <v>40348.208333333336</v>
      </c>
      <c r="L826">
        <v>1279688400</v>
      </c>
      <c r="M826" s="11">
        <f t="shared" si="49"/>
        <v>40380.208333333336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5">
        <f t="shared" si="50"/>
        <v>1.2648941176470587</v>
      </c>
      <c r="T826">
        <f t="shared" si="51"/>
        <v>83.996875000000003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1">
        <f t="shared" si="48"/>
        <v>42941.208333333328</v>
      </c>
      <c r="L827">
        <v>1501995600</v>
      </c>
      <c r="M827" s="11">
        <f t="shared" si="49"/>
        <v>42953.208333333328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5">
        <f t="shared" si="50"/>
        <v>3.875</v>
      </c>
      <c r="T827">
        <f t="shared" si="51"/>
        <v>88.853503184713375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1">
        <f t="shared" si="48"/>
        <v>40525.25</v>
      </c>
      <c r="L828">
        <v>1294639200</v>
      </c>
      <c r="M828" s="11">
        <f t="shared" si="49"/>
        <v>40553.25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5">
        <f t="shared" si="50"/>
        <v>4.5703571428571426</v>
      </c>
      <c r="T828">
        <f t="shared" si="51"/>
        <v>65.963917525773198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1">
        <f t="shared" si="48"/>
        <v>40666.208333333336</v>
      </c>
      <c r="L829">
        <v>1305435600</v>
      </c>
      <c r="M829" s="11">
        <f t="shared" si="49"/>
        <v>40678.208333333336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5">
        <f t="shared" si="50"/>
        <v>2.6669565217391304</v>
      </c>
      <c r="T829">
        <f t="shared" si="51"/>
        <v>74.804878048780495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1">
        <f t="shared" si="48"/>
        <v>43340.208333333328</v>
      </c>
      <c r="L830">
        <v>1537592400</v>
      </c>
      <c r="M830" s="11">
        <f t="shared" si="49"/>
        <v>43365.208333333328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5">
        <f t="shared" si="50"/>
        <v>0.69</v>
      </c>
      <c r="T830">
        <f t="shared" si="51"/>
        <v>69.98571428571428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1">
        <f t="shared" si="48"/>
        <v>42164.208333333328</v>
      </c>
      <c r="L831">
        <v>1435122000</v>
      </c>
      <c r="M831" s="11">
        <f t="shared" si="49"/>
        <v>42179.208333333328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5">
        <f t="shared" si="50"/>
        <v>0.51343749999999999</v>
      </c>
      <c r="T831">
        <f t="shared" si="51"/>
        <v>32.006493506493506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1">
        <f t="shared" si="48"/>
        <v>43103.25</v>
      </c>
      <c r="L832">
        <v>1520056800</v>
      </c>
      <c r="M832" s="11">
        <f t="shared" si="49"/>
        <v>43162.25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5">
        <f t="shared" si="50"/>
        <v>1.1710526315789473E-2</v>
      </c>
      <c r="T832">
        <f t="shared" si="51"/>
        <v>64.727272727272734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1">
        <f t="shared" si="48"/>
        <v>40994.208333333336</v>
      </c>
      <c r="L833">
        <v>1335675600</v>
      </c>
      <c r="M833" s="11">
        <f t="shared" si="49"/>
        <v>41028.208333333336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5">
        <f t="shared" si="50"/>
        <v>1.089773429454171</v>
      </c>
      <c r="T833">
        <f t="shared" si="51"/>
        <v>24.998110087408456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1">
        <f t="shared" ref="K834:K897" si="52">(((J834/60)/60)/24)+DATE(1970,1,1)</f>
        <v>42299.208333333328</v>
      </c>
      <c r="L834">
        <v>1448431200</v>
      </c>
      <c r="M834" s="11">
        <f t="shared" ref="M834:M897" si="53">(((L834/60)/60)/24)+DATE(1970,1,1)</f>
        <v>42333.25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5">
        <f t="shared" si="50"/>
        <v>3.1517592592592591</v>
      </c>
      <c r="T834">
        <f t="shared" si="51"/>
        <v>104.97764070932922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1">
        <f t="shared" si="52"/>
        <v>40588.25</v>
      </c>
      <c r="L835">
        <v>1298613600</v>
      </c>
      <c r="M835" s="11">
        <f t="shared" si="53"/>
        <v>40599.25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5">
        <f t="shared" ref="S835:S898" si="54">E835/D835</f>
        <v>1.5769117647058823</v>
      </c>
      <c r="T835">
        <f t="shared" ref="T835:T898" si="55">E835/G835</f>
        <v>64.987878787878785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1">
        <f t="shared" si="52"/>
        <v>41448.208333333336</v>
      </c>
      <c r="L836">
        <v>1372482000</v>
      </c>
      <c r="M836" s="11">
        <f t="shared" si="53"/>
        <v>41454.208333333336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5">
        <f t="shared" si="54"/>
        <v>1.5380821917808218</v>
      </c>
      <c r="T836">
        <f t="shared" si="55"/>
        <v>94.352941176470594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1">
        <f t="shared" si="52"/>
        <v>42063.25</v>
      </c>
      <c r="L837">
        <v>1425621600</v>
      </c>
      <c r="M837" s="11">
        <f t="shared" si="53"/>
        <v>42069.25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5">
        <f t="shared" si="54"/>
        <v>0.89738979118329465</v>
      </c>
      <c r="T837">
        <f t="shared" si="55"/>
        <v>44.001706484641637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1">
        <f t="shared" si="52"/>
        <v>40214.25</v>
      </c>
      <c r="L838">
        <v>1266300000</v>
      </c>
      <c r="M838" s="11">
        <f t="shared" si="53"/>
        <v>40225.25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5">
        <f t="shared" si="54"/>
        <v>0.75135802469135804</v>
      </c>
      <c r="T838">
        <f t="shared" si="55"/>
        <v>64.744680851063833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1">
        <f t="shared" si="52"/>
        <v>40629.208333333336</v>
      </c>
      <c r="L839">
        <v>1305867600</v>
      </c>
      <c r="M839" s="11">
        <f t="shared" si="53"/>
        <v>40683.208333333336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5">
        <f t="shared" si="54"/>
        <v>8.5288135593220336</v>
      </c>
      <c r="T839">
        <f t="shared" si="55"/>
        <v>84.00667779632721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1">
        <f t="shared" si="52"/>
        <v>43370.208333333328</v>
      </c>
      <c r="L840">
        <v>1538802000</v>
      </c>
      <c r="M840" s="11">
        <f t="shared" si="53"/>
        <v>43379.208333333328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5">
        <f t="shared" si="54"/>
        <v>1.3890625000000001</v>
      </c>
      <c r="T840">
        <f t="shared" si="55"/>
        <v>34.061302681992338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1">
        <f t="shared" si="52"/>
        <v>41715.208333333336</v>
      </c>
      <c r="L841">
        <v>1398920400</v>
      </c>
      <c r="M841" s="11">
        <f t="shared" si="53"/>
        <v>41760.208333333336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5">
        <f t="shared" si="54"/>
        <v>1.9018181818181819</v>
      </c>
      <c r="T841">
        <f t="shared" si="55"/>
        <v>93.273885350318466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1">
        <f t="shared" si="52"/>
        <v>41836.208333333336</v>
      </c>
      <c r="L842">
        <v>1405659600</v>
      </c>
      <c r="M842" s="11">
        <f t="shared" si="53"/>
        <v>41838.208333333336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5">
        <f t="shared" si="54"/>
        <v>1.0024333619948409</v>
      </c>
      <c r="T842">
        <f t="shared" si="55"/>
        <v>32.998301726577978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1">
        <f t="shared" si="52"/>
        <v>42419.25</v>
      </c>
      <c r="L843">
        <v>1457244000</v>
      </c>
      <c r="M843" s="11">
        <f t="shared" si="53"/>
        <v>42435.25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5">
        <f t="shared" si="54"/>
        <v>1.4275824175824177</v>
      </c>
      <c r="T843">
        <f t="shared" si="55"/>
        <v>83.812903225806451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1">
        <f t="shared" si="52"/>
        <v>43266.208333333328</v>
      </c>
      <c r="L844">
        <v>1529298000</v>
      </c>
      <c r="M844" s="11">
        <f t="shared" si="53"/>
        <v>43269.208333333328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5">
        <f t="shared" si="54"/>
        <v>5.6313333333333331</v>
      </c>
      <c r="T844">
        <f t="shared" si="55"/>
        <v>63.992424242424242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1">
        <f t="shared" si="52"/>
        <v>43338.208333333328</v>
      </c>
      <c r="L845">
        <v>1535778000</v>
      </c>
      <c r="M845" s="11">
        <f t="shared" si="53"/>
        <v>43344.208333333328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5">
        <f t="shared" si="54"/>
        <v>0.30715909090909088</v>
      </c>
      <c r="T845">
        <f t="shared" si="55"/>
        <v>81.909090909090907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1">
        <f t="shared" si="52"/>
        <v>40930.25</v>
      </c>
      <c r="L846">
        <v>1327471200</v>
      </c>
      <c r="M846" s="11">
        <f t="shared" si="53"/>
        <v>40933.25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5">
        <f t="shared" si="54"/>
        <v>0.99397727272727276</v>
      </c>
      <c r="T846">
        <f t="shared" si="55"/>
        <v>93.053191489361708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1">
        <f t="shared" si="52"/>
        <v>43235.208333333328</v>
      </c>
      <c r="L847">
        <v>1529557200</v>
      </c>
      <c r="M847" s="11">
        <f t="shared" si="53"/>
        <v>43272.208333333328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5">
        <f t="shared" si="54"/>
        <v>1.9754935622317598</v>
      </c>
      <c r="T847">
        <f t="shared" si="55"/>
        <v>101.98449039881831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1">
        <f t="shared" si="52"/>
        <v>43302.208333333328</v>
      </c>
      <c r="L848">
        <v>1535259600</v>
      </c>
      <c r="M848" s="11">
        <f t="shared" si="53"/>
        <v>43338.208333333328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5">
        <f t="shared" si="54"/>
        <v>5.085</v>
      </c>
      <c r="T848">
        <f t="shared" si="55"/>
        <v>105.9375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1">
        <f t="shared" si="52"/>
        <v>43107.25</v>
      </c>
      <c r="L849">
        <v>1515564000</v>
      </c>
      <c r="M849" s="11">
        <f t="shared" si="53"/>
        <v>43110.25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5">
        <f t="shared" si="54"/>
        <v>2.3774468085106384</v>
      </c>
      <c r="T849">
        <f t="shared" si="55"/>
        <v>101.58181818181818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1">
        <f t="shared" si="52"/>
        <v>40341.208333333336</v>
      </c>
      <c r="L850">
        <v>1277096400</v>
      </c>
      <c r="M850" s="11">
        <f t="shared" si="53"/>
        <v>40350.208333333336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5">
        <f t="shared" si="54"/>
        <v>3.3846875000000001</v>
      </c>
      <c r="T850">
        <f t="shared" si="55"/>
        <v>62.970930232558139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1">
        <f t="shared" si="52"/>
        <v>40948.25</v>
      </c>
      <c r="L851">
        <v>1329026400</v>
      </c>
      <c r="M851" s="11">
        <f t="shared" si="53"/>
        <v>40951.25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5">
        <f t="shared" si="54"/>
        <v>1.3308955223880596</v>
      </c>
      <c r="T851">
        <f t="shared" si="55"/>
        <v>29.045602605863191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1">
        <f t="shared" si="52"/>
        <v>40866.25</v>
      </c>
      <c r="L852">
        <v>1322978400</v>
      </c>
      <c r="M852" s="11">
        <f t="shared" si="53"/>
        <v>40881.25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5">
        <f t="shared" si="54"/>
        <v>0.01</v>
      </c>
      <c r="T852">
        <f t="shared" si="55"/>
        <v>1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1">
        <f t="shared" si="52"/>
        <v>41031.208333333336</v>
      </c>
      <c r="L853">
        <v>1338786000</v>
      </c>
      <c r="M853" s="11">
        <f t="shared" si="53"/>
        <v>41064.208333333336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5">
        <f t="shared" si="54"/>
        <v>2.0779999999999998</v>
      </c>
      <c r="T853">
        <f t="shared" si="55"/>
        <v>77.924999999999997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1">
        <f t="shared" si="52"/>
        <v>40740.208333333336</v>
      </c>
      <c r="L854">
        <v>1311656400</v>
      </c>
      <c r="M854" s="11">
        <f t="shared" si="53"/>
        <v>40750.208333333336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5">
        <f t="shared" si="54"/>
        <v>0.51122448979591839</v>
      </c>
      <c r="T854">
        <f t="shared" si="55"/>
        <v>80.806451612903231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1">
        <f t="shared" si="52"/>
        <v>40714.208333333336</v>
      </c>
      <c r="L855">
        <v>1308978000</v>
      </c>
      <c r="M855" s="11">
        <f t="shared" si="53"/>
        <v>40719.208333333336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5">
        <f t="shared" si="54"/>
        <v>6.5205847953216374</v>
      </c>
      <c r="T855">
        <f t="shared" si="55"/>
        <v>76.006816632583508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1">
        <f t="shared" si="52"/>
        <v>43787.25</v>
      </c>
      <c r="L856">
        <v>1576389600</v>
      </c>
      <c r="M856" s="11">
        <f t="shared" si="53"/>
        <v>43814.25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5">
        <f t="shared" si="54"/>
        <v>1.1363099415204678</v>
      </c>
      <c r="T856">
        <f t="shared" si="55"/>
        <v>72.993613824192337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1">
        <f t="shared" si="52"/>
        <v>40712.208333333336</v>
      </c>
      <c r="L857">
        <v>1311051600</v>
      </c>
      <c r="M857" s="11">
        <f t="shared" si="53"/>
        <v>40743.208333333336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5">
        <f t="shared" si="54"/>
        <v>1.0237606837606839</v>
      </c>
      <c r="T857">
        <f t="shared" si="55"/>
        <v>53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1">
        <f t="shared" si="52"/>
        <v>41023.208333333336</v>
      </c>
      <c r="L858">
        <v>1336712400</v>
      </c>
      <c r="M858" s="11">
        <f t="shared" si="53"/>
        <v>41040.208333333336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5">
        <f t="shared" si="54"/>
        <v>3.5658333333333334</v>
      </c>
      <c r="T858">
        <f t="shared" si="55"/>
        <v>54.164556962025316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1">
        <f t="shared" si="52"/>
        <v>40944.25</v>
      </c>
      <c r="L859">
        <v>1330408800</v>
      </c>
      <c r="M859" s="11">
        <f t="shared" si="53"/>
        <v>40967.25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5">
        <f t="shared" si="54"/>
        <v>1.3986792452830188</v>
      </c>
      <c r="T859">
        <f t="shared" si="55"/>
        <v>32.946666666666665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1">
        <f t="shared" si="52"/>
        <v>43211.208333333328</v>
      </c>
      <c r="L860">
        <v>1524891600</v>
      </c>
      <c r="M860" s="11">
        <f t="shared" si="53"/>
        <v>43218.208333333328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5">
        <f t="shared" si="54"/>
        <v>0.69450000000000001</v>
      </c>
      <c r="T860">
        <f t="shared" si="55"/>
        <v>79.371428571428567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1">
        <f t="shared" si="52"/>
        <v>41334.25</v>
      </c>
      <c r="L861">
        <v>1363669200</v>
      </c>
      <c r="M861" s="11">
        <f t="shared" si="53"/>
        <v>41352.208333333336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5">
        <f t="shared" si="54"/>
        <v>0.35534246575342465</v>
      </c>
      <c r="T861">
        <f t="shared" si="55"/>
        <v>41.174603174603178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1">
        <f t="shared" si="52"/>
        <v>43515.25</v>
      </c>
      <c r="L862">
        <v>1551420000</v>
      </c>
      <c r="M862" s="11">
        <f t="shared" si="53"/>
        <v>43525.25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5">
        <f t="shared" si="54"/>
        <v>2.5165000000000002</v>
      </c>
      <c r="T862">
        <f t="shared" si="55"/>
        <v>77.430769230769229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1">
        <f t="shared" si="52"/>
        <v>40258.208333333336</v>
      </c>
      <c r="L863">
        <v>1269838800</v>
      </c>
      <c r="M863" s="11">
        <f t="shared" si="53"/>
        <v>40266.208333333336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5">
        <f t="shared" si="54"/>
        <v>1.0587500000000001</v>
      </c>
      <c r="T863">
        <f t="shared" si="55"/>
        <v>57.159509202453989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1">
        <f t="shared" si="52"/>
        <v>40756.208333333336</v>
      </c>
      <c r="L864">
        <v>1312520400</v>
      </c>
      <c r="M864" s="11">
        <f t="shared" si="53"/>
        <v>40760.208333333336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5">
        <f t="shared" si="54"/>
        <v>1.8742857142857143</v>
      </c>
      <c r="T864">
        <f t="shared" si="55"/>
        <v>77.17647058823529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1">
        <f t="shared" si="52"/>
        <v>42172.208333333328</v>
      </c>
      <c r="L865">
        <v>1436504400</v>
      </c>
      <c r="M865" s="11">
        <f t="shared" si="53"/>
        <v>42195.208333333328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5">
        <f t="shared" si="54"/>
        <v>3.8678571428571429</v>
      </c>
      <c r="T865">
        <f t="shared" si="55"/>
        <v>24.953917050691246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1">
        <f t="shared" si="52"/>
        <v>42601.208333333328</v>
      </c>
      <c r="L866">
        <v>1472014800</v>
      </c>
      <c r="M866" s="11">
        <f t="shared" si="53"/>
        <v>42606.208333333328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5">
        <f t="shared" si="54"/>
        <v>3.4707142857142856</v>
      </c>
      <c r="T866">
        <f t="shared" si="55"/>
        <v>97.18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1">
        <f t="shared" si="52"/>
        <v>41897.208333333336</v>
      </c>
      <c r="L867">
        <v>1411534800</v>
      </c>
      <c r="M867" s="11">
        <f t="shared" si="53"/>
        <v>41906.208333333336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5">
        <f t="shared" si="54"/>
        <v>1.8582098765432098</v>
      </c>
      <c r="T867">
        <f t="shared" si="55"/>
        <v>46.000916870415651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1">
        <f t="shared" si="52"/>
        <v>40671.208333333336</v>
      </c>
      <c r="L868">
        <v>1304917200</v>
      </c>
      <c r="M868" s="11">
        <f t="shared" si="53"/>
        <v>40672.208333333336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5">
        <f t="shared" si="54"/>
        <v>0.43241247264770238</v>
      </c>
      <c r="T868">
        <f t="shared" si="55"/>
        <v>88.023385300668153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1">
        <f t="shared" si="52"/>
        <v>43382.208333333328</v>
      </c>
      <c r="L869">
        <v>1539579600</v>
      </c>
      <c r="M869" s="11">
        <f t="shared" si="53"/>
        <v>43388.208333333328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5">
        <f t="shared" si="54"/>
        <v>1.6243749999999999</v>
      </c>
      <c r="T869">
        <f t="shared" si="55"/>
        <v>25.99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1">
        <f t="shared" si="52"/>
        <v>41559.208333333336</v>
      </c>
      <c r="L870">
        <v>1382504400</v>
      </c>
      <c r="M870" s="11">
        <f t="shared" si="53"/>
        <v>41570.208333333336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5">
        <f t="shared" si="54"/>
        <v>1.8484285714285715</v>
      </c>
      <c r="T870">
        <f t="shared" si="55"/>
        <v>102.69047619047619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1">
        <f t="shared" si="52"/>
        <v>40350.208333333336</v>
      </c>
      <c r="L871">
        <v>1278306000</v>
      </c>
      <c r="M871" s="11">
        <f t="shared" si="53"/>
        <v>40364.208333333336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5">
        <f t="shared" si="54"/>
        <v>0.23703520691785052</v>
      </c>
      <c r="T871">
        <f t="shared" si="55"/>
        <v>72.958174904942965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1">
        <f t="shared" si="52"/>
        <v>42240.208333333328</v>
      </c>
      <c r="L872">
        <v>1442552400</v>
      </c>
      <c r="M872" s="11">
        <f t="shared" si="53"/>
        <v>42265.208333333328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5">
        <f t="shared" si="54"/>
        <v>0.89870129870129867</v>
      </c>
      <c r="T872">
        <f t="shared" si="55"/>
        <v>57.190082644628099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1">
        <f t="shared" si="52"/>
        <v>43040.208333333328</v>
      </c>
      <c r="L873">
        <v>1511071200</v>
      </c>
      <c r="M873" s="11">
        <f t="shared" si="53"/>
        <v>43058.25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5">
        <f t="shared" si="54"/>
        <v>2.7260419580419581</v>
      </c>
      <c r="T873">
        <f t="shared" si="55"/>
        <v>84.013793103448279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1">
        <f t="shared" si="52"/>
        <v>43346.208333333328</v>
      </c>
      <c r="L874">
        <v>1536382800</v>
      </c>
      <c r="M874" s="11">
        <f t="shared" si="53"/>
        <v>43351.208333333328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5">
        <f t="shared" si="54"/>
        <v>1.7004255319148935</v>
      </c>
      <c r="T874">
        <f t="shared" si="55"/>
        <v>98.666666666666671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1">
        <f t="shared" si="52"/>
        <v>41647.25</v>
      </c>
      <c r="L875">
        <v>1389592800</v>
      </c>
      <c r="M875" s="11">
        <f t="shared" si="53"/>
        <v>41652.25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5">
        <f t="shared" si="54"/>
        <v>1.8828503562945369</v>
      </c>
      <c r="T875">
        <f t="shared" si="55"/>
        <v>42.007419183889773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1">
        <f t="shared" si="52"/>
        <v>40291.208333333336</v>
      </c>
      <c r="L876">
        <v>1275282000</v>
      </c>
      <c r="M876" s="11">
        <f t="shared" si="53"/>
        <v>40329.208333333336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5">
        <f t="shared" si="54"/>
        <v>3.4693532338308457</v>
      </c>
      <c r="T876">
        <f t="shared" si="55"/>
        <v>32.002753556677376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1">
        <f t="shared" si="52"/>
        <v>40556.25</v>
      </c>
      <c r="L877">
        <v>1294984800</v>
      </c>
      <c r="M877" s="11">
        <f t="shared" si="53"/>
        <v>40557.25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5">
        <f t="shared" si="54"/>
        <v>0.6917721518987342</v>
      </c>
      <c r="T877">
        <f t="shared" si="55"/>
        <v>81.567164179104481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1">
        <f t="shared" si="52"/>
        <v>43624.208333333328</v>
      </c>
      <c r="L878">
        <v>1562043600</v>
      </c>
      <c r="M878" s="11">
        <f t="shared" si="53"/>
        <v>43648.208333333328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5">
        <f t="shared" si="54"/>
        <v>0.25433734939759034</v>
      </c>
      <c r="T878">
        <f t="shared" si="55"/>
        <v>37.035087719298247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1">
        <f t="shared" si="52"/>
        <v>42577.208333333328</v>
      </c>
      <c r="L879">
        <v>1469595600</v>
      </c>
      <c r="M879" s="11">
        <f t="shared" si="53"/>
        <v>42578.208333333328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5">
        <f t="shared" si="54"/>
        <v>0.77400977995110021</v>
      </c>
      <c r="T879">
        <f t="shared" si="55"/>
        <v>103.033360455655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1">
        <f t="shared" si="52"/>
        <v>43845.25</v>
      </c>
      <c r="L880">
        <v>1581141600</v>
      </c>
      <c r="M880" s="11">
        <f t="shared" si="53"/>
        <v>43869.25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5">
        <f t="shared" si="54"/>
        <v>0.37481481481481482</v>
      </c>
      <c r="T880">
        <f t="shared" si="55"/>
        <v>84.333333333333329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1">
        <f t="shared" si="52"/>
        <v>42788.25</v>
      </c>
      <c r="L881">
        <v>1488520800</v>
      </c>
      <c r="M881" s="11">
        <f t="shared" si="53"/>
        <v>42797.25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5">
        <f t="shared" si="54"/>
        <v>5.4379999999999997</v>
      </c>
      <c r="T881">
        <f t="shared" si="55"/>
        <v>102.60377358490567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1">
        <f t="shared" si="52"/>
        <v>43667.208333333328</v>
      </c>
      <c r="L882">
        <v>1563858000</v>
      </c>
      <c r="M882" s="11">
        <f t="shared" si="53"/>
        <v>43669.208333333328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5">
        <f t="shared" si="54"/>
        <v>2.2852189349112426</v>
      </c>
      <c r="T882">
        <f t="shared" si="55"/>
        <v>79.992129246064621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1">
        <f t="shared" si="52"/>
        <v>42194.208333333328</v>
      </c>
      <c r="L883">
        <v>1438923600</v>
      </c>
      <c r="M883" s="11">
        <f t="shared" si="53"/>
        <v>42223.208333333328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5">
        <f t="shared" si="54"/>
        <v>0.38948339483394834</v>
      </c>
      <c r="T883">
        <f t="shared" si="55"/>
        <v>70.055309734513273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1">
        <f t="shared" si="52"/>
        <v>42025.25</v>
      </c>
      <c r="L884">
        <v>1422165600</v>
      </c>
      <c r="M884" s="11">
        <f t="shared" si="53"/>
        <v>42029.25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5">
        <f t="shared" si="54"/>
        <v>3.7</v>
      </c>
      <c r="T884">
        <f t="shared" si="55"/>
        <v>37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1">
        <f t="shared" si="52"/>
        <v>40323.208333333336</v>
      </c>
      <c r="L885">
        <v>1277874000</v>
      </c>
      <c r="M885" s="11">
        <f t="shared" si="53"/>
        <v>40359.208333333336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5">
        <f t="shared" si="54"/>
        <v>2.3791176470588233</v>
      </c>
      <c r="T885">
        <f t="shared" si="55"/>
        <v>41.911917098445599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1">
        <f t="shared" si="52"/>
        <v>41763.208333333336</v>
      </c>
      <c r="L886">
        <v>1399352400</v>
      </c>
      <c r="M886" s="11">
        <f t="shared" si="53"/>
        <v>41765.208333333336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5">
        <f t="shared" si="54"/>
        <v>0.64036299765807958</v>
      </c>
      <c r="T886">
        <f t="shared" si="55"/>
        <v>57.992576882290564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1">
        <f t="shared" si="52"/>
        <v>40335.208333333336</v>
      </c>
      <c r="L887">
        <v>1279083600</v>
      </c>
      <c r="M887" s="11">
        <f t="shared" si="53"/>
        <v>40373.208333333336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5">
        <f t="shared" si="54"/>
        <v>1.1827777777777777</v>
      </c>
      <c r="T887">
        <f t="shared" si="55"/>
        <v>40.942307692307693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1">
        <f t="shared" si="52"/>
        <v>40416.208333333336</v>
      </c>
      <c r="L888">
        <v>1284354000</v>
      </c>
      <c r="M888" s="11">
        <f t="shared" si="53"/>
        <v>40434.208333333336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5">
        <f t="shared" si="54"/>
        <v>0.84824037184594958</v>
      </c>
      <c r="T888">
        <f t="shared" si="55"/>
        <v>69.9972602739726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1">
        <f t="shared" si="52"/>
        <v>42202.208333333328</v>
      </c>
      <c r="L889">
        <v>1441170000</v>
      </c>
      <c r="M889" s="11">
        <f t="shared" si="53"/>
        <v>42249.208333333328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5">
        <f t="shared" si="54"/>
        <v>0.29346153846153844</v>
      </c>
      <c r="T889">
        <f t="shared" si="55"/>
        <v>73.838709677419359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1">
        <f t="shared" si="52"/>
        <v>42836.208333333328</v>
      </c>
      <c r="L890">
        <v>1493528400</v>
      </c>
      <c r="M890" s="11">
        <f t="shared" si="53"/>
        <v>42855.208333333328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5">
        <f t="shared" si="54"/>
        <v>2.0989655172413793</v>
      </c>
      <c r="T890">
        <f t="shared" si="55"/>
        <v>41.979310344827589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1">
        <f t="shared" si="52"/>
        <v>41710.208333333336</v>
      </c>
      <c r="L891">
        <v>1395205200</v>
      </c>
      <c r="M891" s="11">
        <f t="shared" si="53"/>
        <v>41717.208333333336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5">
        <f t="shared" si="54"/>
        <v>1.697857142857143</v>
      </c>
      <c r="T891">
        <f t="shared" si="55"/>
        <v>77.93442622950819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1">
        <f t="shared" si="52"/>
        <v>43640.208333333328</v>
      </c>
      <c r="L892">
        <v>1561438800</v>
      </c>
      <c r="M892" s="11">
        <f t="shared" si="53"/>
        <v>43641.208333333328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5">
        <f t="shared" si="54"/>
        <v>1.1595907738095239</v>
      </c>
      <c r="T892">
        <f t="shared" si="55"/>
        <v>106.01972789115646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1">
        <f t="shared" si="52"/>
        <v>40880.25</v>
      </c>
      <c r="L893">
        <v>1326693600</v>
      </c>
      <c r="M893" s="11">
        <f t="shared" si="53"/>
        <v>40924.25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5">
        <f t="shared" si="54"/>
        <v>2.5859999999999999</v>
      </c>
      <c r="T893">
        <f t="shared" si="55"/>
        <v>47.018181818181816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1">
        <f t="shared" si="52"/>
        <v>40319.208333333336</v>
      </c>
      <c r="L894">
        <v>1277960400</v>
      </c>
      <c r="M894" s="11">
        <f t="shared" si="53"/>
        <v>40360.208333333336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5">
        <f t="shared" si="54"/>
        <v>2.3058333333333332</v>
      </c>
      <c r="T894">
        <f t="shared" si="55"/>
        <v>76.016483516483518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1">
        <f t="shared" si="52"/>
        <v>42170.208333333328</v>
      </c>
      <c r="L895">
        <v>1434690000</v>
      </c>
      <c r="M895" s="11">
        <f t="shared" si="53"/>
        <v>42174.208333333328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5">
        <f t="shared" si="54"/>
        <v>1.2821428571428573</v>
      </c>
      <c r="T895">
        <f t="shared" si="55"/>
        <v>54.120603015075375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1">
        <f t="shared" si="52"/>
        <v>41466.208333333336</v>
      </c>
      <c r="L896">
        <v>1376110800</v>
      </c>
      <c r="M896" s="11">
        <f t="shared" si="53"/>
        <v>41496.208333333336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5">
        <f t="shared" si="54"/>
        <v>1.8870588235294117</v>
      </c>
      <c r="T896">
        <f t="shared" si="55"/>
        <v>57.285714285714285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1">
        <f t="shared" si="52"/>
        <v>43134.25</v>
      </c>
      <c r="L897">
        <v>1518415200</v>
      </c>
      <c r="M897" s="11">
        <f t="shared" si="53"/>
        <v>43143.25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5">
        <f t="shared" si="54"/>
        <v>6.9511889862327911E-2</v>
      </c>
      <c r="T897">
        <f t="shared" si="55"/>
        <v>103.81308411214954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1">
        <f t="shared" ref="K898:K961" si="56">(((J898/60)/60)/24)+DATE(1970,1,1)</f>
        <v>40738.208333333336</v>
      </c>
      <c r="L898">
        <v>1310878800</v>
      </c>
      <c r="M898" s="11">
        <f t="shared" ref="M898:M961" si="57">(((L898/60)/60)/24)+DATE(1970,1,1)</f>
        <v>40741.208333333336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5">
        <f t="shared" si="54"/>
        <v>7.7443434343434348</v>
      </c>
      <c r="T898">
        <f t="shared" si="55"/>
        <v>105.02602739726028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1">
        <f t="shared" si="56"/>
        <v>43583.208333333328</v>
      </c>
      <c r="L899">
        <v>1556600400</v>
      </c>
      <c r="M899" s="11">
        <f t="shared" si="57"/>
        <v>43585.208333333328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5">
        <f t="shared" ref="S899:S962" si="58">E899/D899</f>
        <v>0.27693181818181817</v>
      </c>
      <c r="T899">
        <f t="shared" ref="T899:T962" si="59">E899/G899</f>
        <v>90.259259259259252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1">
        <f t="shared" si="56"/>
        <v>43815.25</v>
      </c>
      <c r="L900">
        <v>1576994400</v>
      </c>
      <c r="M900" s="11">
        <f t="shared" si="57"/>
        <v>43821.25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5">
        <f t="shared" si="58"/>
        <v>0.52479620323841425</v>
      </c>
      <c r="T900">
        <f t="shared" si="59"/>
        <v>76.978705978705975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1">
        <f t="shared" si="56"/>
        <v>41554.208333333336</v>
      </c>
      <c r="L901">
        <v>1382677200</v>
      </c>
      <c r="M901" s="11">
        <f t="shared" si="57"/>
        <v>41572.208333333336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5">
        <f t="shared" si="58"/>
        <v>4.0709677419354842</v>
      </c>
      <c r="T901">
        <f t="shared" si="59"/>
        <v>102.60162601626017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1">
        <f t="shared" si="56"/>
        <v>41901.208333333336</v>
      </c>
      <c r="L902">
        <v>1411189200</v>
      </c>
      <c r="M902" s="11">
        <f t="shared" si="57"/>
        <v>41902.208333333336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5">
        <f t="shared" si="58"/>
        <v>0.02</v>
      </c>
      <c r="T902">
        <f t="shared" si="59"/>
        <v>2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1">
        <f t="shared" si="56"/>
        <v>43298.208333333328</v>
      </c>
      <c r="L903">
        <v>1534654800</v>
      </c>
      <c r="M903" s="11">
        <f t="shared" si="57"/>
        <v>43331.208333333328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5">
        <f t="shared" si="58"/>
        <v>1.5617857142857143</v>
      </c>
      <c r="T903">
        <f t="shared" si="59"/>
        <v>55.0062893081761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1">
        <f t="shared" si="56"/>
        <v>42399.25</v>
      </c>
      <c r="L904">
        <v>1457762400</v>
      </c>
      <c r="M904" s="11">
        <f t="shared" si="57"/>
        <v>42441.25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5">
        <f t="shared" si="58"/>
        <v>2.5242857142857145</v>
      </c>
      <c r="T904">
        <f t="shared" si="59"/>
        <v>32.127272727272725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1">
        <f t="shared" si="56"/>
        <v>41034.208333333336</v>
      </c>
      <c r="L905">
        <v>1337490000</v>
      </c>
      <c r="M905" s="11">
        <f t="shared" si="57"/>
        <v>41049.208333333336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5">
        <f t="shared" si="58"/>
        <v>1.729268292682927E-2</v>
      </c>
      <c r="T905">
        <f t="shared" si="59"/>
        <v>50.642857142857146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1">
        <f t="shared" si="56"/>
        <v>41186.208333333336</v>
      </c>
      <c r="L906">
        <v>1349672400</v>
      </c>
      <c r="M906" s="11">
        <f t="shared" si="57"/>
        <v>41190.208333333336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5">
        <f t="shared" si="58"/>
        <v>0.12230769230769231</v>
      </c>
      <c r="T906">
        <f t="shared" si="59"/>
        <v>49.6875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1">
        <f t="shared" si="56"/>
        <v>41536.208333333336</v>
      </c>
      <c r="L907">
        <v>1379826000</v>
      </c>
      <c r="M907" s="11">
        <f t="shared" si="57"/>
        <v>41539.208333333336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5">
        <f t="shared" si="58"/>
        <v>1.6398734177215191</v>
      </c>
      <c r="T907">
        <f t="shared" si="59"/>
        <v>54.894067796610166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1">
        <f t="shared" si="56"/>
        <v>42868.208333333328</v>
      </c>
      <c r="L908">
        <v>1497762000</v>
      </c>
      <c r="M908" s="11">
        <f t="shared" si="57"/>
        <v>42904.208333333328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5">
        <f t="shared" si="58"/>
        <v>1.6298181818181818</v>
      </c>
      <c r="T908">
        <f t="shared" si="59"/>
        <v>46.931937172774866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1">
        <f t="shared" si="56"/>
        <v>40660.208333333336</v>
      </c>
      <c r="L909">
        <v>1304485200</v>
      </c>
      <c r="M909" s="11">
        <f t="shared" si="57"/>
        <v>40667.208333333336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5">
        <f t="shared" si="58"/>
        <v>0.20252747252747252</v>
      </c>
      <c r="T909">
        <f t="shared" si="59"/>
        <v>44.951219512195124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1">
        <f t="shared" si="56"/>
        <v>41031.208333333336</v>
      </c>
      <c r="L910">
        <v>1336885200</v>
      </c>
      <c r="M910" s="11">
        <f t="shared" si="57"/>
        <v>41042.208333333336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5">
        <f t="shared" si="58"/>
        <v>3.1924083769633507</v>
      </c>
      <c r="T910">
        <f t="shared" si="59"/>
        <v>30.99898322318251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1">
        <f t="shared" si="56"/>
        <v>43255.208333333328</v>
      </c>
      <c r="L911">
        <v>1530421200</v>
      </c>
      <c r="M911" s="11">
        <f t="shared" si="57"/>
        <v>43282.208333333328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5">
        <f t="shared" si="58"/>
        <v>4.7894444444444444</v>
      </c>
      <c r="T911">
        <f t="shared" si="59"/>
        <v>107.7625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1">
        <f t="shared" si="56"/>
        <v>42026.25</v>
      </c>
      <c r="L912">
        <v>1421992800</v>
      </c>
      <c r="M912" s="11">
        <f t="shared" si="57"/>
        <v>42027.25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5">
        <f t="shared" si="58"/>
        <v>0.19556634304207121</v>
      </c>
      <c r="T912">
        <f t="shared" si="59"/>
        <v>102.07770270270271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1">
        <f t="shared" si="56"/>
        <v>43717.208333333328</v>
      </c>
      <c r="L913">
        <v>1568178000</v>
      </c>
      <c r="M913" s="11">
        <f t="shared" si="57"/>
        <v>43719.208333333328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5">
        <f t="shared" si="58"/>
        <v>1.9894827586206896</v>
      </c>
      <c r="T913">
        <f t="shared" si="59"/>
        <v>24.976190476190474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1">
        <f t="shared" si="56"/>
        <v>41157.208333333336</v>
      </c>
      <c r="L914">
        <v>1347944400</v>
      </c>
      <c r="M914" s="11">
        <f t="shared" si="57"/>
        <v>41170.208333333336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5">
        <f t="shared" si="58"/>
        <v>7.95</v>
      </c>
      <c r="T914">
        <f t="shared" si="59"/>
        <v>79.944134078212286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1">
        <f t="shared" si="56"/>
        <v>43597.208333333328</v>
      </c>
      <c r="L915">
        <v>1558760400</v>
      </c>
      <c r="M915" s="11">
        <f t="shared" si="57"/>
        <v>43610.208333333328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5">
        <f t="shared" si="58"/>
        <v>0.50621082621082625</v>
      </c>
      <c r="T915">
        <f t="shared" si="59"/>
        <v>67.946462715105156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1">
        <f t="shared" si="56"/>
        <v>41490.208333333336</v>
      </c>
      <c r="L916">
        <v>1376629200</v>
      </c>
      <c r="M916" s="11">
        <f t="shared" si="57"/>
        <v>41502.208333333336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5">
        <f t="shared" si="58"/>
        <v>0.57437499999999997</v>
      </c>
      <c r="T916">
        <f t="shared" si="59"/>
        <v>26.070921985815602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1">
        <f t="shared" si="56"/>
        <v>42976.208333333328</v>
      </c>
      <c r="L917">
        <v>1504760400</v>
      </c>
      <c r="M917" s="11">
        <f t="shared" si="57"/>
        <v>42985.208333333328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5">
        <f t="shared" si="58"/>
        <v>1.5562827640984909</v>
      </c>
      <c r="T917">
        <f t="shared" si="59"/>
        <v>105.0032154340836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1">
        <f t="shared" si="56"/>
        <v>41991.25</v>
      </c>
      <c r="L918">
        <v>1419660000</v>
      </c>
      <c r="M918" s="11">
        <f t="shared" si="57"/>
        <v>42000.25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5">
        <f t="shared" si="58"/>
        <v>0.36297297297297298</v>
      </c>
      <c r="T918">
        <f t="shared" si="59"/>
        <v>25.826923076923077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1">
        <f t="shared" si="56"/>
        <v>40722.208333333336</v>
      </c>
      <c r="L919">
        <v>1311310800</v>
      </c>
      <c r="M919" s="11">
        <f t="shared" si="57"/>
        <v>40746.208333333336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5">
        <f t="shared" si="58"/>
        <v>0.58250000000000002</v>
      </c>
      <c r="T919">
        <f t="shared" si="59"/>
        <v>77.666666666666671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1">
        <f t="shared" si="56"/>
        <v>41117.208333333336</v>
      </c>
      <c r="L920">
        <v>1344315600</v>
      </c>
      <c r="M920" s="11">
        <f t="shared" si="57"/>
        <v>41128.208333333336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5">
        <f t="shared" si="58"/>
        <v>2.3739473684210526</v>
      </c>
      <c r="T920">
        <f t="shared" si="59"/>
        <v>57.82692307692308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1">
        <f t="shared" si="56"/>
        <v>43022.208333333328</v>
      </c>
      <c r="L921">
        <v>1510725600</v>
      </c>
      <c r="M921" s="11">
        <f t="shared" si="57"/>
        <v>43054.25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5">
        <f t="shared" si="58"/>
        <v>0.58750000000000002</v>
      </c>
      <c r="T921">
        <f t="shared" si="59"/>
        <v>92.955555555555549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1">
        <f t="shared" si="56"/>
        <v>43503.25</v>
      </c>
      <c r="L922">
        <v>1551247200</v>
      </c>
      <c r="M922" s="11">
        <f t="shared" si="57"/>
        <v>43523.25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5">
        <f t="shared" si="58"/>
        <v>1.8256603773584905</v>
      </c>
      <c r="T922">
        <f t="shared" si="59"/>
        <v>37.945098039215686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1">
        <f t="shared" si="56"/>
        <v>40951.25</v>
      </c>
      <c r="L923">
        <v>1330236000</v>
      </c>
      <c r="M923" s="11">
        <f t="shared" si="57"/>
        <v>40965.25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5">
        <f t="shared" si="58"/>
        <v>7.5436408977556111E-3</v>
      </c>
      <c r="T923">
        <f t="shared" si="59"/>
        <v>31.842105263157894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1">
        <f t="shared" si="56"/>
        <v>43443.25</v>
      </c>
      <c r="L924">
        <v>1545112800</v>
      </c>
      <c r="M924" s="11">
        <f t="shared" si="57"/>
        <v>43452.25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5">
        <f t="shared" si="58"/>
        <v>1.7595330739299611</v>
      </c>
      <c r="T924">
        <f t="shared" si="59"/>
        <v>40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1">
        <f t="shared" si="56"/>
        <v>40373.208333333336</v>
      </c>
      <c r="L925">
        <v>1279170000</v>
      </c>
      <c r="M925" s="11">
        <f t="shared" si="57"/>
        <v>40374.208333333336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5">
        <f t="shared" si="58"/>
        <v>2.3788235294117648</v>
      </c>
      <c r="T925">
        <f t="shared" si="59"/>
        <v>101.1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1">
        <f t="shared" si="56"/>
        <v>43769.208333333328</v>
      </c>
      <c r="L926">
        <v>1573452000</v>
      </c>
      <c r="M926" s="11">
        <f t="shared" si="57"/>
        <v>43780.25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5">
        <f t="shared" si="58"/>
        <v>4.8805076142131982</v>
      </c>
      <c r="T926">
        <f t="shared" si="59"/>
        <v>84.006989951944078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1">
        <f t="shared" si="56"/>
        <v>43000.208333333328</v>
      </c>
      <c r="L927">
        <v>1507093200</v>
      </c>
      <c r="M927" s="11">
        <f t="shared" si="57"/>
        <v>43012.208333333328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5">
        <f t="shared" si="58"/>
        <v>2.2406666666666668</v>
      </c>
      <c r="T927">
        <f t="shared" si="59"/>
        <v>103.41538461538461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1">
        <f t="shared" si="56"/>
        <v>42502.208333333328</v>
      </c>
      <c r="L928">
        <v>1463374800</v>
      </c>
      <c r="M928" s="11">
        <f t="shared" si="57"/>
        <v>42506.208333333328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5">
        <f t="shared" si="58"/>
        <v>0.18126436781609195</v>
      </c>
      <c r="T928">
        <f t="shared" si="59"/>
        <v>105.13333333333334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1">
        <f t="shared" si="56"/>
        <v>41102.208333333336</v>
      </c>
      <c r="L929">
        <v>1344574800</v>
      </c>
      <c r="M929" s="11">
        <f t="shared" si="57"/>
        <v>41131.208333333336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5">
        <f t="shared" si="58"/>
        <v>0.45847222222222223</v>
      </c>
      <c r="T929">
        <f t="shared" si="59"/>
        <v>89.21621621621621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1">
        <f t="shared" si="56"/>
        <v>41637.25</v>
      </c>
      <c r="L930">
        <v>1389074400</v>
      </c>
      <c r="M930" s="11">
        <f t="shared" si="57"/>
        <v>41646.25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5">
        <f t="shared" si="58"/>
        <v>1.1731541218637993</v>
      </c>
      <c r="T930">
        <f t="shared" si="59"/>
        <v>51.995234312946785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1">
        <f t="shared" si="56"/>
        <v>42858.208333333328</v>
      </c>
      <c r="L931">
        <v>1494997200</v>
      </c>
      <c r="M931" s="11">
        <f t="shared" si="57"/>
        <v>42872.208333333328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5">
        <f t="shared" si="58"/>
        <v>2.173090909090909</v>
      </c>
      <c r="T931">
        <f t="shared" si="59"/>
        <v>64.956521739130437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1">
        <f t="shared" si="56"/>
        <v>42060.25</v>
      </c>
      <c r="L932">
        <v>1425448800</v>
      </c>
      <c r="M932" s="11">
        <f t="shared" si="57"/>
        <v>42067.25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5">
        <f t="shared" si="58"/>
        <v>1.1228571428571428</v>
      </c>
      <c r="T932">
        <f t="shared" si="59"/>
        <v>46.235294117647058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1">
        <f t="shared" si="56"/>
        <v>41818.208333333336</v>
      </c>
      <c r="L933">
        <v>1404104400</v>
      </c>
      <c r="M933" s="11">
        <f t="shared" si="57"/>
        <v>41820.208333333336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5">
        <f t="shared" si="58"/>
        <v>0.72518987341772156</v>
      </c>
      <c r="T933">
        <f t="shared" si="59"/>
        <v>51.151785714285715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1">
        <f t="shared" si="56"/>
        <v>41709.208333333336</v>
      </c>
      <c r="L934">
        <v>1394773200</v>
      </c>
      <c r="M934" s="11">
        <f t="shared" si="57"/>
        <v>41712.208333333336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5">
        <f t="shared" si="58"/>
        <v>2.1230434782608696</v>
      </c>
      <c r="T934">
        <f t="shared" si="59"/>
        <v>33.909722222222221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1">
        <f t="shared" si="56"/>
        <v>41372.208333333336</v>
      </c>
      <c r="L935">
        <v>1366520400</v>
      </c>
      <c r="M935" s="11">
        <f t="shared" si="57"/>
        <v>41385.208333333336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5">
        <f t="shared" si="58"/>
        <v>2.3974657534246577</v>
      </c>
      <c r="T935">
        <f t="shared" si="59"/>
        <v>92.016298633017882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1">
        <f t="shared" si="56"/>
        <v>42422.25</v>
      </c>
      <c r="L936">
        <v>1456639200</v>
      </c>
      <c r="M936" s="11">
        <f t="shared" si="57"/>
        <v>42428.25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5">
        <f t="shared" si="58"/>
        <v>1.8193548387096774</v>
      </c>
      <c r="T936">
        <f t="shared" si="59"/>
        <v>107.42857142857143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1">
        <f t="shared" si="56"/>
        <v>42209.208333333328</v>
      </c>
      <c r="L937">
        <v>1438318800</v>
      </c>
      <c r="M937" s="11">
        <f t="shared" si="57"/>
        <v>42216.208333333328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5">
        <f t="shared" si="58"/>
        <v>1.6413114754098361</v>
      </c>
      <c r="T937">
        <f t="shared" si="59"/>
        <v>75.848484848484844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1">
        <f t="shared" si="56"/>
        <v>43668.208333333328</v>
      </c>
      <c r="L938">
        <v>1564030800</v>
      </c>
      <c r="M938" s="11">
        <f t="shared" si="57"/>
        <v>43671.208333333328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5">
        <f t="shared" si="58"/>
        <v>1.6375968992248063E-2</v>
      </c>
      <c r="T938">
        <f t="shared" si="59"/>
        <v>80.476190476190482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1">
        <f t="shared" si="56"/>
        <v>42334.25</v>
      </c>
      <c r="L939">
        <v>1449295200</v>
      </c>
      <c r="M939" s="11">
        <f t="shared" si="57"/>
        <v>42343.25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5">
        <f t="shared" si="58"/>
        <v>0.49643859649122807</v>
      </c>
      <c r="T939">
        <f t="shared" si="59"/>
        <v>86.978483606557376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1">
        <f t="shared" si="56"/>
        <v>43263.208333333328</v>
      </c>
      <c r="L940">
        <v>1531890000</v>
      </c>
      <c r="M940" s="11">
        <f t="shared" si="57"/>
        <v>43299.208333333328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5">
        <f t="shared" si="58"/>
        <v>1.0970652173913042</v>
      </c>
      <c r="T940">
        <f t="shared" si="59"/>
        <v>105.13541666666667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1">
        <f t="shared" si="56"/>
        <v>40670.208333333336</v>
      </c>
      <c r="L941">
        <v>1306213200</v>
      </c>
      <c r="M941" s="11">
        <f t="shared" si="57"/>
        <v>40687.208333333336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5">
        <f t="shared" si="58"/>
        <v>0.49217948717948717</v>
      </c>
      <c r="T941">
        <f t="shared" si="59"/>
        <v>57.298507462686565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1">
        <f t="shared" si="56"/>
        <v>41244.25</v>
      </c>
      <c r="L942">
        <v>1356242400</v>
      </c>
      <c r="M942" s="11">
        <f t="shared" si="57"/>
        <v>41266.25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5">
        <f t="shared" si="58"/>
        <v>0.62232323232323228</v>
      </c>
      <c r="T942">
        <f t="shared" si="59"/>
        <v>93.348484848484844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1">
        <f t="shared" si="56"/>
        <v>40552.25</v>
      </c>
      <c r="L943">
        <v>1297576800</v>
      </c>
      <c r="M943" s="11">
        <f t="shared" si="57"/>
        <v>40587.25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5">
        <f t="shared" si="58"/>
        <v>0.1305813953488372</v>
      </c>
      <c r="T943">
        <f t="shared" si="59"/>
        <v>71.987179487179489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1">
        <f t="shared" si="56"/>
        <v>40568.25</v>
      </c>
      <c r="L944">
        <v>1296194400</v>
      </c>
      <c r="M944" s="11">
        <f t="shared" si="57"/>
        <v>40571.25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5">
        <f t="shared" si="58"/>
        <v>0.64635416666666667</v>
      </c>
      <c r="T944">
        <f t="shared" si="59"/>
        <v>92.611940298507463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1">
        <f t="shared" si="56"/>
        <v>41906.208333333336</v>
      </c>
      <c r="L945">
        <v>1414558800</v>
      </c>
      <c r="M945" s="11">
        <f t="shared" si="57"/>
        <v>41941.208333333336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5">
        <f t="shared" si="58"/>
        <v>1.5958666666666668</v>
      </c>
      <c r="T945">
        <f t="shared" si="59"/>
        <v>104.99122807017544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1">
        <f t="shared" si="56"/>
        <v>42776.25</v>
      </c>
      <c r="L946">
        <v>1488348000</v>
      </c>
      <c r="M946" s="11">
        <f t="shared" si="57"/>
        <v>42795.25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5">
        <f t="shared" si="58"/>
        <v>0.81420000000000003</v>
      </c>
      <c r="T946">
        <f t="shared" si="59"/>
        <v>30.958174904942965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1">
        <f t="shared" si="56"/>
        <v>41004.208333333336</v>
      </c>
      <c r="L947">
        <v>1334898000</v>
      </c>
      <c r="M947" s="11">
        <f t="shared" si="57"/>
        <v>41019.208333333336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5">
        <f t="shared" si="58"/>
        <v>0.32444767441860467</v>
      </c>
      <c r="T947">
        <f t="shared" si="59"/>
        <v>33.001182732111175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1">
        <f t="shared" si="56"/>
        <v>40710.208333333336</v>
      </c>
      <c r="L948">
        <v>1308373200</v>
      </c>
      <c r="M948" s="11">
        <f t="shared" si="57"/>
        <v>40712.208333333336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5">
        <f t="shared" si="58"/>
        <v>9.9141184124918666E-2</v>
      </c>
      <c r="T948">
        <f t="shared" si="59"/>
        <v>84.187845303867405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1">
        <f t="shared" si="56"/>
        <v>41908.208333333336</v>
      </c>
      <c r="L949">
        <v>1412312400</v>
      </c>
      <c r="M949" s="11">
        <f t="shared" si="57"/>
        <v>41915.208333333336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5">
        <f t="shared" si="58"/>
        <v>0.26694444444444443</v>
      </c>
      <c r="T949">
        <f t="shared" si="59"/>
        <v>73.92307692307692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1">
        <f t="shared" si="56"/>
        <v>41985.25</v>
      </c>
      <c r="L950">
        <v>1419228000</v>
      </c>
      <c r="M950" s="11">
        <f t="shared" si="57"/>
        <v>41995.25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5">
        <f t="shared" si="58"/>
        <v>0.62957446808510642</v>
      </c>
      <c r="T950">
        <f t="shared" si="59"/>
        <v>36.987499999999997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1">
        <f t="shared" si="56"/>
        <v>42112.208333333328</v>
      </c>
      <c r="L951">
        <v>1430974800</v>
      </c>
      <c r="M951" s="11">
        <f t="shared" si="57"/>
        <v>42131.208333333328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5">
        <f t="shared" si="58"/>
        <v>1.6135593220338984</v>
      </c>
      <c r="T951">
        <f t="shared" si="59"/>
        <v>46.896551724137929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1">
        <f t="shared" si="56"/>
        <v>43571.208333333328</v>
      </c>
      <c r="L952">
        <v>1555822800</v>
      </c>
      <c r="M952" s="11">
        <f t="shared" si="57"/>
        <v>43576.208333333328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5">
        <f t="shared" si="58"/>
        <v>0.05</v>
      </c>
      <c r="T952">
        <f t="shared" si="59"/>
        <v>5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1">
        <f t="shared" si="56"/>
        <v>42730.25</v>
      </c>
      <c r="L953">
        <v>1482818400</v>
      </c>
      <c r="M953" s="11">
        <f t="shared" si="57"/>
        <v>42731.25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5">
        <f t="shared" si="58"/>
        <v>10.969379310344827</v>
      </c>
      <c r="T953">
        <f t="shared" si="59"/>
        <v>102.02437459910199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1">
        <f t="shared" si="56"/>
        <v>42591.208333333328</v>
      </c>
      <c r="L954">
        <v>1471928400</v>
      </c>
      <c r="M954" s="11">
        <f t="shared" si="57"/>
        <v>42605.208333333328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5">
        <f t="shared" si="58"/>
        <v>0.70094158075601376</v>
      </c>
      <c r="T954">
        <f t="shared" si="59"/>
        <v>45.007502206531335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1">
        <f t="shared" si="56"/>
        <v>42358.25</v>
      </c>
      <c r="L955">
        <v>1453701600</v>
      </c>
      <c r="M955" s="11">
        <f t="shared" si="57"/>
        <v>42394.25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5">
        <f t="shared" si="58"/>
        <v>0.6</v>
      </c>
      <c r="T955">
        <f t="shared" si="59"/>
        <v>94.285714285714292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1">
        <f t="shared" si="56"/>
        <v>41174.208333333336</v>
      </c>
      <c r="L956">
        <v>1350363600</v>
      </c>
      <c r="M956" s="11">
        <f t="shared" si="57"/>
        <v>41198.208333333336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5">
        <f t="shared" si="58"/>
        <v>3.6709859154929578</v>
      </c>
      <c r="T956">
        <f t="shared" si="59"/>
        <v>101.02325581395348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1">
        <f t="shared" si="56"/>
        <v>41238.25</v>
      </c>
      <c r="L957">
        <v>1353996000</v>
      </c>
      <c r="M957" s="11">
        <f t="shared" si="57"/>
        <v>41240.25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5">
        <f t="shared" si="58"/>
        <v>11.09</v>
      </c>
      <c r="T957">
        <f t="shared" si="59"/>
        <v>97.037499999999994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1">
        <f t="shared" si="56"/>
        <v>42360.25</v>
      </c>
      <c r="L958">
        <v>1451109600</v>
      </c>
      <c r="M958" s="11">
        <f t="shared" si="57"/>
        <v>42364.25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5">
        <f t="shared" si="58"/>
        <v>0.19028784648187633</v>
      </c>
      <c r="T958">
        <f t="shared" si="59"/>
        <v>43.00963855421687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1">
        <f t="shared" si="56"/>
        <v>40955.25</v>
      </c>
      <c r="L959">
        <v>1329631200</v>
      </c>
      <c r="M959" s="11">
        <f t="shared" si="57"/>
        <v>40958.25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5">
        <f t="shared" si="58"/>
        <v>1.2687755102040816</v>
      </c>
      <c r="T959">
        <f t="shared" si="59"/>
        <v>94.916030534351151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1">
        <f t="shared" si="56"/>
        <v>40350.208333333336</v>
      </c>
      <c r="L960">
        <v>1278997200</v>
      </c>
      <c r="M960" s="11">
        <f t="shared" si="57"/>
        <v>40372.208333333336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5">
        <f t="shared" si="58"/>
        <v>7.3463636363636367</v>
      </c>
      <c r="T960">
        <f t="shared" si="59"/>
        <v>72.151785714285708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1">
        <f t="shared" si="56"/>
        <v>40357.208333333336</v>
      </c>
      <c r="L961">
        <v>1280120400</v>
      </c>
      <c r="M961" s="11">
        <f t="shared" si="57"/>
        <v>40385.208333333336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5">
        <f t="shared" si="58"/>
        <v>4.5731034482758622E-2</v>
      </c>
      <c r="T961">
        <f t="shared" si="59"/>
        <v>51.007692307692309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1">
        <f t="shared" ref="K962:K1001" si="60">(((J962/60)/60)/24)+DATE(1970,1,1)</f>
        <v>42408.25</v>
      </c>
      <c r="L962">
        <v>1458104400</v>
      </c>
      <c r="M962" s="11">
        <f t="shared" ref="M962:M1001" si="61">(((L962/60)/60)/24)+DATE(1970,1,1)</f>
        <v>42445.208333333328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5">
        <f t="shared" si="58"/>
        <v>0.85054545454545449</v>
      </c>
      <c r="T962">
        <f t="shared" si="59"/>
        <v>85.054545454545448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1">
        <f t="shared" si="60"/>
        <v>40591.25</v>
      </c>
      <c r="L963">
        <v>1298268000</v>
      </c>
      <c r="M963" s="11">
        <f t="shared" si="61"/>
        <v>40595.25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5">
        <f t="shared" ref="S963:S1001" si="62">E963/D963</f>
        <v>1.1929824561403508</v>
      </c>
      <c r="T963">
        <f t="shared" ref="T963:T1001" si="63">E963/G963</f>
        <v>43.87096774193548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1">
        <f t="shared" si="60"/>
        <v>41592.25</v>
      </c>
      <c r="L964">
        <v>1386223200</v>
      </c>
      <c r="M964" s="11">
        <f t="shared" si="61"/>
        <v>41613.25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5">
        <f t="shared" si="62"/>
        <v>2.9602777777777778</v>
      </c>
      <c r="T964">
        <f t="shared" si="63"/>
        <v>40.063909774436091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1">
        <f t="shared" si="60"/>
        <v>40607.25</v>
      </c>
      <c r="L965">
        <v>1299823200</v>
      </c>
      <c r="M965" s="11">
        <f t="shared" si="61"/>
        <v>40613.25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5">
        <f t="shared" si="62"/>
        <v>0.84694915254237291</v>
      </c>
      <c r="T965">
        <f t="shared" si="63"/>
        <v>43.833333333333336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1">
        <f t="shared" si="60"/>
        <v>42135.208333333328</v>
      </c>
      <c r="L966">
        <v>1431752400</v>
      </c>
      <c r="M966" s="11">
        <f t="shared" si="61"/>
        <v>42140.208333333328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5">
        <f t="shared" si="62"/>
        <v>3.5578378378378379</v>
      </c>
      <c r="T966">
        <f t="shared" si="63"/>
        <v>84.92903225806451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1">
        <f t="shared" si="60"/>
        <v>40203.25</v>
      </c>
      <c r="L967">
        <v>1267855200</v>
      </c>
      <c r="M967" s="11">
        <f t="shared" si="61"/>
        <v>40243.25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5">
        <f t="shared" si="62"/>
        <v>3.8640909090909092</v>
      </c>
      <c r="T967">
        <f t="shared" si="63"/>
        <v>41.067632850241544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1">
        <f t="shared" si="60"/>
        <v>42901.208333333328</v>
      </c>
      <c r="L968">
        <v>1497675600</v>
      </c>
      <c r="M968" s="11">
        <f t="shared" si="61"/>
        <v>42903.208333333328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5">
        <f t="shared" si="62"/>
        <v>7.9223529411764702</v>
      </c>
      <c r="T968">
        <f t="shared" si="63"/>
        <v>54.971428571428568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1">
        <f t="shared" si="60"/>
        <v>41005.208333333336</v>
      </c>
      <c r="L969">
        <v>1336885200</v>
      </c>
      <c r="M969" s="11">
        <f t="shared" si="61"/>
        <v>41042.208333333336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5">
        <f t="shared" si="62"/>
        <v>1.3703393665158372</v>
      </c>
      <c r="T969">
        <f t="shared" si="63"/>
        <v>77.010807374443743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1">
        <f t="shared" si="60"/>
        <v>40544.25</v>
      </c>
      <c r="L970">
        <v>1295157600</v>
      </c>
      <c r="M970" s="11">
        <f t="shared" si="61"/>
        <v>40559.25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5">
        <f t="shared" si="62"/>
        <v>3.3820833333333336</v>
      </c>
      <c r="T970">
        <f t="shared" si="63"/>
        <v>71.201754385964918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1">
        <f t="shared" si="60"/>
        <v>43821.25</v>
      </c>
      <c r="L971">
        <v>1577599200</v>
      </c>
      <c r="M971" s="11">
        <f t="shared" si="61"/>
        <v>43828.25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5">
        <f t="shared" si="62"/>
        <v>1.0822784810126582</v>
      </c>
      <c r="T971">
        <f t="shared" si="63"/>
        <v>91.935483870967744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1">
        <f t="shared" si="60"/>
        <v>40672.208333333336</v>
      </c>
      <c r="L972">
        <v>1305003600</v>
      </c>
      <c r="M972" s="11">
        <f t="shared" si="61"/>
        <v>40673.208333333336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5">
        <f t="shared" si="62"/>
        <v>0.60757639620653314</v>
      </c>
      <c r="T972">
        <f t="shared" si="63"/>
        <v>97.069023569023571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1">
        <f t="shared" si="60"/>
        <v>41555.208333333336</v>
      </c>
      <c r="L973">
        <v>1381726800</v>
      </c>
      <c r="M973" s="11">
        <f t="shared" si="61"/>
        <v>41561.208333333336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5">
        <f t="shared" si="62"/>
        <v>0.27725490196078434</v>
      </c>
      <c r="T973">
        <f t="shared" si="63"/>
        <v>58.916666666666664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1">
        <f t="shared" si="60"/>
        <v>41792.208333333336</v>
      </c>
      <c r="L974">
        <v>1402462800</v>
      </c>
      <c r="M974" s="11">
        <f t="shared" si="61"/>
        <v>41801.208333333336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5">
        <f t="shared" si="62"/>
        <v>2.283934426229508</v>
      </c>
      <c r="T974">
        <f t="shared" si="63"/>
        <v>58.015466983938133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1">
        <f t="shared" si="60"/>
        <v>40522.25</v>
      </c>
      <c r="L975">
        <v>1292133600</v>
      </c>
      <c r="M975" s="11">
        <f t="shared" si="61"/>
        <v>40524.25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5">
        <f t="shared" si="62"/>
        <v>0.21615194054500414</v>
      </c>
      <c r="T975">
        <f t="shared" si="63"/>
        <v>103.87301587301587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1">
        <f t="shared" si="60"/>
        <v>41412.208333333336</v>
      </c>
      <c r="L976">
        <v>1368939600</v>
      </c>
      <c r="M976" s="11">
        <f t="shared" si="61"/>
        <v>41413.208333333336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5">
        <f t="shared" si="62"/>
        <v>3.73875</v>
      </c>
      <c r="T976">
        <f t="shared" si="63"/>
        <v>93.46875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1">
        <f t="shared" si="60"/>
        <v>42337.25</v>
      </c>
      <c r="L977">
        <v>1452146400</v>
      </c>
      <c r="M977" s="11">
        <f t="shared" si="61"/>
        <v>42376.25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5">
        <f t="shared" si="62"/>
        <v>1.5492592592592593</v>
      </c>
      <c r="T977">
        <f t="shared" si="63"/>
        <v>61.970370370370368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1">
        <f t="shared" si="60"/>
        <v>40571.25</v>
      </c>
      <c r="L978">
        <v>1296712800</v>
      </c>
      <c r="M978" s="11">
        <f t="shared" si="61"/>
        <v>40577.25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5">
        <f t="shared" si="62"/>
        <v>3.2214999999999998</v>
      </c>
      <c r="T978">
        <f t="shared" si="63"/>
        <v>92.042857142857144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1">
        <f t="shared" si="60"/>
        <v>43138.25</v>
      </c>
      <c r="L979">
        <v>1520748000</v>
      </c>
      <c r="M979" s="11">
        <f t="shared" si="61"/>
        <v>43170.25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5">
        <f t="shared" si="62"/>
        <v>0.73957142857142855</v>
      </c>
      <c r="T979">
        <f t="shared" si="63"/>
        <v>77.268656716417908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1">
        <f t="shared" si="60"/>
        <v>42686.25</v>
      </c>
      <c r="L980">
        <v>1480831200</v>
      </c>
      <c r="M980" s="11">
        <f t="shared" si="61"/>
        <v>42708.25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5">
        <f t="shared" si="62"/>
        <v>8.641</v>
      </c>
      <c r="T980">
        <f t="shared" si="63"/>
        <v>93.923913043478265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1">
        <f t="shared" si="60"/>
        <v>42078.208333333328</v>
      </c>
      <c r="L981">
        <v>1426914000</v>
      </c>
      <c r="M981" s="11">
        <f t="shared" si="61"/>
        <v>42084.208333333328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5">
        <f t="shared" si="62"/>
        <v>1.432624584717608</v>
      </c>
      <c r="T981">
        <f t="shared" si="63"/>
        <v>84.969458128078813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1">
        <f t="shared" si="60"/>
        <v>42307.208333333328</v>
      </c>
      <c r="L982">
        <v>1446616800</v>
      </c>
      <c r="M982" s="11">
        <f t="shared" si="61"/>
        <v>42312.25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5">
        <f t="shared" si="62"/>
        <v>0.40281762295081969</v>
      </c>
      <c r="T982">
        <f t="shared" si="63"/>
        <v>105.97035040431267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1">
        <f t="shared" si="60"/>
        <v>43094.25</v>
      </c>
      <c r="L983">
        <v>1517032800</v>
      </c>
      <c r="M983" s="11">
        <f t="shared" si="61"/>
        <v>43127.25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5">
        <f t="shared" si="62"/>
        <v>1.7822388059701493</v>
      </c>
      <c r="T983">
        <f t="shared" si="63"/>
        <v>36.969040247678016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1">
        <f t="shared" si="60"/>
        <v>40743.208333333336</v>
      </c>
      <c r="L984">
        <v>1311224400</v>
      </c>
      <c r="M984" s="11">
        <f t="shared" si="61"/>
        <v>40745.208333333336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5">
        <f t="shared" si="62"/>
        <v>0.84930555555555554</v>
      </c>
      <c r="T984">
        <f t="shared" si="63"/>
        <v>81.533333333333331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1">
        <f t="shared" si="60"/>
        <v>43681.208333333328</v>
      </c>
      <c r="L985">
        <v>1566190800</v>
      </c>
      <c r="M985" s="11">
        <f t="shared" si="61"/>
        <v>43696.208333333328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5">
        <f t="shared" si="62"/>
        <v>1.4593648334624323</v>
      </c>
      <c r="T985">
        <f t="shared" si="63"/>
        <v>80.999140154772135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1">
        <f t="shared" si="60"/>
        <v>43716.208333333328</v>
      </c>
      <c r="L986">
        <v>1570165200</v>
      </c>
      <c r="M986" s="11">
        <f t="shared" si="61"/>
        <v>43742.208333333328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5">
        <f t="shared" si="62"/>
        <v>1.5246153846153847</v>
      </c>
      <c r="T986">
        <f t="shared" si="63"/>
        <v>26.010498687664043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1">
        <f t="shared" si="60"/>
        <v>41614.25</v>
      </c>
      <c r="L987">
        <v>1388556000</v>
      </c>
      <c r="M987" s="11">
        <f t="shared" si="61"/>
        <v>41640.25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5">
        <f t="shared" si="62"/>
        <v>0.67129542790152408</v>
      </c>
      <c r="T987">
        <f t="shared" si="63"/>
        <v>25.998410896708286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1">
        <f t="shared" si="60"/>
        <v>40638.208333333336</v>
      </c>
      <c r="L988">
        <v>1303189200</v>
      </c>
      <c r="M988" s="11">
        <f t="shared" si="61"/>
        <v>40652.208333333336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5">
        <f t="shared" si="62"/>
        <v>0.40307692307692305</v>
      </c>
      <c r="T988">
        <f t="shared" si="63"/>
        <v>34.173913043478258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1">
        <f t="shared" si="60"/>
        <v>42852.208333333328</v>
      </c>
      <c r="L989">
        <v>1494478800</v>
      </c>
      <c r="M989" s="11">
        <f t="shared" si="61"/>
        <v>42866.208333333328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5">
        <f t="shared" si="62"/>
        <v>2.1679032258064517</v>
      </c>
      <c r="T989">
        <f t="shared" si="63"/>
        <v>28.002083333333335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1">
        <f t="shared" si="60"/>
        <v>42686.25</v>
      </c>
      <c r="L990">
        <v>1480744800</v>
      </c>
      <c r="M990" s="11">
        <f t="shared" si="61"/>
        <v>42707.25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5">
        <f t="shared" si="62"/>
        <v>0.52117021276595743</v>
      </c>
      <c r="T990">
        <f t="shared" si="63"/>
        <v>76.546875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1">
        <f t="shared" si="60"/>
        <v>43571.208333333328</v>
      </c>
      <c r="L991">
        <v>1555822800</v>
      </c>
      <c r="M991" s="11">
        <f t="shared" si="61"/>
        <v>43576.208333333328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5">
        <f t="shared" si="62"/>
        <v>4.9958333333333336</v>
      </c>
      <c r="T991">
        <f t="shared" si="63"/>
        <v>53.053097345132741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1">
        <f t="shared" si="60"/>
        <v>42432.25</v>
      </c>
      <c r="L992">
        <v>1458882000</v>
      </c>
      <c r="M992" s="11">
        <f t="shared" si="61"/>
        <v>42454.208333333328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5">
        <f t="shared" si="62"/>
        <v>0.87679487179487181</v>
      </c>
      <c r="T992">
        <f t="shared" si="63"/>
        <v>106.859375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1">
        <f t="shared" si="60"/>
        <v>41907.208333333336</v>
      </c>
      <c r="L993">
        <v>1411966800</v>
      </c>
      <c r="M993" s="11">
        <f t="shared" si="61"/>
        <v>41911.208333333336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5">
        <f t="shared" si="62"/>
        <v>1.131734693877551</v>
      </c>
      <c r="T993">
        <f t="shared" si="63"/>
        <v>46.020746887966808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1">
        <f t="shared" si="60"/>
        <v>43227.208333333328</v>
      </c>
      <c r="L994">
        <v>1526878800</v>
      </c>
      <c r="M994" s="11">
        <f t="shared" si="61"/>
        <v>43241.208333333328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5">
        <f t="shared" si="62"/>
        <v>4.2654838709677421</v>
      </c>
      <c r="T994">
        <f t="shared" si="63"/>
        <v>100.17424242424242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1">
        <f t="shared" si="60"/>
        <v>42362.25</v>
      </c>
      <c r="L995">
        <v>1452405600</v>
      </c>
      <c r="M995" s="11">
        <f t="shared" si="61"/>
        <v>42379.25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5">
        <f t="shared" si="62"/>
        <v>0.77632653061224488</v>
      </c>
      <c r="T995">
        <f t="shared" si="63"/>
        <v>101.44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1">
        <f t="shared" si="60"/>
        <v>41929.208333333336</v>
      </c>
      <c r="L996">
        <v>1414040400</v>
      </c>
      <c r="M996" s="11">
        <f t="shared" si="61"/>
        <v>41935.208333333336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5">
        <f t="shared" si="62"/>
        <v>0.52496810772501767</v>
      </c>
      <c r="T996">
        <f t="shared" si="63"/>
        <v>87.972684085510693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1">
        <f t="shared" si="60"/>
        <v>43408.208333333328</v>
      </c>
      <c r="L997">
        <v>1543816800</v>
      </c>
      <c r="M997" s="11">
        <f t="shared" si="61"/>
        <v>43437.25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5">
        <f t="shared" si="62"/>
        <v>1.5746762589928058</v>
      </c>
      <c r="T997">
        <f t="shared" si="63"/>
        <v>74.995594713656388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1">
        <f t="shared" si="60"/>
        <v>41276.25</v>
      </c>
      <c r="L998">
        <v>1359698400</v>
      </c>
      <c r="M998" s="11">
        <f t="shared" si="61"/>
        <v>41306.25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5">
        <f t="shared" si="62"/>
        <v>0.72939393939393937</v>
      </c>
      <c r="T998">
        <f t="shared" si="63"/>
        <v>42.982142857142854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1">
        <f t="shared" si="60"/>
        <v>41659.25</v>
      </c>
      <c r="L999">
        <v>1390629600</v>
      </c>
      <c r="M999" s="11">
        <f t="shared" si="61"/>
        <v>41664.25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5">
        <f t="shared" si="62"/>
        <v>0.60565789473684206</v>
      </c>
      <c r="T999">
        <f t="shared" si="63"/>
        <v>33.115107913669064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1">
        <f t="shared" si="60"/>
        <v>40220.25</v>
      </c>
      <c r="L1000">
        <v>1267077600</v>
      </c>
      <c r="M1000" s="11">
        <f t="shared" si="61"/>
        <v>40234.25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5">
        <f t="shared" si="62"/>
        <v>0.5679129129129129</v>
      </c>
      <c r="T1000">
        <f t="shared" si="63"/>
        <v>101.13101604278074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1">
        <f t="shared" si="60"/>
        <v>42550.208333333328</v>
      </c>
      <c r="L1001">
        <v>1467781200</v>
      </c>
      <c r="M1001" s="11">
        <f t="shared" si="61"/>
        <v>42557.208333333328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5">
        <f t="shared" si="62"/>
        <v>0.56542754275427543</v>
      </c>
      <c r="T1001">
        <f t="shared" si="63"/>
        <v>55.98841354723708</v>
      </c>
    </row>
  </sheetData>
  <conditionalFormatting sqref="F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55" priority="1" operator="containsText" text="canceled">
      <formula>NOT(ISERROR(SEARCH("canceled",F1)))</formula>
    </cfRule>
    <cfRule type="containsText" dxfId="54" priority="4" operator="containsText" text="successful">
      <formula>NOT(ISERROR(SEARCH("successful",F1)))</formula>
    </cfRule>
    <cfRule type="containsText" dxfId="53" priority="24" operator="containsText" text="live">
      <formula>NOT(ISERROR(SEARCH("live",F1)))</formula>
    </cfRule>
    <cfRule type="containsText" dxfId="52" priority="25" operator="containsText" text="canceled">
      <formula>NOT(ISERROR(SEARCH("canceled",F1)))</formula>
    </cfRule>
    <cfRule type="containsText" dxfId="51" priority="26" operator="containsText" text="failed">
      <formula>NOT(ISERROR(SEARCH("failed",F1)))</formula>
    </cfRule>
    <cfRule type="containsText" dxfId="50" priority="27" operator="containsText" text="canceled">
      <formula>NOT(ISERROR(SEARCH("canceled",F1)))</formula>
    </cfRule>
    <cfRule type="containsText" dxfId="49" priority="28" operator="containsText" text="cancelled">
      <formula>NOT(ISERROR(SEARCH("cancelled",F1)))</formula>
    </cfRule>
    <cfRule type="containsText" dxfId="48" priority="29" operator="containsText" text="live">
      <formula>NOT(ISERROR(SEARCH("live",F1)))</formula>
    </cfRule>
    <cfRule type="containsText" dxfId="47" priority="30" operator="containsText" text="failed">
      <formula>NOT(ISERROR(SEARCH("failed",F1)))</formula>
    </cfRule>
    <cfRule type="containsText" dxfId="46" priority="31" operator="containsText" text="failed">
      <formula>NOT(ISERROR(SEARCH("failed",F1)))</formula>
    </cfRule>
    <cfRule type="containsText" dxfId="45" priority="32" operator="containsText" text="failed">
      <formula>NOT(ISERROR(SEARCH("failed",F1)))</formula>
    </cfRule>
    <cfRule type="containsText" dxfId="44" priority="33" operator="containsText" text="successful">
      <formula>NOT(ISERROR(SEARCH("successful",F1)))</formula>
    </cfRule>
  </conditionalFormatting>
  <conditionalFormatting sqref="S1:S1048576">
    <cfRule type="cellIs" dxfId="43" priority="5" operator="between">
      <formula>1</formula>
      <formula>1.9999</formula>
    </cfRule>
    <cfRule type="cellIs" dxfId="42" priority="6" operator="lessThan">
      <formula>0.9999</formula>
    </cfRule>
    <cfRule type="cellIs" dxfId="41" priority="7" operator="lessThan">
      <formula>1</formula>
    </cfRule>
    <cfRule type="cellIs" dxfId="40" priority="8" operator="greaterThan">
      <formula>2</formula>
    </cfRule>
    <cfRule type="cellIs" dxfId="39" priority="9" operator="equal">
      <formula>1</formula>
    </cfRule>
    <cfRule type="cellIs" dxfId="38" priority="11" operator="greaterThan">
      <formula>1</formula>
    </cfRule>
    <cfRule type="cellIs" dxfId="37" priority="12" operator="greaterThan">
      <formula>"100&amp;"</formula>
    </cfRule>
    <cfRule type="cellIs" dxfId="36" priority="13" operator="greaterThan">
      <formula>1</formula>
    </cfRule>
    <cfRule type="cellIs" dxfId="35" priority="14" operator="lessThan">
      <formula>1</formula>
    </cfRule>
    <cfRule type="cellIs" dxfId="34" priority="15" operator="greaterThan">
      <formula>1</formula>
    </cfRule>
    <cfRule type="cellIs" dxfId="33" priority="16" operator="greaterThan">
      <formula>1</formula>
    </cfRule>
    <cfRule type="cellIs" dxfId="32" priority="17" operator="lessThan">
      <formula>1</formula>
    </cfRule>
    <cfRule type="cellIs" dxfId="31" priority="18" operator="lessThan">
      <formula>1</formula>
    </cfRule>
    <cfRule type="cellIs" dxfId="30" priority="19" operator="lessThan">
      <formula>1</formula>
    </cfRule>
    <cfRule type="cellIs" dxfId="29" priority="20" operator="lessThan">
      <formula>1</formula>
    </cfRule>
    <cfRule type="cellIs" dxfId="28" priority="21" operator="lessThan">
      <formula>1</formula>
    </cfRule>
    <cfRule type="cellIs" dxfId="27" priority="22" operator="lessThan">
      <formula>1</formula>
    </cfRule>
    <cfRule type="cellIs" dxfId="26" priority="23" operator="greaterThan">
      <formula>1</formula>
    </cfRule>
  </conditionalFormatting>
  <conditionalFormatting sqref="G10">
    <cfRule type="containsText" dxfId="25" priority="2" operator="containsText" text="canceled">
      <formula>NOT(ISERROR(SEARCH("canceled",G10)))</formula>
    </cfRule>
    <cfRule type="containsText" dxfId="24" priority="3" operator="containsText" text="live">
      <formula>NOT(ISERROR(SEARCH("live",G10)))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Sheet7</vt:lpstr>
      <vt:lpstr>Sheet9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SecureTest</cp:lastModifiedBy>
  <dcterms:created xsi:type="dcterms:W3CDTF">2021-09-29T18:52:28Z</dcterms:created>
  <dcterms:modified xsi:type="dcterms:W3CDTF">2022-12-23T04:22:51Z</dcterms:modified>
</cp:coreProperties>
</file>