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Wish\Collage Data\Semester 6\Swarm Intelligence\Swarm-Intelligence\firefly-algoritm\"/>
    </mc:Choice>
  </mc:AlternateContent>
  <xr:revisionPtr revIDLastSave="0" documentId="13_ncr:1_{3FA1D586-C8A0-4E44-B1E0-FBBF73E88449}" xr6:coauthVersionLast="47" xr6:coauthVersionMax="47" xr10:uidLastSave="{00000000-0000-0000-0000-000000000000}"/>
  <bookViews>
    <workbookView xWindow="-108" yWindow="-108" windowWidth="23256" windowHeight="12456" xr2:uid="{31068A19-74C7-48BC-903D-A7987D39AD96}"/>
  </bookViews>
  <sheets>
    <sheet name="Firefly Algorith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" i="1" l="1"/>
  <c r="C67" i="1"/>
  <c r="F32" i="1"/>
  <c r="F30" i="1"/>
  <c r="C71" i="1"/>
  <c r="F59" i="1"/>
  <c r="H59" i="1" s="1"/>
  <c r="F61" i="1"/>
  <c r="H61" i="1" s="1"/>
  <c r="E58" i="1"/>
  <c r="F58" i="1" s="1"/>
  <c r="H58" i="1" s="1"/>
  <c r="E59" i="1"/>
  <c r="E61" i="1"/>
  <c r="E57" i="1"/>
  <c r="F57" i="1" s="1"/>
  <c r="H57" i="1" s="1"/>
  <c r="G71" i="1" l="1"/>
  <c r="C72" i="1" s="1"/>
  <c r="E54" i="1"/>
  <c r="E53" i="1"/>
  <c r="E52" i="1"/>
  <c r="E51" i="1"/>
  <c r="E50" i="1"/>
  <c r="E47" i="1"/>
  <c r="F47" i="1" s="1"/>
  <c r="H47" i="1" s="1"/>
  <c r="E46" i="1"/>
  <c r="F46" i="1" s="1"/>
  <c r="H46" i="1" s="1"/>
  <c r="E45" i="1"/>
  <c r="F45" i="1" s="1"/>
  <c r="H45" i="1" s="1"/>
  <c r="E44" i="1"/>
  <c r="F44" i="1" s="1"/>
  <c r="E43" i="1"/>
  <c r="F43" i="1" s="1"/>
  <c r="H43" i="1" s="1"/>
  <c r="E40" i="1"/>
  <c r="E39" i="1"/>
  <c r="F39" i="1" s="1"/>
  <c r="E38" i="1"/>
  <c r="E37" i="1"/>
  <c r="E36" i="1"/>
  <c r="E33" i="1"/>
  <c r="E32" i="1"/>
  <c r="H32" i="1" s="1"/>
  <c r="E31" i="1"/>
  <c r="E30" i="1"/>
  <c r="E29" i="1"/>
  <c r="E26" i="1"/>
  <c r="E23" i="1"/>
  <c r="F23" i="1" s="1"/>
  <c r="E24" i="1"/>
  <c r="E25" i="1"/>
  <c r="F25" i="1" s="1"/>
  <c r="E22" i="1"/>
  <c r="F22" i="1" s="1"/>
  <c r="C19" i="1"/>
  <c r="C17" i="1"/>
  <c r="C16" i="1"/>
  <c r="C14" i="1"/>
  <c r="C15" i="1"/>
  <c r="D29" i="1" s="1"/>
  <c r="C18" i="1"/>
  <c r="D53" i="1" l="1"/>
  <c r="H30" i="1"/>
  <c r="G67" i="1"/>
  <c r="G69" i="1"/>
  <c r="C70" i="1" s="1"/>
  <c r="H44" i="1"/>
  <c r="J66" i="1"/>
  <c r="G66" i="1"/>
  <c r="M66" i="1" s="1"/>
  <c r="D61" i="1"/>
  <c r="D57" i="1"/>
  <c r="H22" i="1"/>
  <c r="G68" i="1"/>
  <c r="C69" i="1" s="1"/>
  <c r="H39" i="1"/>
  <c r="D43" i="1"/>
  <c r="D32" i="1"/>
  <c r="D52" i="1"/>
  <c r="H25" i="1"/>
  <c r="D54" i="1"/>
  <c r="E116" i="1"/>
  <c r="F116" i="1" s="1"/>
  <c r="H116" i="1" s="1"/>
  <c r="E115" i="1"/>
  <c r="F115" i="1" s="1"/>
  <c r="H115" i="1" s="1"/>
  <c r="D60" i="1"/>
  <c r="D59" i="1"/>
  <c r="H23" i="1"/>
  <c r="D30" i="1"/>
  <c r="D44" i="1"/>
  <c r="D36" i="1"/>
  <c r="D50" i="1"/>
  <c r="D45" i="1"/>
  <c r="D47" i="1"/>
  <c r="D37" i="1"/>
  <c r="D51" i="1"/>
  <c r="D38" i="1"/>
  <c r="D33" i="1"/>
  <c r="D31" i="1"/>
  <c r="D39" i="1"/>
  <c r="D40" i="1"/>
  <c r="D58" i="1"/>
  <c r="D46" i="1"/>
  <c r="D24" i="1"/>
  <c r="D23" i="1"/>
  <c r="D22" i="1"/>
  <c r="D25" i="1"/>
  <c r="D26" i="1"/>
  <c r="E113" i="1" l="1"/>
  <c r="F113" i="1" s="1"/>
  <c r="E112" i="1"/>
  <c r="F112" i="1" s="1"/>
  <c r="H112" i="1" s="1"/>
  <c r="H113" i="1"/>
  <c r="M71" i="1" s="1"/>
  <c r="J71" i="1"/>
  <c r="E98" i="1"/>
  <c r="F98" i="1" s="1"/>
  <c r="E101" i="1"/>
  <c r="F101" i="1" s="1"/>
  <c r="H101" i="1" s="1"/>
  <c r="E99" i="1"/>
  <c r="F99" i="1" s="1"/>
  <c r="H99" i="1" s="1"/>
  <c r="D113" i="1"/>
  <c r="D116" i="1"/>
  <c r="D115" i="1"/>
  <c r="D109" i="1"/>
  <c r="E87" i="1"/>
  <c r="F87" i="1" s="1"/>
  <c r="E84" i="1"/>
  <c r="F84" i="1" s="1"/>
  <c r="H84" i="1" s="1"/>
  <c r="E92" i="1"/>
  <c r="F92" i="1" s="1"/>
  <c r="E91" i="1"/>
  <c r="E94" i="1"/>
  <c r="F94" i="1" s="1"/>
  <c r="H94" i="1" s="1"/>
  <c r="D114" i="1"/>
  <c r="E95" i="1"/>
  <c r="F95" i="1" s="1"/>
  <c r="H95" i="1" s="1"/>
  <c r="E93" i="1"/>
  <c r="F93" i="1" s="1"/>
  <c r="H93" i="1" s="1"/>
  <c r="F91" i="1"/>
  <c r="H91" i="1" s="1"/>
  <c r="D112" i="1"/>
  <c r="E105" i="1"/>
  <c r="F105" i="1" s="1"/>
  <c r="H105" i="1" l="1"/>
  <c r="M70" i="1" s="1"/>
  <c r="J70" i="1"/>
  <c r="H87" i="1"/>
  <c r="M67" i="1" s="1"/>
  <c r="J67" i="1"/>
  <c r="H98" i="1"/>
  <c r="M69" i="1" s="1"/>
  <c r="J69" i="1"/>
  <c r="H92" i="1"/>
  <c r="M68" i="1" s="1"/>
  <c r="J68" i="1"/>
  <c r="D99" i="1"/>
  <c r="D98" i="1"/>
  <c r="D108" i="1"/>
  <c r="D100" i="1"/>
  <c r="D102" i="1"/>
  <c r="D101" i="1"/>
  <c r="D107" i="1"/>
  <c r="D94" i="1"/>
  <c r="D95" i="1"/>
  <c r="D91" i="1"/>
  <c r="D93" i="1"/>
  <c r="D92" i="1"/>
  <c r="D77" i="1"/>
  <c r="D86" i="1"/>
  <c r="D106" i="1"/>
  <c r="D87" i="1"/>
  <c r="D85" i="1"/>
  <c r="D88" i="1"/>
  <c r="D84" i="1"/>
  <c r="D105" i="1"/>
  <c r="D80" i="1"/>
  <c r="D81" i="1"/>
  <c r="D78" i="1"/>
  <c r="D79" i="1"/>
</calcChain>
</file>

<file path=xl/sharedStrings.xml><?xml version="1.0" encoding="utf-8"?>
<sst xmlns="http://schemas.openxmlformats.org/spreadsheetml/2006/main" count="233" uniqueCount="67">
  <si>
    <t>Abdurrahman Al-atsary</t>
  </si>
  <si>
    <t>Swarm Intelligence (RA)</t>
  </si>
  <si>
    <t>Parameter Awal</t>
  </si>
  <si>
    <t>N</t>
  </si>
  <si>
    <t>α</t>
  </si>
  <si>
    <t>β0</t>
  </si>
  <si>
    <t>γ</t>
  </si>
  <si>
    <t>Constrain</t>
  </si>
  <si>
    <t>40 &lt;= x &lt;= 220</t>
  </si>
  <si>
    <t>Fungsi Awal</t>
  </si>
  <si>
    <t>f(x) = √x + 12 + x^2sin(πx) + 200x</t>
  </si>
  <si>
    <t>Langkah Pertama</t>
  </si>
  <si>
    <t>Tentukan Populasi Awal Secara Random</t>
  </si>
  <si>
    <t>ITERASI 1</t>
  </si>
  <si>
    <t>Evaluasi nilai fungsi tujuan untuk setiap Firefly (Kunang-kunang)</t>
  </si>
  <si>
    <t>X1</t>
  </si>
  <si>
    <t>X2</t>
  </si>
  <si>
    <t>X3</t>
  </si>
  <si>
    <t>X4</t>
  </si>
  <si>
    <t>X5</t>
  </si>
  <si>
    <t>X6</t>
  </si>
  <si>
    <t>I1</t>
  </si>
  <si>
    <t>I2</t>
  </si>
  <si>
    <t>I3</t>
  </si>
  <si>
    <t>I4</t>
  </si>
  <si>
    <t>I5</t>
  </si>
  <si>
    <t>I6</t>
  </si>
  <si>
    <t>F(X1)</t>
  </si>
  <si>
    <t>F(X2)</t>
  </si>
  <si>
    <t>F(X3)</t>
  </si>
  <si>
    <t>F(X4)</t>
  </si>
  <si>
    <t>F(X5)</t>
  </si>
  <si>
    <t>F(X6)</t>
  </si>
  <si>
    <t>Membandingkan Cahaya Untuk Setiap Kunang-Kunang</t>
  </si>
  <si>
    <t>Ketika i = 1</t>
  </si>
  <si>
    <t>r</t>
  </si>
  <si>
    <t>X_Baru</t>
  </si>
  <si>
    <t>Ketika i = 2</t>
  </si>
  <si>
    <t>Ketika i = 3</t>
  </si>
  <si>
    <t>Ketika i = 4</t>
  </si>
  <si>
    <t>Ketika i = 5</t>
  </si>
  <si>
    <t>Ketika i = 6</t>
  </si>
  <si>
    <t>rand (Fixed)</t>
  </si>
  <si>
    <t>ITERASI 2</t>
  </si>
  <si>
    <t>Notes</t>
  </si>
  <si>
    <t>Lakukan Update Pada setiap kunang-kunang dengan status "Movement"</t>
  </si>
  <si>
    <t>F(x) dan I(I)</t>
  </si>
  <si>
    <t>F(x) dan I(i)</t>
  </si>
  <si>
    <t>Best Solution For X1</t>
  </si>
  <si>
    <t>Best Solution For X2</t>
  </si>
  <si>
    <t>Best Solution For X3</t>
  </si>
  <si>
    <t>Best Solution For X4</t>
  </si>
  <si>
    <t>Best Solution For X5</t>
  </si>
  <si>
    <t>Hasil Dari ITERASI 1 dilanjutkan sebagai fungsi koreksi  di ITERASI 2</t>
  </si>
  <si>
    <t xml:space="preserve">Langkah kedua </t>
  </si>
  <si>
    <t>Populasi Setelah Iterasi (Posisi Xi)</t>
  </si>
  <si>
    <t>Membandingkan Cahaya dan Jarak untuk setiap Kunang-Kunang</t>
  </si>
  <si>
    <t>Membandingkan Cahaya dan Jarak Untuk Setiap Kunang-Kunang</t>
  </si>
  <si>
    <t>Best Solution in X2</t>
  </si>
  <si>
    <t>Best Solution in X3</t>
  </si>
  <si>
    <t xml:space="preserve">  Best Solution in X4</t>
  </si>
  <si>
    <t>Best Solution in X5</t>
  </si>
  <si>
    <t>Best Solution in X6</t>
  </si>
  <si>
    <t>Hasil Evaluasi Setelah 2 Iterasi</t>
  </si>
  <si>
    <t>Kesimpulan dan Hasil</t>
  </si>
  <si>
    <t>Berdasarkan hasil dari 2 ITERASI yang dilakukan dengan Algoritma Firefly didapatkan solusi untuk permasalahan yang dilampirkan untuk X = 220,235 dan hasil optimal yang didapatkan dari nilai X tersebut adalah 76705,672</t>
  </si>
  <si>
    <t xml:space="preserve"> Algoritma Firefly (Kunang-kunang)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</si>
</sst>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6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mic Sans MS"/>
      <family val="4"/>
    </font>
    <font>
      <sz val="11"/>
      <color theme="1"/>
      <name val="Cooper Black"/>
      <family val="1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name val="Times New Roman"/>
      <family val="1"/>
    </font>
    <font>
      <sz val="11"/>
      <name val="Calibri"/>
      <family val="2"/>
      <charset val="1"/>
      <scheme val="minor"/>
    </font>
    <font>
      <sz val="11"/>
      <color theme="1"/>
      <name val="Book Antiqua"/>
      <family val="1"/>
    </font>
    <font>
      <b/>
      <sz val="13"/>
      <color theme="3"/>
      <name val="Calibri"/>
      <family val="2"/>
      <charset val="1"/>
      <scheme val="minor"/>
    </font>
    <font>
      <b/>
      <i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indexed="64"/>
      </bottom>
      <diagonal/>
    </border>
    <border>
      <left/>
      <right/>
      <top style="thin">
        <color rgb="FFB2B2B2"/>
      </top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indexed="64"/>
      </bottom>
      <diagonal/>
    </border>
  </borders>
  <cellStyleXfs count="2">
    <xf numFmtId="0" fontId="0" fillId="0" borderId="0"/>
    <xf numFmtId="0" fontId="5" fillId="6" borderId="11" applyNumberFormat="0" applyFont="0" applyAlignment="0" applyProtection="0"/>
  </cellStyleXfs>
  <cellXfs count="7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165" fontId="0" fillId="0" borderId="1" xfId="0" applyNumberFormat="1" applyBorder="1"/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1" fontId="0" fillId="0" borderId="1" xfId="0" applyNumberFormat="1" applyBorder="1"/>
    <xf numFmtId="164" fontId="0" fillId="0" borderId="1" xfId="0" applyNumberFormat="1" applyBorder="1"/>
    <xf numFmtId="0" fontId="1" fillId="8" borderId="1" xfId="0" applyFont="1" applyFill="1" applyBorder="1"/>
    <xf numFmtId="0" fontId="7" fillId="8" borderId="1" xfId="0" applyFont="1" applyFill="1" applyBorder="1"/>
    <xf numFmtId="0" fontId="1" fillId="3" borderId="1" xfId="0" applyFont="1" applyFill="1" applyBorder="1"/>
    <xf numFmtId="0" fontId="0" fillId="10" borderId="1" xfId="0" applyFill="1" applyBorder="1"/>
    <xf numFmtId="0" fontId="1" fillId="10" borderId="1" xfId="0" applyFont="1" applyFill="1" applyBorder="1" applyAlignment="1">
      <alignment horizontal="center" vertical="center"/>
    </xf>
    <xf numFmtId="0" fontId="0" fillId="12" borderId="1" xfId="0" applyFill="1" applyBorder="1"/>
    <xf numFmtId="0" fontId="6" fillId="1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0" fillId="0" borderId="0" xfId="0" applyNumberFormat="1"/>
    <xf numFmtId="0" fontId="0" fillId="3" borderId="1" xfId="0" applyFill="1" applyBorder="1"/>
    <xf numFmtId="165" fontId="0" fillId="3" borderId="1" xfId="0" applyNumberFormat="1" applyFill="1" applyBorder="1"/>
    <xf numFmtId="165" fontId="0" fillId="12" borderId="1" xfId="0" applyNumberFormat="1" applyFill="1" applyBorder="1"/>
    <xf numFmtId="165" fontId="0" fillId="3" borderId="9" xfId="0" applyNumberFormat="1" applyFill="1" applyBorder="1"/>
    <xf numFmtId="0" fontId="1" fillId="0" borderId="1" xfId="0" applyFont="1" applyBorder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65" fontId="0" fillId="10" borderId="1" xfId="0" applyNumberFormat="1" applyFill="1" applyBorder="1"/>
    <xf numFmtId="165" fontId="1" fillId="3" borderId="1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65" fontId="0" fillId="10" borderId="9" xfId="0" applyNumberFormat="1" applyFill="1" applyBorder="1"/>
    <xf numFmtId="0" fontId="0" fillId="10" borderId="9" xfId="0" applyFill="1" applyBorder="1"/>
    <xf numFmtId="0" fontId="6" fillId="0" borderId="1" xfId="0" applyFont="1" applyBorder="1" applyAlignment="1">
      <alignment horizontal="center"/>
    </xf>
    <xf numFmtId="0" fontId="12" fillId="1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1" fillId="6" borderId="1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3" borderId="1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4" fillId="14" borderId="9" xfId="0" applyFont="1" applyFill="1" applyBorder="1" applyAlignment="1">
      <alignment horizontal="center" vertical="center"/>
    </xf>
    <xf numFmtId="0" fontId="14" fillId="14" borderId="12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1" fillId="6" borderId="14" xfId="1" applyFont="1" applyBorder="1" applyAlignment="1">
      <alignment horizontal="center"/>
    </xf>
    <xf numFmtId="0" fontId="11" fillId="6" borderId="15" xfId="1" applyFont="1" applyBorder="1" applyAlignment="1">
      <alignment horizontal="center"/>
    </xf>
    <xf numFmtId="0" fontId="11" fillId="6" borderId="16" xfId="1" applyFont="1" applyBorder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</cellXfs>
  <cellStyles count="2">
    <cellStyle name="Catatan" xfId="1" builtinId="1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46655</xdr:colOff>
      <xdr:row>3</xdr:row>
      <xdr:rowOff>178836</xdr:rowOff>
    </xdr:from>
    <xdr:to>
      <xdr:col>11</xdr:col>
      <xdr:colOff>256593</xdr:colOff>
      <xdr:row>13</xdr:row>
      <xdr:rowOff>38877</xdr:rowOff>
    </xdr:to>
    <xdr:pic>
      <xdr:nvPicPr>
        <xdr:cNvPr id="2" name="Gambar 1">
          <a:extLst>
            <a:ext uri="{FF2B5EF4-FFF2-40B4-BE49-F238E27FC236}">
              <a16:creationId xmlns:a16="http://schemas.microsoft.com/office/drawing/2014/main" id="{7AAFFCD3-C0E3-987A-6083-441517F8EC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8271" r="4569" b="7895"/>
        <a:stretch/>
      </xdr:blipFill>
      <xdr:spPr>
        <a:xfrm>
          <a:off x="9797145" y="909734"/>
          <a:ext cx="4082142" cy="1733939"/>
        </a:xfrm>
        <a:prstGeom prst="rect">
          <a:avLst/>
        </a:prstGeom>
      </xdr:spPr>
    </xdr:pic>
    <xdr:clientData/>
  </xdr:twoCellAnchor>
  <xdr:twoCellAnchor editAs="oneCell">
    <xdr:from>
      <xdr:col>7</xdr:col>
      <xdr:colOff>38877</xdr:colOff>
      <xdr:row>14</xdr:row>
      <xdr:rowOff>15551</xdr:rowOff>
    </xdr:from>
    <xdr:to>
      <xdr:col>11</xdr:col>
      <xdr:colOff>258968</xdr:colOff>
      <xdr:row>16</xdr:row>
      <xdr:rowOff>76704</xdr:rowOff>
    </xdr:to>
    <xdr:pic>
      <xdr:nvPicPr>
        <xdr:cNvPr id="3" name="Gambar 2">
          <a:extLst>
            <a:ext uri="{FF2B5EF4-FFF2-40B4-BE49-F238E27FC236}">
              <a16:creationId xmlns:a16="http://schemas.microsoft.com/office/drawing/2014/main" id="{501D126F-7F83-3924-11AF-6884CD9F6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89367" y="2806959"/>
          <a:ext cx="4092295" cy="434378"/>
        </a:xfrm>
        <a:prstGeom prst="rect">
          <a:avLst/>
        </a:prstGeom>
      </xdr:spPr>
    </xdr:pic>
    <xdr:clientData/>
  </xdr:twoCellAnchor>
  <xdr:twoCellAnchor editAs="oneCell">
    <xdr:from>
      <xdr:col>7</xdr:col>
      <xdr:colOff>15552</xdr:colOff>
      <xdr:row>16</xdr:row>
      <xdr:rowOff>178837</xdr:rowOff>
    </xdr:from>
    <xdr:to>
      <xdr:col>9</xdr:col>
      <xdr:colOff>99113</xdr:colOff>
      <xdr:row>19</xdr:row>
      <xdr:rowOff>38137</xdr:rowOff>
    </xdr:to>
    <xdr:pic>
      <xdr:nvPicPr>
        <xdr:cNvPr id="4" name="Gambar 3">
          <a:extLst>
            <a:ext uri="{FF2B5EF4-FFF2-40B4-BE49-F238E27FC236}">
              <a16:creationId xmlns:a16="http://schemas.microsoft.com/office/drawing/2014/main" id="{F1DB7FFE-2B55-7A0E-B7E1-6ED8690ED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66042" y="3343470"/>
          <a:ext cx="2392887" cy="419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7C074-7917-4D64-A9F5-256FBB0582B1}">
  <dimension ref="A1:N116"/>
  <sheetViews>
    <sheetView tabSelected="1" topLeftCell="A55" zoomScale="70" zoomScaleNormal="70" workbookViewId="0">
      <selection activeCell="H67" sqref="H67"/>
    </sheetView>
  </sheetViews>
  <sheetFormatPr defaultRowHeight="14.4" x14ac:dyDescent="0.3"/>
  <cols>
    <col min="1" max="1" width="10.77734375" customWidth="1"/>
    <col min="2" max="2" width="14.6640625" customWidth="1"/>
    <col min="3" max="3" width="18.5546875" customWidth="1"/>
    <col min="4" max="4" width="27.88671875" customWidth="1"/>
    <col min="5" max="5" width="15" customWidth="1"/>
    <col min="6" max="6" width="16.109375" customWidth="1"/>
    <col min="7" max="7" width="39.21875" customWidth="1"/>
    <col min="8" max="8" width="15.21875" customWidth="1"/>
    <col min="9" max="9" width="18.44140625" customWidth="1"/>
    <col min="10" max="10" width="13.88671875" customWidth="1"/>
    <col min="12" max="12" width="8.88671875" customWidth="1"/>
    <col min="13" max="13" width="18.33203125" customWidth="1"/>
  </cols>
  <sheetData>
    <row r="1" spans="1:10" ht="19.2" customHeight="1" x14ac:dyDescent="0.3">
      <c r="A1" s="58" t="s">
        <v>0</v>
      </c>
      <c r="B1" s="58"/>
      <c r="C1" s="58"/>
      <c r="D1" s="58"/>
      <c r="F1" s="41" t="s">
        <v>66</v>
      </c>
      <c r="G1" s="42"/>
      <c r="H1" s="42"/>
      <c r="I1" s="42"/>
      <c r="J1" s="42"/>
    </row>
    <row r="2" spans="1:10" ht="24" customHeight="1" x14ac:dyDescent="0.3">
      <c r="A2" s="58" t="s">
        <v>1</v>
      </c>
      <c r="B2" s="58"/>
      <c r="C2" s="58"/>
      <c r="D2" s="58"/>
      <c r="F2" s="42"/>
      <c r="G2" s="42"/>
      <c r="H2" s="42"/>
      <c r="I2" s="42"/>
      <c r="J2" s="42"/>
    </row>
    <row r="5" spans="1:10" x14ac:dyDescent="0.3">
      <c r="A5" s="43" t="s">
        <v>2</v>
      </c>
      <c r="B5" s="44"/>
      <c r="C5" s="44"/>
      <c r="D5" s="44"/>
      <c r="F5" s="10" t="s">
        <v>11</v>
      </c>
      <c r="G5" s="12" t="s">
        <v>12</v>
      </c>
    </row>
    <row r="6" spans="1:10" x14ac:dyDescent="0.3">
      <c r="A6" s="8" t="s">
        <v>3</v>
      </c>
      <c r="B6" s="6">
        <v>6</v>
      </c>
      <c r="C6" s="53" t="s">
        <v>9</v>
      </c>
      <c r="D6" s="54"/>
      <c r="F6" s="25" t="s">
        <v>15</v>
      </c>
      <c r="G6" s="1">
        <v>169</v>
      </c>
    </row>
    <row r="7" spans="1:10" ht="15.6" customHeight="1" x14ac:dyDescent="0.3">
      <c r="A7" s="9" t="s">
        <v>4</v>
      </c>
      <c r="B7" s="7">
        <v>0.5</v>
      </c>
      <c r="C7" s="55" t="s">
        <v>10</v>
      </c>
      <c r="D7" s="56"/>
      <c r="F7" s="25" t="s">
        <v>16</v>
      </c>
      <c r="G7" s="1">
        <v>175</v>
      </c>
    </row>
    <row r="8" spans="1:10" x14ac:dyDescent="0.3">
      <c r="A8" s="9" t="s">
        <v>5</v>
      </c>
      <c r="B8" s="6">
        <v>1</v>
      </c>
      <c r="C8" s="45" t="s">
        <v>7</v>
      </c>
      <c r="D8" s="45"/>
      <c r="F8" s="25" t="s">
        <v>17</v>
      </c>
      <c r="G8" s="1">
        <v>200</v>
      </c>
    </row>
    <row r="9" spans="1:10" x14ac:dyDescent="0.3">
      <c r="A9" s="9" t="s">
        <v>6</v>
      </c>
      <c r="B9" s="7">
        <v>0.6</v>
      </c>
      <c r="C9" s="59" t="s">
        <v>8</v>
      </c>
      <c r="D9" s="59"/>
      <c r="F9" s="25" t="s">
        <v>18</v>
      </c>
      <c r="G9" s="1">
        <v>144</v>
      </c>
    </row>
    <row r="10" spans="1:10" x14ac:dyDescent="0.3">
      <c r="F10" s="25" t="s">
        <v>19</v>
      </c>
      <c r="G10" s="1">
        <v>220</v>
      </c>
    </row>
    <row r="11" spans="1:10" x14ac:dyDescent="0.3">
      <c r="F11" s="25" t="s">
        <v>20</v>
      </c>
      <c r="G11" s="1">
        <v>165</v>
      </c>
    </row>
    <row r="12" spans="1:10" x14ac:dyDescent="0.3">
      <c r="A12" s="35" t="s">
        <v>13</v>
      </c>
      <c r="B12" s="35"/>
      <c r="C12" s="35"/>
      <c r="D12" s="35"/>
    </row>
    <row r="13" spans="1:10" x14ac:dyDescent="0.3">
      <c r="A13" s="57" t="s">
        <v>14</v>
      </c>
      <c r="B13" s="57"/>
      <c r="C13" s="57"/>
      <c r="D13" s="57"/>
    </row>
    <row r="14" spans="1:10" x14ac:dyDescent="0.3">
      <c r="A14" s="33" t="s">
        <v>27</v>
      </c>
      <c r="B14" s="33"/>
      <c r="C14" s="3">
        <f>SQRT(G6+12)+(G6^2*SIN(PI()*G6)+200*G6)</f>
        <v>33813.453624047164</v>
      </c>
      <c r="D14" s="14" t="s">
        <v>21</v>
      </c>
      <c r="F14" s="46" t="s">
        <v>44</v>
      </c>
      <c r="G14" s="46"/>
    </row>
    <row r="15" spans="1:10" x14ac:dyDescent="0.3">
      <c r="A15" s="33" t="s">
        <v>28</v>
      </c>
      <c r="B15" s="33"/>
      <c r="C15" s="3">
        <f>SQRT(G7+12)+(G7^2*SIN(PI()*G7)+200*G7)</f>
        <v>35013.674794333252</v>
      </c>
      <c r="D15" s="14" t="s">
        <v>22</v>
      </c>
      <c r="F15" s="47" t="s">
        <v>45</v>
      </c>
      <c r="G15" s="48"/>
    </row>
    <row r="16" spans="1:10" x14ac:dyDescent="0.3">
      <c r="A16" s="33" t="s">
        <v>29</v>
      </c>
      <c r="B16" s="33"/>
      <c r="C16" s="3">
        <f>SQRT(G8+12)+(G8^2*SIN(PI()*G8)+200*G8)</f>
        <v>40014.560219778723</v>
      </c>
      <c r="D16" s="14" t="s">
        <v>23</v>
      </c>
      <c r="F16" s="49"/>
      <c r="G16" s="50"/>
    </row>
    <row r="17" spans="1:9" x14ac:dyDescent="0.3">
      <c r="A17" s="33" t="s">
        <v>30</v>
      </c>
      <c r="B17" s="33"/>
      <c r="C17" s="3">
        <f>SQRT(G9+12)+(G9^2*SIN(PI()*G9)+200*G9)</f>
        <v>28812.489995996428</v>
      </c>
      <c r="D17" s="14" t="s">
        <v>24</v>
      </c>
      <c r="F17" s="49"/>
      <c r="G17" s="50"/>
    </row>
    <row r="18" spans="1:9" x14ac:dyDescent="0.3">
      <c r="A18" s="33" t="s">
        <v>31</v>
      </c>
      <c r="B18" s="33"/>
      <c r="C18" s="3">
        <f t="shared" ref="C18:C19" si="0">SQRT(G10+12)+(G10^2*SIN(PI()*G10)+200*G10)</f>
        <v>44015.231546212482</v>
      </c>
      <c r="D18" s="14" t="s">
        <v>25</v>
      </c>
      <c r="F18" s="51"/>
      <c r="G18" s="52"/>
    </row>
    <row r="19" spans="1:9" x14ac:dyDescent="0.3">
      <c r="A19" s="33" t="s">
        <v>32</v>
      </c>
      <c r="B19" s="33"/>
      <c r="C19" s="3">
        <f t="shared" si="0"/>
        <v>33013.304134697653</v>
      </c>
      <c r="D19" s="14" t="s">
        <v>26</v>
      </c>
    </row>
    <row r="21" spans="1:9" x14ac:dyDescent="0.3">
      <c r="A21" s="35" t="s">
        <v>57</v>
      </c>
      <c r="B21" s="35"/>
      <c r="C21" s="35"/>
      <c r="D21" s="35"/>
      <c r="E21" s="15" t="s">
        <v>35</v>
      </c>
      <c r="F21" s="15" t="s">
        <v>36</v>
      </c>
      <c r="G21" s="15" t="s">
        <v>42</v>
      </c>
      <c r="H21" s="15" t="s">
        <v>46</v>
      </c>
      <c r="I21" s="20"/>
    </row>
    <row r="22" spans="1:9" x14ac:dyDescent="0.3">
      <c r="A22" s="36" t="s">
        <v>34</v>
      </c>
      <c r="B22" s="37"/>
      <c r="C22" s="19" t="s">
        <v>16</v>
      </c>
      <c r="D22" s="1" t="str">
        <f>IF($C$14&lt;C15,"Movement","Fixed")</f>
        <v>Movement</v>
      </c>
      <c r="E22" s="2">
        <f>SQRT(($G$6-G7)^2)</f>
        <v>6</v>
      </c>
      <c r="F22" s="1">
        <f>G6+B8*EXP(1)^(-B9*E22^2)*(G6-G6)+B7*(G22-0.5)</f>
        <v>169.13</v>
      </c>
      <c r="G22" s="16">
        <v>0.76</v>
      </c>
      <c r="H22" s="3">
        <f>SQRT(F22+12)+(F22^2*SIN(PI()*F22)+200*F22)</f>
        <v>22479.06016005791</v>
      </c>
      <c r="I22" s="20"/>
    </row>
    <row r="23" spans="1:9" x14ac:dyDescent="0.3">
      <c r="A23" s="38" t="s">
        <v>15</v>
      </c>
      <c r="B23" s="38"/>
      <c r="C23" s="19" t="s">
        <v>17</v>
      </c>
      <c r="D23" s="1" t="str">
        <f>IF($C$14&lt;C16,"Movement","Fixed")</f>
        <v>Movement</v>
      </c>
      <c r="E23" s="2">
        <f>SQRT(($G$6-G8)^2)</f>
        <v>31</v>
      </c>
      <c r="F23" s="21">
        <f>G6+B9*EXP(1)^(-B10*E23^2)*(G6-G6)+B8*(G23-0.5)</f>
        <v>168.68</v>
      </c>
      <c r="G23" s="16">
        <v>0.18</v>
      </c>
      <c r="H23" s="22">
        <f>SQRT(F23+12)+F23^2*SIN(PI()*F23)+200*F23</f>
        <v>57773.055557100786</v>
      </c>
      <c r="I23" s="4" t="s">
        <v>48</v>
      </c>
    </row>
    <row r="24" spans="1:9" x14ac:dyDescent="0.3">
      <c r="C24" s="19" t="s">
        <v>18</v>
      </c>
      <c r="D24" s="11" t="str">
        <f>IF($C$14&lt;C17,"Movement","Fixed")</f>
        <v>Fixed</v>
      </c>
      <c r="E24" s="18">
        <f t="shared" ref="E24:E25" si="1">SQRT(($G$6-G9)^2)</f>
        <v>25</v>
      </c>
      <c r="F24" s="11"/>
      <c r="G24" s="17"/>
      <c r="H24" s="11"/>
    </row>
    <row r="25" spans="1:9" x14ac:dyDescent="0.3">
      <c r="C25" s="19" t="s">
        <v>19</v>
      </c>
      <c r="D25" s="1" t="str">
        <f>IF($C$14&lt;C18,"Movement","Fixed")</f>
        <v>Movement</v>
      </c>
      <c r="E25" s="2">
        <f t="shared" si="1"/>
        <v>51</v>
      </c>
      <c r="F25" s="13">
        <f>G6+B9*EXP(1)^(-B10*E25^2)*(G6-G6)+B8*(G25-0.5)</f>
        <v>169.05</v>
      </c>
      <c r="G25" s="16">
        <v>0.55000000000000004</v>
      </c>
      <c r="H25" s="23">
        <f>SQRT(F25+12)+F25^2*SIN(PI()*F25)+200*F25</f>
        <v>29352.886592595009</v>
      </c>
    </row>
    <row r="26" spans="1:9" x14ac:dyDescent="0.3">
      <c r="C26" s="19" t="s">
        <v>20</v>
      </c>
      <c r="D26" s="11" t="str">
        <f t="shared" ref="D26" si="2">IF($C$14&lt;C19,"Movement","Fixed")</f>
        <v>Fixed</v>
      </c>
      <c r="E26" s="18">
        <f>SQRT(($G$6-G11)^2)</f>
        <v>4</v>
      </c>
      <c r="F26" s="11"/>
      <c r="G26" s="17"/>
      <c r="H26" s="11"/>
    </row>
    <row r="28" spans="1:9" x14ac:dyDescent="0.3">
      <c r="A28" s="35" t="s">
        <v>33</v>
      </c>
      <c r="B28" s="35"/>
      <c r="C28" s="35"/>
      <c r="D28" s="35"/>
      <c r="E28" s="15" t="s">
        <v>35</v>
      </c>
      <c r="F28" s="15" t="s">
        <v>36</v>
      </c>
      <c r="G28" s="15" t="s">
        <v>42</v>
      </c>
      <c r="H28" s="15" t="s">
        <v>47</v>
      </c>
    </row>
    <row r="29" spans="1:9" x14ac:dyDescent="0.3">
      <c r="A29" s="36" t="s">
        <v>37</v>
      </c>
      <c r="B29" s="37"/>
      <c r="C29" s="19" t="s">
        <v>15</v>
      </c>
      <c r="D29" s="11" t="str">
        <f>IF($C$15&lt;C14,"Movement","Fixed")</f>
        <v>Fixed</v>
      </c>
      <c r="E29" s="18">
        <f>SQRT(($G$7-G6)^2)</f>
        <v>6</v>
      </c>
      <c r="F29" s="11"/>
      <c r="G29" s="17"/>
      <c r="H29" s="11"/>
    </row>
    <row r="30" spans="1:9" x14ac:dyDescent="0.3">
      <c r="A30" s="38" t="s">
        <v>16</v>
      </c>
      <c r="B30" s="38"/>
      <c r="C30" s="19" t="s">
        <v>17</v>
      </c>
      <c r="D30" s="1" t="str">
        <f>IF($C$15&lt;C16,"Movement","Fixed")</f>
        <v>Movement</v>
      </c>
      <c r="E30" s="2">
        <f>SQRT(($G$7-G8)^2)</f>
        <v>25</v>
      </c>
      <c r="F30" s="21">
        <f>G7+B8*EXP(1)^(-B9*E30^2)*(G7-G7)+B7*(G30-0.5)</f>
        <v>175.005</v>
      </c>
      <c r="G30" s="16">
        <v>0.51</v>
      </c>
      <c r="H30" s="22">
        <f>SQRT(F30+12)+F30^2*SIN(PI()*F30)+200*F30</f>
        <v>34533.610896275226</v>
      </c>
      <c r="I30" s="10" t="s">
        <v>49</v>
      </c>
    </row>
    <row r="31" spans="1:9" x14ac:dyDescent="0.3">
      <c r="C31" s="19" t="s">
        <v>18</v>
      </c>
      <c r="D31" s="11" t="str">
        <f>IF($C$15&lt;C17,"Movement","Fixed")</f>
        <v>Fixed</v>
      </c>
      <c r="E31" s="18">
        <f>SQRT(($G$7-G9)^2)</f>
        <v>31</v>
      </c>
      <c r="F31" s="11"/>
      <c r="G31" s="17"/>
      <c r="H31" s="11"/>
    </row>
    <row r="32" spans="1:9" x14ac:dyDescent="0.3">
      <c r="C32" s="19" t="s">
        <v>19</v>
      </c>
      <c r="D32" s="1" t="str">
        <f>IF($C$15&lt;C18,"Movement","Fixed")</f>
        <v>Movement</v>
      </c>
      <c r="E32" s="2">
        <f>SQRT(($G$7-G10)^2)</f>
        <v>45</v>
      </c>
      <c r="F32" s="1">
        <f>G7+B8*EXP(1)^(-B9*E32^2)*(G7-G7)+B7*(G32-0.5)</f>
        <v>175.095</v>
      </c>
      <c r="G32" s="16">
        <v>0.69</v>
      </c>
      <c r="H32" s="3">
        <f>SQRT(F32+12)+F32^2*SIN(PI()*F32)+200*F32</f>
        <v>26017.913812668259</v>
      </c>
    </row>
    <row r="33" spans="1:9" x14ac:dyDescent="0.3">
      <c r="C33" s="19" t="s">
        <v>20</v>
      </c>
      <c r="D33" s="11" t="str">
        <f>IF($C$15&lt;C19,"Movement","Fixed")</f>
        <v>Fixed</v>
      </c>
      <c r="E33" s="18">
        <f>SQRT(($G$7-G11)^2)</f>
        <v>10</v>
      </c>
      <c r="F33" s="11"/>
      <c r="G33" s="17"/>
      <c r="H33" s="11"/>
    </row>
    <row r="35" spans="1:9" x14ac:dyDescent="0.3">
      <c r="A35" s="35" t="s">
        <v>33</v>
      </c>
      <c r="B35" s="35"/>
      <c r="C35" s="35"/>
      <c r="D35" s="35"/>
      <c r="E35" s="15" t="s">
        <v>35</v>
      </c>
      <c r="F35" s="15" t="s">
        <v>36</v>
      </c>
      <c r="G35" s="15" t="s">
        <v>42</v>
      </c>
      <c r="H35" s="15" t="s">
        <v>47</v>
      </c>
    </row>
    <row r="36" spans="1:9" x14ac:dyDescent="0.3">
      <c r="A36" s="36" t="s">
        <v>38</v>
      </c>
      <c r="B36" s="37"/>
      <c r="C36" s="19" t="s">
        <v>15</v>
      </c>
      <c r="D36" s="11" t="str">
        <f>IF($C$16&lt;C14,"Movement","Fixed")</f>
        <v>Fixed</v>
      </c>
      <c r="E36" s="18">
        <f>SQRT(($G$8-G6)^2)</f>
        <v>31</v>
      </c>
      <c r="F36" s="11"/>
      <c r="G36" s="17"/>
      <c r="H36" s="11"/>
    </row>
    <row r="37" spans="1:9" x14ac:dyDescent="0.3">
      <c r="A37" s="39" t="s">
        <v>17</v>
      </c>
      <c r="B37" s="40"/>
      <c r="C37" s="19" t="s">
        <v>16</v>
      </c>
      <c r="D37" s="11" t="str">
        <f>IF($C$16&lt;C15,"Movement","Fixed")</f>
        <v>Fixed</v>
      </c>
      <c r="E37" s="18">
        <f>SQRT(($G$8-G7)^2)</f>
        <v>25</v>
      </c>
      <c r="F37" s="11"/>
      <c r="G37" s="17"/>
      <c r="H37" s="11"/>
    </row>
    <row r="38" spans="1:9" x14ac:dyDescent="0.3">
      <c r="C38" s="19" t="s">
        <v>18</v>
      </c>
      <c r="D38" s="11" t="str">
        <f>IF($C$16&lt;C17,"Movement","Fixed")</f>
        <v>Fixed</v>
      </c>
      <c r="E38" s="18">
        <f>SQRT(($G$8-G9)^2)</f>
        <v>56</v>
      </c>
      <c r="F38" s="11"/>
      <c r="G38" s="17"/>
      <c r="H38" s="11"/>
    </row>
    <row r="39" spans="1:9" x14ac:dyDescent="0.3">
      <c r="C39" s="19" t="s">
        <v>19</v>
      </c>
      <c r="D39" s="1" t="str">
        <f>IF($C$16&lt;C18,"Movement","Fixed")</f>
        <v>Movement</v>
      </c>
      <c r="E39" s="2">
        <f>SQRT(($G$8-G10)^2)</f>
        <v>20</v>
      </c>
      <c r="F39" s="21">
        <f>G8+B8*EXP(1)^(-B9*E39^2)*(G8-G8)+B7*(G39-0.5)</f>
        <v>199.77</v>
      </c>
      <c r="G39" s="16">
        <v>0.04</v>
      </c>
      <c r="H39" s="22">
        <f>SQRT(F39+12)+F39^2*SIN(PI()*F39)+200*F39</f>
        <v>13576.883414669082</v>
      </c>
      <c r="I39" s="4" t="s">
        <v>50</v>
      </c>
    </row>
    <row r="40" spans="1:9" x14ac:dyDescent="0.3">
      <c r="C40" s="19" t="s">
        <v>20</v>
      </c>
      <c r="D40" s="11" t="str">
        <f>IF($C$16&lt;C19,"Movement","Fixed")</f>
        <v>Fixed</v>
      </c>
      <c r="E40" s="18">
        <f>SQRT(($G$8-G11)^2)</f>
        <v>35</v>
      </c>
      <c r="F40" s="11"/>
      <c r="G40" s="17"/>
      <c r="H40" s="11"/>
    </row>
    <row r="42" spans="1:9" x14ac:dyDescent="0.3">
      <c r="A42" s="35" t="s">
        <v>33</v>
      </c>
      <c r="B42" s="35"/>
      <c r="C42" s="35"/>
      <c r="D42" s="35"/>
      <c r="E42" s="15" t="s">
        <v>35</v>
      </c>
      <c r="F42" s="15" t="s">
        <v>36</v>
      </c>
      <c r="G42" s="15" t="s">
        <v>42</v>
      </c>
      <c r="H42" s="15" t="s">
        <v>47</v>
      </c>
    </row>
    <row r="43" spans="1:9" x14ac:dyDescent="0.3">
      <c r="A43" s="36" t="s">
        <v>39</v>
      </c>
      <c r="B43" s="37"/>
      <c r="C43" s="19" t="s">
        <v>15</v>
      </c>
      <c r="D43" s="1" t="str">
        <f>IF($C$17&lt;C14,"Movement","Fixed")</f>
        <v>Movement</v>
      </c>
      <c r="E43" s="2">
        <f>SQRT(($G$9-G6)^2)</f>
        <v>25</v>
      </c>
      <c r="F43" s="3">
        <f>G9+$B$8*EXP(1)^(-B9*E43^2)*(G9-G9)+$B$7*(G43-0.5)</f>
        <v>144.01</v>
      </c>
      <c r="G43" s="16">
        <v>0.52</v>
      </c>
      <c r="H43" s="3">
        <f>SQRT(F43+12)+F43^2*SIN(PI()*F43)+200*F43</f>
        <v>29465.914362681429</v>
      </c>
      <c r="I43" s="20"/>
    </row>
    <row r="44" spans="1:9" x14ac:dyDescent="0.3">
      <c r="A44" s="38" t="s">
        <v>18</v>
      </c>
      <c r="B44" s="38"/>
      <c r="C44" s="19" t="s">
        <v>16</v>
      </c>
      <c r="D44" s="1" t="str">
        <f>IF($C$17&lt;C15,"Movement","Fixed")</f>
        <v>Movement</v>
      </c>
      <c r="E44" s="2">
        <f>SQRT(($G$9-G7)^2)</f>
        <v>31</v>
      </c>
      <c r="F44" s="22">
        <f>$G$9+$B$8*EXP(1)^(-$B$9*E44^2)*($G$9-$G$9)+B7*(G44-0.5)</f>
        <v>144.13</v>
      </c>
      <c r="G44" s="16">
        <v>0.76</v>
      </c>
      <c r="H44" s="24">
        <f t="shared" ref="H44:H47" si="3">SQRT(F44+12)+F44^2*SIN(PI()*F44)+200*F44</f>
        <v>37088.629788105362</v>
      </c>
      <c r="I44" s="4" t="s">
        <v>51</v>
      </c>
    </row>
    <row r="45" spans="1:9" x14ac:dyDescent="0.3">
      <c r="C45" s="19" t="s">
        <v>17</v>
      </c>
      <c r="D45" s="1" t="str">
        <f>IF($C$17&lt;C16,"Movement","Fixed")</f>
        <v>Movement</v>
      </c>
      <c r="E45" s="2">
        <f>SQRT(($G$9-G8)^2)</f>
        <v>56</v>
      </c>
      <c r="F45" s="3">
        <f>$G$9+$B$8*EXP(1)^(-$B$9*E45^2)*($G$9-$G$9)+$B$7*(G45-0.5)</f>
        <v>143.92500000000001</v>
      </c>
      <c r="G45" s="16">
        <v>0.35</v>
      </c>
      <c r="H45" s="3">
        <f t="shared" si="3"/>
        <v>23961.805035045858</v>
      </c>
    </row>
    <row r="46" spans="1:9" x14ac:dyDescent="0.3">
      <c r="C46" s="19" t="s">
        <v>19</v>
      </c>
      <c r="D46" s="1" t="str">
        <f>IF($C$17&lt;C18,"Movement","Fixed")</f>
        <v>Movement</v>
      </c>
      <c r="E46" s="2">
        <f>SQRT(($G$9-G10)^2)</f>
        <v>76</v>
      </c>
      <c r="F46" s="3">
        <f>$G$9+$B$8*EXP(1)^(-$B$9*E46^2)*($G$9-$G$9)+$B$7*(G46-0.5)</f>
        <v>143.95500000000001</v>
      </c>
      <c r="G46" s="16">
        <v>0.41</v>
      </c>
      <c r="H46" s="3">
        <f t="shared" si="3"/>
        <v>25883.58604360856</v>
      </c>
    </row>
    <row r="47" spans="1:9" x14ac:dyDescent="0.3">
      <c r="C47" s="19" t="s">
        <v>20</v>
      </c>
      <c r="D47" s="1" t="str">
        <f>IF($C$17&lt;C19,"Movement","Fixed")</f>
        <v>Movement</v>
      </c>
      <c r="E47" s="2">
        <f>SQRT(($G$9-G11)^2)</f>
        <v>21</v>
      </c>
      <c r="F47" s="3">
        <f>$G$9+$B$8*EXP(1)^(-$B$9*E47^2)*($G$9-$G$9)+$B$7*(G47-0.5)</f>
        <v>143.85</v>
      </c>
      <c r="G47" s="16">
        <v>0.2</v>
      </c>
      <c r="H47" s="3">
        <f t="shared" si="3"/>
        <v>19388.139161949104</v>
      </c>
    </row>
    <row r="49" spans="1:9" x14ac:dyDescent="0.3">
      <c r="A49" s="35" t="s">
        <v>33</v>
      </c>
      <c r="B49" s="35"/>
      <c r="C49" s="35"/>
      <c r="D49" s="35"/>
      <c r="E49" s="15" t="s">
        <v>35</v>
      </c>
      <c r="F49" s="15" t="s">
        <v>36</v>
      </c>
      <c r="G49" s="15" t="s">
        <v>42</v>
      </c>
      <c r="H49" s="15" t="s">
        <v>47</v>
      </c>
    </row>
    <row r="50" spans="1:9" x14ac:dyDescent="0.3">
      <c r="A50" s="36" t="s">
        <v>40</v>
      </c>
      <c r="B50" s="37"/>
      <c r="C50" s="19" t="s">
        <v>15</v>
      </c>
      <c r="D50" s="11" t="str">
        <f>IF($C$18&lt;C14,"Movement","Fixed")</f>
        <v>Fixed</v>
      </c>
      <c r="E50" s="18">
        <f>SQRT(($G$10-G6)^2)</f>
        <v>51</v>
      </c>
      <c r="F50" s="11"/>
      <c r="G50" s="17"/>
      <c r="H50" s="11"/>
    </row>
    <row r="51" spans="1:9" x14ac:dyDescent="0.3">
      <c r="A51" s="38" t="s">
        <v>19</v>
      </c>
      <c r="B51" s="38"/>
      <c r="C51" s="19" t="s">
        <v>16</v>
      </c>
      <c r="D51" s="11" t="str">
        <f>IF($C$18&lt;C15,"Movement","Fixed")</f>
        <v>Fixed</v>
      </c>
      <c r="E51" s="18">
        <f>SQRT(($G$10-G7)^2)</f>
        <v>45</v>
      </c>
      <c r="F51" s="11"/>
      <c r="G51" s="17"/>
      <c r="H51" s="11"/>
    </row>
    <row r="52" spans="1:9" x14ac:dyDescent="0.3">
      <c r="C52" s="19" t="s">
        <v>17</v>
      </c>
      <c r="D52" s="11" t="str">
        <f>IF($C$18&lt;C16,"Movement","Fixed")</f>
        <v>Fixed</v>
      </c>
      <c r="E52" s="18">
        <f>SQRT(($G$10-G8)^2)</f>
        <v>20</v>
      </c>
      <c r="F52" s="11"/>
      <c r="G52" s="17"/>
      <c r="H52" s="11"/>
    </row>
    <row r="53" spans="1:9" x14ac:dyDescent="0.3">
      <c r="C53" s="19" t="s">
        <v>18</v>
      </c>
      <c r="D53" s="11" t="str">
        <f>IF($C$18&lt;C17,"Movement","Fixed")</f>
        <v>Fixed</v>
      </c>
      <c r="E53" s="18">
        <f>SQRT(($G$10-G9)^2)</f>
        <v>76</v>
      </c>
      <c r="F53" s="11"/>
      <c r="G53" s="17"/>
      <c r="H53" s="11"/>
    </row>
    <row r="54" spans="1:9" x14ac:dyDescent="0.3">
      <c r="C54" s="19" t="s">
        <v>20</v>
      </c>
      <c r="D54" s="11" t="str">
        <f>IF($C$18&lt;C19,"Movement","Fixed")</f>
        <v>Fixed</v>
      </c>
      <c r="E54" s="18">
        <f>SQRT(($G$10-G11)^2)</f>
        <v>55</v>
      </c>
      <c r="F54" s="11"/>
      <c r="G54" s="17"/>
      <c r="H54" s="11"/>
    </row>
    <row r="56" spans="1:9" x14ac:dyDescent="0.3">
      <c r="A56" s="35" t="s">
        <v>33</v>
      </c>
      <c r="B56" s="35"/>
      <c r="C56" s="35"/>
      <c r="D56" s="35"/>
      <c r="E56" s="15" t="s">
        <v>35</v>
      </c>
      <c r="F56" s="15" t="s">
        <v>36</v>
      </c>
      <c r="G56" s="15" t="s">
        <v>42</v>
      </c>
      <c r="H56" s="15" t="s">
        <v>47</v>
      </c>
    </row>
    <row r="57" spans="1:9" x14ac:dyDescent="0.3">
      <c r="A57" s="36" t="s">
        <v>41</v>
      </c>
      <c r="B57" s="37"/>
      <c r="C57" s="19" t="s">
        <v>15</v>
      </c>
      <c r="D57" s="1" t="str">
        <f>IF($C$19&lt;C14,"Movement","Fixed")</f>
        <v>Movement</v>
      </c>
      <c r="E57" s="1">
        <f>SQRT(($G$11-G6)^2)</f>
        <v>4</v>
      </c>
      <c r="F57" s="1">
        <f>$G$11+$B$8*EXP(1)^(-B9*E57^2)*($G$11-$G$11)+$B$7*(G57-0.5)</f>
        <v>165.11</v>
      </c>
      <c r="G57" s="16">
        <v>0.72</v>
      </c>
      <c r="H57" s="3">
        <f>SQRT(F57+12)+F57^2*SIN(PI()*F57)+200*F57</f>
        <v>23800.868104193065</v>
      </c>
    </row>
    <row r="58" spans="1:9" x14ac:dyDescent="0.3">
      <c r="A58" s="38" t="s">
        <v>20</v>
      </c>
      <c r="B58" s="38"/>
      <c r="C58" s="19" t="s">
        <v>16</v>
      </c>
      <c r="D58" s="1" t="str">
        <f>IF($C$19&lt;C15,"Movement","Fixed")</f>
        <v>Movement</v>
      </c>
      <c r="E58" s="1">
        <f t="shared" ref="E58:E61" si="4">SQRT(($G$11-G7)^2)</f>
        <v>10</v>
      </c>
      <c r="F58" s="1">
        <f t="shared" ref="F58:F61" si="5">$G$11+$B$8*EXP(1)^(-B10*E58^2)*($G$11-$G$11)+$B$7*(G58-0.5)</f>
        <v>165.245</v>
      </c>
      <c r="G58" s="16">
        <v>0.99</v>
      </c>
      <c r="H58" s="3">
        <f t="shared" ref="H58:H61" si="6">SQRT(F58+12)+F58^2*SIN(PI()*F58)+200*F58</f>
        <v>14059.781130178708</v>
      </c>
    </row>
    <row r="59" spans="1:9" x14ac:dyDescent="0.3">
      <c r="C59" s="19" t="s">
        <v>17</v>
      </c>
      <c r="D59" s="1" t="str">
        <f>IF($C$19&lt;C16,"Movement","Fixed")</f>
        <v>Movement</v>
      </c>
      <c r="E59" s="1">
        <f t="shared" si="4"/>
        <v>35</v>
      </c>
      <c r="F59" s="1">
        <f t="shared" si="5"/>
        <v>165.05</v>
      </c>
      <c r="G59" s="16">
        <v>0.6</v>
      </c>
      <c r="H59" s="3">
        <f t="shared" si="6"/>
        <v>28761.796143197505</v>
      </c>
    </row>
    <row r="60" spans="1:9" x14ac:dyDescent="0.3">
      <c r="C60" s="19" t="s">
        <v>18</v>
      </c>
      <c r="D60" s="11" t="str">
        <f>IF($C$19&lt;C17,"Movement","Fixed")</f>
        <v>Fixed</v>
      </c>
      <c r="E60" s="11"/>
      <c r="F60" s="11"/>
      <c r="G60" s="17"/>
      <c r="H60" s="11"/>
    </row>
    <row r="61" spans="1:9" x14ac:dyDescent="0.3">
      <c r="C61" s="19" t="s">
        <v>19</v>
      </c>
      <c r="D61" s="1" t="str">
        <f>IF($C$19&lt;C18,"Movement","Fixed")</f>
        <v>Movement</v>
      </c>
      <c r="E61" s="1">
        <f t="shared" si="4"/>
        <v>55</v>
      </c>
      <c r="F61" s="21">
        <f t="shared" si="5"/>
        <v>164.99</v>
      </c>
      <c r="G61" s="16">
        <v>0.48</v>
      </c>
      <c r="H61" s="22">
        <f t="shared" si="6"/>
        <v>33866.358022405599</v>
      </c>
      <c r="I61" s="4" t="s">
        <v>52</v>
      </c>
    </row>
    <row r="63" spans="1:9" x14ac:dyDescent="0.3">
      <c r="A63" s="5"/>
      <c r="B63" s="5"/>
      <c r="C63" s="5"/>
      <c r="D63" s="5"/>
      <c r="E63" s="5"/>
      <c r="F63" s="5"/>
      <c r="G63" s="5"/>
      <c r="H63" s="5"/>
      <c r="I63" s="5"/>
    </row>
    <row r="65" spans="1:14" ht="35.4" customHeight="1" x14ac:dyDescent="0.3">
      <c r="A65" s="60" t="s">
        <v>43</v>
      </c>
      <c r="B65" s="60"/>
      <c r="C65" s="60"/>
      <c r="D65" s="60"/>
      <c r="F65" s="4" t="s">
        <v>54</v>
      </c>
      <c r="G65" s="12" t="s">
        <v>55</v>
      </c>
      <c r="I65" s="63" t="s">
        <v>63</v>
      </c>
      <c r="J65" s="64"/>
      <c r="K65" s="64"/>
      <c r="L65" s="64"/>
      <c r="M65" s="64"/>
      <c r="N65" s="65"/>
    </row>
    <row r="66" spans="1:14" x14ac:dyDescent="0.3">
      <c r="A66" s="34" t="s">
        <v>53</v>
      </c>
      <c r="B66" s="34"/>
      <c r="C66" s="34"/>
      <c r="D66" s="34"/>
      <c r="F66" s="25" t="s">
        <v>15</v>
      </c>
      <c r="G66" s="21">
        <f>$F$23</f>
        <v>168.68</v>
      </c>
      <c r="I66" s="25" t="s">
        <v>15</v>
      </c>
      <c r="J66" s="1">
        <f>$F$23</f>
        <v>168.68</v>
      </c>
      <c r="K66" s="61" t="s">
        <v>27</v>
      </c>
      <c r="L66" s="62"/>
      <c r="M66" s="3">
        <f>$C$67</f>
        <v>57773.055557100794</v>
      </c>
      <c r="N66" s="14" t="s">
        <v>21</v>
      </c>
    </row>
    <row r="67" spans="1:14" x14ac:dyDescent="0.3">
      <c r="A67" s="33" t="s">
        <v>27</v>
      </c>
      <c r="B67" s="33"/>
      <c r="C67" s="22">
        <f>SQRT($G$66+12)+($G$66^2*SIN(PI()*$G$66)+200*$G$66)</f>
        <v>57773.055557100794</v>
      </c>
      <c r="D67" s="14" t="s">
        <v>21</v>
      </c>
      <c r="F67" s="25" t="s">
        <v>16</v>
      </c>
      <c r="G67" s="1">
        <f>$F$30</f>
        <v>175.005</v>
      </c>
      <c r="I67" s="25" t="s">
        <v>16</v>
      </c>
      <c r="J67" s="1">
        <f>$F$87</f>
        <v>175.13</v>
      </c>
      <c r="K67" s="61" t="s">
        <v>28</v>
      </c>
      <c r="L67" s="62"/>
      <c r="M67" s="3">
        <f>$H$87</f>
        <v>22858.94845526445</v>
      </c>
      <c r="N67" s="14" t="s">
        <v>22</v>
      </c>
    </row>
    <row r="68" spans="1:14" x14ac:dyDescent="0.3">
      <c r="A68" s="33" t="s">
        <v>28</v>
      </c>
      <c r="B68" s="33"/>
      <c r="C68" s="3">
        <f>SQRT($G$67+12)+($G$67^2*SIN(PI()*$G$67)+200*$G$67)</f>
        <v>34533.610896275226</v>
      </c>
      <c r="D68" s="14" t="s">
        <v>22</v>
      </c>
      <c r="F68" s="25" t="s">
        <v>17</v>
      </c>
      <c r="G68" s="1">
        <f>$F$39</f>
        <v>199.77</v>
      </c>
      <c r="I68" s="25" t="s">
        <v>17</v>
      </c>
      <c r="J68" s="1">
        <f>$F$92</f>
        <v>199.82500000000002</v>
      </c>
      <c r="K68" s="61" t="s">
        <v>29</v>
      </c>
      <c r="L68" s="62"/>
      <c r="M68" s="3">
        <f>$H$92</f>
        <v>19116.170518389627</v>
      </c>
      <c r="N68" s="14" t="s">
        <v>23</v>
      </c>
    </row>
    <row r="69" spans="1:14" x14ac:dyDescent="0.3">
      <c r="A69" s="33" t="s">
        <v>29</v>
      </c>
      <c r="B69" s="33"/>
      <c r="C69" s="3">
        <f>SQRT($G$68+12)+($G$68^2*SIN(PI()*$G$68)+200*$G$68)</f>
        <v>13576.883414669081</v>
      </c>
      <c r="D69" s="14" t="s">
        <v>23</v>
      </c>
      <c r="F69" s="25" t="s">
        <v>18</v>
      </c>
      <c r="G69" s="3">
        <f>$F$44</f>
        <v>144.13</v>
      </c>
      <c r="I69" s="25" t="s">
        <v>18</v>
      </c>
      <c r="J69" s="3">
        <f>$F$98</f>
        <v>144.315</v>
      </c>
      <c r="K69" s="61" t="s">
        <v>30</v>
      </c>
      <c r="L69" s="62"/>
      <c r="M69" s="3">
        <f>$H$98</f>
        <v>46282.71142187035</v>
      </c>
      <c r="N69" s="14" t="s">
        <v>24</v>
      </c>
    </row>
    <row r="70" spans="1:14" x14ac:dyDescent="0.3">
      <c r="A70" s="33" t="s">
        <v>30</v>
      </c>
      <c r="B70" s="33"/>
      <c r="C70" s="3">
        <f>SQRT($G$69+12)+($G$69^2*SIN(PI()*$G$69)+200*$G$69)</f>
        <v>37088.629788105362</v>
      </c>
      <c r="D70" s="14" t="s">
        <v>24</v>
      </c>
      <c r="F70" s="25" t="s">
        <v>19</v>
      </c>
      <c r="G70" s="1">
        <v>220</v>
      </c>
      <c r="I70" s="25" t="s">
        <v>19</v>
      </c>
      <c r="J70" s="21">
        <f>$F$105</f>
        <v>220.23500000000001</v>
      </c>
      <c r="K70" s="61" t="s">
        <v>31</v>
      </c>
      <c r="L70" s="62"/>
      <c r="M70" s="22">
        <f>$H$105</f>
        <v>76705.671573397252</v>
      </c>
      <c r="N70" s="14" t="s">
        <v>25</v>
      </c>
    </row>
    <row r="71" spans="1:14" x14ac:dyDescent="0.3">
      <c r="A71" s="33" t="s">
        <v>31</v>
      </c>
      <c r="B71" s="33"/>
      <c r="C71" s="3">
        <f>SQRT($G$70+12)+($G$70^2*SIN(PI()*$G$70)+200*$G$70)</f>
        <v>44015.231546212482</v>
      </c>
      <c r="D71" s="14" t="s">
        <v>25</v>
      </c>
      <c r="F71" s="25" t="s">
        <v>20</v>
      </c>
      <c r="G71" s="1">
        <f>$F$61</f>
        <v>164.99</v>
      </c>
      <c r="I71" s="25" t="s">
        <v>20</v>
      </c>
      <c r="J71" s="1">
        <f>$F$113</f>
        <v>164.84</v>
      </c>
      <c r="K71" s="61" t="s">
        <v>32</v>
      </c>
      <c r="L71" s="62"/>
      <c r="M71" s="3">
        <f>$H$113</f>
        <v>46071.617636488241</v>
      </c>
      <c r="N71" s="14" t="s">
        <v>26</v>
      </c>
    </row>
    <row r="72" spans="1:14" x14ac:dyDescent="0.3">
      <c r="A72" s="33" t="s">
        <v>32</v>
      </c>
      <c r="B72" s="33"/>
      <c r="C72" s="3">
        <f>SQRT($G$71+12)+($G$71^2*SIN(PI()*$G$71)+200*$G$71)</f>
        <v>33866.358022405599</v>
      </c>
      <c r="D72" s="14" t="s">
        <v>26</v>
      </c>
    </row>
    <row r="73" spans="1:14" ht="17.399999999999999" x14ac:dyDescent="0.35">
      <c r="I73" s="66" t="s">
        <v>64</v>
      </c>
      <c r="J73" s="67"/>
      <c r="K73" s="67"/>
      <c r="L73" s="67"/>
      <c r="M73" s="67"/>
      <c r="N73" s="68"/>
    </row>
    <row r="74" spans="1:14" x14ac:dyDescent="0.3">
      <c r="I74" s="69" t="s">
        <v>65</v>
      </c>
      <c r="J74" s="70"/>
      <c r="K74" s="70"/>
      <c r="L74" s="70"/>
      <c r="M74" s="70"/>
      <c r="N74" s="71"/>
    </row>
    <row r="75" spans="1:14" x14ac:dyDescent="0.3">
      <c r="I75" s="72"/>
      <c r="J75" s="73"/>
      <c r="K75" s="73"/>
      <c r="L75" s="73"/>
      <c r="M75" s="73"/>
      <c r="N75" s="74"/>
    </row>
    <row r="76" spans="1:14" x14ac:dyDescent="0.3">
      <c r="A76" s="35" t="s">
        <v>56</v>
      </c>
      <c r="B76" s="35"/>
      <c r="C76" s="35"/>
      <c r="D76" s="35"/>
      <c r="E76" s="15" t="s">
        <v>35</v>
      </c>
      <c r="F76" s="15" t="s">
        <v>36</v>
      </c>
      <c r="G76" s="15" t="s">
        <v>42</v>
      </c>
      <c r="H76" s="30" t="s">
        <v>46</v>
      </c>
      <c r="I76" s="72"/>
      <c r="J76" s="73"/>
      <c r="K76" s="73"/>
      <c r="L76" s="73"/>
      <c r="M76" s="73"/>
      <c r="N76" s="74"/>
    </row>
    <row r="77" spans="1:14" x14ac:dyDescent="0.3">
      <c r="A77" s="36" t="s">
        <v>34</v>
      </c>
      <c r="B77" s="37"/>
      <c r="C77" s="19" t="s">
        <v>16</v>
      </c>
      <c r="D77" s="11" t="str">
        <f>IF($C$67&lt;C68,"Movement","Fixed")</f>
        <v>Fixed</v>
      </c>
      <c r="E77" s="18"/>
      <c r="F77" s="11"/>
      <c r="G77" s="17"/>
      <c r="H77" s="31"/>
      <c r="I77" s="72"/>
      <c r="J77" s="73"/>
      <c r="K77" s="73"/>
      <c r="L77" s="73"/>
      <c r="M77" s="73"/>
      <c r="N77" s="74"/>
    </row>
    <row r="78" spans="1:14" x14ac:dyDescent="0.3">
      <c r="A78" s="38" t="s">
        <v>15</v>
      </c>
      <c r="B78" s="38"/>
      <c r="C78" s="19" t="s">
        <v>17</v>
      </c>
      <c r="D78" s="11" t="str">
        <f t="shared" ref="D78:D81" si="7">IF($C$67&lt;C69,"Movement","Fixed")</f>
        <v>Fixed</v>
      </c>
      <c r="E78" s="18"/>
      <c r="F78" s="11"/>
      <c r="G78" s="17"/>
      <c r="H78" s="31"/>
      <c r="I78" s="72"/>
      <c r="J78" s="73"/>
      <c r="K78" s="73"/>
      <c r="L78" s="73"/>
      <c r="M78" s="73"/>
      <c r="N78" s="74"/>
    </row>
    <row r="79" spans="1:14" x14ac:dyDescent="0.3">
      <c r="C79" s="19" t="s">
        <v>18</v>
      </c>
      <c r="D79" s="11" t="str">
        <f t="shared" si="7"/>
        <v>Fixed</v>
      </c>
      <c r="E79" s="18"/>
      <c r="F79" s="11"/>
      <c r="G79" s="17"/>
      <c r="H79" s="32"/>
      <c r="I79" s="72"/>
      <c r="J79" s="73"/>
      <c r="K79" s="73"/>
      <c r="L79" s="73"/>
      <c r="M79" s="73"/>
      <c r="N79" s="74"/>
    </row>
    <row r="80" spans="1:14" x14ac:dyDescent="0.3">
      <c r="C80" s="19" t="s">
        <v>19</v>
      </c>
      <c r="D80" s="11" t="str">
        <f t="shared" si="7"/>
        <v>Fixed</v>
      </c>
      <c r="E80" s="18"/>
      <c r="F80" s="11"/>
      <c r="G80" s="17"/>
      <c r="H80" s="31"/>
      <c r="I80" s="72"/>
      <c r="J80" s="73"/>
      <c r="K80" s="73"/>
      <c r="L80" s="73"/>
      <c r="M80" s="73"/>
      <c r="N80" s="74"/>
    </row>
    <row r="81" spans="1:14" x14ac:dyDescent="0.3">
      <c r="C81" s="19" t="s">
        <v>20</v>
      </c>
      <c r="D81" s="11" t="str">
        <f t="shared" si="7"/>
        <v>Fixed</v>
      </c>
      <c r="E81" s="18"/>
      <c r="F81" s="11"/>
      <c r="G81" s="17"/>
      <c r="H81" s="32"/>
      <c r="I81" s="75"/>
      <c r="J81" s="76"/>
      <c r="K81" s="76"/>
      <c r="L81" s="76"/>
      <c r="M81" s="76"/>
      <c r="N81" s="77"/>
    </row>
    <row r="83" spans="1:14" x14ac:dyDescent="0.3">
      <c r="A83" s="35" t="s">
        <v>56</v>
      </c>
      <c r="B83" s="35"/>
      <c r="C83" s="35"/>
      <c r="D83" s="35"/>
      <c r="E83" s="15" t="s">
        <v>35</v>
      </c>
      <c r="F83" s="15" t="s">
        <v>36</v>
      </c>
      <c r="G83" s="15" t="s">
        <v>42</v>
      </c>
      <c r="H83" s="15" t="s">
        <v>46</v>
      </c>
    </row>
    <row r="84" spans="1:14" x14ac:dyDescent="0.3">
      <c r="A84" s="36" t="s">
        <v>37</v>
      </c>
      <c r="B84" s="37"/>
      <c r="C84" s="19" t="s">
        <v>15</v>
      </c>
      <c r="D84" s="13" t="str">
        <f>IF($C$68&lt;C67,"Movement","Fixed")</f>
        <v>Movement</v>
      </c>
      <c r="E84" s="27">
        <f>SQRT((G67-G66)^2)</f>
        <v>6.3249999999999886</v>
      </c>
      <c r="F84" s="13">
        <f>$G$67+$B$8*EXP(1)^(-$B$9*E84^2)*($G$67-$G$67)+$B$7*(G84-0.5)</f>
        <v>174.995</v>
      </c>
      <c r="G84" s="26">
        <v>0.48</v>
      </c>
      <c r="H84" s="23">
        <f>SQRT(F84+12)+F84^2*SIN(PI()*F84)+200*F84</f>
        <v>35493.683716774751</v>
      </c>
      <c r="I84" s="20"/>
    </row>
    <row r="85" spans="1:14" x14ac:dyDescent="0.3">
      <c r="A85" s="38" t="s">
        <v>16</v>
      </c>
      <c r="B85" s="38"/>
      <c r="C85" s="19" t="s">
        <v>17</v>
      </c>
      <c r="D85" s="11" t="str">
        <f>IF($C$68&lt;C69,"Movement","Fixed")</f>
        <v>Fixed</v>
      </c>
      <c r="E85" s="18"/>
      <c r="F85" s="11"/>
      <c r="G85" s="17"/>
      <c r="H85" s="28"/>
    </row>
    <row r="86" spans="1:14" x14ac:dyDescent="0.3">
      <c r="C86" s="19" t="s">
        <v>18</v>
      </c>
      <c r="D86" s="11" t="str">
        <f>IF($C$68&lt;C70,"Movement","Fixed")</f>
        <v>Movement</v>
      </c>
      <c r="E86" s="18"/>
      <c r="F86" s="11"/>
      <c r="G86" s="17"/>
      <c r="H86" s="11"/>
    </row>
    <row r="87" spans="1:14" x14ac:dyDescent="0.3">
      <c r="C87" s="19" t="s">
        <v>19</v>
      </c>
      <c r="D87" s="13" t="str">
        <f>IF($C$68&lt;C71,"Movement","Fixed")</f>
        <v>Movement</v>
      </c>
      <c r="E87" s="27">
        <f>SQRT((G70-G67)^2)</f>
        <v>44.995000000000005</v>
      </c>
      <c r="F87" s="21">
        <f>$G$67+$B$8*EXP(1)^(-$B$9*E87^2)*($G$67-$G$67)+$B$7*(G87-0.5)</f>
        <v>175.13</v>
      </c>
      <c r="G87" s="26">
        <v>0.75</v>
      </c>
      <c r="H87" s="22">
        <f>SQRT(F87+12)+F87^2*SIN(PI()*F87)+200*F87</f>
        <v>22858.94845526445</v>
      </c>
      <c r="I87" s="4" t="s">
        <v>58</v>
      </c>
    </row>
    <row r="88" spans="1:14" x14ac:dyDescent="0.3">
      <c r="C88" s="19" t="s">
        <v>20</v>
      </c>
      <c r="D88" s="11" t="str">
        <f>IF($C$68&lt;C72,"Movement","Fixed")</f>
        <v>Fixed</v>
      </c>
      <c r="E88" s="18"/>
      <c r="F88" s="11"/>
      <c r="G88" s="17"/>
      <c r="H88" s="11"/>
    </row>
    <row r="90" spans="1:14" x14ac:dyDescent="0.3">
      <c r="A90" s="35" t="s">
        <v>56</v>
      </c>
      <c r="B90" s="35"/>
      <c r="C90" s="35"/>
      <c r="D90" s="35"/>
      <c r="E90" s="15" t="s">
        <v>35</v>
      </c>
      <c r="F90" s="15" t="s">
        <v>36</v>
      </c>
      <c r="G90" s="15" t="s">
        <v>42</v>
      </c>
      <c r="H90" s="15" t="s">
        <v>46</v>
      </c>
    </row>
    <row r="91" spans="1:14" x14ac:dyDescent="0.3">
      <c r="A91" s="36" t="s">
        <v>38</v>
      </c>
      <c r="B91" s="37"/>
      <c r="C91" s="19" t="s">
        <v>15</v>
      </c>
      <c r="D91" s="13" t="str">
        <f>IF($C$69&lt;C67,"Movement","Fixed")</f>
        <v>Movement</v>
      </c>
      <c r="E91" s="27">
        <f>SQRT(($G$68-G66)^2)</f>
        <v>31.090000000000003</v>
      </c>
      <c r="F91" s="13">
        <f>$G$68+$B$8*EXP(1)^(-$B$9*E91^2)*($G$68-$G$68)+$B$7*(G91-0.5)</f>
        <v>199.655</v>
      </c>
      <c r="G91" s="26">
        <v>0.27</v>
      </c>
      <c r="H91" s="23">
        <f>SQRT(F91+12)+F91^2*SIN(PI()*F91)+200*F91</f>
        <v>4716.7776308066459</v>
      </c>
    </row>
    <row r="92" spans="1:14" x14ac:dyDescent="0.3">
      <c r="A92" s="39" t="s">
        <v>17</v>
      </c>
      <c r="B92" s="40"/>
      <c r="C92" s="19" t="s">
        <v>16</v>
      </c>
      <c r="D92" s="13" t="str">
        <f t="shared" ref="D92" si="8">IF($C$69&lt;C68,"Movement","Fixed")</f>
        <v>Movement</v>
      </c>
      <c r="E92" s="27">
        <f>SQRT(($G$68-G67)^2)</f>
        <v>24.765000000000015</v>
      </c>
      <c r="F92" s="21">
        <f>$G$68+$B$8*EXP(1)^(-$B$9*E92^2)*($G$68-$G$68)+$B$7*(G92-0.5)</f>
        <v>199.82500000000002</v>
      </c>
      <c r="G92" s="26">
        <v>0.61</v>
      </c>
      <c r="H92" s="22">
        <f t="shared" ref="H92:H95" si="9">SQRT(F92+12)+F92^2*SIN(PI()*F92)+200*F92</f>
        <v>19116.170518389627</v>
      </c>
      <c r="I92" s="4" t="s">
        <v>59</v>
      </c>
    </row>
    <row r="93" spans="1:14" x14ac:dyDescent="0.3">
      <c r="C93" s="19" t="s">
        <v>18</v>
      </c>
      <c r="D93" s="13" t="str">
        <f>IF($C$69&lt;C70,"Movement","Fixed")</f>
        <v>Movement</v>
      </c>
      <c r="E93" s="27">
        <f>SQRT(($G$68-G69)^2)</f>
        <v>55.640000000000015</v>
      </c>
      <c r="F93" s="13">
        <f>$G$68+$B$8*EXP(1)^(-$B$9*E93^2)*($G$68-$G$68)+$B$7*(G93-0.5)</f>
        <v>199.65</v>
      </c>
      <c r="G93" s="26">
        <v>0.26</v>
      </c>
      <c r="H93" s="23">
        <f t="shared" si="9"/>
        <v>4428.9189933177186</v>
      </c>
    </row>
    <row r="94" spans="1:14" x14ac:dyDescent="0.3">
      <c r="C94" s="19" t="s">
        <v>19</v>
      </c>
      <c r="D94" s="13" t="str">
        <f>IF($C$69&lt;C71,"Movement","Fixed")</f>
        <v>Movement</v>
      </c>
      <c r="E94" s="27">
        <f>SQRT(($G$68-G70)^2)</f>
        <v>20.22999999999999</v>
      </c>
      <c r="F94" s="13">
        <f>$G$68+$B$8*EXP(1)^(-$B$9*E94^2)*($G$68-$G$68)+$B$7*(G94-0.5)</f>
        <v>199.68</v>
      </c>
      <c r="G94" s="26">
        <v>0.32</v>
      </c>
      <c r="H94" s="23">
        <f t="shared" si="9"/>
        <v>6285.4197219866546</v>
      </c>
    </row>
    <row r="95" spans="1:14" x14ac:dyDescent="0.3">
      <c r="C95" s="19" t="s">
        <v>20</v>
      </c>
      <c r="D95" s="13" t="str">
        <f>IF($C$69&lt;C72,"Movement","Fixed")</f>
        <v>Movement</v>
      </c>
      <c r="E95" s="27">
        <f>SQRT(($G$68-G71)^2)</f>
        <v>34.78</v>
      </c>
      <c r="F95" s="13">
        <f>$G$68+$B$8*EXP(1)^(-$B$9*E95^2)*($G$68-$G$68)+$B$7*(G95-0.5)</f>
        <v>199.715</v>
      </c>
      <c r="G95" s="26">
        <v>0.39</v>
      </c>
      <c r="H95" s="23">
        <f t="shared" si="9"/>
        <v>8829.2398119888967</v>
      </c>
    </row>
    <row r="97" spans="1:9" x14ac:dyDescent="0.3">
      <c r="A97" s="35" t="s">
        <v>56</v>
      </c>
      <c r="B97" s="35"/>
      <c r="C97" s="35"/>
      <c r="D97" s="35"/>
      <c r="E97" s="15" t="s">
        <v>35</v>
      </c>
      <c r="F97" s="15" t="s">
        <v>36</v>
      </c>
      <c r="G97" s="15" t="s">
        <v>42</v>
      </c>
      <c r="H97" s="15" t="s">
        <v>46</v>
      </c>
    </row>
    <row r="98" spans="1:9" x14ac:dyDescent="0.3">
      <c r="A98" s="36" t="s">
        <v>39</v>
      </c>
      <c r="B98" s="37"/>
      <c r="C98" s="19" t="s">
        <v>15</v>
      </c>
      <c r="D98" s="1" t="str">
        <f>IF($C$70&lt;C67,"Movement","Fixed")</f>
        <v>Movement</v>
      </c>
      <c r="E98" s="2">
        <f>SQRT(($G$69-G66)^2)</f>
        <v>24.550000000000011</v>
      </c>
      <c r="F98" s="22">
        <f>$G$69+$B$8*EXP(1)^(-$B$9*E98^2)*($G$69-$G$69)+$B$7*(G98-0.5)</f>
        <v>144.315</v>
      </c>
      <c r="G98" s="16">
        <v>0.87</v>
      </c>
      <c r="H98" s="22">
        <f>SQRT(F98+12)+F98^2*SIN(PI()*F98)+200*F98</f>
        <v>46282.71142187035</v>
      </c>
      <c r="I98" s="29" t="s">
        <v>60</v>
      </c>
    </row>
    <row r="99" spans="1:9" x14ac:dyDescent="0.3">
      <c r="A99" s="38" t="s">
        <v>18</v>
      </c>
      <c r="B99" s="38"/>
      <c r="C99" s="19" t="s">
        <v>16</v>
      </c>
      <c r="D99" s="1" t="str">
        <f t="shared" ref="D99:D100" si="10">IF($C$70&lt;C68,"Movement","Fixed")</f>
        <v>Fixed</v>
      </c>
      <c r="E99" s="2">
        <f>SQRT(($G$69-G67)^2)</f>
        <v>30.875</v>
      </c>
      <c r="F99" s="3">
        <f>$G$69+$B$8*EXP(1)^(-$B$9*E99^2)*($G$69-$G$69)+$B$7*(G99-0.5)</f>
        <v>144.065</v>
      </c>
      <c r="G99" s="26">
        <v>0.37</v>
      </c>
      <c r="H99" s="3">
        <f>SQRT(F99+12)+F99^2*SIN(PI()*F99)+200*F99</f>
        <v>33034.286989266053</v>
      </c>
    </row>
    <row r="100" spans="1:9" x14ac:dyDescent="0.3">
      <c r="C100" s="19" t="s">
        <v>17</v>
      </c>
      <c r="D100" s="11" t="str">
        <f t="shared" si="10"/>
        <v>Fixed</v>
      </c>
      <c r="E100" s="18"/>
      <c r="F100" s="28"/>
      <c r="G100" s="17"/>
      <c r="H100" s="28"/>
    </row>
    <row r="101" spans="1:9" x14ac:dyDescent="0.3">
      <c r="C101" s="19" t="s">
        <v>19</v>
      </c>
      <c r="D101" s="1" t="str">
        <f>IF($C$70&lt;C71,"Movement","Fixed")</f>
        <v>Movement</v>
      </c>
      <c r="E101" s="2">
        <f>SQRT(($G$69-G70)^2)</f>
        <v>75.87</v>
      </c>
      <c r="F101" s="3">
        <f>$G$69+$B$8*EXP(1)^(-$B$9*E101^2)*($G$69-$G$69)+$B$7*(G101-0.5)</f>
        <v>143.88499999999999</v>
      </c>
      <c r="G101" s="16">
        <v>0.01</v>
      </c>
      <c r="H101" s="3">
        <f>SQRT(F101+12)+F101^2*SIN(PI()*F101)+200*F101</f>
        <v>21471.533442976728</v>
      </c>
    </row>
    <row r="102" spans="1:9" x14ac:dyDescent="0.3">
      <c r="C102" s="19" t="s">
        <v>20</v>
      </c>
      <c r="D102" s="11" t="str">
        <f>IF($C$70&lt;C72,"Movement","Fixed")</f>
        <v>Fixed</v>
      </c>
      <c r="E102" s="18"/>
      <c r="F102" s="28"/>
      <c r="G102" s="17"/>
      <c r="H102" s="28"/>
    </row>
    <row r="104" spans="1:9" x14ac:dyDescent="0.3">
      <c r="A104" s="35" t="s">
        <v>56</v>
      </c>
      <c r="B104" s="35"/>
      <c r="C104" s="35"/>
      <c r="D104" s="35"/>
      <c r="E104" s="15" t="s">
        <v>35</v>
      </c>
      <c r="F104" s="15" t="s">
        <v>36</v>
      </c>
      <c r="G104" s="15" t="s">
        <v>42</v>
      </c>
      <c r="H104" s="15" t="s">
        <v>46</v>
      </c>
    </row>
    <row r="105" spans="1:9" x14ac:dyDescent="0.3">
      <c r="A105" s="36" t="s">
        <v>40</v>
      </c>
      <c r="B105" s="37"/>
      <c r="C105" s="19" t="s">
        <v>15</v>
      </c>
      <c r="D105" s="13" t="str">
        <f>IF($C$71&lt;C67,"Movement","Fixed")</f>
        <v>Movement</v>
      </c>
      <c r="E105" s="27">
        <f>SQRT((G70-G66)^2)</f>
        <v>51.319999999999993</v>
      </c>
      <c r="F105" s="21">
        <f>$G$70+$B$8*EXP(1)^(-$B$9*E105^2)*($G$70-$G$70)+$B$7*(G105-0.5)</f>
        <v>220.23500000000001</v>
      </c>
      <c r="G105" s="26">
        <v>0.97</v>
      </c>
      <c r="H105" s="22">
        <f>SQRT(F105+12)+F105^2*SIN(PI()*F105)+200*F105</f>
        <v>76705.671573397252</v>
      </c>
      <c r="I105" s="4" t="s">
        <v>61</v>
      </c>
    </row>
    <row r="106" spans="1:9" x14ac:dyDescent="0.3">
      <c r="A106" s="38" t="s">
        <v>19</v>
      </c>
      <c r="B106" s="38"/>
      <c r="C106" s="19" t="s">
        <v>16</v>
      </c>
      <c r="D106" s="11" t="str">
        <f t="shared" ref="D106:D108" si="11">IF($C$71&lt;C68,"Movement","Fixed")</f>
        <v>Fixed</v>
      </c>
      <c r="E106" s="18"/>
      <c r="F106" s="11"/>
      <c r="G106" s="17"/>
      <c r="H106" s="11"/>
    </row>
    <row r="107" spans="1:9" x14ac:dyDescent="0.3">
      <c r="C107" s="19" t="s">
        <v>17</v>
      </c>
      <c r="D107" s="11" t="str">
        <f t="shared" si="11"/>
        <v>Fixed</v>
      </c>
      <c r="E107" s="18"/>
      <c r="F107" s="11"/>
      <c r="G107" s="17"/>
      <c r="H107" s="11"/>
    </row>
    <row r="108" spans="1:9" x14ac:dyDescent="0.3">
      <c r="C108" s="19" t="s">
        <v>18</v>
      </c>
      <c r="D108" s="11" t="str">
        <f t="shared" si="11"/>
        <v>Fixed</v>
      </c>
      <c r="E108" s="18"/>
      <c r="F108" s="11"/>
      <c r="G108" s="17"/>
      <c r="H108" s="11"/>
    </row>
    <row r="109" spans="1:9" x14ac:dyDescent="0.3">
      <c r="C109" s="19" t="s">
        <v>20</v>
      </c>
      <c r="D109" s="11" t="str">
        <f>IF($C$71&lt;C72,"Movement","Fixed")</f>
        <v>Fixed</v>
      </c>
      <c r="E109" s="18"/>
      <c r="F109" s="11"/>
      <c r="G109" s="17"/>
      <c r="H109" s="11"/>
    </row>
    <row r="111" spans="1:9" x14ac:dyDescent="0.3">
      <c r="A111" s="35" t="s">
        <v>56</v>
      </c>
      <c r="B111" s="35"/>
      <c r="C111" s="35"/>
      <c r="D111" s="35"/>
      <c r="E111" s="15" t="s">
        <v>35</v>
      </c>
      <c r="F111" s="15" t="s">
        <v>36</v>
      </c>
      <c r="G111" s="15" t="s">
        <v>42</v>
      </c>
      <c r="H111" s="15" t="s">
        <v>46</v>
      </c>
    </row>
    <row r="112" spans="1:9" x14ac:dyDescent="0.3">
      <c r="A112" s="36" t="s">
        <v>41</v>
      </c>
      <c r="B112" s="37"/>
      <c r="C112" s="19" t="s">
        <v>15</v>
      </c>
      <c r="D112" s="1" t="str">
        <f>IF($C$72&lt;C67,"Movement","Fixed")</f>
        <v>Movement</v>
      </c>
      <c r="E112" s="1">
        <f>SQRT(($G$71-G66)^2)</f>
        <v>3.6899999999999977</v>
      </c>
      <c r="F112" s="1">
        <f>$G$71+$B$8*EXP(1)^(-$B$9*E112^2)*($G$71-$G$71)+$B$7*(G112-0.5)</f>
        <v>165.12</v>
      </c>
      <c r="G112" s="16">
        <v>0.76</v>
      </c>
      <c r="H112" s="3">
        <f>SQRT(F112+12)+F112^2*SIN(PI()*F112)+200*F112</f>
        <v>23000.534663687398</v>
      </c>
      <c r="I112" s="20"/>
    </row>
    <row r="113" spans="1:9" x14ac:dyDescent="0.3">
      <c r="A113" s="38" t="s">
        <v>20</v>
      </c>
      <c r="B113" s="38"/>
      <c r="C113" s="19" t="s">
        <v>16</v>
      </c>
      <c r="D113" s="1" t="str">
        <f t="shared" ref="D113:D116" si="12">IF($C$72&lt;C68,"Movement","Fixed")</f>
        <v>Movement</v>
      </c>
      <c r="E113" s="1">
        <f t="shared" ref="E113:E116" si="13">SQRT(($G$71-G67)^2)</f>
        <v>10.014999999999986</v>
      </c>
      <c r="F113" s="21">
        <f>$G$71+$B$8*EXP(1)^(-$B$9*E113^2)*($G$71-$G$71)+$B$7*(G113-0.5)</f>
        <v>164.84</v>
      </c>
      <c r="G113" s="16">
        <v>0.2</v>
      </c>
      <c r="H113" s="22">
        <f>SQRT(F113+12)+F113^2*SIN(PI()*F113)+200*F113</f>
        <v>46071.617636488241</v>
      </c>
      <c r="I113" s="4" t="s">
        <v>62</v>
      </c>
    </row>
    <row r="114" spans="1:9" x14ac:dyDescent="0.3">
      <c r="C114" s="19" t="s">
        <v>17</v>
      </c>
      <c r="D114" s="11" t="str">
        <f t="shared" si="12"/>
        <v>Fixed</v>
      </c>
      <c r="E114" s="11"/>
      <c r="F114" s="11"/>
      <c r="G114" s="17"/>
      <c r="H114" s="28"/>
    </row>
    <row r="115" spans="1:9" x14ac:dyDescent="0.3">
      <c r="C115" s="19" t="s">
        <v>18</v>
      </c>
      <c r="D115" s="1" t="str">
        <f t="shared" si="12"/>
        <v>Movement</v>
      </c>
      <c r="E115" s="1">
        <f t="shared" si="13"/>
        <v>20.860000000000014</v>
      </c>
      <c r="F115" s="13">
        <f>$G$71+$B$8*EXP(1)^(-$B$9*E115^2)*($G$71-$G$71)+$B$7*(G115-0.5)</f>
        <v>164.98000000000002</v>
      </c>
      <c r="G115" s="26">
        <v>0.48</v>
      </c>
      <c r="H115" s="23">
        <f>SQRT(F115+12)+F115^2*SIN(PI()*F115)+200*F115</f>
        <v>34718.360884899485</v>
      </c>
    </row>
    <row r="116" spans="1:9" x14ac:dyDescent="0.3">
      <c r="C116" s="19" t="s">
        <v>19</v>
      </c>
      <c r="D116" s="1" t="str">
        <f t="shared" si="12"/>
        <v>Movement</v>
      </c>
      <c r="E116" s="1">
        <f t="shared" si="13"/>
        <v>55.009999999999991</v>
      </c>
      <c r="F116" s="13">
        <f>$G$71+$B$8*EXP(1)^(-$B$9*E116^2)*($G$71-$G$71)+$B$7*(G116-0.5)</f>
        <v>164.85000000000002</v>
      </c>
      <c r="G116" s="26">
        <v>0.22</v>
      </c>
      <c r="H116" s="23">
        <f>SQRT(F116+12)+F116^2*SIN(PI()*F116)+200*F116</f>
        <v>45320.727536612467</v>
      </c>
    </row>
  </sheetData>
  <mergeCells count="71">
    <mergeCell ref="K70:L70"/>
    <mergeCell ref="K71:L71"/>
    <mergeCell ref="I65:N65"/>
    <mergeCell ref="I73:N73"/>
    <mergeCell ref="I74:N81"/>
    <mergeCell ref="K66:L66"/>
    <mergeCell ref="K67:L67"/>
    <mergeCell ref="K68:L68"/>
    <mergeCell ref="K69:L69"/>
    <mergeCell ref="A105:B105"/>
    <mergeCell ref="A106:B106"/>
    <mergeCell ref="A111:D111"/>
    <mergeCell ref="A112:B112"/>
    <mergeCell ref="A113:B113"/>
    <mergeCell ref="A92:B92"/>
    <mergeCell ref="A97:D97"/>
    <mergeCell ref="A98:B98"/>
    <mergeCell ref="A99:B99"/>
    <mergeCell ref="A104:D104"/>
    <mergeCell ref="A83:D83"/>
    <mergeCell ref="A84:B84"/>
    <mergeCell ref="A85:B85"/>
    <mergeCell ref="A90:D90"/>
    <mergeCell ref="A91:B91"/>
    <mergeCell ref="A76:D76"/>
    <mergeCell ref="A77:B77"/>
    <mergeCell ref="A78:B78"/>
    <mergeCell ref="A14:B14"/>
    <mergeCell ref="C9:D9"/>
    <mergeCell ref="A17:B17"/>
    <mergeCell ref="A18:B18"/>
    <mergeCell ref="A19:B19"/>
    <mergeCell ref="A49:D49"/>
    <mergeCell ref="A21:D21"/>
    <mergeCell ref="A22:B22"/>
    <mergeCell ref="A28:D28"/>
    <mergeCell ref="A29:B29"/>
    <mergeCell ref="A58:B58"/>
    <mergeCell ref="A65:D65"/>
    <mergeCell ref="A50:B50"/>
    <mergeCell ref="F1:J2"/>
    <mergeCell ref="A5:D5"/>
    <mergeCell ref="C8:D8"/>
    <mergeCell ref="A15:B15"/>
    <mergeCell ref="A16:B16"/>
    <mergeCell ref="F14:G14"/>
    <mergeCell ref="F15:G18"/>
    <mergeCell ref="C6:D6"/>
    <mergeCell ref="C7:D7"/>
    <mergeCell ref="A12:D12"/>
    <mergeCell ref="A13:D13"/>
    <mergeCell ref="A1:D1"/>
    <mergeCell ref="A2:D2"/>
    <mergeCell ref="A56:D56"/>
    <mergeCell ref="A57:B57"/>
    <mergeCell ref="A23:B23"/>
    <mergeCell ref="A30:B30"/>
    <mergeCell ref="A37:B37"/>
    <mergeCell ref="A44:B44"/>
    <mergeCell ref="A51:B51"/>
    <mergeCell ref="A35:D35"/>
    <mergeCell ref="A36:B36"/>
    <mergeCell ref="A42:D42"/>
    <mergeCell ref="A43:B43"/>
    <mergeCell ref="A71:B71"/>
    <mergeCell ref="A72:B72"/>
    <mergeCell ref="A66:D66"/>
    <mergeCell ref="A67:B67"/>
    <mergeCell ref="A68:B68"/>
    <mergeCell ref="A69:B69"/>
    <mergeCell ref="A70:B7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Firefly Algorithm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Lewis</dc:creator>
  <cp:lastModifiedBy>Mark Lewis</cp:lastModifiedBy>
  <dcterms:created xsi:type="dcterms:W3CDTF">2024-03-10T07:55:51Z</dcterms:created>
  <dcterms:modified xsi:type="dcterms:W3CDTF">2024-03-17T03:35:26Z</dcterms:modified>
</cp:coreProperties>
</file>