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20490" windowHeight="7605"/>
  </bookViews>
  <sheets>
    <sheet name="LOM" sheetId="1" r:id="rId1"/>
    <sheet name="PP" sheetId="2" r:id="rId2"/>
    <sheet name="TLS" sheetId="3" r:id="rId3"/>
  </sheets>
  <calcPr calcId="162913"/>
</workbook>
</file>

<file path=xl/calcChain.xml><?xml version="1.0" encoding="utf-8"?>
<calcChain xmlns="http://schemas.openxmlformats.org/spreadsheetml/2006/main">
  <c r="E54" i="3" l="1"/>
  <c r="E22" i="3"/>
  <c r="E36" i="3"/>
  <c r="D14" i="2" l="1"/>
  <c r="D13" i="2"/>
  <c r="D12" i="2"/>
  <c r="D11" i="2"/>
  <c r="E9" i="2"/>
  <c r="F9" i="2" s="1"/>
  <c r="D9" i="2"/>
  <c r="D8" i="2"/>
  <c r="D7" i="2"/>
  <c r="D10" i="2"/>
  <c r="D6" i="2"/>
  <c r="P16" i="1"/>
  <c r="G15" i="1"/>
  <c r="G14" i="1"/>
  <c r="G13" i="1"/>
  <c r="H13" i="1" s="1"/>
  <c r="T13" i="1" s="1"/>
  <c r="U13" i="1" s="1"/>
  <c r="V13" i="1" s="1"/>
  <c r="G12" i="1"/>
  <c r="G11" i="1"/>
  <c r="F11" i="1"/>
  <c r="F10" i="1"/>
  <c r="G9" i="1"/>
  <c r="G8" i="1"/>
  <c r="E50" i="1"/>
  <c r="F49" i="1"/>
  <c r="F48" i="1"/>
  <c r="G48" i="1" s="1"/>
  <c r="F47" i="1"/>
  <c r="G47" i="1"/>
  <c r="G49" i="1"/>
  <c r="F46" i="1"/>
  <c r="G46" i="1" s="1"/>
  <c r="F45" i="1"/>
  <c r="F44" i="1"/>
  <c r="G44" i="1" s="1"/>
  <c r="F43" i="1"/>
  <c r="F42" i="1"/>
  <c r="G42" i="1" s="1"/>
  <c r="F41" i="1"/>
  <c r="G41" i="1"/>
  <c r="G43" i="1"/>
  <c r="G45" i="1"/>
  <c r="F40" i="1"/>
  <c r="F50" i="1" s="1"/>
  <c r="F8" i="1"/>
  <c r="G7" i="1"/>
  <c r="F7" i="1"/>
  <c r="E37" i="1"/>
  <c r="G30" i="1"/>
  <c r="H37" i="1"/>
  <c r="G33" i="1"/>
  <c r="G35" i="1"/>
  <c r="G36" i="1"/>
  <c r="F35" i="1"/>
  <c r="F34" i="1"/>
  <c r="G34" i="1" s="1"/>
  <c r="F33" i="1"/>
  <c r="F32" i="1"/>
  <c r="G32" i="1" s="1"/>
  <c r="F31" i="1"/>
  <c r="F37" i="1" s="1"/>
  <c r="H12" i="1"/>
  <c r="T12" i="1" s="1"/>
  <c r="U12" i="1" s="1"/>
  <c r="V12" i="1" s="1"/>
  <c r="H14" i="1"/>
  <c r="T14" i="1" s="1"/>
  <c r="U14" i="1" s="1"/>
  <c r="V14" i="1" s="1"/>
  <c r="H15" i="1"/>
  <c r="T15" i="1" s="1"/>
  <c r="U15" i="1" s="1"/>
  <c r="V15" i="1" s="1"/>
  <c r="F6" i="1"/>
  <c r="G40" i="1" l="1"/>
  <c r="G50" i="1" s="1"/>
  <c r="G31" i="1"/>
  <c r="G37" i="1" s="1"/>
  <c r="E14" i="2"/>
  <c r="F14" i="2" s="1"/>
  <c r="E13" i="2"/>
  <c r="F13" i="2" s="1"/>
  <c r="E12" i="2"/>
  <c r="F12" i="2" s="1"/>
  <c r="E11" i="2"/>
  <c r="F11" i="2" s="1"/>
  <c r="E10" i="2"/>
  <c r="F10" i="2" s="1"/>
  <c r="E8" i="2"/>
  <c r="F8" i="2" s="1"/>
  <c r="E7" i="2"/>
  <c r="F7" i="2" s="1"/>
  <c r="E6" i="2"/>
  <c r="F6" i="2" s="1"/>
  <c r="E5" i="2"/>
  <c r="F5" i="2" s="1"/>
  <c r="D5" i="2"/>
  <c r="E4" i="2"/>
  <c r="F4" i="2" s="1"/>
  <c r="D4" i="2"/>
  <c r="Z16" i="1"/>
  <c r="Y16" i="1"/>
  <c r="AA11" i="1"/>
  <c r="H11" i="1"/>
  <c r="AA10" i="1"/>
  <c r="H10" i="1"/>
  <c r="AA9" i="1"/>
  <c r="H9" i="1"/>
  <c r="AA8" i="1"/>
  <c r="H8" i="1"/>
  <c r="AA7" i="1"/>
  <c r="H7" i="1"/>
  <c r="T7" i="1" s="1"/>
  <c r="U7" i="1" s="1"/>
  <c r="AA6" i="1"/>
  <c r="H6" i="1"/>
  <c r="T11" i="1" l="1"/>
  <c r="U11" i="1" s="1"/>
  <c r="V11" i="1" s="1"/>
  <c r="T10" i="1"/>
  <c r="U10" i="1" s="1"/>
  <c r="V10" i="1" s="1"/>
  <c r="T9" i="1"/>
  <c r="U9" i="1" s="1"/>
  <c r="V9" i="1" s="1"/>
  <c r="T8" i="1"/>
  <c r="U8" i="1" s="1"/>
  <c r="V8" i="1" s="1"/>
  <c r="V7" i="1"/>
  <c r="AA16" i="1"/>
  <c r="Y18" i="1" s="1"/>
  <c r="H16" i="1"/>
  <c r="T6" i="1"/>
  <c r="U6" i="1" s="1"/>
  <c r="V6" i="1" s="1"/>
  <c r="D63" i="3"/>
  <c r="E42" i="3" l="1"/>
  <c r="E33" i="3"/>
  <c r="E29" i="3"/>
  <c r="D64" i="3" s="1"/>
  <c r="F64" i="3" s="1"/>
  <c r="D13" i="3"/>
  <c r="D8" i="3"/>
  <c r="D4" i="3"/>
  <c r="F3" i="3"/>
  <c r="F4" i="3" l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l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</calcChain>
</file>

<file path=xl/sharedStrings.xml><?xml version="1.0" encoding="utf-8"?>
<sst xmlns="http://schemas.openxmlformats.org/spreadsheetml/2006/main" count="238" uniqueCount="101">
  <si>
    <t>TOTAL</t>
  </si>
  <si>
    <t>POWER &amp; PRODUCTION DETAIL</t>
  </si>
  <si>
    <t>SR NO</t>
  </si>
  <si>
    <t>Month/Year</t>
  </si>
  <si>
    <t>Sales Value        ( RS)</t>
  </si>
  <si>
    <t>Power Consumption        (In Rs.)</t>
  </si>
  <si>
    <t>Power Consumption (unit)</t>
  </si>
  <si>
    <t>Sr.No</t>
  </si>
  <si>
    <t>Date</t>
  </si>
  <si>
    <t>Description</t>
  </si>
  <si>
    <t>Withdrawals</t>
  </si>
  <si>
    <t>Deposits</t>
  </si>
  <si>
    <t>Balance</t>
  </si>
  <si>
    <t>INT</t>
  </si>
  <si>
    <t>OTHER CHARGES</t>
  </si>
  <si>
    <t>Basic Value</t>
  </si>
  <si>
    <t>Taxes</t>
  </si>
  <si>
    <t>Total Value</t>
  </si>
  <si>
    <t>Supplier's Name &amp; address</t>
  </si>
  <si>
    <t>Bill No</t>
  </si>
  <si>
    <t>Name of Bank</t>
  </si>
  <si>
    <t>DISB.</t>
  </si>
  <si>
    <t>REP</t>
  </si>
  <si>
    <t>1&amp;2 - 18/02/2022 TO 31/12/2022</t>
  </si>
  <si>
    <t>18/02/2022.</t>
  </si>
  <si>
    <t>19/02/2022.</t>
  </si>
  <si>
    <t>21/02/2022.</t>
  </si>
  <si>
    <t>22/02/2022.</t>
  </si>
  <si>
    <t>07/03/2022.</t>
  </si>
  <si>
    <t>11/03/2022.</t>
  </si>
  <si>
    <t>30/03/2022.</t>
  </si>
  <si>
    <t>31/03/2022.</t>
  </si>
  <si>
    <t>22/04/2022.</t>
  </si>
  <si>
    <t>05/05/2022.</t>
  </si>
  <si>
    <t>16/05/2022.</t>
  </si>
  <si>
    <t>26/05/2022.</t>
  </si>
  <si>
    <t>09/06/2022.</t>
  </si>
  <si>
    <t>30/06/2022.</t>
  </si>
  <si>
    <t>17/08/2022.</t>
  </si>
  <si>
    <t>14/09/2022.</t>
  </si>
  <si>
    <t>16/09/2022.</t>
  </si>
  <si>
    <t>26/09/2022.</t>
  </si>
  <si>
    <t>TOTAL DIS.</t>
  </si>
  <si>
    <t>LOAN</t>
  </si>
  <si>
    <t>PENDING</t>
  </si>
  <si>
    <t>DISB. TOTAL</t>
  </si>
  <si>
    <t>REP. TOTAL</t>
  </si>
  <si>
    <t>Details Of Cost Of Project</t>
  </si>
  <si>
    <t>SR. NO.</t>
  </si>
  <si>
    <t>Categories</t>
  </si>
  <si>
    <t>Old/New</t>
  </si>
  <si>
    <t>Indiginous/Imported</t>
  </si>
  <si>
    <t>Value (In Rs.)</t>
  </si>
  <si>
    <t>Bill Date</t>
  </si>
  <si>
    <t>Payment from Bank Term Loan against Value</t>
  </si>
  <si>
    <t>Payment from Promoter's Contribution against Value</t>
  </si>
  <si>
    <t>Total Amount (in Rs.)</t>
  </si>
  <si>
    <t>Mode of Payment</t>
  </si>
  <si>
    <t>Cheque No. /DD No.</t>
  </si>
  <si>
    <t>Amount (in Rs.)</t>
  </si>
  <si>
    <t>DATE</t>
  </si>
  <si>
    <t>MARGIN</t>
  </si>
  <si>
    <t>PLANT &amp; MACHINERY</t>
  </si>
  <si>
    <t>NEW</t>
  </si>
  <si>
    <t>Indiginous</t>
  </si>
  <si>
    <t>NEFT</t>
  </si>
  <si>
    <t>-</t>
  </si>
  <si>
    <t>19/03/2022.</t>
  </si>
  <si>
    <t>Production Quantity               (PCS)</t>
  </si>
  <si>
    <t>Production Value (Rs.)</t>
  </si>
  <si>
    <t>Sales Quantity (PCS)</t>
  </si>
  <si>
    <t>18/02/2022 TO 31/12/2022</t>
  </si>
  <si>
    <t>Imported</t>
  </si>
  <si>
    <t>SD/IN-C08/220128</t>
  </si>
  <si>
    <t>CANARA BANK</t>
  </si>
  <si>
    <t>WEAVETECH ENGINEERS LTD</t>
  </si>
  <si>
    <t>202220313</t>
  </si>
  <si>
    <t>00012</t>
  </si>
  <si>
    <t>G/67</t>
  </si>
  <si>
    <t>PTE/21-22/65</t>
  </si>
  <si>
    <t>DL/GUJ/648/21-22</t>
  </si>
  <si>
    <t>GST-137/2021-22</t>
  </si>
  <si>
    <t>QINGDAO DRDE MACHINERY &amp; TECHNOLOGY CO., LTD
AISHAN INDUSTRIAL PARK JIAOZHOU QINDAO CHINE</t>
  </si>
  <si>
    <t>WEAVETECH ENGINEERS LTD
PLOT NO A5-4 HOJIWALA INDUSTRIAL ESTATE SACHIN UDHYOGNAGAR SAHAKARI MANDLI VANZ SACHIN ROAD NO 10 AND 11 SURAT-394230</t>
  </si>
  <si>
    <t>RMV PLASTICS
SHED NO 30 NEW ESTATE ROAD NO 6 UDHNA-394210</t>
  </si>
  <si>
    <t>SPURGEON TRANSPORT PVT LTD
3RD FLOOR OLYMPUS 179 PERIN NARIMAN STREET FORT MUMBAI-400001</t>
  </si>
  <si>
    <t>RO TECH SYSTEMS
416 NISHAL SHOPPING CENTER GREEN CITY ROAD PAL SURAT-394510</t>
  </si>
  <si>
    <t>POWERTOUCH ELECTRICALS
111 ROMAN POINT COMPLEX NR VITHAL NAGAR HIRABAUG CIRCLE VARACHHA SURAT</t>
  </si>
  <si>
    <t>GAYATRI ENGINEERS
SHED NO 535 OPP KANSANAGAR NR PAREKHWADI KATARGAM SURAT-395004</t>
  </si>
  <si>
    <t>DOLPHIN LOGISTICS
B-103 AKSHAR PLAZA OPP SARITA SAGAR SANKUL NEAR SARDAR BRIDGE ADAJAN SURAT-395009</t>
  </si>
  <si>
    <t>BANDIDHARI ENGINEERING WORKS
8 JALARAM SHOPPING CENTER OPP MARUTI SHOWROOM NR RAMJI MANDIR DELAD CHAR RASTA AT SAYAN</t>
  </si>
  <si>
    <t>PRASHANT GAMATEX PVT LTD
PLOT NO 4/B-1 PHASE-1 GIDC INDUSTRIAL ESTATE VATVA AHMEDABAD-382445</t>
  </si>
  <si>
    <t>SECTIONAL WARPING MACHINE</t>
  </si>
  <si>
    <t>RO PLANT ETP PLANT</t>
  </si>
  <si>
    <t>CHEMICAL EARTHING &amp; ETC</t>
  </si>
  <si>
    <t>GENERATOR MACHINE
YARN HEAT SETTING MACHINE</t>
  </si>
  <si>
    <t>OCEAN FREIGHT</t>
  </si>
  <si>
    <t>HYDRAULIC CYLINDER POWER PACK &amp; ACCESSARIES</t>
  </si>
  <si>
    <t>BRAND NEW SHUTTLESS WATER JET LOOM MACHINE</t>
  </si>
  <si>
    <t>TFO TWISTER COPS WINDWER</t>
  </si>
  <si>
    <t>TFO JUMBO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</si>
</sst>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 * #,##0.00_ ;_ * \-#,##0.00_ ;_ * &quot;-&quot;??_ ;_ @_ "/>
    <numFmt numFmtId="165" formatCode="dd\/mm\/yyyy"/>
    <numFmt numFmtId="166" formatCode="[$-409]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mbria"/>
      <family val="1"/>
      <scheme val="major"/>
    </font>
    <font>
      <b/>
      <sz val="10"/>
      <name val="Cambria"/>
      <family val="1"/>
      <scheme val="major"/>
    </font>
    <font>
      <b/>
      <sz val="12"/>
      <name val="Cambria"/>
      <family val="1"/>
      <scheme val="major"/>
    </font>
    <font>
      <sz val="8"/>
      <name val="Cambria"/>
      <family val="1"/>
      <scheme val="major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sz val="11"/>
      <color rgb="FF333333"/>
      <name val="Calibri"/>
      <family val="2"/>
    </font>
    <font>
      <u/>
      <sz val="11"/>
      <color theme="10"/>
      <name val="Calibri"/>
      <family val="2"/>
      <scheme val="minor"/>
    </font>
    <font>
      <b/>
      <sz val="16"/>
      <name val="Arial"/>
      <family val="2"/>
    </font>
    <font>
      <b/>
      <sz val="16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9"/>
      <name val="Courier New"/>
      <family val="3"/>
    </font>
    <font>
      <sz val="10"/>
      <name val="Courier New"/>
      <family val="3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</cellStyleXfs>
  <cellXfs count="97">
    <xf numFmtId="0" fontId="0" fillId="0" borderId="0" xfId="0"/>
    <xf numFmtId="0" fontId="4" fillId="0" borderId="0" xfId="2" applyFont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166" fontId="4" fillId="0" borderId="1" xfId="2" applyNumberFormat="1" applyFont="1" applyBorder="1" applyAlignment="1">
      <alignment horizontal="center" vertical="center" wrapText="1"/>
    </xf>
    <xf numFmtId="1" fontId="4" fillId="0" borderId="1" xfId="2" applyNumberFormat="1" applyFont="1" applyBorder="1" applyAlignment="1">
      <alignment horizontal="center" vertical="center" wrapText="1"/>
    </xf>
    <xf numFmtId="1" fontId="4" fillId="0" borderId="6" xfId="2" applyNumberFormat="1" applyFont="1" applyBorder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66" fontId="7" fillId="0" borderId="0" xfId="2" applyNumberFormat="1" applyFont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4" fontId="0" fillId="0" borderId="1" xfId="0" applyNumberFormat="1" applyFill="1" applyBorder="1" applyAlignment="1">
      <alignment horizontal="center" vertical="center"/>
    </xf>
    <xf numFmtId="43" fontId="0" fillId="0" borderId="0" xfId="0" applyNumberFormat="1"/>
    <xf numFmtId="4" fontId="0" fillId="0" borderId="0" xfId="0" applyNumberFormat="1" applyFill="1"/>
    <xf numFmtId="4" fontId="0" fillId="0" borderId="0" xfId="0" applyNumberFormat="1"/>
    <xf numFmtId="0" fontId="0" fillId="0" borderId="1" xfId="0" applyFill="1" applyBorder="1"/>
    <xf numFmtId="3" fontId="0" fillId="0" borderId="1" xfId="0" applyNumberFormat="1" applyFill="1" applyBorder="1"/>
    <xf numFmtId="0" fontId="13" fillId="0" borderId="1" xfId="0" applyFont="1" applyFill="1" applyBorder="1"/>
    <xf numFmtId="3" fontId="13" fillId="0" borderId="1" xfId="0" applyNumberFormat="1" applyFont="1" applyFill="1" applyBorder="1"/>
    <xf numFmtId="0" fontId="14" fillId="0" borderId="1" xfId="0" applyFont="1" applyFill="1" applyBorder="1"/>
    <xf numFmtId="3" fontId="14" fillId="0" borderId="1" xfId="0" applyNumberFormat="1" applyFont="1" applyFill="1" applyBorder="1"/>
    <xf numFmtId="3" fontId="0" fillId="5" borderId="1" xfId="0" applyNumberFormat="1" applyFill="1" applyBorder="1"/>
    <xf numFmtId="3" fontId="0" fillId="6" borderId="1" xfId="0" applyNumberFormat="1" applyFill="1" applyBorder="1"/>
    <xf numFmtId="3" fontId="0" fillId="2" borderId="1" xfId="0" applyNumberFormat="1" applyFill="1" applyBorder="1"/>
    <xf numFmtId="0" fontId="0" fillId="0" borderId="8" xfId="0" applyNumberFormat="1" applyFont="1" applyFill="1" applyBorder="1" applyAlignment="1"/>
    <xf numFmtId="0" fontId="0" fillId="0" borderId="9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14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15" fillId="7" borderId="17" xfId="0" applyNumberFormat="1" applyFont="1" applyFill="1" applyBorder="1" applyAlignment="1">
      <alignment horizontal="center" wrapText="1"/>
    </xf>
    <xf numFmtId="0" fontId="0" fillId="0" borderId="1" xfId="0" applyBorder="1"/>
    <xf numFmtId="3" fontId="0" fillId="0" borderId="1" xfId="0" applyNumberFormat="1" applyBorder="1"/>
    <xf numFmtId="0" fontId="16" fillId="8" borderId="5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vertical="center" wrapText="1"/>
    </xf>
    <xf numFmtId="0" fontId="16" fillId="8" borderId="1" xfId="1" applyNumberFormat="1" applyFont="1" applyFill="1" applyBorder="1" applyAlignment="1">
      <alignment vertical="center" wrapText="1"/>
    </xf>
    <xf numFmtId="3" fontId="16" fillId="8" borderId="1" xfId="0" applyNumberFormat="1" applyFont="1" applyFill="1" applyBorder="1" applyAlignment="1">
      <alignment vertical="center" wrapText="1"/>
    </xf>
    <xf numFmtId="14" fontId="16" fillId="8" borderId="1" xfId="0" applyNumberFormat="1" applyFont="1" applyFill="1" applyBorder="1" applyAlignment="1">
      <alignment vertical="center" wrapText="1"/>
    </xf>
    <xf numFmtId="14" fontId="16" fillId="8" borderId="1" xfId="0" applyNumberFormat="1" applyFont="1" applyFill="1" applyBorder="1" applyAlignment="1">
      <alignment horizontal="center" vertical="center" wrapText="1"/>
    </xf>
    <xf numFmtId="0" fontId="16" fillId="8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16" fillId="8" borderId="6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vertical="center"/>
    </xf>
    <xf numFmtId="3" fontId="0" fillId="3" borderId="1" xfId="0" applyNumberFormat="1" applyFill="1" applyBorder="1"/>
    <xf numFmtId="17" fontId="4" fillId="0" borderId="2" xfId="0" applyNumberFormat="1" applyFont="1" applyBorder="1" applyAlignment="1">
      <alignment horizontal="center" vertical="center" wrapText="1"/>
    </xf>
    <xf numFmtId="3" fontId="0" fillId="0" borderId="28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3" fontId="0" fillId="0" borderId="29" xfId="0" applyNumberFormat="1" applyBorder="1" applyAlignment="1">
      <alignment horizontal="right"/>
    </xf>
    <xf numFmtId="3" fontId="0" fillId="0" borderId="0" xfId="0" applyNumberFormat="1" applyFont="1" applyFill="1" applyBorder="1" applyAlignment="1"/>
    <xf numFmtId="0" fontId="15" fillId="7" borderId="21" xfId="0" applyFont="1" applyFill="1" applyBorder="1" applyAlignment="1">
      <alignment horizontal="center" wrapText="1"/>
    </xf>
    <xf numFmtId="0" fontId="15" fillId="7" borderId="27" xfId="0" applyFont="1" applyFill="1" applyBorder="1" applyAlignment="1">
      <alignment horizontal="center" wrapText="1"/>
    </xf>
    <xf numFmtId="0" fontId="15" fillId="7" borderId="10" xfId="0" applyFont="1" applyFill="1" applyBorder="1" applyAlignment="1">
      <alignment horizontal="center" wrapText="1"/>
    </xf>
    <xf numFmtId="0" fontId="15" fillId="7" borderId="11" xfId="0" applyFont="1" applyFill="1" applyBorder="1" applyAlignment="1">
      <alignment horizontal="center" wrapText="1"/>
    </xf>
    <xf numFmtId="0" fontId="15" fillId="7" borderId="12" xfId="0" applyFont="1" applyFill="1" applyBorder="1" applyAlignment="1">
      <alignment horizontal="center" wrapText="1"/>
    </xf>
    <xf numFmtId="0" fontId="15" fillId="7" borderId="16" xfId="0" applyFont="1" applyFill="1" applyBorder="1" applyAlignment="1">
      <alignment horizontal="center" wrapText="1"/>
    </xf>
    <xf numFmtId="0" fontId="15" fillId="7" borderId="22" xfId="0" applyFont="1" applyFill="1" applyBorder="1" applyAlignment="1">
      <alignment horizontal="center" wrapText="1"/>
    </xf>
    <xf numFmtId="0" fontId="15" fillId="7" borderId="17" xfId="0" applyFont="1" applyFill="1" applyBorder="1" applyAlignment="1">
      <alignment horizontal="center" wrapText="1"/>
    </xf>
    <xf numFmtId="0" fontId="15" fillId="7" borderId="23" xfId="0" applyFont="1" applyFill="1" applyBorder="1" applyAlignment="1">
      <alignment horizontal="center" wrapText="1"/>
    </xf>
    <xf numFmtId="0" fontId="15" fillId="7" borderId="18" xfId="0" applyFont="1" applyFill="1" applyBorder="1" applyAlignment="1">
      <alignment horizontal="center" wrapText="1"/>
    </xf>
    <xf numFmtId="0" fontId="15" fillId="7" borderId="19" xfId="0" applyFont="1" applyFill="1" applyBorder="1" applyAlignment="1">
      <alignment horizontal="center" wrapText="1"/>
    </xf>
    <xf numFmtId="0" fontId="15" fillId="7" borderId="20" xfId="0" applyFont="1" applyFill="1" applyBorder="1" applyAlignment="1">
      <alignment horizontal="center" wrapText="1"/>
    </xf>
    <xf numFmtId="0" fontId="15" fillId="7" borderId="24" xfId="0" applyFont="1" applyFill="1" applyBorder="1" applyAlignment="1">
      <alignment horizontal="center" wrapText="1"/>
    </xf>
    <xf numFmtId="0" fontId="15" fillId="7" borderId="25" xfId="0" applyFont="1" applyFill="1" applyBorder="1" applyAlignment="1">
      <alignment horizontal="center" wrapText="1"/>
    </xf>
    <xf numFmtId="0" fontId="15" fillId="7" borderId="26" xfId="0" applyFont="1" applyFill="1" applyBorder="1" applyAlignment="1">
      <alignment horizontal="center" wrapText="1"/>
    </xf>
    <xf numFmtId="0" fontId="3" fillId="4" borderId="33" xfId="2" applyFont="1" applyFill="1" applyBorder="1" applyAlignment="1">
      <alignment horizontal="center" vertical="center" wrapText="1"/>
    </xf>
    <xf numFmtId="0" fontId="3" fillId="4" borderId="34" xfId="2" applyFont="1" applyFill="1" applyBorder="1" applyAlignment="1">
      <alignment horizontal="center" vertical="center" wrapText="1"/>
    </xf>
    <xf numFmtId="0" fontId="3" fillId="4" borderId="35" xfId="2" applyFont="1" applyFill="1" applyBorder="1" applyAlignment="1">
      <alignment horizontal="center" vertical="center" wrapText="1"/>
    </xf>
    <xf numFmtId="0" fontId="12" fillId="0" borderId="30" xfId="2" applyFont="1" applyBorder="1" applyAlignment="1">
      <alignment horizontal="center" vertical="center" wrapText="1"/>
    </xf>
    <xf numFmtId="0" fontId="12" fillId="0" borderId="31" xfId="2" applyFont="1" applyBorder="1" applyAlignment="1">
      <alignment horizontal="center" vertical="center" wrapText="1"/>
    </xf>
    <xf numFmtId="0" fontId="12" fillId="0" borderId="32" xfId="2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1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9" fillId="3" borderId="1" xfId="1" applyFont="1" applyFill="1" applyBorder="1"/>
    <xf numFmtId="4" fontId="0" fillId="3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/>
    <xf numFmtId="0" fontId="16" fillId="3" borderId="5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vertical="center" wrapText="1"/>
    </xf>
    <xf numFmtId="0" fontId="16" fillId="3" borderId="1" xfId="1" applyNumberFormat="1" applyFont="1" applyFill="1" applyBorder="1" applyAlignment="1">
      <alignment vertical="center" wrapText="1"/>
    </xf>
    <xf numFmtId="3" fontId="16" fillId="3" borderId="1" xfId="0" applyNumberFormat="1" applyFont="1" applyFill="1" applyBorder="1" applyAlignment="1">
      <alignment vertical="center" wrapText="1"/>
    </xf>
    <xf numFmtId="0" fontId="16" fillId="3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/>
    </xf>
    <xf numFmtId="0" fontId="16" fillId="3" borderId="6" xfId="0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Hyperlink 2" xfId="3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zoomScaleNormal="100" workbookViewId="0">
      <selection activeCell="H6" sqref="H6"/>
    </sheetView>
  </sheetViews>
  <sheetFormatPr defaultRowHeight="15" x14ac:dyDescent="0.25"/>
  <cols>
    <col min="1" max="1" width="9.140625" style="32"/>
    <col min="2" max="2" width="12.42578125" style="32" bestFit="1" customWidth="1"/>
    <col min="3" max="3" width="9" style="32" bestFit="1" customWidth="1"/>
    <col min="4" max="4" width="14" style="32" customWidth="1"/>
    <col min="5" max="5" width="29" style="32" bestFit="1" customWidth="1"/>
    <col min="6" max="7" width="10.140625" style="32" bestFit="1" customWidth="1"/>
    <col min="8" max="8" width="13.7109375" style="32" bestFit="1" customWidth="1"/>
    <col min="9" max="9" width="30.28515625" style="32" bestFit="1" customWidth="1"/>
    <col min="10" max="10" width="15.28515625" style="32" customWidth="1"/>
    <col min="11" max="12" width="12.42578125" style="32" bestFit="1" customWidth="1"/>
    <col min="13" max="13" width="14.85546875" style="32" bestFit="1" customWidth="1"/>
    <col min="14" max="15" width="9" style="32" bestFit="1" customWidth="1"/>
    <col min="16" max="17" width="12.42578125" style="32" bestFit="1" customWidth="1"/>
    <col min="18" max="18" width="10.28515625" style="32" customWidth="1"/>
    <col min="19" max="19" width="9" style="32" bestFit="1" customWidth="1"/>
    <col min="20" max="20" width="12.42578125" style="32" bestFit="1" customWidth="1"/>
    <col min="21" max="21" width="13.140625" style="32" customWidth="1"/>
    <col min="22" max="22" width="27.140625" style="32" hidden="1" customWidth="1"/>
    <col min="23" max="48" width="0" style="32" hidden="1" customWidth="1"/>
    <col min="49" max="257" width="9.140625" style="32"/>
    <col min="258" max="258" width="20" style="32" customWidth="1"/>
    <col min="259" max="259" width="19" style="32" customWidth="1"/>
    <col min="260" max="260" width="16.42578125" style="32" customWidth="1"/>
    <col min="261" max="261" width="30" style="32" customWidth="1"/>
    <col min="262" max="262" width="12.85546875" style="32" customWidth="1"/>
    <col min="263" max="263" width="9.7109375" style="32" customWidth="1"/>
    <col min="264" max="264" width="14.28515625" style="32" customWidth="1"/>
    <col min="265" max="265" width="28" style="32" customWidth="1"/>
    <col min="266" max="266" width="12.28515625" style="32" customWidth="1"/>
    <col min="267" max="267" width="13.85546875" style="32" customWidth="1"/>
    <col min="268" max="268" width="12.5703125" style="32" customWidth="1"/>
    <col min="269" max="269" width="16.28515625" style="32" customWidth="1"/>
    <col min="270" max="271" width="9.140625" style="32"/>
    <col min="272" max="272" width="15" style="32" customWidth="1"/>
    <col min="273" max="273" width="14.28515625" style="32" customWidth="1"/>
    <col min="274" max="275" width="9.140625" style="32"/>
    <col min="276" max="276" width="13.140625" style="32" customWidth="1"/>
    <col min="277" max="277" width="13.85546875" style="32" customWidth="1"/>
    <col min="278" max="278" width="27.140625" style="32" customWidth="1"/>
    <col min="279" max="513" width="9.140625" style="32"/>
    <col min="514" max="514" width="20" style="32" customWidth="1"/>
    <col min="515" max="515" width="19" style="32" customWidth="1"/>
    <col min="516" max="516" width="16.42578125" style="32" customWidth="1"/>
    <col min="517" max="517" width="30" style="32" customWidth="1"/>
    <col min="518" max="518" width="12.85546875" style="32" customWidth="1"/>
    <col min="519" max="519" width="9.7109375" style="32" customWidth="1"/>
    <col min="520" max="520" width="14.28515625" style="32" customWidth="1"/>
    <col min="521" max="521" width="28" style="32" customWidth="1"/>
    <col min="522" max="522" width="12.28515625" style="32" customWidth="1"/>
    <col min="523" max="523" width="13.85546875" style="32" customWidth="1"/>
    <col min="524" max="524" width="12.5703125" style="32" customWidth="1"/>
    <col min="525" max="525" width="16.28515625" style="32" customWidth="1"/>
    <col min="526" max="527" width="9.140625" style="32"/>
    <col min="528" max="528" width="15" style="32" customWidth="1"/>
    <col min="529" max="529" width="14.28515625" style="32" customWidth="1"/>
    <col min="530" max="531" width="9.140625" style="32"/>
    <col min="532" max="532" width="13.140625" style="32" customWidth="1"/>
    <col min="533" max="533" width="13.85546875" style="32" customWidth="1"/>
    <col min="534" max="534" width="27.140625" style="32" customWidth="1"/>
    <col min="535" max="769" width="9.140625" style="32"/>
    <col min="770" max="770" width="20" style="32" customWidth="1"/>
    <col min="771" max="771" width="19" style="32" customWidth="1"/>
    <col min="772" max="772" width="16.42578125" style="32" customWidth="1"/>
    <col min="773" max="773" width="30" style="32" customWidth="1"/>
    <col min="774" max="774" width="12.85546875" style="32" customWidth="1"/>
    <col min="775" max="775" width="9.7109375" style="32" customWidth="1"/>
    <col min="776" max="776" width="14.28515625" style="32" customWidth="1"/>
    <col min="777" max="777" width="28" style="32" customWidth="1"/>
    <col min="778" max="778" width="12.28515625" style="32" customWidth="1"/>
    <col min="779" max="779" width="13.85546875" style="32" customWidth="1"/>
    <col min="780" max="780" width="12.5703125" style="32" customWidth="1"/>
    <col min="781" max="781" width="16.28515625" style="32" customWidth="1"/>
    <col min="782" max="783" width="9.140625" style="32"/>
    <col min="784" max="784" width="15" style="32" customWidth="1"/>
    <col min="785" max="785" width="14.28515625" style="32" customWidth="1"/>
    <col min="786" max="787" width="9.140625" style="32"/>
    <col min="788" max="788" width="13.140625" style="32" customWidth="1"/>
    <col min="789" max="789" width="13.85546875" style="32" customWidth="1"/>
    <col min="790" max="790" width="27.140625" style="32" customWidth="1"/>
    <col min="791" max="1025" width="9.140625" style="32"/>
    <col min="1026" max="1026" width="20" style="32" customWidth="1"/>
    <col min="1027" max="1027" width="19" style="32" customWidth="1"/>
    <col min="1028" max="1028" width="16.42578125" style="32" customWidth="1"/>
    <col min="1029" max="1029" width="30" style="32" customWidth="1"/>
    <col min="1030" max="1030" width="12.85546875" style="32" customWidth="1"/>
    <col min="1031" max="1031" width="9.7109375" style="32" customWidth="1"/>
    <col min="1032" max="1032" width="14.28515625" style="32" customWidth="1"/>
    <col min="1033" max="1033" width="28" style="32" customWidth="1"/>
    <col min="1034" max="1034" width="12.28515625" style="32" customWidth="1"/>
    <col min="1035" max="1035" width="13.85546875" style="32" customWidth="1"/>
    <col min="1036" max="1036" width="12.5703125" style="32" customWidth="1"/>
    <col min="1037" max="1037" width="16.28515625" style="32" customWidth="1"/>
    <col min="1038" max="1039" width="9.140625" style="32"/>
    <col min="1040" max="1040" width="15" style="32" customWidth="1"/>
    <col min="1041" max="1041" width="14.28515625" style="32" customWidth="1"/>
    <col min="1042" max="1043" width="9.140625" style="32"/>
    <col min="1044" max="1044" width="13.140625" style="32" customWidth="1"/>
    <col min="1045" max="1045" width="13.85546875" style="32" customWidth="1"/>
    <col min="1046" max="1046" width="27.140625" style="32" customWidth="1"/>
    <col min="1047" max="1281" width="9.140625" style="32"/>
    <col min="1282" max="1282" width="20" style="32" customWidth="1"/>
    <col min="1283" max="1283" width="19" style="32" customWidth="1"/>
    <col min="1284" max="1284" width="16.42578125" style="32" customWidth="1"/>
    <col min="1285" max="1285" width="30" style="32" customWidth="1"/>
    <col min="1286" max="1286" width="12.85546875" style="32" customWidth="1"/>
    <col min="1287" max="1287" width="9.7109375" style="32" customWidth="1"/>
    <col min="1288" max="1288" width="14.28515625" style="32" customWidth="1"/>
    <col min="1289" max="1289" width="28" style="32" customWidth="1"/>
    <col min="1290" max="1290" width="12.28515625" style="32" customWidth="1"/>
    <col min="1291" max="1291" width="13.85546875" style="32" customWidth="1"/>
    <col min="1292" max="1292" width="12.5703125" style="32" customWidth="1"/>
    <col min="1293" max="1293" width="16.28515625" style="32" customWidth="1"/>
    <col min="1294" max="1295" width="9.140625" style="32"/>
    <col min="1296" max="1296" width="15" style="32" customWidth="1"/>
    <col min="1297" max="1297" width="14.28515625" style="32" customWidth="1"/>
    <col min="1298" max="1299" width="9.140625" style="32"/>
    <col min="1300" max="1300" width="13.140625" style="32" customWidth="1"/>
    <col min="1301" max="1301" width="13.85546875" style="32" customWidth="1"/>
    <col min="1302" max="1302" width="27.140625" style="32" customWidth="1"/>
    <col min="1303" max="1537" width="9.140625" style="32"/>
    <col min="1538" max="1538" width="20" style="32" customWidth="1"/>
    <col min="1539" max="1539" width="19" style="32" customWidth="1"/>
    <col min="1540" max="1540" width="16.42578125" style="32" customWidth="1"/>
    <col min="1541" max="1541" width="30" style="32" customWidth="1"/>
    <col min="1542" max="1542" width="12.85546875" style="32" customWidth="1"/>
    <col min="1543" max="1543" width="9.7109375" style="32" customWidth="1"/>
    <col min="1544" max="1544" width="14.28515625" style="32" customWidth="1"/>
    <col min="1545" max="1545" width="28" style="32" customWidth="1"/>
    <col min="1546" max="1546" width="12.28515625" style="32" customWidth="1"/>
    <col min="1547" max="1547" width="13.85546875" style="32" customWidth="1"/>
    <col min="1548" max="1548" width="12.5703125" style="32" customWidth="1"/>
    <col min="1549" max="1549" width="16.28515625" style="32" customWidth="1"/>
    <col min="1550" max="1551" width="9.140625" style="32"/>
    <col min="1552" max="1552" width="15" style="32" customWidth="1"/>
    <col min="1553" max="1553" width="14.28515625" style="32" customWidth="1"/>
    <col min="1554" max="1555" width="9.140625" style="32"/>
    <col min="1556" max="1556" width="13.140625" style="32" customWidth="1"/>
    <col min="1557" max="1557" width="13.85546875" style="32" customWidth="1"/>
    <col min="1558" max="1558" width="27.140625" style="32" customWidth="1"/>
    <col min="1559" max="1793" width="9.140625" style="32"/>
    <col min="1794" max="1794" width="20" style="32" customWidth="1"/>
    <col min="1795" max="1795" width="19" style="32" customWidth="1"/>
    <col min="1796" max="1796" width="16.42578125" style="32" customWidth="1"/>
    <col min="1797" max="1797" width="30" style="32" customWidth="1"/>
    <col min="1798" max="1798" width="12.85546875" style="32" customWidth="1"/>
    <col min="1799" max="1799" width="9.7109375" style="32" customWidth="1"/>
    <col min="1800" max="1800" width="14.28515625" style="32" customWidth="1"/>
    <col min="1801" max="1801" width="28" style="32" customWidth="1"/>
    <col min="1802" max="1802" width="12.28515625" style="32" customWidth="1"/>
    <col min="1803" max="1803" width="13.85546875" style="32" customWidth="1"/>
    <col min="1804" max="1804" width="12.5703125" style="32" customWidth="1"/>
    <col min="1805" max="1805" width="16.28515625" style="32" customWidth="1"/>
    <col min="1806" max="1807" width="9.140625" style="32"/>
    <col min="1808" max="1808" width="15" style="32" customWidth="1"/>
    <col min="1809" max="1809" width="14.28515625" style="32" customWidth="1"/>
    <col min="1810" max="1811" width="9.140625" style="32"/>
    <col min="1812" max="1812" width="13.140625" style="32" customWidth="1"/>
    <col min="1813" max="1813" width="13.85546875" style="32" customWidth="1"/>
    <col min="1814" max="1814" width="27.140625" style="32" customWidth="1"/>
    <col min="1815" max="2049" width="9.140625" style="32"/>
    <col min="2050" max="2050" width="20" style="32" customWidth="1"/>
    <col min="2051" max="2051" width="19" style="32" customWidth="1"/>
    <col min="2052" max="2052" width="16.42578125" style="32" customWidth="1"/>
    <col min="2053" max="2053" width="30" style="32" customWidth="1"/>
    <col min="2054" max="2054" width="12.85546875" style="32" customWidth="1"/>
    <col min="2055" max="2055" width="9.7109375" style="32" customWidth="1"/>
    <col min="2056" max="2056" width="14.28515625" style="32" customWidth="1"/>
    <col min="2057" max="2057" width="28" style="32" customWidth="1"/>
    <col min="2058" max="2058" width="12.28515625" style="32" customWidth="1"/>
    <col min="2059" max="2059" width="13.85546875" style="32" customWidth="1"/>
    <col min="2060" max="2060" width="12.5703125" style="32" customWidth="1"/>
    <col min="2061" max="2061" width="16.28515625" style="32" customWidth="1"/>
    <col min="2062" max="2063" width="9.140625" style="32"/>
    <col min="2064" max="2064" width="15" style="32" customWidth="1"/>
    <col min="2065" max="2065" width="14.28515625" style="32" customWidth="1"/>
    <col min="2066" max="2067" width="9.140625" style="32"/>
    <col min="2068" max="2068" width="13.140625" style="32" customWidth="1"/>
    <col min="2069" max="2069" width="13.85546875" style="32" customWidth="1"/>
    <col min="2070" max="2070" width="27.140625" style="32" customWidth="1"/>
    <col min="2071" max="2305" width="9.140625" style="32"/>
    <col min="2306" max="2306" width="20" style="32" customWidth="1"/>
    <col min="2307" max="2307" width="19" style="32" customWidth="1"/>
    <col min="2308" max="2308" width="16.42578125" style="32" customWidth="1"/>
    <col min="2309" max="2309" width="30" style="32" customWidth="1"/>
    <col min="2310" max="2310" width="12.85546875" style="32" customWidth="1"/>
    <col min="2311" max="2311" width="9.7109375" style="32" customWidth="1"/>
    <col min="2312" max="2312" width="14.28515625" style="32" customWidth="1"/>
    <col min="2313" max="2313" width="28" style="32" customWidth="1"/>
    <col min="2314" max="2314" width="12.28515625" style="32" customWidth="1"/>
    <col min="2315" max="2315" width="13.85546875" style="32" customWidth="1"/>
    <col min="2316" max="2316" width="12.5703125" style="32" customWidth="1"/>
    <col min="2317" max="2317" width="16.28515625" style="32" customWidth="1"/>
    <col min="2318" max="2319" width="9.140625" style="32"/>
    <col min="2320" max="2320" width="15" style="32" customWidth="1"/>
    <col min="2321" max="2321" width="14.28515625" style="32" customWidth="1"/>
    <col min="2322" max="2323" width="9.140625" style="32"/>
    <col min="2324" max="2324" width="13.140625" style="32" customWidth="1"/>
    <col min="2325" max="2325" width="13.85546875" style="32" customWidth="1"/>
    <col min="2326" max="2326" width="27.140625" style="32" customWidth="1"/>
    <col min="2327" max="2561" width="9.140625" style="32"/>
    <col min="2562" max="2562" width="20" style="32" customWidth="1"/>
    <col min="2563" max="2563" width="19" style="32" customWidth="1"/>
    <col min="2564" max="2564" width="16.42578125" style="32" customWidth="1"/>
    <col min="2565" max="2565" width="30" style="32" customWidth="1"/>
    <col min="2566" max="2566" width="12.85546875" style="32" customWidth="1"/>
    <col min="2567" max="2567" width="9.7109375" style="32" customWidth="1"/>
    <col min="2568" max="2568" width="14.28515625" style="32" customWidth="1"/>
    <col min="2569" max="2569" width="28" style="32" customWidth="1"/>
    <col min="2570" max="2570" width="12.28515625" style="32" customWidth="1"/>
    <col min="2571" max="2571" width="13.85546875" style="32" customWidth="1"/>
    <col min="2572" max="2572" width="12.5703125" style="32" customWidth="1"/>
    <col min="2573" max="2573" width="16.28515625" style="32" customWidth="1"/>
    <col min="2574" max="2575" width="9.140625" style="32"/>
    <col min="2576" max="2576" width="15" style="32" customWidth="1"/>
    <col min="2577" max="2577" width="14.28515625" style="32" customWidth="1"/>
    <col min="2578" max="2579" width="9.140625" style="32"/>
    <col min="2580" max="2580" width="13.140625" style="32" customWidth="1"/>
    <col min="2581" max="2581" width="13.85546875" style="32" customWidth="1"/>
    <col min="2582" max="2582" width="27.140625" style="32" customWidth="1"/>
    <col min="2583" max="2817" width="9.140625" style="32"/>
    <col min="2818" max="2818" width="20" style="32" customWidth="1"/>
    <col min="2819" max="2819" width="19" style="32" customWidth="1"/>
    <col min="2820" max="2820" width="16.42578125" style="32" customWidth="1"/>
    <col min="2821" max="2821" width="30" style="32" customWidth="1"/>
    <col min="2822" max="2822" width="12.85546875" style="32" customWidth="1"/>
    <col min="2823" max="2823" width="9.7109375" style="32" customWidth="1"/>
    <col min="2824" max="2824" width="14.28515625" style="32" customWidth="1"/>
    <col min="2825" max="2825" width="28" style="32" customWidth="1"/>
    <col min="2826" max="2826" width="12.28515625" style="32" customWidth="1"/>
    <col min="2827" max="2827" width="13.85546875" style="32" customWidth="1"/>
    <col min="2828" max="2828" width="12.5703125" style="32" customWidth="1"/>
    <col min="2829" max="2829" width="16.28515625" style="32" customWidth="1"/>
    <col min="2830" max="2831" width="9.140625" style="32"/>
    <col min="2832" max="2832" width="15" style="32" customWidth="1"/>
    <col min="2833" max="2833" width="14.28515625" style="32" customWidth="1"/>
    <col min="2834" max="2835" width="9.140625" style="32"/>
    <col min="2836" max="2836" width="13.140625" style="32" customWidth="1"/>
    <col min="2837" max="2837" width="13.85546875" style="32" customWidth="1"/>
    <col min="2838" max="2838" width="27.140625" style="32" customWidth="1"/>
    <col min="2839" max="3073" width="9.140625" style="32"/>
    <col min="3074" max="3074" width="20" style="32" customWidth="1"/>
    <col min="3075" max="3075" width="19" style="32" customWidth="1"/>
    <col min="3076" max="3076" width="16.42578125" style="32" customWidth="1"/>
    <col min="3077" max="3077" width="30" style="32" customWidth="1"/>
    <col min="3078" max="3078" width="12.85546875" style="32" customWidth="1"/>
    <col min="3079" max="3079" width="9.7109375" style="32" customWidth="1"/>
    <col min="3080" max="3080" width="14.28515625" style="32" customWidth="1"/>
    <col min="3081" max="3081" width="28" style="32" customWidth="1"/>
    <col min="3082" max="3082" width="12.28515625" style="32" customWidth="1"/>
    <col min="3083" max="3083" width="13.85546875" style="32" customWidth="1"/>
    <col min="3084" max="3084" width="12.5703125" style="32" customWidth="1"/>
    <col min="3085" max="3085" width="16.28515625" style="32" customWidth="1"/>
    <col min="3086" max="3087" width="9.140625" style="32"/>
    <col min="3088" max="3088" width="15" style="32" customWidth="1"/>
    <col min="3089" max="3089" width="14.28515625" style="32" customWidth="1"/>
    <col min="3090" max="3091" width="9.140625" style="32"/>
    <col min="3092" max="3092" width="13.140625" style="32" customWidth="1"/>
    <col min="3093" max="3093" width="13.85546875" style="32" customWidth="1"/>
    <col min="3094" max="3094" width="27.140625" style="32" customWidth="1"/>
    <col min="3095" max="3329" width="9.140625" style="32"/>
    <col min="3330" max="3330" width="20" style="32" customWidth="1"/>
    <col min="3331" max="3331" width="19" style="32" customWidth="1"/>
    <col min="3332" max="3332" width="16.42578125" style="32" customWidth="1"/>
    <col min="3333" max="3333" width="30" style="32" customWidth="1"/>
    <col min="3334" max="3334" width="12.85546875" style="32" customWidth="1"/>
    <col min="3335" max="3335" width="9.7109375" style="32" customWidth="1"/>
    <col min="3336" max="3336" width="14.28515625" style="32" customWidth="1"/>
    <col min="3337" max="3337" width="28" style="32" customWidth="1"/>
    <col min="3338" max="3338" width="12.28515625" style="32" customWidth="1"/>
    <col min="3339" max="3339" width="13.85546875" style="32" customWidth="1"/>
    <col min="3340" max="3340" width="12.5703125" style="32" customWidth="1"/>
    <col min="3341" max="3341" width="16.28515625" style="32" customWidth="1"/>
    <col min="3342" max="3343" width="9.140625" style="32"/>
    <col min="3344" max="3344" width="15" style="32" customWidth="1"/>
    <col min="3345" max="3345" width="14.28515625" style="32" customWidth="1"/>
    <col min="3346" max="3347" width="9.140625" style="32"/>
    <col min="3348" max="3348" width="13.140625" style="32" customWidth="1"/>
    <col min="3349" max="3349" width="13.85546875" style="32" customWidth="1"/>
    <col min="3350" max="3350" width="27.140625" style="32" customWidth="1"/>
    <col min="3351" max="3585" width="9.140625" style="32"/>
    <col min="3586" max="3586" width="20" style="32" customWidth="1"/>
    <col min="3587" max="3587" width="19" style="32" customWidth="1"/>
    <col min="3588" max="3588" width="16.42578125" style="32" customWidth="1"/>
    <col min="3589" max="3589" width="30" style="32" customWidth="1"/>
    <col min="3590" max="3590" width="12.85546875" style="32" customWidth="1"/>
    <col min="3591" max="3591" width="9.7109375" style="32" customWidth="1"/>
    <col min="3592" max="3592" width="14.28515625" style="32" customWidth="1"/>
    <col min="3593" max="3593" width="28" style="32" customWidth="1"/>
    <col min="3594" max="3594" width="12.28515625" style="32" customWidth="1"/>
    <col min="3595" max="3595" width="13.85546875" style="32" customWidth="1"/>
    <col min="3596" max="3596" width="12.5703125" style="32" customWidth="1"/>
    <col min="3597" max="3597" width="16.28515625" style="32" customWidth="1"/>
    <col min="3598" max="3599" width="9.140625" style="32"/>
    <col min="3600" max="3600" width="15" style="32" customWidth="1"/>
    <col min="3601" max="3601" width="14.28515625" style="32" customWidth="1"/>
    <col min="3602" max="3603" width="9.140625" style="32"/>
    <col min="3604" max="3604" width="13.140625" style="32" customWidth="1"/>
    <col min="3605" max="3605" width="13.85546875" style="32" customWidth="1"/>
    <col min="3606" max="3606" width="27.140625" style="32" customWidth="1"/>
    <col min="3607" max="3841" width="9.140625" style="32"/>
    <col min="3842" max="3842" width="20" style="32" customWidth="1"/>
    <col min="3843" max="3843" width="19" style="32" customWidth="1"/>
    <col min="3844" max="3844" width="16.42578125" style="32" customWidth="1"/>
    <col min="3845" max="3845" width="30" style="32" customWidth="1"/>
    <col min="3846" max="3846" width="12.85546875" style="32" customWidth="1"/>
    <col min="3847" max="3847" width="9.7109375" style="32" customWidth="1"/>
    <col min="3848" max="3848" width="14.28515625" style="32" customWidth="1"/>
    <col min="3849" max="3849" width="28" style="32" customWidth="1"/>
    <col min="3850" max="3850" width="12.28515625" style="32" customWidth="1"/>
    <col min="3851" max="3851" width="13.85546875" style="32" customWidth="1"/>
    <col min="3852" max="3852" width="12.5703125" style="32" customWidth="1"/>
    <col min="3853" max="3853" width="16.28515625" style="32" customWidth="1"/>
    <col min="3854" max="3855" width="9.140625" style="32"/>
    <col min="3856" max="3856" width="15" style="32" customWidth="1"/>
    <col min="3857" max="3857" width="14.28515625" style="32" customWidth="1"/>
    <col min="3858" max="3859" width="9.140625" style="32"/>
    <col min="3860" max="3860" width="13.140625" style="32" customWidth="1"/>
    <col min="3861" max="3861" width="13.85546875" style="32" customWidth="1"/>
    <col min="3862" max="3862" width="27.140625" style="32" customWidth="1"/>
    <col min="3863" max="4097" width="9.140625" style="32"/>
    <col min="4098" max="4098" width="20" style="32" customWidth="1"/>
    <col min="4099" max="4099" width="19" style="32" customWidth="1"/>
    <col min="4100" max="4100" width="16.42578125" style="32" customWidth="1"/>
    <col min="4101" max="4101" width="30" style="32" customWidth="1"/>
    <col min="4102" max="4102" width="12.85546875" style="32" customWidth="1"/>
    <col min="4103" max="4103" width="9.7109375" style="32" customWidth="1"/>
    <col min="4104" max="4104" width="14.28515625" style="32" customWidth="1"/>
    <col min="4105" max="4105" width="28" style="32" customWidth="1"/>
    <col min="4106" max="4106" width="12.28515625" style="32" customWidth="1"/>
    <col min="4107" max="4107" width="13.85546875" style="32" customWidth="1"/>
    <col min="4108" max="4108" width="12.5703125" style="32" customWidth="1"/>
    <col min="4109" max="4109" width="16.28515625" style="32" customWidth="1"/>
    <col min="4110" max="4111" width="9.140625" style="32"/>
    <col min="4112" max="4112" width="15" style="32" customWidth="1"/>
    <col min="4113" max="4113" width="14.28515625" style="32" customWidth="1"/>
    <col min="4114" max="4115" width="9.140625" style="32"/>
    <col min="4116" max="4116" width="13.140625" style="32" customWidth="1"/>
    <col min="4117" max="4117" width="13.85546875" style="32" customWidth="1"/>
    <col min="4118" max="4118" width="27.140625" style="32" customWidth="1"/>
    <col min="4119" max="4353" width="9.140625" style="32"/>
    <col min="4354" max="4354" width="20" style="32" customWidth="1"/>
    <col min="4355" max="4355" width="19" style="32" customWidth="1"/>
    <col min="4356" max="4356" width="16.42578125" style="32" customWidth="1"/>
    <col min="4357" max="4357" width="30" style="32" customWidth="1"/>
    <col min="4358" max="4358" width="12.85546875" style="32" customWidth="1"/>
    <col min="4359" max="4359" width="9.7109375" style="32" customWidth="1"/>
    <col min="4360" max="4360" width="14.28515625" style="32" customWidth="1"/>
    <col min="4361" max="4361" width="28" style="32" customWidth="1"/>
    <col min="4362" max="4362" width="12.28515625" style="32" customWidth="1"/>
    <col min="4363" max="4363" width="13.85546875" style="32" customWidth="1"/>
    <col min="4364" max="4364" width="12.5703125" style="32" customWidth="1"/>
    <col min="4365" max="4365" width="16.28515625" style="32" customWidth="1"/>
    <col min="4366" max="4367" width="9.140625" style="32"/>
    <col min="4368" max="4368" width="15" style="32" customWidth="1"/>
    <col min="4369" max="4369" width="14.28515625" style="32" customWidth="1"/>
    <col min="4370" max="4371" width="9.140625" style="32"/>
    <col min="4372" max="4372" width="13.140625" style="32" customWidth="1"/>
    <col min="4373" max="4373" width="13.85546875" style="32" customWidth="1"/>
    <col min="4374" max="4374" width="27.140625" style="32" customWidth="1"/>
    <col min="4375" max="4609" width="9.140625" style="32"/>
    <col min="4610" max="4610" width="20" style="32" customWidth="1"/>
    <col min="4611" max="4611" width="19" style="32" customWidth="1"/>
    <col min="4612" max="4612" width="16.42578125" style="32" customWidth="1"/>
    <col min="4613" max="4613" width="30" style="32" customWidth="1"/>
    <col min="4614" max="4614" width="12.85546875" style="32" customWidth="1"/>
    <col min="4615" max="4615" width="9.7109375" style="32" customWidth="1"/>
    <col min="4616" max="4616" width="14.28515625" style="32" customWidth="1"/>
    <col min="4617" max="4617" width="28" style="32" customWidth="1"/>
    <col min="4618" max="4618" width="12.28515625" style="32" customWidth="1"/>
    <col min="4619" max="4619" width="13.85546875" style="32" customWidth="1"/>
    <col min="4620" max="4620" width="12.5703125" style="32" customWidth="1"/>
    <col min="4621" max="4621" width="16.28515625" style="32" customWidth="1"/>
    <col min="4622" max="4623" width="9.140625" style="32"/>
    <col min="4624" max="4624" width="15" style="32" customWidth="1"/>
    <col min="4625" max="4625" width="14.28515625" style="32" customWidth="1"/>
    <col min="4626" max="4627" width="9.140625" style="32"/>
    <col min="4628" max="4628" width="13.140625" style="32" customWidth="1"/>
    <col min="4629" max="4629" width="13.85546875" style="32" customWidth="1"/>
    <col min="4630" max="4630" width="27.140625" style="32" customWidth="1"/>
    <col min="4631" max="4865" width="9.140625" style="32"/>
    <col min="4866" max="4866" width="20" style="32" customWidth="1"/>
    <col min="4867" max="4867" width="19" style="32" customWidth="1"/>
    <col min="4868" max="4868" width="16.42578125" style="32" customWidth="1"/>
    <col min="4869" max="4869" width="30" style="32" customWidth="1"/>
    <col min="4870" max="4870" width="12.85546875" style="32" customWidth="1"/>
    <col min="4871" max="4871" width="9.7109375" style="32" customWidth="1"/>
    <col min="4872" max="4872" width="14.28515625" style="32" customWidth="1"/>
    <col min="4873" max="4873" width="28" style="32" customWidth="1"/>
    <col min="4874" max="4874" width="12.28515625" style="32" customWidth="1"/>
    <col min="4875" max="4875" width="13.85546875" style="32" customWidth="1"/>
    <col min="4876" max="4876" width="12.5703125" style="32" customWidth="1"/>
    <col min="4877" max="4877" width="16.28515625" style="32" customWidth="1"/>
    <col min="4878" max="4879" width="9.140625" style="32"/>
    <col min="4880" max="4880" width="15" style="32" customWidth="1"/>
    <col min="4881" max="4881" width="14.28515625" style="32" customWidth="1"/>
    <col min="4882" max="4883" width="9.140625" style="32"/>
    <col min="4884" max="4884" width="13.140625" style="32" customWidth="1"/>
    <col min="4885" max="4885" width="13.85546875" style="32" customWidth="1"/>
    <col min="4886" max="4886" width="27.140625" style="32" customWidth="1"/>
    <col min="4887" max="5121" width="9.140625" style="32"/>
    <col min="5122" max="5122" width="20" style="32" customWidth="1"/>
    <col min="5123" max="5123" width="19" style="32" customWidth="1"/>
    <col min="5124" max="5124" width="16.42578125" style="32" customWidth="1"/>
    <col min="5125" max="5125" width="30" style="32" customWidth="1"/>
    <col min="5126" max="5126" width="12.85546875" style="32" customWidth="1"/>
    <col min="5127" max="5127" width="9.7109375" style="32" customWidth="1"/>
    <col min="5128" max="5128" width="14.28515625" style="32" customWidth="1"/>
    <col min="5129" max="5129" width="28" style="32" customWidth="1"/>
    <col min="5130" max="5130" width="12.28515625" style="32" customWidth="1"/>
    <col min="5131" max="5131" width="13.85546875" style="32" customWidth="1"/>
    <col min="5132" max="5132" width="12.5703125" style="32" customWidth="1"/>
    <col min="5133" max="5133" width="16.28515625" style="32" customWidth="1"/>
    <col min="5134" max="5135" width="9.140625" style="32"/>
    <col min="5136" max="5136" width="15" style="32" customWidth="1"/>
    <col min="5137" max="5137" width="14.28515625" style="32" customWidth="1"/>
    <col min="5138" max="5139" width="9.140625" style="32"/>
    <col min="5140" max="5140" width="13.140625" style="32" customWidth="1"/>
    <col min="5141" max="5141" width="13.85546875" style="32" customWidth="1"/>
    <col min="5142" max="5142" width="27.140625" style="32" customWidth="1"/>
    <col min="5143" max="5377" width="9.140625" style="32"/>
    <col min="5378" max="5378" width="20" style="32" customWidth="1"/>
    <col min="5379" max="5379" width="19" style="32" customWidth="1"/>
    <col min="5380" max="5380" width="16.42578125" style="32" customWidth="1"/>
    <col min="5381" max="5381" width="30" style="32" customWidth="1"/>
    <col min="5382" max="5382" width="12.85546875" style="32" customWidth="1"/>
    <col min="5383" max="5383" width="9.7109375" style="32" customWidth="1"/>
    <col min="5384" max="5384" width="14.28515625" style="32" customWidth="1"/>
    <col min="5385" max="5385" width="28" style="32" customWidth="1"/>
    <col min="5386" max="5386" width="12.28515625" style="32" customWidth="1"/>
    <col min="5387" max="5387" width="13.85546875" style="32" customWidth="1"/>
    <col min="5388" max="5388" width="12.5703125" style="32" customWidth="1"/>
    <col min="5389" max="5389" width="16.28515625" style="32" customWidth="1"/>
    <col min="5390" max="5391" width="9.140625" style="32"/>
    <col min="5392" max="5392" width="15" style="32" customWidth="1"/>
    <col min="5393" max="5393" width="14.28515625" style="32" customWidth="1"/>
    <col min="5394" max="5395" width="9.140625" style="32"/>
    <col min="5396" max="5396" width="13.140625" style="32" customWidth="1"/>
    <col min="5397" max="5397" width="13.85546875" style="32" customWidth="1"/>
    <col min="5398" max="5398" width="27.140625" style="32" customWidth="1"/>
    <col min="5399" max="5633" width="9.140625" style="32"/>
    <col min="5634" max="5634" width="20" style="32" customWidth="1"/>
    <col min="5635" max="5635" width="19" style="32" customWidth="1"/>
    <col min="5636" max="5636" width="16.42578125" style="32" customWidth="1"/>
    <col min="5637" max="5637" width="30" style="32" customWidth="1"/>
    <col min="5638" max="5638" width="12.85546875" style="32" customWidth="1"/>
    <col min="5639" max="5639" width="9.7109375" style="32" customWidth="1"/>
    <col min="5640" max="5640" width="14.28515625" style="32" customWidth="1"/>
    <col min="5641" max="5641" width="28" style="32" customWidth="1"/>
    <col min="5642" max="5642" width="12.28515625" style="32" customWidth="1"/>
    <col min="5643" max="5643" width="13.85546875" style="32" customWidth="1"/>
    <col min="5644" max="5644" width="12.5703125" style="32" customWidth="1"/>
    <col min="5645" max="5645" width="16.28515625" style="32" customWidth="1"/>
    <col min="5646" max="5647" width="9.140625" style="32"/>
    <col min="5648" max="5648" width="15" style="32" customWidth="1"/>
    <col min="5649" max="5649" width="14.28515625" style="32" customWidth="1"/>
    <col min="5650" max="5651" width="9.140625" style="32"/>
    <col min="5652" max="5652" width="13.140625" style="32" customWidth="1"/>
    <col min="5653" max="5653" width="13.85546875" style="32" customWidth="1"/>
    <col min="5654" max="5654" width="27.140625" style="32" customWidth="1"/>
    <col min="5655" max="5889" width="9.140625" style="32"/>
    <col min="5890" max="5890" width="20" style="32" customWidth="1"/>
    <col min="5891" max="5891" width="19" style="32" customWidth="1"/>
    <col min="5892" max="5892" width="16.42578125" style="32" customWidth="1"/>
    <col min="5893" max="5893" width="30" style="32" customWidth="1"/>
    <col min="5894" max="5894" width="12.85546875" style="32" customWidth="1"/>
    <col min="5895" max="5895" width="9.7109375" style="32" customWidth="1"/>
    <col min="5896" max="5896" width="14.28515625" style="32" customWidth="1"/>
    <col min="5897" max="5897" width="28" style="32" customWidth="1"/>
    <col min="5898" max="5898" width="12.28515625" style="32" customWidth="1"/>
    <col min="5899" max="5899" width="13.85546875" style="32" customWidth="1"/>
    <col min="5900" max="5900" width="12.5703125" style="32" customWidth="1"/>
    <col min="5901" max="5901" width="16.28515625" style="32" customWidth="1"/>
    <col min="5902" max="5903" width="9.140625" style="32"/>
    <col min="5904" max="5904" width="15" style="32" customWidth="1"/>
    <col min="5905" max="5905" width="14.28515625" style="32" customWidth="1"/>
    <col min="5906" max="5907" width="9.140625" style="32"/>
    <col min="5908" max="5908" width="13.140625" style="32" customWidth="1"/>
    <col min="5909" max="5909" width="13.85546875" style="32" customWidth="1"/>
    <col min="5910" max="5910" width="27.140625" style="32" customWidth="1"/>
    <col min="5911" max="6145" width="9.140625" style="32"/>
    <col min="6146" max="6146" width="20" style="32" customWidth="1"/>
    <col min="6147" max="6147" width="19" style="32" customWidth="1"/>
    <col min="6148" max="6148" width="16.42578125" style="32" customWidth="1"/>
    <col min="6149" max="6149" width="30" style="32" customWidth="1"/>
    <col min="6150" max="6150" width="12.85546875" style="32" customWidth="1"/>
    <col min="6151" max="6151" width="9.7109375" style="32" customWidth="1"/>
    <col min="6152" max="6152" width="14.28515625" style="32" customWidth="1"/>
    <col min="6153" max="6153" width="28" style="32" customWidth="1"/>
    <col min="6154" max="6154" width="12.28515625" style="32" customWidth="1"/>
    <col min="6155" max="6155" width="13.85546875" style="32" customWidth="1"/>
    <col min="6156" max="6156" width="12.5703125" style="32" customWidth="1"/>
    <col min="6157" max="6157" width="16.28515625" style="32" customWidth="1"/>
    <col min="6158" max="6159" width="9.140625" style="32"/>
    <col min="6160" max="6160" width="15" style="32" customWidth="1"/>
    <col min="6161" max="6161" width="14.28515625" style="32" customWidth="1"/>
    <col min="6162" max="6163" width="9.140625" style="32"/>
    <col min="6164" max="6164" width="13.140625" style="32" customWidth="1"/>
    <col min="6165" max="6165" width="13.85546875" style="32" customWidth="1"/>
    <col min="6166" max="6166" width="27.140625" style="32" customWidth="1"/>
    <col min="6167" max="6401" width="9.140625" style="32"/>
    <col min="6402" max="6402" width="20" style="32" customWidth="1"/>
    <col min="6403" max="6403" width="19" style="32" customWidth="1"/>
    <col min="6404" max="6404" width="16.42578125" style="32" customWidth="1"/>
    <col min="6405" max="6405" width="30" style="32" customWidth="1"/>
    <col min="6406" max="6406" width="12.85546875" style="32" customWidth="1"/>
    <col min="6407" max="6407" width="9.7109375" style="32" customWidth="1"/>
    <col min="6408" max="6408" width="14.28515625" style="32" customWidth="1"/>
    <col min="6409" max="6409" width="28" style="32" customWidth="1"/>
    <col min="6410" max="6410" width="12.28515625" style="32" customWidth="1"/>
    <col min="6411" max="6411" width="13.85546875" style="32" customWidth="1"/>
    <col min="6412" max="6412" width="12.5703125" style="32" customWidth="1"/>
    <col min="6413" max="6413" width="16.28515625" style="32" customWidth="1"/>
    <col min="6414" max="6415" width="9.140625" style="32"/>
    <col min="6416" max="6416" width="15" style="32" customWidth="1"/>
    <col min="6417" max="6417" width="14.28515625" style="32" customWidth="1"/>
    <col min="6418" max="6419" width="9.140625" style="32"/>
    <col min="6420" max="6420" width="13.140625" style="32" customWidth="1"/>
    <col min="6421" max="6421" width="13.85546875" style="32" customWidth="1"/>
    <col min="6422" max="6422" width="27.140625" style="32" customWidth="1"/>
    <col min="6423" max="6657" width="9.140625" style="32"/>
    <col min="6658" max="6658" width="20" style="32" customWidth="1"/>
    <col min="6659" max="6659" width="19" style="32" customWidth="1"/>
    <col min="6660" max="6660" width="16.42578125" style="32" customWidth="1"/>
    <col min="6661" max="6661" width="30" style="32" customWidth="1"/>
    <col min="6662" max="6662" width="12.85546875" style="32" customWidth="1"/>
    <col min="6663" max="6663" width="9.7109375" style="32" customWidth="1"/>
    <col min="6664" max="6664" width="14.28515625" style="32" customWidth="1"/>
    <col min="6665" max="6665" width="28" style="32" customWidth="1"/>
    <col min="6666" max="6666" width="12.28515625" style="32" customWidth="1"/>
    <col min="6667" max="6667" width="13.85546875" style="32" customWidth="1"/>
    <col min="6668" max="6668" width="12.5703125" style="32" customWidth="1"/>
    <col min="6669" max="6669" width="16.28515625" style="32" customWidth="1"/>
    <col min="6670" max="6671" width="9.140625" style="32"/>
    <col min="6672" max="6672" width="15" style="32" customWidth="1"/>
    <col min="6673" max="6673" width="14.28515625" style="32" customWidth="1"/>
    <col min="6674" max="6675" width="9.140625" style="32"/>
    <col min="6676" max="6676" width="13.140625" style="32" customWidth="1"/>
    <col min="6677" max="6677" width="13.85546875" style="32" customWidth="1"/>
    <col min="6678" max="6678" width="27.140625" style="32" customWidth="1"/>
    <col min="6679" max="6913" width="9.140625" style="32"/>
    <col min="6914" max="6914" width="20" style="32" customWidth="1"/>
    <col min="6915" max="6915" width="19" style="32" customWidth="1"/>
    <col min="6916" max="6916" width="16.42578125" style="32" customWidth="1"/>
    <col min="6917" max="6917" width="30" style="32" customWidth="1"/>
    <col min="6918" max="6918" width="12.85546875" style="32" customWidth="1"/>
    <col min="6919" max="6919" width="9.7109375" style="32" customWidth="1"/>
    <col min="6920" max="6920" width="14.28515625" style="32" customWidth="1"/>
    <col min="6921" max="6921" width="28" style="32" customWidth="1"/>
    <col min="6922" max="6922" width="12.28515625" style="32" customWidth="1"/>
    <col min="6923" max="6923" width="13.85546875" style="32" customWidth="1"/>
    <col min="6924" max="6924" width="12.5703125" style="32" customWidth="1"/>
    <col min="6925" max="6925" width="16.28515625" style="32" customWidth="1"/>
    <col min="6926" max="6927" width="9.140625" style="32"/>
    <col min="6928" max="6928" width="15" style="32" customWidth="1"/>
    <col min="6929" max="6929" width="14.28515625" style="32" customWidth="1"/>
    <col min="6930" max="6931" width="9.140625" style="32"/>
    <col min="6932" max="6932" width="13.140625" style="32" customWidth="1"/>
    <col min="6933" max="6933" width="13.85546875" style="32" customWidth="1"/>
    <col min="6934" max="6934" width="27.140625" style="32" customWidth="1"/>
    <col min="6935" max="7169" width="9.140625" style="32"/>
    <col min="7170" max="7170" width="20" style="32" customWidth="1"/>
    <col min="7171" max="7171" width="19" style="32" customWidth="1"/>
    <col min="7172" max="7172" width="16.42578125" style="32" customWidth="1"/>
    <col min="7173" max="7173" width="30" style="32" customWidth="1"/>
    <col min="7174" max="7174" width="12.85546875" style="32" customWidth="1"/>
    <col min="7175" max="7175" width="9.7109375" style="32" customWidth="1"/>
    <col min="7176" max="7176" width="14.28515625" style="32" customWidth="1"/>
    <col min="7177" max="7177" width="28" style="32" customWidth="1"/>
    <col min="7178" max="7178" width="12.28515625" style="32" customWidth="1"/>
    <col min="7179" max="7179" width="13.85546875" style="32" customWidth="1"/>
    <col min="7180" max="7180" width="12.5703125" style="32" customWidth="1"/>
    <col min="7181" max="7181" width="16.28515625" style="32" customWidth="1"/>
    <col min="7182" max="7183" width="9.140625" style="32"/>
    <col min="7184" max="7184" width="15" style="32" customWidth="1"/>
    <col min="7185" max="7185" width="14.28515625" style="32" customWidth="1"/>
    <col min="7186" max="7187" width="9.140625" style="32"/>
    <col min="7188" max="7188" width="13.140625" style="32" customWidth="1"/>
    <col min="7189" max="7189" width="13.85546875" style="32" customWidth="1"/>
    <col min="7190" max="7190" width="27.140625" style="32" customWidth="1"/>
    <col min="7191" max="7425" width="9.140625" style="32"/>
    <col min="7426" max="7426" width="20" style="32" customWidth="1"/>
    <col min="7427" max="7427" width="19" style="32" customWidth="1"/>
    <col min="7428" max="7428" width="16.42578125" style="32" customWidth="1"/>
    <col min="7429" max="7429" width="30" style="32" customWidth="1"/>
    <col min="7430" max="7430" width="12.85546875" style="32" customWidth="1"/>
    <col min="7431" max="7431" width="9.7109375" style="32" customWidth="1"/>
    <col min="7432" max="7432" width="14.28515625" style="32" customWidth="1"/>
    <col min="7433" max="7433" width="28" style="32" customWidth="1"/>
    <col min="7434" max="7434" width="12.28515625" style="32" customWidth="1"/>
    <col min="7435" max="7435" width="13.85546875" style="32" customWidth="1"/>
    <col min="7436" max="7436" width="12.5703125" style="32" customWidth="1"/>
    <col min="7437" max="7437" width="16.28515625" style="32" customWidth="1"/>
    <col min="7438" max="7439" width="9.140625" style="32"/>
    <col min="7440" max="7440" width="15" style="32" customWidth="1"/>
    <col min="7441" max="7441" width="14.28515625" style="32" customWidth="1"/>
    <col min="7442" max="7443" width="9.140625" style="32"/>
    <col min="7444" max="7444" width="13.140625" style="32" customWidth="1"/>
    <col min="7445" max="7445" width="13.85546875" style="32" customWidth="1"/>
    <col min="7446" max="7446" width="27.140625" style="32" customWidth="1"/>
    <col min="7447" max="7681" width="9.140625" style="32"/>
    <col min="7682" max="7682" width="20" style="32" customWidth="1"/>
    <col min="7683" max="7683" width="19" style="32" customWidth="1"/>
    <col min="7684" max="7684" width="16.42578125" style="32" customWidth="1"/>
    <col min="7685" max="7685" width="30" style="32" customWidth="1"/>
    <col min="7686" max="7686" width="12.85546875" style="32" customWidth="1"/>
    <col min="7687" max="7687" width="9.7109375" style="32" customWidth="1"/>
    <col min="7688" max="7688" width="14.28515625" style="32" customWidth="1"/>
    <col min="7689" max="7689" width="28" style="32" customWidth="1"/>
    <col min="7690" max="7690" width="12.28515625" style="32" customWidth="1"/>
    <col min="7691" max="7691" width="13.85546875" style="32" customWidth="1"/>
    <col min="7692" max="7692" width="12.5703125" style="32" customWidth="1"/>
    <col min="7693" max="7693" width="16.28515625" style="32" customWidth="1"/>
    <col min="7694" max="7695" width="9.140625" style="32"/>
    <col min="7696" max="7696" width="15" style="32" customWidth="1"/>
    <col min="7697" max="7697" width="14.28515625" style="32" customWidth="1"/>
    <col min="7698" max="7699" width="9.140625" style="32"/>
    <col min="7700" max="7700" width="13.140625" style="32" customWidth="1"/>
    <col min="7701" max="7701" width="13.85546875" style="32" customWidth="1"/>
    <col min="7702" max="7702" width="27.140625" style="32" customWidth="1"/>
    <col min="7703" max="7937" width="9.140625" style="32"/>
    <col min="7938" max="7938" width="20" style="32" customWidth="1"/>
    <col min="7939" max="7939" width="19" style="32" customWidth="1"/>
    <col min="7940" max="7940" width="16.42578125" style="32" customWidth="1"/>
    <col min="7941" max="7941" width="30" style="32" customWidth="1"/>
    <col min="7942" max="7942" width="12.85546875" style="32" customWidth="1"/>
    <col min="7943" max="7943" width="9.7109375" style="32" customWidth="1"/>
    <col min="7944" max="7944" width="14.28515625" style="32" customWidth="1"/>
    <col min="7945" max="7945" width="28" style="32" customWidth="1"/>
    <col min="7946" max="7946" width="12.28515625" style="32" customWidth="1"/>
    <col min="7947" max="7947" width="13.85546875" style="32" customWidth="1"/>
    <col min="7948" max="7948" width="12.5703125" style="32" customWidth="1"/>
    <col min="7949" max="7949" width="16.28515625" style="32" customWidth="1"/>
    <col min="7950" max="7951" width="9.140625" style="32"/>
    <col min="7952" max="7952" width="15" style="32" customWidth="1"/>
    <col min="7953" max="7953" width="14.28515625" style="32" customWidth="1"/>
    <col min="7954" max="7955" width="9.140625" style="32"/>
    <col min="7956" max="7956" width="13.140625" style="32" customWidth="1"/>
    <col min="7957" max="7957" width="13.85546875" style="32" customWidth="1"/>
    <col min="7958" max="7958" width="27.140625" style="32" customWidth="1"/>
    <col min="7959" max="8193" width="9.140625" style="32"/>
    <col min="8194" max="8194" width="20" style="32" customWidth="1"/>
    <col min="8195" max="8195" width="19" style="32" customWidth="1"/>
    <col min="8196" max="8196" width="16.42578125" style="32" customWidth="1"/>
    <col min="8197" max="8197" width="30" style="32" customWidth="1"/>
    <col min="8198" max="8198" width="12.85546875" style="32" customWidth="1"/>
    <col min="8199" max="8199" width="9.7109375" style="32" customWidth="1"/>
    <col min="8200" max="8200" width="14.28515625" style="32" customWidth="1"/>
    <col min="8201" max="8201" width="28" style="32" customWidth="1"/>
    <col min="8202" max="8202" width="12.28515625" style="32" customWidth="1"/>
    <col min="8203" max="8203" width="13.85546875" style="32" customWidth="1"/>
    <col min="8204" max="8204" width="12.5703125" style="32" customWidth="1"/>
    <col min="8205" max="8205" width="16.28515625" style="32" customWidth="1"/>
    <col min="8206" max="8207" width="9.140625" style="32"/>
    <col min="8208" max="8208" width="15" style="32" customWidth="1"/>
    <col min="8209" max="8209" width="14.28515625" style="32" customWidth="1"/>
    <col min="8210" max="8211" width="9.140625" style="32"/>
    <col min="8212" max="8212" width="13.140625" style="32" customWidth="1"/>
    <col min="8213" max="8213" width="13.85546875" style="32" customWidth="1"/>
    <col min="8214" max="8214" width="27.140625" style="32" customWidth="1"/>
    <col min="8215" max="8449" width="9.140625" style="32"/>
    <col min="8450" max="8450" width="20" style="32" customWidth="1"/>
    <col min="8451" max="8451" width="19" style="32" customWidth="1"/>
    <col min="8452" max="8452" width="16.42578125" style="32" customWidth="1"/>
    <col min="8453" max="8453" width="30" style="32" customWidth="1"/>
    <col min="8454" max="8454" width="12.85546875" style="32" customWidth="1"/>
    <col min="8455" max="8455" width="9.7109375" style="32" customWidth="1"/>
    <col min="8456" max="8456" width="14.28515625" style="32" customWidth="1"/>
    <col min="8457" max="8457" width="28" style="32" customWidth="1"/>
    <col min="8458" max="8458" width="12.28515625" style="32" customWidth="1"/>
    <col min="8459" max="8459" width="13.85546875" style="32" customWidth="1"/>
    <col min="8460" max="8460" width="12.5703125" style="32" customWidth="1"/>
    <col min="8461" max="8461" width="16.28515625" style="32" customWidth="1"/>
    <col min="8462" max="8463" width="9.140625" style="32"/>
    <col min="8464" max="8464" width="15" style="32" customWidth="1"/>
    <col min="8465" max="8465" width="14.28515625" style="32" customWidth="1"/>
    <col min="8466" max="8467" width="9.140625" style="32"/>
    <col min="8468" max="8468" width="13.140625" style="32" customWidth="1"/>
    <col min="8469" max="8469" width="13.85546875" style="32" customWidth="1"/>
    <col min="8470" max="8470" width="27.140625" style="32" customWidth="1"/>
    <col min="8471" max="8705" width="9.140625" style="32"/>
    <col min="8706" max="8706" width="20" style="32" customWidth="1"/>
    <col min="8707" max="8707" width="19" style="32" customWidth="1"/>
    <col min="8708" max="8708" width="16.42578125" style="32" customWidth="1"/>
    <col min="8709" max="8709" width="30" style="32" customWidth="1"/>
    <col min="8710" max="8710" width="12.85546875" style="32" customWidth="1"/>
    <col min="8711" max="8711" width="9.7109375" style="32" customWidth="1"/>
    <col min="8712" max="8712" width="14.28515625" style="32" customWidth="1"/>
    <col min="8713" max="8713" width="28" style="32" customWidth="1"/>
    <col min="8714" max="8714" width="12.28515625" style="32" customWidth="1"/>
    <col min="8715" max="8715" width="13.85546875" style="32" customWidth="1"/>
    <col min="8716" max="8716" width="12.5703125" style="32" customWidth="1"/>
    <col min="8717" max="8717" width="16.28515625" style="32" customWidth="1"/>
    <col min="8718" max="8719" width="9.140625" style="32"/>
    <col min="8720" max="8720" width="15" style="32" customWidth="1"/>
    <col min="8721" max="8721" width="14.28515625" style="32" customWidth="1"/>
    <col min="8722" max="8723" width="9.140625" style="32"/>
    <col min="8724" max="8724" width="13.140625" style="32" customWidth="1"/>
    <col min="8725" max="8725" width="13.85546875" style="32" customWidth="1"/>
    <col min="8726" max="8726" width="27.140625" style="32" customWidth="1"/>
    <col min="8727" max="8961" width="9.140625" style="32"/>
    <col min="8962" max="8962" width="20" style="32" customWidth="1"/>
    <col min="8963" max="8963" width="19" style="32" customWidth="1"/>
    <col min="8964" max="8964" width="16.42578125" style="32" customWidth="1"/>
    <col min="8965" max="8965" width="30" style="32" customWidth="1"/>
    <col min="8966" max="8966" width="12.85546875" style="32" customWidth="1"/>
    <col min="8967" max="8967" width="9.7109375" style="32" customWidth="1"/>
    <col min="8968" max="8968" width="14.28515625" style="32" customWidth="1"/>
    <col min="8969" max="8969" width="28" style="32" customWidth="1"/>
    <col min="8970" max="8970" width="12.28515625" style="32" customWidth="1"/>
    <col min="8971" max="8971" width="13.85546875" style="32" customWidth="1"/>
    <col min="8972" max="8972" width="12.5703125" style="32" customWidth="1"/>
    <col min="8973" max="8973" width="16.28515625" style="32" customWidth="1"/>
    <col min="8974" max="8975" width="9.140625" style="32"/>
    <col min="8976" max="8976" width="15" style="32" customWidth="1"/>
    <col min="8977" max="8977" width="14.28515625" style="32" customWidth="1"/>
    <col min="8978" max="8979" width="9.140625" style="32"/>
    <col min="8980" max="8980" width="13.140625" style="32" customWidth="1"/>
    <col min="8981" max="8981" width="13.85546875" style="32" customWidth="1"/>
    <col min="8982" max="8982" width="27.140625" style="32" customWidth="1"/>
    <col min="8983" max="9217" width="9.140625" style="32"/>
    <col min="9218" max="9218" width="20" style="32" customWidth="1"/>
    <col min="9219" max="9219" width="19" style="32" customWidth="1"/>
    <col min="9220" max="9220" width="16.42578125" style="32" customWidth="1"/>
    <col min="9221" max="9221" width="30" style="32" customWidth="1"/>
    <col min="9222" max="9222" width="12.85546875" style="32" customWidth="1"/>
    <col min="9223" max="9223" width="9.7109375" style="32" customWidth="1"/>
    <col min="9224" max="9224" width="14.28515625" style="32" customWidth="1"/>
    <col min="9225" max="9225" width="28" style="32" customWidth="1"/>
    <col min="9226" max="9226" width="12.28515625" style="32" customWidth="1"/>
    <col min="9227" max="9227" width="13.85546875" style="32" customWidth="1"/>
    <col min="9228" max="9228" width="12.5703125" style="32" customWidth="1"/>
    <col min="9229" max="9229" width="16.28515625" style="32" customWidth="1"/>
    <col min="9230" max="9231" width="9.140625" style="32"/>
    <col min="9232" max="9232" width="15" style="32" customWidth="1"/>
    <col min="9233" max="9233" width="14.28515625" style="32" customWidth="1"/>
    <col min="9234" max="9235" width="9.140625" style="32"/>
    <col min="9236" max="9236" width="13.140625" style="32" customWidth="1"/>
    <col min="9237" max="9237" width="13.85546875" style="32" customWidth="1"/>
    <col min="9238" max="9238" width="27.140625" style="32" customWidth="1"/>
    <col min="9239" max="9473" width="9.140625" style="32"/>
    <col min="9474" max="9474" width="20" style="32" customWidth="1"/>
    <col min="9475" max="9475" width="19" style="32" customWidth="1"/>
    <col min="9476" max="9476" width="16.42578125" style="32" customWidth="1"/>
    <col min="9477" max="9477" width="30" style="32" customWidth="1"/>
    <col min="9478" max="9478" width="12.85546875" style="32" customWidth="1"/>
    <col min="9479" max="9479" width="9.7109375" style="32" customWidth="1"/>
    <col min="9480" max="9480" width="14.28515625" style="32" customWidth="1"/>
    <col min="9481" max="9481" width="28" style="32" customWidth="1"/>
    <col min="9482" max="9482" width="12.28515625" style="32" customWidth="1"/>
    <col min="9483" max="9483" width="13.85546875" style="32" customWidth="1"/>
    <col min="9484" max="9484" width="12.5703125" style="32" customWidth="1"/>
    <col min="9485" max="9485" width="16.28515625" style="32" customWidth="1"/>
    <col min="9486" max="9487" width="9.140625" style="32"/>
    <col min="9488" max="9488" width="15" style="32" customWidth="1"/>
    <col min="9489" max="9489" width="14.28515625" style="32" customWidth="1"/>
    <col min="9490" max="9491" width="9.140625" style="32"/>
    <col min="9492" max="9492" width="13.140625" style="32" customWidth="1"/>
    <col min="9493" max="9493" width="13.85546875" style="32" customWidth="1"/>
    <col min="9494" max="9494" width="27.140625" style="32" customWidth="1"/>
    <col min="9495" max="9729" width="9.140625" style="32"/>
    <col min="9730" max="9730" width="20" style="32" customWidth="1"/>
    <col min="9731" max="9731" width="19" style="32" customWidth="1"/>
    <col min="9732" max="9732" width="16.42578125" style="32" customWidth="1"/>
    <col min="9733" max="9733" width="30" style="32" customWidth="1"/>
    <col min="9734" max="9734" width="12.85546875" style="32" customWidth="1"/>
    <col min="9735" max="9735" width="9.7109375" style="32" customWidth="1"/>
    <col min="9736" max="9736" width="14.28515625" style="32" customWidth="1"/>
    <col min="9737" max="9737" width="28" style="32" customWidth="1"/>
    <col min="9738" max="9738" width="12.28515625" style="32" customWidth="1"/>
    <col min="9739" max="9739" width="13.85546875" style="32" customWidth="1"/>
    <col min="9740" max="9740" width="12.5703125" style="32" customWidth="1"/>
    <col min="9741" max="9741" width="16.28515625" style="32" customWidth="1"/>
    <col min="9742" max="9743" width="9.140625" style="32"/>
    <col min="9744" max="9744" width="15" style="32" customWidth="1"/>
    <col min="9745" max="9745" width="14.28515625" style="32" customWidth="1"/>
    <col min="9746" max="9747" width="9.140625" style="32"/>
    <col min="9748" max="9748" width="13.140625" style="32" customWidth="1"/>
    <col min="9749" max="9749" width="13.85546875" style="32" customWidth="1"/>
    <col min="9750" max="9750" width="27.140625" style="32" customWidth="1"/>
    <col min="9751" max="9985" width="9.140625" style="32"/>
    <col min="9986" max="9986" width="20" style="32" customWidth="1"/>
    <col min="9987" max="9987" width="19" style="32" customWidth="1"/>
    <col min="9988" max="9988" width="16.42578125" style="32" customWidth="1"/>
    <col min="9989" max="9989" width="30" style="32" customWidth="1"/>
    <col min="9990" max="9990" width="12.85546875" style="32" customWidth="1"/>
    <col min="9991" max="9991" width="9.7109375" style="32" customWidth="1"/>
    <col min="9992" max="9992" width="14.28515625" style="32" customWidth="1"/>
    <col min="9993" max="9993" width="28" style="32" customWidth="1"/>
    <col min="9994" max="9994" width="12.28515625" style="32" customWidth="1"/>
    <col min="9995" max="9995" width="13.85546875" style="32" customWidth="1"/>
    <col min="9996" max="9996" width="12.5703125" style="32" customWidth="1"/>
    <col min="9997" max="9997" width="16.28515625" style="32" customWidth="1"/>
    <col min="9998" max="9999" width="9.140625" style="32"/>
    <col min="10000" max="10000" width="15" style="32" customWidth="1"/>
    <col min="10001" max="10001" width="14.28515625" style="32" customWidth="1"/>
    <col min="10002" max="10003" width="9.140625" style="32"/>
    <col min="10004" max="10004" width="13.140625" style="32" customWidth="1"/>
    <col min="10005" max="10005" width="13.85546875" style="32" customWidth="1"/>
    <col min="10006" max="10006" width="27.140625" style="32" customWidth="1"/>
    <col min="10007" max="10241" width="9.140625" style="32"/>
    <col min="10242" max="10242" width="20" style="32" customWidth="1"/>
    <col min="10243" max="10243" width="19" style="32" customWidth="1"/>
    <col min="10244" max="10244" width="16.42578125" style="32" customWidth="1"/>
    <col min="10245" max="10245" width="30" style="32" customWidth="1"/>
    <col min="10246" max="10246" width="12.85546875" style="32" customWidth="1"/>
    <col min="10247" max="10247" width="9.7109375" style="32" customWidth="1"/>
    <col min="10248" max="10248" width="14.28515625" style="32" customWidth="1"/>
    <col min="10249" max="10249" width="28" style="32" customWidth="1"/>
    <col min="10250" max="10250" width="12.28515625" style="32" customWidth="1"/>
    <col min="10251" max="10251" width="13.85546875" style="32" customWidth="1"/>
    <col min="10252" max="10252" width="12.5703125" style="32" customWidth="1"/>
    <col min="10253" max="10253" width="16.28515625" style="32" customWidth="1"/>
    <col min="10254" max="10255" width="9.140625" style="32"/>
    <col min="10256" max="10256" width="15" style="32" customWidth="1"/>
    <col min="10257" max="10257" width="14.28515625" style="32" customWidth="1"/>
    <col min="10258" max="10259" width="9.140625" style="32"/>
    <col min="10260" max="10260" width="13.140625" style="32" customWidth="1"/>
    <col min="10261" max="10261" width="13.85546875" style="32" customWidth="1"/>
    <col min="10262" max="10262" width="27.140625" style="32" customWidth="1"/>
    <col min="10263" max="10497" width="9.140625" style="32"/>
    <col min="10498" max="10498" width="20" style="32" customWidth="1"/>
    <col min="10499" max="10499" width="19" style="32" customWidth="1"/>
    <col min="10500" max="10500" width="16.42578125" style="32" customWidth="1"/>
    <col min="10501" max="10501" width="30" style="32" customWidth="1"/>
    <col min="10502" max="10502" width="12.85546875" style="32" customWidth="1"/>
    <col min="10503" max="10503" width="9.7109375" style="32" customWidth="1"/>
    <col min="10504" max="10504" width="14.28515625" style="32" customWidth="1"/>
    <col min="10505" max="10505" width="28" style="32" customWidth="1"/>
    <col min="10506" max="10506" width="12.28515625" style="32" customWidth="1"/>
    <col min="10507" max="10507" width="13.85546875" style="32" customWidth="1"/>
    <col min="10508" max="10508" width="12.5703125" style="32" customWidth="1"/>
    <col min="10509" max="10509" width="16.28515625" style="32" customWidth="1"/>
    <col min="10510" max="10511" width="9.140625" style="32"/>
    <col min="10512" max="10512" width="15" style="32" customWidth="1"/>
    <col min="10513" max="10513" width="14.28515625" style="32" customWidth="1"/>
    <col min="10514" max="10515" width="9.140625" style="32"/>
    <col min="10516" max="10516" width="13.140625" style="32" customWidth="1"/>
    <col min="10517" max="10517" width="13.85546875" style="32" customWidth="1"/>
    <col min="10518" max="10518" width="27.140625" style="32" customWidth="1"/>
    <col min="10519" max="10753" width="9.140625" style="32"/>
    <col min="10754" max="10754" width="20" style="32" customWidth="1"/>
    <col min="10755" max="10755" width="19" style="32" customWidth="1"/>
    <col min="10756" max="10756" width="16.42578125" style="32" customWidth="1"/>
    <col min="10757" max="10757" width="30" style="32" customWidth="1"/>
    <col min="10758" max="10758" width="12.85546875" style="32" customWidth="1"/>
    <col min="10759" max="10759" width="9.7109375" style="32" customWidth="1"/>
    <col min="10760" max="10760" width="14.28515625" style="32" customWidth="1"/>
    <col min="10761" max="10761" width="28" style="32" customWidth="1"/>
    <col min="10762" max="10762" width="12.28515625" style="32" customWidth="1"/>
    <col min="10763" max="10763" width="13.85546875" style="32" customWidth="1"/>
    <col min="10764" max="10764" width="12.5703125" style="32" customWidth="1"/>
    <col min="10765" max="10765" width="16.28515625" style="32" customWidth="1"/>
    <col min="10766" max="10767" width="9.140625" style="32"/>
    <col min="10768" max="10768" width="15" style="32" customWidth="1"/>
    <col min="10769" max="10769" width="14.28515625" style="32" customWidth="1"/>
    <col min="10770" max="10771" width="9.140625" style="32"/>
    <col min="10772" max="10772" width="13.140625" style="32" customWidth="1"/>
    <col min="10773" max="10773" width="13.85546875" style="32" customWidth="1"/>
    <col min="10774" max="10774" width="27.140625" style="32" customWidth="1"/>
    <col min="10775" max="11009" width="9.140625" style="32"/>
    <col min="11010" max="11010" width="20" style="32" customWidth="1"/>
    <col min="11011" max="11011" width="19" style="32" customWidth="1"/>
    <col min="11012" max="11012" width="16.42578125" style="32" customWidth="1"/>
    <col min="11013" max="11013" width="30" style="32" customWidth="1"/>
    <col min="11014" max="11014" width="12.85546875" style="32" customWidth="1"/>
    <col min="11015" max="11015" width="9.7109375" style="32" customWidth="1"/>
    <col min="11016" max="11016" width="14.28515625" style="32" customWidth="1"/>
    <col min="11017" max="11017" width="28" style="32" customWidth="1"/>
    <col min="11018" max="11018" width="12.28515625" style="32" customWidth="1"/>
    <col min="11019" max="11019" width="13.85546875" style="32" customWidth="1"/>
    <col min="11020" max="11020" width="12.5703125" style="32" customWidth="1"/>
    <col min="11021" max="11021" width="16.28515625" style="32" customWidth="1"/>
    <col min="11022" max="11023" width="9.140625" style="32"/>
    <col min="11024" max="11024" width="15" style="32" customWidth="1"/>
    <col min="11025" max="11025" width="14.28515625" style="32" customWidth="1"/>
    <col min="11026" max="11027" width="9.140625" style="32"/>
    <col min="11028" max="11028" width="13.140625" style="32" customWidth="1"/>
    <col min="11029" max="11029" width="13.85546875" style="32" customWidth="1"/>
    <col min="11030" max="11030" width="27.140625" style="32" customWidth="1"/>
    <col min="11031" max="11265" width="9.140625" style="32"/>
    <col min="11266" max="11266" width="20" style="32" customWidth="1"/>
    <col min="11267" max="11267" width="19" style="32" customWidth="1"/>
    <col min="11268" max="11268" width="16.42578125" style="32" customWidth="1"/>
    <col min="11269" max="11269" width="30" style="32" customWidth="1"/>
    <col min="11270" max="11270" width="12.85546875" style="32" customWidth="1"/>
    <col min="11271" max="11271" width="9.7109375" style="32" customWidth="1"/>
    <col min="11272" max="11272" width="14.28515625" style="32" customWidth="1"/>
    <col min="11273" max="11273" width="28" style="32" customWidth="1"/>
    <col min="11274" max="11274" width="12.28515625" style="32" customWidth="1"/>
    <col min="11275" max="11275" width="13.85546875" style="32" customWidth="1"/>
    <col min="11276" max="11276" width="12.5703125" style="32" customWidth="1"/>
    <col min="11277" max="11277" width="16.28515625" style="32" customWidth="1"/>
    <col min="11278" max="11279" width="9.140625" style="32"/>
    <col min="11280" max="11280" width="15" style="32" customWidth="1"/>
    <col min="11281" max="11281" width="14.28515625" style="32" customWidth="1"/>
    <col min="11282" max="11283" width="9.140625" style="32"/>
    <col min="11284" max="11284" width="13.140625" style="32" customWidth="1"/>
    <col min="11285" max="11285" width="13.85546875" style="32" customWidth="1"/>
    <col min="11286" max="11286" width="27.140625" style="32" customWidth="1"/>
    <col min="11287" max="11521" width="9.140625" style="32"/>
    <col min="11522" max="11522" width="20" style="32" customWidth="1"/>
    <col min="11523" max="11523" width="19" style="32" customWidth="1"/>
    <col min="11524" max="11524" width="16.42578125" style="32" customWidth="1"/>
    <col min="11525" max="11525" width="30" style="32" customWidth="1"/>
    <col min="11526" max="11526" width="12.85546875" style="32" customWidth="1"/>
    <col min="11527" max="11527" width="9.7109375" style="32" customWidth="1"/>
    <col min="11528" max="11528" width="14.28515625" style="32" customWidth="1"/>
    <col min="11529" max="11529" width="28" style="32" customWidth="1"/>
    <col min="11530" max="11530" width="12.28515625" style="32" customWidth="1"/>
    <col min="11531" max="11531" width="13.85546875" style="32" customWidth="1"/>
    <col min="11532" max="11532" width="12.5703125" style="32" customWidth="1"/>
    <col min="11533" max="11533" width="16.28515625" style="32" customWidth="1"/>
    <col min="11534" max="11535" width="9.140625" style="32"/>
    <col min="11536" max="11536" width="15" style="32" customWidth="1"/>
    <col min="11537" max="11537" width="14.28515625" style="32" customWidth="1"/>
    <col min="11538" max="11539" width="9.140625" style="32"/>
    <col min="11540" max="11540" width="13.140625" style="32" customWidth="1"/>
    <col min="11541" max="11541" width="13.85546875" style="32" customWidth="1"/>
    <col min="11542" max="11542" width="27.140625" style="32" customWidth="1"/>
    <col min="11543" max="11777" width="9.140625" style="32"/>
    <col min="11778" max="11778" width="20" style="32" customWidth="1"/>
    <col min="11779" max="11779" width="19" style="32" customWidth="1"/>
    <col min="11780" max="11780" width="16.42578125" style="32" customWidth="1"/>
    <col min="11781" max="11781" width="30" style="32" customWidth="1"/>
    <col min="11782" max="11782" width="12.85546875" style="32" customWidth="1"/>
    <col min="11783" max="11783" width="9.7109375" style="32" customWidth="1"/>
    <col min="11784" max="11784" width="14.28515625" style="32" customWidth="1"/>
    <col min="11785" max="11785" width="28" style="32" customWidth="1"/>
    <col min="11786" max="11786" width="12.28515625" style="32" customWidth="1"/>
    <col min="11787" max="11787" width="13.85546875" style="32" customWidth="1"/>
    <col min="11788" max="11788" width="12.5703125" style="32" customWidth="1"/>
    <col min="11789" max="11789" width="16.28515625" style="32" customWidth="1"/>
    <col min="11790" max="11791" width="9.140625" style="32"/>
    <col min="11792" max="11792" width="15" style="32" customWidth="1"/>
    <col min="11793" max="11793" width="14.28515625" style="32" customWidth="1"/>
    <col min="11794" max="11795" width="9.140625" style="32"/>
    <col min="11796" max="11796" width="13.140625" style="32" customWidth="1"/>
    <col min="11797" max="11797" width="13.85546875" style="32" customWidth="1"/>
    <col min="11798" max="11798" width="27.140625" style="32" customWidth="1"/>
    <col min="11799" max="12033" width="9.140625" style="32"/>
    <col min="12034" max="12034" width="20" style="32" customWidth="1"/>
    <col min="12035" max="12035" width="19" style="32" customWidth="1"/>
    <col min="12036" max="12036" width="16.42578125" style="32" customWidth="1"/>
    <col min="12037" max="12037" width="30" style="32" customWidth="1"/>
    <col min="12038" max="12038" width="12.85546875" style="32" customWidth="1"/>
    <col min="12039" max="12039" width="9.7109375" style="32" customWidth="1"/>
    <col min="12040" max="12040" width="14.28515625" style="32" customWidth="1"/>
    <col min="12041" max="12041" width="28" style="32" customWidth="1"/>
    <col min="12042" max="12042" width="12.28515625" style="32" customWidth="1"/>
    <col min="12043" max="12043" width="13.85546875" style="32" customWidth="1"/>
    <col min="12044" max="12044" width="12.5703125" style="32" customWidth="1"/>
    <col min="12045" max="12045" width="16.28515625" style="32" customWidth="1"/>
    <col min="12046" max="12047" width="9.140625" style="32"/>
    <col min="12048" max="12048" width="15" style="32" customWidth="1"/>
    <col min="12049" max="12049" width="14.28515625" style="32" customWidth="1"/>
    <col min="12050" max="12051" width="9.140625" style="32"/>
    <col min="12052" max="12052" width="13.140625" style="32" customWidth="1"/>
    <col min="12053" max="12053" width="13.85546875" style="32" customWidth="1"/>
    <col min="12054" max="12054" width="27.140625" style="32" customWidth="1"/>
    <col min="12055" max="12289" width="9.140625" style="32"/>
    <col min="12290" max="12290" width="20" style="32" customWidth="1"/>
    <col min="12291" max="12291" width="19" style="32" customWidth="1"/>
    <col min="12292" max="12292" width="16.42578125" style="32" customWidth="1"/>
    <col min="12293" max="12293" width="30" style="32" customWidth="1"/>
    <col min="12294" max="12294" width="12.85546875" style="32" customWidth="1"/>
    <col min="12295" max="12295" width="9.7109375" style="32" customWidth="1"/>
    <col min="12296" max="12296" width="14.28515625" style="32" customWidth="1"/>
    <col min="12297" max="12297" width="28" style="32" customWidth="1"/>
    <col min="12298" max="12298" width="12.28515625" style="32" customWidth="1"/>
    <col min="12299" max="12299" width="13.85546875" style="32" customWidth="1"/>
    <col min="12300" max="12300" width="12.5703125" style="32" customWidth="1"/>
    <col min="12301" max="12301" width="16.28515625" style="32" customWidth="1"/>
    <col min="12302" max="12303" width="9.140625" style="32"/>
    <col min="12304" max="12304" width="15" style="32" customWidth="1"/>
    <col min="12305" max="12305" width="14.28515625" style="32" customWidth="1"/>
    <col min="12306" max="12307" width="9.140625" style="32"/>
    <col min="12308" max="12308" width="13.140625" style="32" customWidth="1"/>
    <col min="12309" max="12309" width="13.85546875" style="32" customWidth="1"/>
    <col min="12310" max="12310" width="27.140625" style="32" customWidth="1"/>
    <col min="12311" max="12545" width="9.140625" style="32"/>
    <col min="12546" max="12546" width="20" style="32" customWidth="1"/>
    <col min="12547" max="12547" width="19" style="32" customWidth="1"/>
    <col min="12548" max="12548" width="16.42578125" style="32" customWidth="1"/>
    <col min="12549" max="12549" width="30" style="32" customWidth="1"/>
    <col min="12550" max="12550" width="12.85546875" style="32" customWidth="1"/>
    <col min="12551" max="12551" width="9.7109375" style="32" customWidth="1"/>
    <col min="12552" max="12552" width="14.28515625" style="32" customWidth="1"/>
    <col min="12553" max="12553" width="28" style="32" customWidth="1"/>
    <col min="12554" max="12554" width="12.28515625" style="32" customWidth="1"/>
    <col min="12555" max="12555" width="13.85546875" style="32" customWidth="1"/>
    <col min="12556" max="12556" width="12.5703125" style="32" customWidth="1"/>
    <col min="12557" max="12557" width="16.28515625" style="32" customWidth="1"/>
    <col min="12558" max="12559" width="9.140625" style="32"/>
    <col min="12560" max="12560" width="15" style="32" customWidth="1"/>
    <col min="12561" max="12561" width="14.28515625" style="32" customWidth="1"/>
    <col min="12562" max="12563" width="9.140625" style="32"/>
    <col min="12564" max="12564" width="13.140625" style="32" customWidth="1"/>
    <col min="12565" max="12565" width="13.85546875" style="32" customWidth="1"/>
    <col min="12566" max="12566" width="27.140625" style="32" customWidth="1"/>
    <col min="12567" max="12801" width="9.140625" style="32"/>
    <col min="12802" max="12802" width="20" style="32" customWidth="1"/>
    <col min="12803" max="12803" width="19" style="32" customWidth="1"/>
    <col min="12804" max="12804" width="16.42578125" style="32" customWidth="1"/>
    <col min="12805" max="12805" width="30" style="32" customWidth="1"/>
    <col min="12806" max="12806" width="12.85546875" style="32" customWidth="1"/>
    <col min="12807" max="12807" width="9.7109375" style="32" customWidth="1"/>
    <col min="12808" max="12808" width="14.28515625" style="32" customWidth="1"/>
    <col min="12809" max="12809" width="28" style="32" customWidth="1"/>
    <col min="12810" max="12810" width="12.28515625" style="32" customWidth="1"/>
    <col min="12811" max="12811" width="13.85546875" style="32" customWidth="1"/>
    <col min="12812" max="12812" width="12.5703125" style="32" customWidth="1"/>
    <col min="12813" max="12813" width="16.28515625" style="32" customWidth="1"/>
    <col min="12814" max="12815" width="9.140625" style="32"/>
    <col min="12816" max="12816" width="15" style="32" customWidth="1"/>
    <col min="12817" max="12817" width="14.28515625" style="32" customWidth="1"/>
    <col min="12818" max="12819" width="9.140625" style="32"/>
    <col min="12820" max="12820" width="13.140625" style="32" customWidth="1"/>
    <col min="12821" max="12821" width="13.85546875" style="32" customWidth="1"/>
    <col min="12822" max="12822" width="27.140625" style="32" customWidth="1"/>
    <col min="12823" max="13057" width="9.140625" style="32"/>
    <col min="13058" max="13058" width="20" style="32" customWidth="1"/>
    <col min="13059" max="13059" width="19" style="32" customWidth="1"/>
    <col min="13060" max="13060" width="16.42578125" style="32" customWidth="1"/>
    <col min="13061" max="13061" width="30" style="32" customWidth="1"/>
    <col min="13062" max="13062" width="12.85546875" style="32" customWidth="1"/>
    <col min="13063" max="13063" width="9.7109375" style="32" customWidth="1"/>
    <col min="13064" max="13064" width="14.28515625" style="32" customWidth="1"/>
    <col min="13065" max="13065" width="28" style="32" customWidth="1"/>
    <col min="13066" max="13066" width="12.28515625" style="32" customWidth="1"/>
    <col min="13067" max="13067" width="13.85546875" style="32" customWidth="1"/>
    <col min="13068" max="13068" width="12.5703125" style="32" customWidth="1"/>
    <col min="13069" max="13069" width="16.28515625" style="32" customWidth="1"/>
    <col min="13070" max="13071" width="9.140625" style="32"/>
    <col min="13072" max="13072" width="15" style="32" customWidth="1"/>
    <col min="13073" max="13073" width="14.28515625" style="32" customWidth="1"/>
    <col min="13074" max="13075" width="9.140625" style="32"/>
    <col min="13076" max="13076" width="13.140625" style="32" customWidth="1"/>
    <col min="13077" max="13077" width="13.85546875" style="32" customWidth="1"/>
    <col min="13078" max="13078" width="27.140625" style="32" customWidth="1"/>
    <col min="13079" max="13313" width="9.140625" style="32"/>
    <col min="13314" max="13314" width="20" style="32" customWidth="1"/>
    <col min="13315" max="13315" width="19" style="32" customWidth="1"/>
    <col min="13316" max="13316" width="16.42578125" style="32" customWidth="1"/>
    <col min="13317" max="13317" width="30" style="32" customWidth="1"/>
    <col min="13318" max="13318" width="12.85546875" style="32" customWidth="1"/>
    <col min="13319" max="13319" width="9.7109375" style="32" customWidth="1"/>
    <col min="13320" max="13320" width="14.28515625" style="32" customWidth="1"/>
    <col min="13321" max="13321" width="28" style="32" customWidth="1"/>
    <col min="13322" max="13322" width="12.28515625" style="32" customWidth="1"/>
    <col min="13323" max="13323" width="13.85546875" style="32" customWidth="1"/>
    <col min="13324" max="13324" width="12.5703125" style="32" customWidth="1"/>
    <col min="13325" max="13325" width="16.28515625" style="32" customWidth="1"/>
    <col min="13326" max="13327" width="9.140625" style="32"/>
    <col min="13328" max="13328" width="15" style="32" customWidth="1"/>
    <col min="13329" max="13329" width="14.28515625" style="32" customWidth="1"/>
    <col min="13330" max="13331" width="9.140625" style="32"/>
    <col min="13332" max="13332" width="13.140625" style="32" customWidth="1"/>
    <col min="13333" max="13333" width="13.85546875" style="32" customWidth="1"/>
    <col min="13334" max="13334" width="27.140625" style="32" customWidth="1"/>
    <col min="13335" max="13569" width="9.140625" style="32"/>
    <col min="13570" max="13570" width="20" style="32" customWidth="1"/>
    <col min="13571" max="13571" width="19" style="32" customWidth="1"/>
    <col min="13572" max="13572" width="16.42578125" style="32" customWidth="1"/>
    <col min="13573" max="13573" width="30" style="32" customWidth="1"/>
    <col min="13574" max="13574" width="12.85546875" style="32" customWidth="1"/>
    <col min="13575" max="13575" width="9.7109375" style="32" customWidth="1"/>
    <col min="13576" max="13576" width="14.28515625" style="32" customWidth="1"/>
    <col min="13577" max="13577" width="28" style="32" customWidth="1"/>
    <col min="13578" max="13578" width="12.28515625" style="32" customWidth="1"/>
    <col min="13579" max="13579" width="13.85546875" style="32" customWidth="1"/>
    <col min="13580" max="13580" width="12.5703125" style="32" customWidth="1"/>
    <col min="13581" max="13581" width="16.28515625" style="32" customWidth="1"/>
    <col min="13582" max="13583" width="9.140625" style="32"/>
    <col min="13584" max="13584" width="15" style="32" customWidth="1"/>
    <col min="13585" max="13585" width="14.28515625" style="32" customWidth="1"/>
    <col min="13586" max="13587" width="9.140625" style="32"/>
    <col min="13588" max="13588" width="13.140625" style="32" customWidth="1"/>
    <col min="13589" max="13589" width="13.85546875" style="32" customWidth="1"/>
    <col min="13590" max="13590" width="27.140625" style="32" customWidth="1"/>
    <col min="13591" max="13825" width="9.140625" style="32"/>
    <col min="13826" max="13826" width="20" style="32" customWidth="1"/>
    <col min="13827" max="13827" width="19" style="32" customWidth="1"/>
    <col min="13828" max="13828" width="16.42578125" style="32" customWidth="1"/>
    <col min="13829" max="13829" width="30" style="32" customWidth="1"/>
    <col min="13830" max="13830" width="12.85546875" style="32" customWidth="1"/>
    <col min="13831" max="13831" width="9.7109375" style="32" customWidth="1"/>
    <col min="13832" max="13832" width="14.28515625" style="32" customWidth="1"/>
    <col min="13833" max="13833" width="28" style="32" customWidth="1"/>
    <col min="13834" max="13834" width="12.28515625" style="32" customWidth="1"/>
    <col min="13835" max="13835" width="13.85546875" style="32" customWidth="1"/>
    <col min="13836" max="13836" width="12.5703125" style="32" customWidth="1"/>
    <col min="13837" max="13837" width="16.28515625" style="32" customWidth="1"/>
    <col min="13838" max="13839" width="9.140625" style="32"/>
    <col min="13840" max="13840" width="15" style="32" customWidth="1"/>
    <col min="13841" max="13841" width="14.28515625" style="32" customWidth="1"/>
    <col min="13842" max="13843" width="9.140625" style="32"/>
    <col min="13844" max="13844" width="13.140625" style="32" customWidth="1"/>
    <col min="13845" max="13845" width="13.85546875" style="32" customWidth="1"/>
    <col min="13846" max="13846" width="27.140625" style="32" customWidth="1"/>
    <col min="13847" max="14081" width="9.140625" style="32"/>
    <col min="14082" max="14082" width="20" style="32" customWidth="1"/>
    <col min="14083" max="14083" width="19" style="32" customWidth="1"/>
    <col min="14084" max="14084" width="16.42578125" style="32" customWidth="1"/>
    <col min="14085" max="14085" width="30" style="32" customWidth="1"/>
    <col min="14086" max="14086" width="12.85546875" style="32" customWidth="1"/>
    <col min="14087" max="14087" width="9.7109375" style="32" customWidth="1"/>
    <col min="14088" max="14088" width="14.28515625" style="32" customWidth="1"/>
    <col min="14089" max="14089" width="28" style="32" customWidth="1"/>
    <col min="14090" max="14090" width="12.28515625" style="32" customWidth="1"/>
    <col min="14091" max="14091" width="13.85546875" style="32" customWidth="1"/>
    <col min="14092" max="14092" width="12.5703125" style="32" customWidth="1"/>
    <col min="14093" max="14093" width="16.28515625" style="32" customWidth="1"/>
    <col min="14094" max="14095" width="9.140625" style="32"/>
    <col min="14096" max="14096" width="15" style="32" customWidth="1"/>
    <col min="14097" max="14097" width="14.28515625" style="32" customWidth="1"/>
    <col min="14098" max="14099" width="9.140625" style="32"/>
    <col min="14100" max="14100" width="13.140625" style="32" customWidth="1"/>
    <col min="14101" max="14101" width="13.85546875" style="32" customWidth="1"/>
    <col min="14102" max="14102" width="27.140625" style="32" customWidth="1"/>
    <col min="14103" max="14337" width="9.140625" style="32"/>
    <col min="14338" max="14338" width="20" style="32" customWidth="1"/>
    <col min="14339" max="14339" width="19" style="32" customWidth="1"/>
    <col min="14340" max="14340" width="16.42578125" style="32" customWidth="1"/>
    <col min="14341" max="14341" width="30" style="32" customWidth="1"/>
    <col min="14342" max="14342" width="12.85546875" style="32" customWidth="1"/>
    <col min="14343" max="14343" width="9.7109375" style="32" customWidth="1"/>
    <col min="14344" max="14344" width="14.28515625" style="32" customWidth="1"/>
    <col min="14345" max="14345" width="28" style="32" customWidth="1"/>
    <col min="14346" max="14346" width="12.28515625" style="32" customWidth="1"/>
    <col min="14347" max="14347" width="13.85546875" style="32" customWidth="1"/>
    <col min="14348" max="14348" width="12.5703125" style="32" customWidth="1"/>
    <col min="14349" max="14349" width="16.28515625" style="32" customWidth="1"/>
    <col min="14350" max="14351" width="9.140625" style="32"/>
    <col min="14352" max="14352" width="15" style="32" customWidth="1"/>
    <col min="14353" max="14353" width="14.28515625" style="32" customWidth="1"/>
    <col min="14354" max="14355" width="9.140625" style="32"/>
    <col min="14356" max="14356" width="13.140625" style="32" customWidth="1"/>
    <col min="14357" max="14357" width="13.85546875" style="32" customWidth="1"/>
    <col min="14358" max="14358" width="27.140625" style="32" customWidth="1"/>
    <col min="14359" max="14593" width="9.140625" style="32"/>
    <col min="14594" max="14594" width="20" style="32" customWidth="1"/>
    <col min="14595" max="14595" width="19" style="32" customWidth="1"/>
    <col min="14596" max="14596" width="16.42578125" style="32" customWidth="1"/>
    <col min="14597" max="14597" width="30" style="32" customWidth="1"/>
    <col min="14598" max="14598" width="12.85546875" style="32" customWidth="1"/>
    <col min="14599" max="14599" width="9.7109375" style="32" customWidth="1"/>
    <col min="14600" max="14600" width="14.28515625" style="32" customWidth="1"/>
    <col min="14601" max="14601" width="28" style="32" customWidth="1"/>
    <col min="14602" max="14602" width="12.28515625" style="32" customWidth="1"/>
    <col min="14603" max="14603" width="13.85546875" style="32" customWidth="1"/>
    <col min="14604" max="14604" width="12.5703125" style="32" customWidth="1"/>
    <col min="14605" max="14605" width="16.28515625" style="32" customWidth="1"/>
    <col min="14606" max="14607" width="9.140625" style="32"/>
    <col min="14608" max="14608" width="15" style="32" customWidth="1"/>
    <col min="14609" max="14609" width="14.28515625" style="32" customWidth="1"/>
    <col min="14610" max="14611" width="9.140625" style="32"/>
    <col min="14612" max="14612" width="13.140625" style="32" customWidth="1"/>
    <col min="14613" max="14613" width="13.85546875" style="32" customWidth="1"/>
    <col min="14614" max="14614" width="27.140625" style="32" customWidth="1"/>
    <col min="14615" max="14849" width="9.140625" style="32"/>
    <col min="14850" max="14850" width="20" style="32" customWidth="1"/>
    <col min="14851" max="14851" width="19" style="32" customWidth="1"/>
    <col min="14852" max="14852" width="16.42578125" style="32" customWidth="1"/>
    <col min="14853" max="14853" width="30" style="32" customWidth="1"/>
    <col min="14854" max="14854" width="12.85546875" style="32" customWidth="1"/>
    <col min="14855" max="14855" width="9.7109375" style="32" customWidth="1"/>
    <col min="14856" max="14856" width="14.28515625" style="32" customWidth="1"/>
    <col min="14857" max="14857" width="28" style="32" customWidth="1"/>
    <col min="14858" max="14858" width="12.28515625" style="32" customWidth="1"/>
    <col min="14859" max="14859" width="13.85546875" style="32" customWidth="1"/>
    <col min="14860" max="14860" width="12.5703125" style="32" customWidth="1"/>
    <col min="14861" max="14861" width="16.28515625" style="32" customWidth="1"/>
    <col min="14862" max="14863" width="9.140625" style="32"/>
    <col min="14864" max="14864" width="15" style="32" customWidth="1"/>
    <col min="14865" max="14865" width="14.28515625" style="32" customWidth="1"/>
    <col min="14866" max="14867" width="9.140625" style="32"/>
    <col min="14868" max="14868" width="13.140625" style="32" customWidth="1"/>
    <col min="14869" max="14869" width="13.85546875" style="32" customWidth="1"/>
    <col min="14870" max="14870" width="27.140625" style="32" customWidth="1"/>
    <col min="14871" max="15105" width="9.140625" style="32"/>
    <col min="15106" max="15106" width="20" style="32" customWidth="1"/>
    <col min="15107" max="15107" width="19" style="32" customWidth="1"/>
    <col min="15108" max="15108" width="16.42578125" style="32" customWidth="1"/>
    <col min="15109" max="15109" width="30" style="32" customWidth="1"/>
    <col min="15110" max="15110" width="12.85546875" style="32" customWidth="1"/>
    <col min="15111" max="15111" width="9.7109375" style="32" customWidth="1"/>
    <col min="15112" max="15112" width="14.28515625" style="32" customWidth="1"/>
    <col min="15113" max="15113" width="28" style="32" customWidth="1"/>
    <col min="15114" max="15114" width="12.28515625" style="32" customWidth="1"/>
    <col min="15115" max="15115" width="13.85546875" style="32" customWidth="1"/>
    <col min="15116" max="15116" width="12.5703125" style="32" customWidth="1"/>
    <col min="15117" max="15117" width="16.28515625" style="32" customWidth="1"/>
    <col min="15118" max="15119" width="9.140625" style="32"/>
    <col min="15120" max="15120" width="15" style="32" customWidth="1"/>
    <col min="15121" max="15121" width="14.28515625" style="32" customWidth="1"/>
    <col min="15122" max="15123" width="9.140625" style="32"/>
    <col min="15124" max="15124" width="13.140625" style="32" customWidth="1"/>
    <col min="15125" max="15125" width="13.85546875" style="32" customWidth="1"/>
    <col min="15126" max="15126" width="27.140625" style="32" customWidth="1"/>
    <col min="15127" max="15361" width="9.140625" style="32"/>
    <col min="15362" max="15362" width="20" style="32" customWidth="1"/>
    <col min="15363" max="15363" width="19" style="32" customWidth="1"/>
    <col min="15364" max="15364" width="16.42578125" style="32" customWidth="1"/>
    <col min="15365" max="15365" width="30" style="32" customWidth="1"/>
    <col min="15366" max="15366" width="12.85546875" style="32" customWidth="1"/>
    <col min="15367" max="15367" width="9.7109375" style="32" customWidth="1"/>
    <col min="15368" max="15368" width="14.28515625" style="32" customWidth="1"/>
    <col min="15369" max="15369" width="28" style="32" customWidth="1"/>
    <col min="15370" max="15370" width="12.28515625" style="32" customWidth="1"/>
    <col min="15371" max="15371" width="13.85546875" style="32" customWidth="1"/>
    <col min="15372" max="15372" width="12.5703125" style="32" customWidth="1"/>
    <col min="15373" max="15373" width="16.28515625" style="32" customWidth="1"/>
    <col min="15374" max="15375" width="9.140625" style="32"/>
    <col min="15376" max="15376" width="15" style="32" customWidth="1"/>
    <col min="15377" max="15377" width="14.28515625" style="32" customWidth="1"/>
    <col min="15378" max="15379" width="9.140625" style="32"/>
    <col min="15380" max="15380" width="13.140625" style="32" customWidth="1"/>
    <col min="15381" max="15381" width="13.85546875" style="32" customWidth="1"/>
    <col min="15382" max="15382" width="27.140625" style="32" customWidth="1"/>
    <col min="15383" max="15617" width="9.140625" style="32"/>
    <col min="15618" max="15618" width="20" style="32" customWidth="1"/>
    <col min="15619" max="15619" width="19" style="32" customWidth="1"/>
    <col min="15620" max="15620" width="16.42578125" style="32" customWidth="1"/>
    <col min="15621" max="15621" width="30" style="32" customWidth="1"/>
    <col min="15622" max="15622" width="12.85546875" style="32" customWidth="1"/>
    <col min="15623" max="15623" width="9.7109375" style="32" customWidth="1"/>
    <col min="15624" max="15624" width="14.28515625" style="32" customWidth="1"/>
    <col min="15625" max="15625" width="28" style="32" customWidth="1"/>
    <col min="15626" max="15626" width="12.28515625" style="32" customWidth="1"/>
    <col min="15627" max="15627" width="13.85546875" style="32" customWidth="1"/>
    <col min="15628" max="15628" width="12.5703125" style="32" customWidth="1"/>
    <col min="15629" max="15629" width="16.28515625" style="32" customWidth="1"/>
    <col min="15630" max="15631" width="9.140625" style="32"/>
    <col min="15632" max="15632" width="15" style="32" customWidth="1"/>
    <col min="15633" max="15633" width="14.28515625" style="32" customWidth="1"/>
    <col min="15634" max="15635" width="9.140625" style="32"/>
    <col min="15636" max="15636" width="13.140625" style="32" customWidth="1"/>
    <col min="15637" max="15637" width="13.85546875" style="32" customWidth="1"/>
    <col min="15638" max="15638" width="27.140625" style="32" customWidth="1"/>
    <col min="15639" max="15873" width="9.140625" style="32"/>
    <col min="15874" max="15874" width="20" style="32" customWidth="1"/>
    <col min="15875" max="15875" width="19" style="32" customWidth="1"/>
    <col min="15876" max="15876" width="16.42578125" style="32" customWidth="1"/>
    <col min="15877" max="15877" width="30" style="32" customWidth="1"/>
    <col min="15878" max="15878" width="12.85546875" style="32" customWidth="1"/>
    <col min="15879" max="15879" width="9.7109375" style="32" customWidth="1"/>
    <col min="15880" max="15880" width="14.28515625" style="32" customWidth="1"/>
    <col min="15881" max="15881" width="28" style="32" customWidth="1"/>
    <col min="15882" max="15882" width="12.28515625" style="32" customWidth="1"/>
    <col min="15883" max="15883" width="13.85546875" style="32" customWidth="1"/>
    <col min="15884" max="15884" width="12.5703125" style="32" customWidth="1"/>
    <col min="15885" max="15885" width="16.28515625" style="32" customWidth="1"/>
    <col min="15886" max="15887" width="9.140625" style="32"/>
    <col min="15888" max="15888" width="15" style="32" customWidth="1"/>
    <col min="15889" max="15889" width="14.28515625" style="32" customWidth="1"/>
    <col min="15890" max="15891" width="9.140625" style="32"/>
    <col min="15892" max="15892" width="13.140625" style="32" customWidth="1"/>
    <col min="15893" max="15893" width="13.85546875" style="32" customWidth="1"/>
    <col min="15894" max="15894" width="27.140625" style="32" customWidth="1"/>
    <col min="15895" max="16129" width="9.140625" style="32"/>
    <col min="16130" max="16130" width="20" style="32" customWidth="1"/>
    <col min="16131" max="16131" width="19" style="32" customWidth="1"/>
    <col min="16132" max="16132" width="16.42578125" style="32" customWidth="1"/>
    <col min="16133" max="16133" width="30" style="32" customWidth="1"/>
    <col min="16134" max="16134" width="12.85546875" style="32" customWidth="1"/>
    <col min="16135" max="16135" width="9.7109375" style="32" customWidth="1"/>
    <col min="16136" max="16136" width="14.28515625" style="32" customWidth="1"/>
    <col min="16137" max="16137" width="28" style="32" customWidth="1"/>
    <col min="16138" max="16138" width="12.28515625" style="32" customWidth="1"/>
    <col min="16139" max="16139" width="13.85546875" style="32" customWidth="1"/>
    <col min="16140" max="16140" width="12.5703125" style="32" customWidth="1"/>
    <col min="16141" max="16141" width="16.28515625" style="32" customWidth="1"/>
    <col min="16142" max="16143" width="9.140625" style="32"/>
    <col min="16144" max="16144" width="15" style="32" customWidth="1"/>
    <col min="16145" max="16145" width="14.28515625" style="32" customWidth="1"/>
    <col min="16146" max="16147" width="9.140625" style="32"/>
    <col min="16148" max="16148" width="13.140625" style="32" customWidth="1"/>
    <col min="16149" max="16149" width="13.85546875" style="32" customWidth="1"/>
    <col min="16150" max="16150" width="27.140625" style="32" customWidth="1"/>
    <col min="16151" max="16384" width="9.140625" style="32"/>
  </cols>
  <sheetData>
    <row r="1" spans="1:27" x14ac:dyDescent="0.25">
      <c r="A1" s="29"/>
      <c r="B1" s="30"/>
      <c r="C1" s="30"/>
      <c r="D1" s="30"/>
      <c r="E1" s="30"/>
      <c r="F1" s="30"/>
      <c r="G1" s="57" t="s">
        <v>47</v>
      </c>
      <c r="H1" s="58"/>
      <c r="I1" s="58"/>
      <c r="J1" s="58"/>
      <c r="K1" s="58"/>
      <c r="L1" s="58"/>
      <c r="M1" s="58"/>
      <c r="N1" s="58"/>
      <c r="O1" s="59"/>
      <c r="P1" s="30"/>
      <c r="Q1" s="30"/>
      <c r="R1" s="30"/>
      <c r="S1" s="30"/>
      <c r="T1" s="30"/>
      <c r="U1" s="31"/>
    </row>
    <row r="2" spans="1:27" x14ac:dyDescent="0.25">
      <c r="A2" s="33"/>
      <c r="U2" s="34"/>
    </row>
    <row r="3" spans="1:27" ht="23.25" customHeight="1" x14ac:dyDescent="0.25">
      <c r="A3" s="60" t="s">
        <v>48</v>
      </c>
      <c r="B3" s="62" t="s">
        <v>49</v>
      </c>
      <c r="C3" s="62" t="s">
        <v>50</v>
      </c>
      <c r="D3" s="62" t="s">
        <v>51</v>
      </c>
      <c r="E3" s="62" t="s">
        <v>9</v>
      </c>
      <c r="F3" s="64" t="s">
        <v>52</v>
      </c>
      <c r="G3" s="65"/>
      <c r="H3" s="66"/>
      <c r="I3" s="62" t="s">
        <v>18</v>
      </c>
      <c r="J3" s="62" t="s">
        <v>19</v>
      </c>
      <c r="K3" s="62" t="s">
        <v>53</v>
      </c>
      <c r="L3" s="64" t="s">
        <v>54</v>
      </c>
      <c r="M3" s="65"/>
      <c r="N3" s="65"/>
      <c r="O3" s="65"/>
      <c r="P3" s="66"/>
      <c r="Q3" s="64" t="s">
        <v>55</v>
      </c>
      <c r="R3" s="65"/>
      <c r="S3" s="65"/>
      <c r="T3" s="66"/>
      <c r="U3" s="55" t="s">
        <v>56</v>
      </c>
    </row>
    <row r="4" spans="1:27" x14ac:dyDescent="0.25">
      <c r="A4" s="61"/>
      <c r="B4" s="63"/>
      <c r="C4" s="63"/>
      <c r="D4" s="63"/>
      <c r="E4" s="63"/>
      <c r="F4" s="67"/>
      <c r="G4" s="68"/>
      <c r="H4" s="69"/>
      <c r="I4" s="63"/>
      <c r="J4" s="63"/>
      <c r="K4" s="63"/>
      <c r="L4" s="67"/>
      <c r="M4" s="68"/>
      <c r="N4" s="68"/>
      <c r="O4" s="68"/>
      <c r="P4" s="69"/>
      <c r="Q4" s="67"/>
      <c r="R4" s="68"/>
      <c r="S4" s="68"/>
      <c r="T4" s="69"/>
      <c r="U4" s="56"/>
    </row>
    <row r="5" spans="1:27" ht="42.75" customHeight="1" x14ac:dyDescent="0.25">
      <c r="A5" s="61"/>
      <c r="B5" s="63"/>
      <c r="C5" s="63"/>
      <c r="D5" s="63"/>
      <c r="E5" s="63"/>
      <c r="F5" s="35" t="s">
        <v>15</v>
      </c>
      <c r="G5" s="35" t="s">
        <v>16</v>
      </c>
      <c r="H5" s="35" t="s">
        <v>17</v>
      </c>
      <c r="I5" s="63"/>
      <c r="J5" s="63"/>
      <c r="K5" s="63"/>
      <c r="L5" s="35" t="s">
        <v>8</v>
      </c>
      <c r="M5" s="35" t="s">
        <v>20</v>
      </c>
      <c r="N5" s="35" t="s">
        <v>57</v>
      </c>
      <c r="O5" s="35" t="s">
        <v>58</v>
      </c>
      <c r="P5" s="35" t="s">
        <v>59</v>
      </c>
      <c r="Q5" s="35" t="s">
        <v>8</v>
      </c>
      <c r="R5" s="35" t="s">
        <v>57</v>
      </c>
      <c r="S5" s="35" t="s">
        <v>58</v>
      </c>
      <c r="T5" s="35" t="s">
        <v>59</v>
      </c>
      <c r="U5" s="56"/>
      <c r="X5" s="36" t="s">
        <v>60</v>
      </c>
      <c r="Y5" s="37" t="s">
        <v>0</v>
      </c>
      <c r="Z5" s="36" t="s">
        <v>61</v>
      </c>
      <c r="AA5" s="36" t="s">
        <v>43</v>
      </c>
    </row>
    <row r="6" spans="1:27" s="48" customFormat="1" ht="81" customHeight="1" x14ac:dyDescent="0.25">
      <c r="A6" s="90">
        <v>1</v>
      </c>
      <c r="B6" s="91" t="s">
        <v>62</v>
      </c>
      <c r="C6" s="91" t="s">
        <v>63</v>
      </c>
      <c r="D6" s="91" t="s">
        <v>72</v>
      </c>
      <c r="E6" s="91" t="s">
        <v>98</v>
      </c>
      <c r="F6" s="92">
        <f>17034332+1503333+2271216</f>
        <v>20808881</v>
      </c>
      <c r="G6" s="92">
        <v>0</v>
      </c>
      <c r="H6" s="92">
        <f t="shared" ref="H6:H15" si="0">F6+G6</f>
        <v>20808881</v>
      </c>
      <c r="I6" s="91" t="s">
        <v>82</v>
      </c>
      <c r="J6" s="93" t="s">
        <v>73</v>
      </c>
      <c r="K6" s="82">
        <v>44589</v>
      </c>
      <c r="L6" s="82">
        <v>44613</v>
      </c>
      <c r="M6" s="94" t="s">
        <v>74</v>
      </c>
      <c r="N6" s="94" t="s">
        <v>65</v>
      </c>
      <c r="O6" s="95" t="s">
        <v>66</v>
      </c>
      <c r="P6" s="94">
        <v>17800665</v>
      </c>
      <c r="Q6" s="82">
        <v>44613</v>
      </c>
      <c r="R6" s="94" t="s">
        <v>65</v>
      </c>
      <c r="S6" s="95" t="s">
        <v>66</v>
      </c>
      <c r="T6" s="94">
        <f>H6-P6</f>
        <v>3008216</v>
      </c>
      <c r="U6" s="96">
        <f t="shared" ref="U6:U15" si="1">P6+T6</f>
        <v>20808881</v>
      </c>
      <c r="V6" s="47" t="b">
        <f t="shared" ref="V6:V15" si="2">U6=H6</f>
        <v>1</v>
      </c>
      <c r="X6" s="36" t="s">
        <v>67</v>
      </c>
      <c r="Y6" s="37">
        <v>3115200</v>
      </c>
      <c r="Z6" s="37">
        <v>547083</v>
      </c>
      <c r="AA6" s="37">
        <f t="shared" ref="AA6:AA11" si="3">Y6-Z6</f>
        <v>2568117</v>
      </c>
    </row>
    <row r="7" spans="1:27" s="48" customFormat="1" ht="97.5" customHeight="1" x14ac:dyDescent="0.25">
      <c r="A7" s="90">
        <v>2</v>
      </c>
      <c r="B7" s="91" t="s">
        <v>62</v>
      </c>
      <c r="C7" s="91" t="s">
        <v>63</v>
      </c>
      <c r="D7" s="91" t="s">
        <v>64</v>
      </c>
      <c r="E7" s="91" t="s">
        <v>99</v>
      </c>
      <c r="F7" s="92">
        <f>1537200+1537200+1537200+1537200+1537200+696000+696000</f>
        <v>9078000</v>
      </c>
      <c r="G7" s="92">
        <f>276696+276696+276696+276696+276696+125280+125280</f>
        <v>1634040</v>
      </c>
      <c r="H7" s="92">
        <f t="shared" si="0"/>
        <v>10712040</v>
      </c>
      <c r="I7" s="91" t="s">
        <v>83</v>
      </c>
      <c r="J7" s="93" t="s">
        <v>76</v>
      </c>
      <c r="K7" s="82">
        <v>44775</v>
      </c>
      <c r="L7" s="82">
        <v>44830</v>
      </c>
      <c r="M7" s="94" t="s">
        <v>74</v>
      </c>
      <c r="N7" s="94" t="s">
        <v>65</v>
      </c>
      <c r="O7" s="95" t="s">
        <v>66</v>
      </c>
      <c r="P7" s="94">
        <v>6459141</v>
      </c>
      <c r="Q7" s="82">
        <v>44830</v>
      </c>
      <c r="R7" s="94" t="s">
        <v>65</v>
      </c>
      <c r="S7" s="95" t="s">
        <v>66</v>
      </c>
      <c r="T7" s="94">
        <f>H7-P7</f>
        <v>4252899</v>
      </c>
      <c r="U7" s="96">
        <f t="shared" si="1"/>
        <v>10712040</v>
      </c>
      <c r="V7" s="47" t="b">
        <f t="shared" si="2"/>
        <v>1</v>
      </c>
      <c r="X7" s="36" t="s">
        <v>67</v>
      </c>
      <c r="Y7" s="37">
        <v>2402704</v>
      </c>
      <c r="Z7" s="37"/>
      <c r="AA7" s="37">
        <f t="shared" si="3"/>
        <v>2402704</v>
      </c>
    </row>
    <row r="8" spans="1:27" s="48" customFormat="1" ht="97.5" customHeight="1" x14ac:dyDescent="0.25">
      <c r="A8" s="90">
        <v>3</v>
      </c>
      <c r="B8" s="91" t="s">
        <v>62</v>
      </c>
      <c r="C8" s="91" t="s">
        <v>63</v>
      </c>
      <c r="D8" s="91" t="s">
        <v>64</v>
      </c>
      <c r="E8" s="91" t="s">
        <v>100</v>
      </c>
      <c r="F8" s="92">
        <f>184000+209960+170000+150280+155125+156485+98515+214720+13200+417630</f>
        <v>1769915</v>
      </c>
      <c r="G8" s="92">
        <f>16560+16560+18896.4+18896.4+15300+15300+13525.2+13525.2+13961.25+13961.25+14083.65+14083.65+8866.35+8866.35+19324.8+19324.8+1188+1188+37586.7+37586.7-39.7</f>
        <v>318545</v>
      </c>
      <c r="H8" s="92">
        <f t="shared" si="0"/>
        <v>2088460</v>
      </c>
      <c r="I8" s="91" t="s">
        <v>84</v>
      </c>
      <c r="J8" s="93">
        <v>112</v>
      </c>
      <c r="K8" s="82">
        <v>44793</v>
      </c>
      <c r="L8" s="82">
        <v>44818</v>
      </c>
      <c r="M8" s="94" t="s">
        <v>74</v>
      </c>
      <c r="N8" s="94" t="s">
        <v>65</v>
      </c>
      <c r="O8" s="95" t="s">
        <v>66</v>
      </c>
      <c r="P8" s="94">
        <v>1389459</v>
      </c>
      <c r="Q8" s="82">
        <v>44818</v>
      </c>
      <c r="R8" s="94" t="s">
        <v>65</v>
      </c>
      <c r="S8" s="95" t="s">
        <v>66</v>
      </c>
      <c r="T8" s="94">
        <f t="shared" ref="T8:T15" si="4">H8-P8</f>
        <v>699001</v>
      </c>
      <c r="U8" s="96">
        <f t="shared" si="1"/>
        <v>2088460</v>
      </c>
      <c r="V8" s="47" t="b">
        <f t="shared" si="2"/>
        <v>1</v>
      </c>
      <c r="X8" s="36" t="s">
        <v>67</v>
      </c>
      <c r="Y8" s="37">
        <v>3115200</v>
      </c>
      <c r="Z8" s="37">
        <v>547083</v>
      </c>
      <c r="AA8" s="37">
        <f t="shared" si="3"/>
        <v>2568117</v>
      </c>
    </row>
    <row r="9" spans="1:27" s="48" customFormat="1" ht="97.5" customHeight="1" x14ac:dyDescent="0.25">
      <c r="A9" s="90">
        <v>4</v>
      </c>
      <c r="B9" s="91" t="s">
        <v>62</v>
      </c>
      <c r="C9" s="91" t="s">
        <v>63</v>
      </c>
      <c r="D9" s="91" t="s">
        <v>64</v>
      </c>
      <c r="E9" s="91" t="s">
        <v>92</v>
      </c>
      <c r="F9" s="92">
        <v>3409000</v>
      </c>
      <c r="G9" s="92">
        <f>306810*2</f>
        <v>613620</v>
      </c>
      <c r="H9" s="92">
        <f t="shared" si="0"/>
        <v>4022620</v>
      </c>
      <c r="I9" s="91" t="s">
        <v>91</v>
      </c>
      <c r="J9" s="93" t="s">
        <v>77</v>
      </c>
      <c r="K9" s="82">
        <v>44683</v>
      </c>
      <c r="L9" s="82">
        <v>44673</v>
      </c>
      <c r="M9" s="94" t="s">
        <v>74</v>
      </c>
      <c r="N9" s="94" t="s">
        <v>65</v>
      </c>
      <c r="O9" s="95" t="s">
        <v>66</v>
      </c>
      <c r="P9" s="94">
        <v>2983577</v>
      </c>
      <c r="Q9" s="82">
        <v>44673</v>
      </c>
      <c r="R9" s="94" t="s">
        <v>65</v>
      </c>
      <c r="S9" s="95" t="s">
        <v>66</v>
      </c>
      <c r="T9" s="94">
        <f t="shared" si="4"/>
        <v>1039043</v>
      </c>
      <c r="U9" s="96">
        <f t="shared" si="1"/>
        <v>4022620</v>
      </c>
      <c r="V9" s="47" t="b">
        <f t="shared" si="2"/>
        <v>1</v>
      </c>
      <c r="X9" s="36" t="s">
        <v>67</v>
      </c>
      <c r="Y9" s="37">
        <v>3115200</v>
      </c>
      <c r="Z9" s="37">
        <v>547083</v>
      </c>
      <c r="AA9" s="37">
        <f t="shared" si="3"/>
        <v>2568117</v>
      </c>
    </row>
    <row r="10" spans="1:27" s="48" customFormat="1" ht="97.5" customHeight="1" x14ac:dyDescent="0.25">
      <c r="A10" s="90">
        <v>5</v>
      </c>
      <c r="B10" s="91" t="s">
        <v>62</v>
      </c>
      <c r="C10" s="91" t="s">
        <v>63</v>
      </c>
      <c r="D10" s="91" t="s">
        <v>64</v>
      </c>
      <c r="E10" s="91" t="s">
        <v>14</v>
      </c>
      <c r="F10" s="92">
        <f>157153+28288-1837</f>
        <v>183604</v>
      </c>
      <c r="G10" s="92">
        <v>434386</v>
      </c>
      <c r="H10" s="92">
        <f t="shared" si="0"/>
        <v>617990</v>
      </c>
      <c r="I10" s="91" t="s">
        <v>85</v>
      </c>
      <c r="J10" s="93">
        <v>31412122</v>
      </c>
      <c r="K10" s="82">
        <v>44631</v>
      </c>
      <c r="L10" s="82">
        <v>44611</v>
      </c>
      <c r="M10" s="94" t="s">
        <v>74</v>
      </c>
      <c r="N10" s="94" t="s">
        <v>65</v>
      </c>
      <c r="O10" s="95" t="s">
        <v>66</v>
      </c>
      <c r="P10" s="94">
        <v>458363</v>
      </c>
      <c r="Q10" s="82">
        <v>44611</v>
      </c>
      <c r="R10" s="94" t="s">
        <v>65</v>
      </c>
      <c r="S10" s="95" t="s">
        <v>66</v>
      </c>
      <c r="T10" s="94">
        <f t="shared" si="4"/>
        <v>159627</v>
      </c>
      <c r="U10" s="96">
        <f t="shared" si="1"/>
        <v>617990</v>
      </c>
      <c r="V10" s="47" t="b">
        <f t="shared" si="2"/>
        <v>1</v>
      </c>
      <c r="X10" s="36" t="s">
        <v>67</v>
      </c>
      <c r="Y10" s="37">
        <v>3115200</v>
      </c>
      <c r="Z10" s="37">
        <v>547083</v>
      </c>
      <c r="AA10" s="37">
        <f t="shared" si="3"/>
        <v>2568117</v>
      </c>
    </row>
    <row r="11" spans="1:27" s="48" customFormat="1" ht="97.5" customHeight="1" x14ac:dyDescent="0.25">
      <c r="A11" s="90">
        <v>6</v>
      </c>
      <c r="B11" s="91" t="s">
        <v>62</v>
      </c>
      <c r="C11" s="91" t="s">
        <v>63</v>
      </c>
      <c r="D11" s="91" t="s">
        <v>64</v>
      </c>
      <c r="E11" s="91" t="s">
        <v>93</v>
      </c>
      <c r="F11" s="92">
        <f>1050000+700000-50000</f>
        <v>1700000</v>
      </c>
      <c r="G11" s="92">
        <f>94500+94500+63000+63000</f>
        <v>315000</v>
      </c>
      <c r="H11" s="92">
        <f t="shared" si="0"/>
        <v>2015000</v>
      </c>
      <c r="I11" s="91" t="s">
        <v>86</v>
      </c>
      <c r="J11" s="93" t="s">
        <v>78</v>
      </c>
      <c r="K11" s="82">
        <v>44651</v>
      </c>
      <c r="L11" s="82">
        <v>44650</v>
      </c>
      <c r="M11" s="94" t="s">
        <v>74</v>
      </c>
      <c r="N11" s="94" t="s">
        <v>65</v>
      </c>
      <c r="O11" s="95" t="s">
        <v>66</v>
      </c>
      <c r="P11" s="94">
        <v>1219162</v>
      </c>
      <c r="Q11" s="82">
        <v>44650</v>
      </c>
      <c r="R11" s="94" t="s">
        <v>65</v>
      </c>
      <c r="S11" s="95" t="s">
        <v>66</v>
      </c>
      <c r="T11" s="94">
        <f t="shared" si="4"/>
        <v>795838</v>
      </c>
      <c r="U11" s="96">
        <f t="shared" si="1"/>
        <v>2015000</v>
      </c>
      <c r="V11" s="47" t="b">
        <f t="shared" si="2"/>
        <v>1</v>
      </c>
      <c r="X11" s="36" t="s">
        <v>67</v>
      </c>
      <c r="Y11" s="37">
        <v>3115200</v>
      </c>
      <c r="Z11" s="37">
        <v>547083</v>
      </c>
      <c r="AA11" s="37">
        <f t="shared" si="3"/>
        <v>2568117</v>
      </c>
    </row>
    <row r="12" spans="1:27" s="48" customFormat="1" ht="97.5" customHeight="1" x14ac:dyDescent="0.25">
      <c r="A12" s="90">
        <v>7</v>
      </c>
      <c r="B12" s="91" t="s">
        <v>62</v>
      </c>
      <c r="C12" s="91" t="s">
        <v>63</v>
      </c>
      <c r="D12" s="91" t="s">
        <v>64</v>
      </c>
      <c r="E12" s="91" t="s">
        <v>94</v>
      </c>
      <c r="F12" s="92">
        <v>1705800</v>
      </c>
      <c r="G12" s="92">
        <f>153522*2-40</f>
        <v>307004</v>
      </c>
      <c r="H12" s="92">
        <f t="shared" si="0"/>
        <v>2012804</v>
      </c>
      <c r="I12" s="91" t="s">
        <v>87</v>
      </c>
      <c r="J12" s="93" t="s">
        <v>79</v>
      </c>
      <c r="K12" s="82">
        <v>44630</v>
      </c>
      <c r="L12" s="82">
        <v>44614</v>
      </c>
      <c r="M12" s="94" t="s">
        <v>74</v>
      </c>
      <c r="N12" s="94" t="s">
        <v>65</v>
      </c>
      <c r="O12" s="95"/>
      <c r="P12" s="94">
        <v>1592884</v>
      </c>
      <c r="Q12" s="82">
        <v>44614</v>
      </c>
      <c r="R12" s="94" t="s">
        <v>65</v>
      </c>
      <c r="S12" s="95" t="s">
        <v>66</v>
      </c>
      <c r="T12" s="94">
        <f t="shared" si="4"/>
        <v>419920</v>
      </c>
      <c r="U12" s="96">
        <f t="shared" si="1"/>
        <v>2012804</v>
      </c>
      <c r="V12" s="47" t="b">
        <f t="shared" si="2"/>
        <v>1</v>
      </c>
      <c r="X12" s="36"/>
      <c r="Y12" s="37"/>
      <c r="Z12" s="37"/>
      <c r="AA12" s="37"/>
    </row>
    <row r="13" spans="1:27" s="48" customFormat="1" ht="97.5" customHeight="1" x14ac:dyDescent="0.25">
      <c r="A13" s="90">
        <v>8</v>
      </c>
      <c r="B13" s="91" t="s">
        <v>62</v>
      </c>
      <c r="C13" s="91" t="s">
        <v>63</v>
      </c>
      <c r="D13" s="91" t="s">
        <v>64</v>
      </c>
      <c r="E13" s="91" t="s">
        <v>95</v>
      </c>
      <c r="F13" s="92">
        <v>700000</v>
      </c>
      <c r="G13" s="92">
        <f>63000*2</f>
        <v>126000</v>
      </c>
      <c r="H13" s="92">
        <f t="shared" si="0"/>
        <v>826000</v>
      </c>
      <c r="I13" s="91" t="s">
        <v>88</v>
      </c>
      <c r="J13" s="93">
        <v>14</v>
      </c>
      <c r="K13" s="82">
        <v>44687</v>
      </c>
      <c r="L13" s="82">
        <v>44686</v>
      </c>
      <c r="M13" s="94" t="s">
        <v>74</v>
      </c>
      <c r="N13" s="94" t="s">
        <v>65</v>
      </c>
      <c r="O13" s="95"/>
      <c r="P13" s="94">
        <v>612644</v>
      </c>
      <c r="Q13" s="82">
        <v>44686</v>
      </c>
      <c r="R13" s="94" t="s">
        <v>65</v>
      </c>
      <c r="S13" s="95" t="s">
        <v>66</v>
      </c>
      <c r="T13" s="94">
        <f t="shared" si="4"/>
        <v>213356</v>
      </c>
      <c r="U13" s="96">
        <f t="shared" si="1"/>
        <v>826000</v>
      </c>
      <c r="V13" s="47" t="b">
        <f t="shared" si="2"/>
        <v>1</v>
      </c>
      <c r="X13" s="36"/>
      <c r="Y13" s="37"/>
      <c r="Z13" s="37"/>
      <c r="AA13" s="37"/>
    </row>
    <row r="14" spans="1:27" s="48" customFormat="1" ht="97.5" customHeight="1" x14ac:dyDescent="0.25">
      <c r="A14" s="90">
        <v>9</v>
      </c>
      <c r="B14" s="91" t="s">
        <v>62</v>
      </c>
      <c r="C14" s="91" t="s">
        <v>63</v>
      </c>
      <c r="D14" s="91" t="s">
        <v>64</v>
      </c>
      <c r="E14" s="91" t="s">
        <v>96</v>
      </c>
      <c r="F14" s="92">
        <v>2260628</v>
      </c>
      <c r="G14" s="92">
        <f>56516*2-1</f>
        <v>113031</v>
      </c>
      <c r="H14" s="92">
        <f t="shared" si="0"/>
        <v>2373659</v>
      </c>
      <c r="I14" s="91" t="s">
        <v>89</v>
      </c>
      <c r="J14" s="93" t="s">
        <v>80</v>
      </c>
      <c r="K14" s="82">
        <v>44603</v>
      </c>
      <c r="L14" s="82">
        <v>44610</v>
      </c>
      <c r="M14" s="94" t="s">
        <v>74</v>
      </c>
      <c r="N14" s="94" t="s">
        <v>65</v>
      </c>
      <c r="O14" s="95"/>
      <c r="P14" s="94">
        <v>1760652</v>
      </c>
      <c r="Q14" s="82">
        <v>44610</v>
      </c>
      <c r="R14" s="94" t="s">
        <v>65</v>
      </c>
      <c r="S14" s="95" t="s">
        <v>66</v>
      </c>
      <c r="T14" s="94">
        <f t="shared" si="4"/>
        <v>613007</v>
      </c>
      <c r="U14" s="96">
        <f t="shared" si="1"/>
        <v>2373659</v>
      </c>
      <c r="V14" s="47" t="b">
        <f t="shared" si="2"/>
        <v>1</v>
      </c>
      <c r="X14" s="36"/>
      <c r="Y14" s="37"/>
      <c r="Z14" s="37"/>
      <c r="AA14" s="37"/>
    </row>
    <row r="15" spans="1:27" s="48" customFormat="1" ht="97.5" customHeight="1" x14ac:dyDescent="0.25">
      <c r="A15" s="90">
        <v>10</v>
      </c>
      <c r="B15" s="91" t="s">
        <v>62</v>
      </c>
      <c r="C15" s="91" t="s">
        <v>63</v>
      </c>
      <c r="D15" s="91" t="s">
        <v>64</v>
      </c>
      <c r="E15" s="91" t="s">
        <v>97</v>
      </c>
      <c r="F15" s="92">
        <v>617000</v>
      </c>
      <c r="G15" s="92">
        <f>55530*2</f>
        <v>111060</v>
      </c>
      <c r="H15" s="92">
        <f t="shared" si="0"/>
        <v>728060</v>
      </c>
      <c r="I15" s="91" t="s">
        <v>90</v>
      </c>
      <c r="J15" s="93" t="s">
        <v>81</v>
      </c>
      <c r="K15" s="82">
        <v>44651</v>
      </c>
      <c r="L15" s="82">
        <v>44651</v>
      </c>
      <c r="M15" s="94" t="s">
        <v>74</v>
      </c>
      <c r="N15" s="94" t="s">
        <v>65</v>
      </c>
      <c r="O15" s="95"/>
      <c r="P15" s="94">
        <v>0</v>
      </c>
      <c r="Q15" s="82">
        <v>44651</v>
      </c>
      <c r="R15" s="94" t="s">
        <v>65</v>
      </c>
      <c r="S15" s="95" t="s">
        <v>66</v>
      </c>
      <c r="T15" s="94">
        <f t="shared" si="4"/>
        <v>728060</v>
      </c>
      <c r="U15" s="96">
        <f t="shared" si="1"/>
        <v>728060</v>
      </c>
      <c r="V15" s="47" t="b">
        <f t="shared" si="2"/>
        <v>1</v>
      </c>
      <c r="X15" s="36"/>
      <c r="Y15" s="37"/>
      <c r="Z15" s="37"/>
      <c r="AA15" s="37"/>
    </row>
    <row r="16" spans="1:27" s="48" customFormat="1" ht="42.75" customHeight="1" x14ac:dyDescent="0.25">
      <c r="A16" s="38"/>
      <c r="B16" s="39"/>
      <c r="C16" s="39"/>
      <c r="D16" s="39"/>
      <c r="E16" s="39"/>
      <c r="F16" s="40"/>
      <c r="G16" s="40"/>
      <c r="H16" s="40">
        <f>SUM(H6:H11)</f>
        <v>40264991</v>
      </c>
      <c r="I16" s="39"/>
      <c r="J16" s="41"/>
      <c r="K16" s="42"/>
      <c r="L16" s="43"/>
      <c r="M16" s="44"/>
      <c r="N16" s="44"/>
      <c r="O16" s="45"/>
      <c r="P16" s="44">
        <f>SUM(P6:P15)</f>
        <v>34276547</v>
      </c>
      <c r="Q16" s="43"/>
      <c r="R16" s="44"/>
      <c r="S16" s="45"/>
      <c r="T16" s="44"/>
      <c r="U16" s="46"/>
      <c r="V16" s="47"/>
      <c r="X16" s="36"/>
      <c r="Y16" s="37">
        <f>SUM(Y6:Y11)</f>
        <v>17978704</v>
      </c>
      <c r="Z16" s="37">
        <f>SUM(Z6:Z11)</f>
        <v>2735415</v>
      </c>
      <c r="AA16" s="37">
        <f>SUM(AA6:AA11)</f>
        <v>15243289</v>
      </c>
    </row>
    <row r="17" spans="5:27" x14ac:dyDescent="0.25">
      <c r="X17" s="36" t="s">
        <v>43</v>
      </c>
      <c r="Y17" s="37">
        <v>5900000</v>
      </c>
      <c r="Z17" s="36"/>
      <c r="AA17" s="36"/>
    </row>
    <row r="18" spans="5:27" x14ac:dyDescent="0.25">
      <c r="X18" s="36" t="s">
        <v>44</v>
      </c>
      <c r="Y18" s="49">
        <f>Y17-AA16</f>
        <v>-9343289</v>
      </c>
      <c r="Z18"/>
      <c r="AA18"/>
    </row>
    <row r="25" spans="5:27" ht="13.5" customHeight="1" x14ac:dyDescent="0.25"/>
    <row r="26" spans="5:27" ht="19.5" hidden="1" customHeight="1" x14ac:dyDescent="0.25"/>
    <row r="27" spans="5:27" hidden="1" x14ac:dyDescent="0.25"/>
    <row r="28" spans="5:27" hidden="1" x14ac:dyDescent="0.25"/>
    <row r="29" spans="5:27" ht="15.75" hidden="1" thickBot="1" x14ac:dyDescent="0.3">
      <c r="E29" s="39" t="s">
        <v>75</v>
      </c>
    </row>
    <row r="30" spans="5:27" ht="15.75" hidden="1" thickBot="1" x14ac:dyDescent="0.3">
      <c r="E30" s="51">
        <v>696000</v>
      </c>
      <c r="F30" s="51">
        <v>125280</v>
      </c>
      <c r="G30" s="51">
        <f>E30+F30</f>
        <v>821280</v>
      </c>
      <c r="H30" s="51">
        <v>1813896</v>
      </c>
    </row>
    <row r="31" spans="5:27" ht="15.75" hidden="1" thickBot="1" x14ac:dyDescent="0.3">
      <c r="E31" s="51">
        <v>1537200</v>
      </c>
      <c r="F31" s="51">
        <f>138348+138348</f>
        <v>276696</v>
      </c>
      <c r="G31" s="51">
        <f>SUM(E31:F31)</f>
        <v>1813896</v>
      </c>
      <c r="H31" s="52">
        <v>1813896</v>
      </c>
    </row>
    <row r="32" spans="5:27" ht="15.75" hidden="1" thickBot="1" x14ac:dyDescent="0.3">
      <c r="E32" s="51">
        <v>1537200</v>
      </c>
      <c r="F32" s="51">
        <f>138348+138348</f>
        <v>276696</v>
      </c>
      <c r="G32" s="51">
        <f t="shared" ref="G32:G36" si="5">SUM(E32:F32)</f>
        <v>1813896</v>
      </c>
      <c r="H32" s="52">
        <v>821280</v>
      </c>
    </row>
    <row r="33" spans="5:8" ht="15.75" hidden="1" thickBot="1" x14ac:dyDescent="0.3">
      <c r="E33" s="51">
        <v>1537200</v>
      </c>
      <c r="F33" s="51">
        <f>138348+138348</f>
        <v>276696</v>
      </c>
      <c r="G33" s="51">
        <f t="shared" si="5"/>
        <v>1813896</v>
      </c>
      <c r="H33" s="52">
        <v>1813896</v>
      </c>
    </row>
    <row r="34" spans="5:8" ht="15.75" hidden="1" thickBot="1" x14ac:dyDescent="0.3">
      <c r="E34" s="51">
        <v>1537200</v>
      </c>
      <c r="F34" s="51">
        <f>138348+138348</f>
        <v>276696</v>
      </c>
      <c r="G34" s="51">
        <f t="shared" si="5"/>
        <v>1813896</v>
      </c>
      <c r="H34" s="52">
        <v>1813896</v>
      </c>
    </row>
    <row r="35" spans="5:8" ht="15.75" hidden="1" thickBot="1" x14ac:dyDescent="0.3">
      <c r="E35" s="51">
        <v>1537200</v>
      </c>
      <c r="F35" s="51">
        <f>138348+138348</f>
        <v>276696</v>
      </c>
      <c r="G35" s="51">
        <f t="shared" si="5"/>
        <v>1813896</v>
      </c>
      <c r="H35" s="52">
        <v>1813896</v>
      </c>
    </row>
    <row r="36" spans="5:8" ht="15.75" hidden="1" thickBot="1" x14ac:dyDescent="0.3">
      <c r="E36" s="51">
        <v>696000</v>
      </c>
      <c r="F36" s="51">
        <v>125280</v>
      </c>
      <c r="G36" s="51">
        <f t="shared" si="5"/>
        <v>821280</v>
      </c>
      <c r="H36" s="53">
        <v>821280</v>
      </c>
    </row>
    <row r="37" spans="5:8" hidden="1" x14ac:dyDescent="0.25">
      <c r="E37" s="51">
        <f>SUM(E30:E36)</f>
        <v>9078000</v>
      </c>
      <c r="F37" s="51">
        <f>SUM(F30:F36)</f>
        <v>1634040</v>
      </c>
      <c r="G37" s="51">
        <f>SUM(G30:G36)</f>
        <v>10712040</v>
      </c>
      <c r="H37" s="54">
        <f>SUM(H30:H36)</f>
        <v>10712040</v>
      </c>
    </row>
    <row r="38" spans="5:8" hidden="1" x14ac:dyDescent="0.25"/>
    <row r="39" spans="5:8" hidden="1" x14ac:dyDescent="0.25"/>
    <row r="40" spans="5:8" hidden="1" x14ac:dyDescent="0.25">
      <c r="E40" s="32">
        <v>184000</v>
      </c>
      <c r="F40" s="32">
        <f>16560*2</f>
        <v>33120</v>
      </c>
      <c r="G40" s="32">
        <f>E40+F40</f>
        <v>217120</v>
      </c>
    </row>
    <row r="41" spans="5:8" hidden="1" x14ac:dyDescent="0.25">
      <c r="E41" s="32">
        <v>209960</v>
      </c>
      <c r="F41" s="32">
        <f>18896.4*2</f>
        <v>37792.800000000003</v>
      </c>
      <c r="G41" s="32">
        <f t="shared" ref="G41:G46" si="6">E41+F41</f>
        <v>247752.8</v>
      </c>
    </row>
    <row r="42" spans="5:8" hidden="1" x14ac:dyDescent="0.25">
      <c r="E42" s="32">
        <v>170000</v>
      </c>
      <c r="F42" s="32">
        <f>15300*2</f>
        <v>30600</v>
      </c>
      <c r="G42" s="32">
        <f t="shared" si="6"/>
        <v>200600</v>
      </c>
    </row>
    <row r="43" spans="5:8" hidden="1" x14ac:dyDescent="0.25">
      <c r="E43" s="32">
        <v>150280</v>
      </c>
      <c r="F43" s="32">
        <f>13525.2*2</f>
        <v>27050.400000000001</v>
      </c>
      <c r="G43" s="32">
        <f t="shared" si="6"/>
        <v>177330.4</v>
      </c>
    </row>
    <row r="44" spans="5:8" hidden="1" x14ac:dyDescent="0.25">
      <c r="E44" s="32">
        <v>155125</v>
      </c>
      <c r="F44" s="32">
        <f>13961.25*2</f>
        <v>27922.5</v>
      </c>
      <c r="G44" s="32">
        <f t="shared" si="6"/>
        <v>183047.5</v>
      </c>
    </row>
    <row r="45" spans="5:8" hidden="1" x14ac:dyDescent="0.25">
      <c r="E45" s="32">
        <v>156485</v>
      </c>
      <c r="F45" s="32">
        <f>14083.65*2</f>
        <v>28167.3</v>
      </c>
      <c r="G45" s="32">
        <f t="shared" si="6"/>
        <v>184652.3</v>
      </c>
    </row>
    <row r="46" spans="5:8" hidden="1" x14ac:dyDescent="0.25">
      <c r="E46" s="32">
        <v>98515</v>
      </c>
      <c r="F46" s="32">
        <f>8866.35*2</f>
        <v>17732.7</v>
      </c>
      <c r="G46" s="32">
        <f t="shared" si="6"/>
        <v>116247.7</v>
      </c>
    </row>
    <row r="47" spans="5:8" hidden="1" x14ac:dyDescent="0.25">
      <c r="E47" s="32">
        <v>214720</v>
      </c>
      <c r="F47" s="32">
        <f>19324.8*2</f>
        <v>38649.599999999999</v>
      </c>
      <c r="G47" s="32">
        <f t="shared" ref="G47:G49" si="7">E47+F47</f>
        <v>253369.60000000001</v>
      </c>
    </row>
    <row r="48" spans="5:8" hidden="1" x14ac:dyDescent="0.25">
      <c r="E48" s="32">
        <v>13200</v>
      </c>
      <c r="F48" s="32">
        <f>1188*2-39.7</f>
        <v>2336.3000000000002</v>
      </c>
      <c r="G48" s="32">
        <f t="shared" si="7"/>
        <v>15536.3</v>
      </c>
    </row>
    <row r="49" spans="5:7" hidden="1" x14ac:dyDescent="0.25">
      <c r="E49" s="32">
        <v>417630</v>
      </c>
      <c r="F49" s="32">
        <f>37586.7*2</f>
        <v>75173.399999999994</v>
      </c>
      <c r="G49" s="32">
        <f t="shared" si="7"/>
        <v>492803.4</v>
      </c>
    </row>
    <row r="50" spans="5:7" hidden="1" x14ac:dyDescent="0.25">
      <c r="E50" s="32">
        <f>SUM(E40:E49)</f>
        <v>1769915</v>
      </c>
      <c r="F50" s="32">
        <f>SUM(F40:F49)</f>
        <v>318545</v>
      </c>
      <c r="G50" s="32">
        <f>SUM(G40:G49)</f>
        <v>2088460</v>
      </c>
    </row>
  </sheetData>
  <mergeCells count="13">
    <mergeCell ref="U3:U5"/>
    <mergeCell ref="G1:O1"/>
    <mergeCell ref="A3:A5"/>
    <mergeCell ref="B3:B5"/>
    <mergeCell ref="C3:C5"/>
    <mergeCell ref="D3:D5"/>
    <mergeCell ref="E3:E5"/>
    <mergeCell ref="F3:H4"/>
    <mergeCell ref="I3:I5"/>
    <mergeCell ref="J3:J5"/>
    <mergeCell ref="K3:K5"/>
    <mergeCell ref="L3:P4"/>
    <mergeCell ref="Q3:T4"/>
  </mergeCells>
  <pageMargins left="0.25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4"/>
  <sheetViews>
    <sheetView topLeftCell="A3" workbookViewId="0">
      <selection activeCell="D13" sqref="D13"/>
    </sheetView>
  </sheetViews>
  <sheetFormatPr defaultColWidth="0" defaultRowHeight="12.75" x14ac:dyDescent="0.25"/>
  <cols>
    <col min="1" max="1" width="7.28515625" style="9" customWidth="1"/>
    <col min="2" max="2" width="11.7109375" style="11" customWidth="1"/>
    <col min="3" max="4" width="13.140625" style="9" customWidth="1"/>
    <col min="5" max="5" width="13.85546875" style="9" customWidth="1"/>
    <col min="6" max="6" width="13" style="9" customWidth="1"/>
    <col min="7" max="7" width="13.42578125" style="9" customWidth="1"/>
    <col min="8" max="8" width="15.42578125" style="9" customWidth="1"/>
    <col min="9" max="9" width="13.7109375" style="9" customWidth="1"/>
    <col min="10" max="10" width="21.5703125" style="9" customWidth="1"/>
    <col min="11" max="11" width="14.5703125" style="9" customWidth="1"/>
    <col min="12" max="246" width="9.140625" style="9" customWidth="1"/>
    <col min="247" max="247" width="3.42578125" style="9" customWidth="1"/>
    <col min="248" max="248" width="17" style="9" customWidth="1"/>
    <col min="249" max="249" width="27.7109375" style="9" customWidth="1"/>
    <col min="250" max="252" width="9.140625" style="9" customWidth="1"/>
    <col min="253" max="256" width="0" style="9" hidden="1"/>
    <col min="257" max="257" width="7.28515625" style="9" customWidth="1"/>
    <col min="258" max="258" width="11.7109375" style="9" customWidth="1"/>
    <col min="259" max="260" width="13.140625" style="9" customWidth="1"/>
    <col min="261" max="261" width="13.85546875" style="9" customWidth="1"/>
    <col min="262" max="262" width="13" style="9" customWidth="1"/>
    <col min="263" max="263" width="13.42578125" style="9" customWidth="1"/>
    <col min="264" max="264" width="15.42578125" style="9" customWidth="1"/>
    <col min="265" max="265" width="13.7109375" style="9" customWidth="1"/>
    <col min="266" max="266" width="21.5703125" style="9" customWidth="1"/>
    <col min="267" max="267" width="14.5703125" style="9" customWidth="1"/>
    <col min="268" max="502" width="9.140625" style="9" customWidth="1"/>
    <col min="503" max="503" width="3.42578125" style="9" customWidth="1"/>
    <col min="504" max="504" width="17" style="9" customWidth="1"/>
    <col min="505" max="505" width="27.7109375" style="9" customWidth="1"/>
    <col min="506" max="508" width="9.140625" style="9" customWidth="1"/>
    <col min="509" max="512" width="0" style="9" hidden="1"/>
    <col min="513" max="513" width="7.28515625" style="9" customWidth="1"/>
    <col min="514" max="514" width="11.7109375" style="9" customWidth="1"/>
    <col min="515" max="516" width="13.140625" style="9" customWidth="1"/>
    <col min="517" max="517" width="13.85546875" style="9" customWidth="1"/>
    <col min="518" max="518" width="13" style="9" customWidth="1"/>
    <col min="519" max="519" width="13.42578125" style="9" customWidth="1"/>
    <col min="520" max="520" width="15.42578125" style="9" customWidth="1"/>
    <col min="521" max="521" width="13.7109375" style="9" customWidth="1"/>
    <col min="522" max="522" width="21.5703125" style="9" customWidth="1"/>
    <col min="523" max="523" width="14.5703125" style="9" customWidth="1"/>
    <col min="524" max="758" width="9.140625" style="9" customWidth="1"/>
    <col min="759" max="759" width="3.42578125" style="9" customWidth="1"/>
    <col min="760" max="760" width="17" style="9" customWidth="1"/>
    <col min="761" max="761" width="27.7109375" style="9" customWidth="1"/>
    <col min="762" max="764" width="9.140625" style="9" customWidth="1"/>
    <col min="765" max="768" width="0" style="9" hidden="1"/>
    <col min="769" max="769" width="7.28515625" style="9" customWidth="1"/>
    <col min="770" max="770" width="11.7109375" style="9" customWidth="1"/>
    <col min="771" max="772" width="13.140625" style="9" customWidth="1"/>
    <col min="773" max="773" width="13.85546875" style="9" customWidth="1"/>
    <col min="774" max="774" width="13" style="9" customWidth="1"/>
    <col min="775" max="775" width="13.42578125" style="9" customWidth="1"/>
    <col min="776" max="776" width="15.42578125" style="9" customWidth="1"/>
    <col min="777" max="777" width="13.7109375" style="9" customWidth="1"/>
    <col min="778" max="778" width="21.5703125" style="9" customWidth="1"/>
    <col min="779" max="779" width="14.5703125" style="9" customWidth="1"/>
    <col min="780" max="1014" width="9.140625" style="9" customWidth="1"/>
    <col min="1015" max="1015" width="3.42578125" style="9" customWidth="1"/>
    <col min="1016" max="1016" width="17" style="9" customWidth="1"/>
    <col min="1017" max="1017" width="27.7109375" style="9" customWidth="1"/>
    <col min="1018" max="1020" width="9.140625" style="9" customWidth="1"/>
    <col min="1021" max="1024" width="0" style="9" hidden="1"/>
    <col min="1025" max="1025" width="7.28515625" style="9" customWidth="1"/>
    <col min="1026" max="1026" width="11.7109375" style="9" customWidth="1"/>
    <col min="1027" max="1028" width="13.140625" style="9" customWidth="1"/>
    <col min="1029" max="1029" width="13.85546875" style="9" customWidth="1"/>
    <col min="1030" max="1030" width="13" style="9" customWidth="1"/>
    <col min="1031" max="1031" width="13.42578125" style="9" customWidth="1"/>
    <col min="1032" max="1032" width="15.42578125" style="9" customWidth="1"/>
    <col min="1033" max="1033" width="13.7109375" style="9" customWidth="1"/>
    <col min="1034" max="1034" width="21.5703125" style="9" customWidth="1"/>
    <col min="1035" max="1035" width="14.5703125" style="9" customWidth="1"/>
    <col min="1036" max="1270" width="9.140625" style="9" customWidth="1"/>
    <col min="1271" max="1271" width="3.42578125" style="9" customWidth="1"/>
    <col min="1272" max="1272" width="17" style="9" customWidth="1"/>
    <col min="1273" max="1273" width="27.7109375" style="9" customWidth="1"/>
    <col min="1274" max="1276" width="9.140625" style="9" customWidth="1"/>
    <col min="1277" max="1280" width="0" style="9" hidden="1"/>
    <col min="1281" max="1281" width="7.28515625" style="9" customWidth="1"/>
    <col min="1282" max="1282" width="11.7109375" style="9" customWidth="1"/>
    <col min="1283" max="1284" width="13.140625" style="9" customWidth="1"/>
    <col min="1285" max="1285" width="13.85546875" style="9" customWidth="1"/>
    <col min="1286" max="1286" width="13" style="9" customWidth="1"/>
    <col min="1287" max="1287" width="13.42578125" style="9" customWidth="1"/>
    <col min="1288" max="1288" width="15.42578125" style="9" customWidth="1"/>
    <col min="1289" max="1289" width="13.7109375" style="9" customWidth="1"/>
    <col min="1290" max="1290" width="21.5703125" style="9" customWidth="1"/>
    <col min="1291" max="1291" width="14.5703125" style="9" customWidth="1"/>
    <col min="1292" max="1526" width="9.140625" style="9" customWidth="1"/>
    <col min="1527" max="1527" width="3.42578125" style="9" customWidth="1"/>
    <col min="1528" max="1528" width="17" style="9" customWidth="1"/>
    <col min="1529" max="1529" width="27.7109375" style="9" customWidth="1"/>
    <col min="1530" max="1532" width="9.140625" style="9" customWidth="1"/>
    <col min="1533" max="1536" width="0" style="9" hidden="1"/>
    <col min="1537" max="1537" width="7.28515625" style="9" customWidth="1"/>
    <col min="1538" max="1538" width="11.7109375" style="9" customWidth="1"/>
    <col min="1539" max="1540" width="13.140625" style="9" customWidth="1"/>
    <col min="1541" max="1541" width="13.85546875" style="9" customWidth="1"/>
    <col min="1542" max="1542" width="13" style="9" customWidth="1"/>
    <col min="1543" max="1543" width="13.42578125" style="9" customWidth="1"/>
    <col min="1544" max="1544" width="15.42578125" style="9" customWidth="1"/>
    <col min="1545" max="1545" width="13.7109375" style="9" customWidth="1"/>
    <col min="1546" max="1546" width="21.5703125" style="9" customWidth="1"/>
    <col min="1547" max="1547" width="14.5703125" style="9" customWidth="1"/>
    <col min="1548" max="1782" width="9.140625" style="9" customWidth="1"/>
    <col min="1783" max="1783" width="3.42578125" style="9" customWidth="1"/>
    <col min="1784" max="1784" width="17" style="9" customWidth="1"/>
    <col min="1785" max="1785" width="27.7109375" style="9" customWidth="1"/>
    <col min="1786" max="1788" width="9.140625" style="9" customWidth="1"/>
    <col min="1789" max="1792" width="0" style="9" hidden="1"/>
    <col min="1793" max="1793" width="7.28515625" style="9" customWidth="1"/>
    <col min="1794" max="1794" width="11.7109375" style="9" customWidth="1"/>
    <col min="1795" max="1796" width="13.140625" style="9" customWidth="1"/>
    <col min="1797" max="1797" width="13.85546875" style="9" customWidth="1"/>
    <col min="1798" max="1798" width="13" style="9" customWidth="1"/>
    <col min="1799" max="1799" width="13.42578125" style="9" customWidth="1"/>
    <col min="1800" max="1800" width="15.42578125" style="9" customWidth="1"/>
    <col min="1801" max="1801" width="13.7109375" style="9" customWidth="1"/>
    <col min="1802" max="1802" width="21.5703125" style="9" customWidth="1"/>
    <col min="1803" max="1803" width="14.5703125" style="9" customWidth="1"/>
    <col min="1804" max="2038" width="9.140625" style="9" customWidth="1"/>
    <col min="2039" max="2039" width="3.42578125" style="9" customWidth="1"/>
    <col min="2040" max="2040" width="17" style="9" customWidth="1"/>
    <col min="2041" max="2041" width="27.7109375" style="9" customWidth="1"/>
    <col min="2042" max="2044" width="9.140625" style="9" customWidth="1"/>
    <col min="2045" max="2048" width="0" style="9" hidden="1"/>
    <col min="2049" max="2049" width="7.28515625" style="9" customWidth="1"/>
    <col min="2050" max="2050" width="11.7109375" style="9" customWidth="1"/>
    <col min="2051" max="2052" width="13.140625" style="9" customWidth="1"/>
    <col min="2053" max="2053" width="13.85546875" style="9" customWidth="1"/>
    <col min="2054" max="2054" width="13" style="9" customWidth="1"/>
    <col min="2055" max="2055" width="13.42578125" style="9" customWidth="1"/>
    <col min="2056" max="2056" width="15.42578125" style="9" customWidth="1"/>
    <col min="2057" max="2057" width="13.7109375" style="9" customWidth="1"/>
    <col min="2058" max="2058" width="21.5703125" style="9" customWidth="1"/>
    <col min="2059" max="2059" width="14.5703125" style="9" customWidth="1"/>
    <col min="2060" max="2294" width="9.140625" style="9" customWidth="1"/>
    <col min="2295" max="2295" width="3.42578125" style="9" customWidth="1"/>
    <col min="2296" max="2296" width="17" style="9" customWidth="1"/>
    <col min="2297" max="2297" width="27.7109375" style="9" customWidth="1"/>
    <col min="2298" max="2300" width="9.140625" style="9" customWidth="1"/>
    <col min="2301" max="2304" width="0" style="9" hidden="1"/>
    <col min="2305" max="2305" width="7.28515625" style="9" customWidth="1"/>
    <col min="2306" max="2306" width="11.7109375" style="9" customWidth="1"/>
    <col min="2307" max="2308" width="13.140625" style="9" customWidth="1"/>
    <col min="2309" max="2309" width="13.85546875" style="9" customWidth="1"/>
    <col min="2310" max="2310" width="13" style="9" customWidth="1"/>
    <col min="2311" max="2311" width="13.42578125" style="9" customWidth="1"/>
    <col min="2312" max="2312" width="15.42578125" style="9" customWidth="1"/>
    <col min="2313" max="2313" width="13.7109375" style="9" customWidth="1"/>
    <col min="2314" max="2314" width="21.5703125" style="9" customWidth="1"/>
    <col min="2315" max="2315" width="14.5703125" style="9" customWidth="1"/>
    <col min="2316" max="2550" width="9.140625" style="9" customWidth="1"/>
    <col min="2551" max="2551" width="3.42578125" style="9" customWidth="1"/>
    <col min="2552" max="2552" width="17" style="9" customWidth="1"/>
    <col min="2553" max="2553" width="27.7109375" style="9" customWidth="1"/>
    <col min="2554" max="2556" width="9.140625" style="9" customWidth="1"/>
    <col min="2557" max="2560" width="0" style="9" hidden="1"/>
    <col min="2561" max="2561" width="7.28515625" style="9" customWidth="1"/>
    <col min="2562" max="2562" width="11.7109375" style="9" customWidth="1"/>
    <col min="2563" max="2564" width="13.140625" style="9" customWidth="1"/>
    <col min="2565" max="2565" width="13.85546875" style="9" customWidth="1"/>
    <col min="2566" max="2566" width="13" style="9" customWidth="1"/>
    <col min="2567" max="2567" width="13.42578125" style="9" customWidth="1"/>
    <col min="2568" max="2568" width="15.42578125" style="9" customWidth="1"/>
    <col min="2569" max="2569" width="13.7109375" style="9" customWidth="1"/>
    <col min="2570" max="2570" width="21.5703125" style="9" customWidth="1"/>
    <col min="2571" max="2571" width="14.5703125" style="9" customWidth="1"/>
    <col min="2572" max="2806" width="9.140625" style="9" customWidth="1"/>
    <col min="2807" max="2807" width="3.42578125" style="9" customWidth="1"/>
    <col min="2808" max="2808" width="17" style="9" customWidth="1"/>
    <col min="2809" max="2809" width="27.7109375" style="9" customWidth="1"/>
    <col min="2810" max="2812" width="9.140625" style="9" customWidth="1"/>
    <col min="2813" max="2816" width="0" style="9" hidden="1"/>
    <col min="2817" max="2817" width="7.28515625" style="9" customWidth="1"/>
    <col min="2818" max="2818" width="11.7109375" style="9" customWidth="1"/>
    <col min="2819" max="2820" width="13.140625" style="9" customWidth="1"/>
    <col min="2821" max="2821" width="13.85546875" style="9" customWidth="1"/>
    <col min="2822" max="2822" width="13" style="9" customWidth="1"/>
    <col min="2823" max="2823" width="13.42578125" style="9" customWidth="1"/>
    <col min="2824" max="2824" width="15.42578125" style="9" customWidth="1"/>
    <col min="2825" max="2825" width="13.7109375" style="9" customWidth="1"/>
    <col min="2826" max="2826" width="21.5703125" style="9" customWidth="1"/>
    <col min="2827" max="2827" width="14.5703125" style="9" customWidth="1"/>
    <col min="2828" max="3062" width="9.140625" style="9" customWidth="1"/>
    <col min="3063" max="3063" width="3.42578125" style="9" customWidth="1"/>
    <col min="3064" max="3064" width="17" style="9" customWidth="1"/>
    <col min="3065" max="3065" width="27.7109375" style="9" customWidth="1"/>
    <col min="3066" max="3068" width="9.140625" style="9" customWidth="1"/>
    <col min="3069" max="3072" width="0" style="9" hidden="1"/>
    <col min="3073" max="3073" width="7.28515625" style="9" customWidth="1"/>
    <col min="3074" max="3074" width="11.7109375" style="9" customWidth="1"/>
    <col min="3075" max="3076" width="13.140625" style="9" customWidth="1"/>
    <col min="3077" max="3077" width="13.85546875" style="9" customWidth="1"/>
    <col min="3078" max="3078" width="13" style="9" customWidth="1"/>
    <col min="3079" max="3079" width="13.42578125" style="9" customWidth="1"/>
    <col min="3080" max="3080" width="15.42578125" style="9" customWidth="1"/>
    <col min="3081" max="3081" width="13.7109375" style="9" customWidth="1"/>
    <col min="3082" max="3082" width="21.5703125" style="9" customWidth="1"/>
    <col min="3083" max="3083" width="14.5703125" style="9" customWidth="1"/>
    <col min="3084" max="3318" width="9.140625" style="9" customWidth="1"/>
    <col min="3319" max="3319" width="3.42578125" style="9" customWidth="1"/>
    <col min="3320" max="3320" width="17" style="9" customWidth="1"/>
    <col min="3321" max="3321" width="27.7109375" style="9" customWidth="1"/>
    <col min="3322" max="3324" width="9.140625" style="9" customWidth="1"/>
    <col min="3325" max="3328" width="0" style="9" hidden="1"/>
    <col min="3329" max="3329" width="7.28515625" style="9" customWidth="1"/>
    <col min="3330" max="3330" width="11.7109375" style="9" customWidth="1"/>
    <col min="3331" max="3332" width="13.140625" style="9" customWidth="1"/>
    <col min="3333" max="3333" width="13.85546875" style="9" customWidth="1"/>
    <col min="3334" max="3334" width="13" style="9" customWidth="1"/>
    <col min="3335" max="3335" width="13.42578125" style="9" customWidth="1"/>
    <col min="3336" max="3336" width="15.42578125" style="9" customWidth="1"/>
    <col min="3337" max="3337" width="13.7109375" style="9" customWidth="1"/>
    <col min="3338" max="3338" width="21.5703125" style="9" customWidth="1"/>
    <col min="3339" max="3339" width="14.5703125" style="9" customWidth="1"/>
    <col min="3340" max="3574" width="9.140625" style="9" customWidth="1"/>
    <col min="3575" max="3575" width="3.42578125" style="9" customWidth="1"/>
    <col min="3576" max="3576" width="17" style="9" customWidth="1"/>
    <col min="3577" max="3577" width="27.7109375" style="9" customWidth="1"/>
    <col min="3578" max="3580" width="9.140625" style="9" customWidth="1"/>
    <col min="3581" max="3584" width="0" style="9" hidden="1"/>
    <col min="3585" max="3585" width="7.28515625" style="9" customWidth="1"/>
    <col min="3586" max="3586" width="11.7109375" style="9" customWidth="1"/>
    <col min="3587" max="3588" width="13.140625" style="9" customWidth="1"/>
    <col min="3589" max="3589" width="13.85546875" style="9" customWidth="1"/>
    <col min="3590" max="3590" width="13" style="9" customWidth="1"/>
    <col min="3591" max="3591" width="13.42578125" style="9" customWidth="1"/>
    <col min="3592" max="3592" width="15.42578125" style="9" customWidth="1"/>
    <col min="3593" max="3593" width="13.7109375" style="9" customWidth="1"/>
    <col min="3594" max="3594" width="21.5703125" style="9" customWidth="1"/>
    <col min="3595" max="3595" width="14.5703125" style="9" customWidth="1"/>
    <col min="3596" max="3830" width="9.140625" style="9" customWidth="1"/>
    <col min="3831" max="3831" width="3.42578125" style="9" customWidth="1"/>
    <col min="3832" max="3832" width="17" style="9" customWidth="1"/>
    <col min="3833" max="3833" width="27.7109375" style="9" customWidth="1"/>
    <col min="3834" max="3836" width="9.140625" style="9" customWidth="1"/>
    <col min="3837" max="3840" width="0" style="9" hidden="1"/>
    <col min="3841" max="3841" width="7.28515625" style="9" customWidth="1"/>
    <col min="3842" max="3842" width="11.7109375" style="9" customWidth="1"/>
    <col min="3843" max="3844" width="13.140625" style="9" customWidth="1"/>
    <col min="3845" max="3845" width="13.85546875" style="9" customWidth="1"/>
    <col min="3846" max="3846" width="13" style="9" customWidth="1"/>
    <col min="3847" max="3847" width="13.42578125" style="9" customWidth="1"/>
    <col min="3848" max="3848" width="15.42578125" style="9" customWidth="1"/>
    <col min="3849" max="3849" width="13.7109375" style="9" customWidth="1"/>
    <col min="3850" max="3850" width="21.5703125" style="9" customWidth="1"/>
    <col min="3851" max="3851" width="14.5703125" style="9" customWidth="1"/>
    <col min="3852" max="4086" width="9.140625" style="9" customWidth="1"/>
    <col min="4087" max="4087" width="3.42578125" style="9" customWidth="1"/>
    <col min="4088" max="4088" width="17" style="9" customWidth="1"/>
    <col min="4089" max="4089" width="27.7109375" style="9" customWidth="1"/>
    <col min="4090" max="4092" width="9.140625" style="9" customWidth="1"/>
    <col min="4093" max="4096" width="0" style="9" hidden="1"/>
    <col min="4097" max="4097" width="7.28515625" style="9" customWidth="1"/>
    <col min="4098" max="4098" width="11.7109375" style="9" customWidth="1"/>
    <col min="4099" max="4100" width="13.140625" style="9" customWidth="1"/>
    <col min="4101" max="4101" width="13.85546875" style="9" customWidth="1"/>
    <col min="4102" max="4102" width="13" style="9" customWidth="1"/>
    <col min="4103" max="4103" width="13.42578125" style="9" customWidth="1"/>
    <col min="4104" max="4104" width="15.42578125" style="9" customWidth="1"/>
    <col min="4105" max="4105" width="13.7109375" style="9" customWidth="1"/>
    <col min="4106" max="4106" width="21.5703125" style="9" customWidth="1"/>
    <col min="4107" max="4107" width="14.5703125" style="9" customWidth="1"/>
    <col min="4108" max="4342" width="9.140625" style="9" customWidth="1"/>
    <col min="4343" max="4343" width="3.42578125" style="9" customWidth="1"/>
    <col min="4344" max="4344" width="17" style="9" customWidth="1"/>
    <col min="4345" max="4345" width="27.7109375" style="9" customWidth="1"/>
    <col min="4346" max="4348" width="9.140625" style="9" customWidth="1"/>
    <col min="4349" max="4352" width="0" style="9" hidden="1"/>
    <col min="4353" max="4353" width="7.28515625" style="9" customWidth="1"/>
    <col min="4354" max="4354" width="11.7109375" style="9" customWidth="1"/>
    <col min="4355" max="4356" width="13.140625" style="9" customWidth="1"/>
    <col min="4357" max="4357" width="13.85546875" style="9" customWidth="1"/>
    <col min="4358" max="4358" width="13" style="9" customWidth="1"/>
    <col min="4359" max="4359" width="13.42578125" style="9" customWidth="1"/>
    <col min="4360" max="4360" width="15.42578125" style="9" customWidth="1"/>
    <col min="4361" max="4361" width="13.7109375" style="9" customWidth="1"/>
    <col min="4362" max="4362" width="21.5703125" style="9" customWidth="1"/>
    <col min="4363" max="4363" width="14.5703125" style="9" customWidth="1"/>
    <col min="4364" max="4598" width="9.140625" style="9" customWidth="1"/>
    <col min="4599" max="4599" width="3.42578125" style="9" customWidth="1"/>
    <col min="4600" max="4600" width="17" style="9" customWidth="1"/>
    <col min="4601" max="4601" width="27.7109375" style="9" customWidth="1"/>
    <col min="4602" max="4604" width="9.140625" style="9" customWidth="1"/>
    <col min="4605" max="4608" width="0" style="9" hidden="1"/>
    <col min="4609" max="4609" width="7.28515625" style="9" customWidth="1"/>
    <col min="4610" max="4610" width="11.7109375" style="9" customWidth="1"/>
    <col min="4611" max="4612" width="13.140625" style="9" customWidth="1"/>
    <col min="4613" max="4613" width="13.85546875" style="9" customWidth="1"/>
    <col min="4614" max="4614" width="13" style="9" customWidth="1"/>
    <col min="4615" max="4615" width="13.42578125" style="9" customWidth="1"/>
    <col min="4616" max="4616" width="15.42578125" style="9" customWidth="1"/>
    <col min="4617" max="4617" width="13.7109375" style="9" customWidth="1"/>
    <col min="4618" max="4618" width="21.5703125" style="9" customWidth="1"/>
    <col min="4619" max="4619" width="14.5703125" style="9" customWidth="1"/>
    <col min="4620" max="4854" width="9.140625" style="9" customWidth="1"/>
    <col min="4855" max="4855" width="3.42578125" style="9" customWidth="1"/>
    <col min="4856" max="4856" width="17" style="9" customWidth="1"/>
    <col min="4857" max="4857" width="27.7109375" style="9" customWidth="1"/>
    <col min="4858" max="4860" width="9.140625" style="9" customWidth="1"/>
    <col min="4861" max="4864" width="0" style="9" hidden="1"/>
    <col min="4865" max="4865" width="7.28515625" style="9" customWidth="1"/>
    <col min="4866" max="4866" width="11.7109375" style="9" customWidth="1"/>
    <col min="4867" max="4868" width="13.140625" style="9" customWidth="1"/>
    <col min="4869" max="4869" width="13.85546875" style="9" customWidth="1"/>
    <col min="4870" max="4870" width="13" style="9" customWidth="1"/>
    <col min="4871" max="4871" width="13.42578125" style="9" customWidth="1"/>
    <col min="4872" max="4872" width="15.42578125" style="9" customWidth="1"/>
    <col min="4873" max="4873" width="13.7109375" style="9" customWidth="1"/>
    <col min="4874" max="4874" width="21.5703125" style="9" customWidth="1"/>
    <col min="4875" max="4875" width="14.5703125" style="9" customWidth="1"/>
    <col min="4876" max="5110" width="9.140625" style="9" customWidth="1"/>
    <col min="5111" max="5111" width="3.42578125" style="9" customWidth="1"/>
    <col min="5112" max="5112" width="17" style="9" customWidth="1"/>
    <col min="5113" max="5113" width="27.7109375" style="9" customWidth="1"/>
    <col min="5114" max="5116" width="9.140625" style="9" customWidth="1"/>
    <col min="5117" max="5120" width="0" style="9" hidden="1"/>
    <col min="5121" max="5121" width="7.28515625" style="9" customWidth="1"/>
    <col min="5122" max="5122" width="11.7109375" style="9" customWidth="1"/>
    <col min="5123" max="5124" width="13.140625" style="9" customWidth="1"/>
    <col min="5125" max="5125" width="13.85546875" style="9" customWidth="1"/>
    <col min="5126" max="5126" width="13" style="9" customWidth="1"/>
    <col min="5127" max="5127" width="13.42578125" style="9" customWidth="1"/>
    <col min="5128" max="5128" width="15.42578125" style="9" customWidth="1"/>
    <col min="5129" max="5129" width="13.7109375" style="9" customWidth="1"/>
    <col min="5130" max="5130" width="21.5703125" style="9" customWidth="1"/>
    <col min="5131" max="5131" width="14.5703125" style="9" customWidth="1"/>
    <col min="5132" max="5366" width="9.140625" style="9" customWidth="1"/>
    <col min="5367" max="5367" width="3.42578125" style="9" customWidth="1"/>
    <col min="5368" max="5368" width="17" style="9" customWidth="1"/>
    <col min="5369" max="5369" width="27.7109375" style="9" customWidth="1"/>
    <col min="5370" max="5372" width="9.140625" style="9" customWidth="1"/>
    <col min="5373" max="5376" width="0" style="9" hidden="1"/>
    <col min="5377" max="5377" width="7.28515625" style="9" customWidth="1"/>
    <col min="5378" max="5378" width="11.7109375" style="9" customWidth="1"/>
    <col min="5379" max="5380" width="13.140625" style="9" customWidth="1"/>
    <col min="5381" max="5381" width="13.85546875" style="9" customWidth="1"/>
    <col min="5382" max="5382" width="13" style="9" customWidth="1"/>
    <col min="5383" max="5383" width="13.42578125" style="9" customWidth="1"/>
    <col min="5384" max="5384" width="15.42578125" style="9" customWidth="1"/>
    <col min="5385" max="5385" width="13.7109375" style="9" customWidth="1"/>
    <col min="5386" max="5386" width="21.5703125" style="9" customWidth="1"/>
    <col min="5387" max="5387" width="14.5703125" style="9" customWidth="1"/>
    <col min="5388" max="5622" width="9.140625" style="9" customWidth="1"/>
    <col min="5623" max="5623" width="3.42578125" style="9" customWidth="1"/>
    <col min="5624" max="5624" width="17" style="9" customWidth="1"/>
    <col min="5625" max="5625" width="27.7109375" style="9" customWidth="1"/>
    <col min="5626" max="5628" width="9.140625" style="9" customWidth="1"/>
    <col min="5629" max="5632" width="0" style="9" hidden="1"/>
    <col min="5633" max="5633" width="7.28515625" style="9" customWidth="1"/>
    <col min="5634" max="5634" width="11.7109375" style="9" customWidth="1"/>
    <col min="5635" max="5636" width="13.140625" style="9" customWidth="1"/>
    <col min="5637" max="5637" width="13.85546875" style="9" customWidth="1"/>
    <col min="5638" max="5638" width="13" style="9" customWidth="1"/>
    <col min="5639" max="5639" width="13.42578125" style="9" customWidth="1"/>
    <col min="5640" max="5640" width="15.42578125" style="9" customWidth="1"/>
    <col min="5641" max="5641" width="13.7109375" style="9" customWidth="1"/>
    <col min="5642" max="5642" width="21.5703125" style="9" customWidth="1"/>
    <col min="5643" max="5643" width="14.5703125" style="9" customWidth="1"/>
    <col min="5644" max="5878" width="9.140625" style="9" customWidth="1"/>
    <col min="5879" max="5879" width="3.42578125" style="9" customWidth="1"/>
    <col min="5880" max="5880" width="17" style="9" customWidth="1"/>
    <col min="5881" max="5881" width="27.7109375" style="9" customWidth="1"/>
    <col min="5882" max="5884" width="9.140625" style="9" customWidth="1"/>
    <col min="5885" max="5888" width="0" style="9" hidden="1"/>
    <col min="5889" max="5889" width="7.28515625" style="9" customWidth="1"/>
    <col min="5890" max="5890" width="11.7109375" style="9" customWidth="1"/>
    <col min="5891" max="5892" width="13.140625" style="9" customWidth="1"/>
    <col min="5893" max="5893" width="13.85546875" style="9" customWidth="1"/>
    <col min="5894" max="5894" width="13" style="9" customWidth="1"/>
    <col min="5895" max="5895" width="13.42578125" style="9" customWidth="1"/>
    <col min="5896" max="5896" width="15.42578125" style="9" customWidth="1"/>
    <col min="5897" max="5897" width="13.7109375" style="9" customWidth="1"/>
    <col min="5898" max="5898" width="21.5703125" style="9" customWidth="1"/>
    <col min="5899" max="5899" width="14.5703125" style="9" customWidth="1"/>
    <col min="5900" max="6134" width="9.140625" style="9" customWidth="1"/>
    <col min="6135" max="6135" width="3.42578125" style="9" customWidth="1"/>
    <col min="6136" max="6136" width="17" style="9" customWidth="1"/>
    <col min="6137" max="6137" width="27.7109375" style="9" customWidth="1"/>
    <col min="6138" max="6140" width="9.140625" style="9" customWidth="1"/>
    <col min="6141" max="6144" width="0" style="9" hidden="1"/>
    <col min="6145" max="6145" width="7.28515625" style="9" customWidth="1"/>
    <col min="6146" max="6146" width="11.7109375" style="9" customWidth="1"/>
    <col min="6147" max="6148" width="13.140625" style="9" customWidth="1"/>
    <col min="6149" max="6149" width="13.85546875" style="9" customWidth="1"/>
    <col min="6150" max="6150" width="13" style="9" customWidth="1"/>
    <col min="6151" max="6151" width="13.42578125" style="9" customWidth="1"/>
    <col min="6152" max="6152" width="15.42578125" style="9" customWidth="1"/>
    <col min="6153" max="6153" width="13.7109375" style="9" customWidth="1"/>
    <col min="6154" max="6154" width="21.5703125" style="9" customWidth="1"/>
    <col min="6155" max="6155" width="14.5703125" style="9" customWidth="1"/>
    <col min="6156" max="6390" width="9.140625" style="9" customWidth="1"/>
    <col min="6391" max="6391" width="3.42578125" style="9" customWidth="1"/>
    <col min="6392" max="6392" width="17" style="9" customWidth="1"/>
    <col min="6393" max="6393" width="27.7109375" style="9" customWidth="1"/>
    <col min="6394" max="6396" width="9.140625" style="9" customWidth="1"/>
    <col min="6397" max="6400" width="0" style="9" hidden="1"/>
    <col min="6401" max="6401" width="7.28515625" style="9" customWidth="1"/>
    <col min="6402" max="6402" width="11.7109375" style="9" customWidth="1"/>
    <col min="6403" max="6404" width="13.140625" style="9" customWidth="1"/>
    <col min="6405" max="6405" width="13.85546875" style="9" customWidth="1"/>
    <col min="6406" max="6406" width="13" style="9" customWidth="1"/>
    <col min="6407" max="6407" width="13.42578125" style="9" customWidth="1"/>
    <col min="6408" max="6408" width="15.42578125" style="9" customWidth="1"/>
    <col min="6409" max="6409" width="13.7109375" style="9" customWidth="1"/>
    <col min="6410" max="6410" width="21.5703125" style="9" customWidth="1"/>
    <col min="6411" max="6411" width="14.5703125" style="9" customWidth="1"/>
    <col min="6412" max="6646" width="9.140625" style="9" customWidth="1"/>
    <col min="6647" max="6647" width="3.42578125" style="9" customWidth="1"/>
    <col min="6648" max="6648" width="17" style="9" customWidth="1"/>
    <col min="6649" max="6649" width="27.7109375" style="9" customWidth="1"/>
    <col min="6650" max="6652" width="9.140625" style="9" customWidth="1"/>
    <col min="6653" max="6656" width="0" style="9" hidden="1"/>
    <col min="6657" max="6657" width="7.28515625" style="9" customWidth="1"/>
    <col min="6658" max="6658" width="11.7109375" style="9" customWidth="1"/>
    <col min="6659" max="6660" width="13.140625" style="9" customWidth="1"/>
    <col min="6661" max="6661" width="13.85546875" style="9" customWidth="1"/>
    <col min="6662" max="6662" width="13" style="9" customWidth="1"/>
    <col min="6663" max="6663" width="13.42578125" style="9" customWidth="1"/>
    <col min="6664" max="6664" width="15.42578125" style="9" customWidth="1"/>
    <col min="6665" max="6665" width="13.7109375" style="9" customWidth="1"/>
    <col min="6666" max="6666" width="21.5703125" style="9" customWidth="1"/>
    <col min="6667" max="6667" width="14.5703125" style="9" customWidth="1"/>
    <col min="6668" max="6902" width="9.140625" style="9" customWidth="1"/>
    <col min="6903" max="6903" width="3.42578125" style="9" customWidth="1"/>
    <col min="6904" max="6904" width="17" style="9" customWidth="1"/>
    <col min="6905" max="6905" width="27.7109375" style="9" customWidth="1"/>
    <col min="6906" max="6908" width="9.140625" style="9" customWidth="1"/>
    <col min="6909" max="6912" width="0" style="9" hidden="1"/>
    <col min="6913" max="6913" width="7.28515625" style="9" customWidth="1"/>
    <col min="6914" max="6914" width="11.7109375" style="9" customWidth="1"/>
    <col min="6915" max="6916" width="13.140625" style="9" customWidth="1"/>
    <col min="6917" max="6917" width="13.85546875" style="9" customWidth="1"/>
    <col min="6918" max="6918" width="13" style="9" customWidth="1"/>
    <col min="6919" max="6919" width="13.42578125" style="9" customWidth="1"/>
    <col min="6920" max="6920" width="15.42578125" style="9" customWidth="1"/>
    <col min="6921" max="6921" width="13.7109375" style="9" customWidth="1"/>
    <col min="6922" max="6922" width="21.5703125" style="9" customWidth="1"/>
    <col min="6923" max="6923" width="14.5703125" style="9" customWidth="1"/>
    <col min="6924" max="7158" width="9.140625" style="9" customWidth="1"/>
    <col min="7159" max="7159" width="3.42578125" style="9" customWidth="1"/>
    <col min="7160" max="7160" width="17" style="9" customWidth="1"/>
    <col min="7161" max="7161" width="27.7109375" style="9" customWidth="1"/>
    <col min="7162" max="7164" width="9.140625" style="9" customWidth="1"/>
    <col min="7165" max="7168" width="0" style="9" hidden="1"/>
    <col min="7169" max="7169" width="7.28515625" style="9" customWidth="1"/>
    <col min="7170" max="7170" width="11.7109375" style="9" customWidth="1"/>
    <col min="7171" max="7172" width="13.140625" style="9" customWidth="1"/>
    <col min="7173" max="7173" width="13.85546875" style="9" customWidth="1"/>
    <col min="7174" max="7174" width="13" style="9" customWidth="1"/>
    <col min="7175" max="7175" width="13.42578125" style="9" customWidth="1"/>
    <col min="7176" max="7176" width="15.42578125" style="9" customWidth="1"/>
    <col min="7177" max="7177" width="13.7109375" style="9" customWidth="1"/>
    <col min="7178" max="7178" width="21.5703125" style="9" customWidth="1"/>
    <col min="7179" max="7179" width="14.5703125" style="9" customWidth="1"/>
    <col min="7180" max="7414" width="9.140625" style="9" customWidth="1"/>
    <col min="7415" max="7415" width="3.42578125" style="9" customWidth="1"/>
    <col min="7416" max="7416" width="17" style="9" customWidth="1"/>
    <col min="7417" max="7417" width="27.7109375" style="9" customWidth="1"/>
    <col min="7418" max="7420" width="9.140625" style="9" customWidth="1"/>
    <col min="7421" max="7424" width="0" style="9" hidden="1"/>
    <col min="7425" max="7425" width="7.28515625" style="9" customWidth="1"/>
    <col min="7426" max="7426" width="11.7109375" style="9" customWidth="1"/>
    <col min="7427" max="7428" width="13.140625" style="9" customWidth="1"/>
    <col min="7429" max="7429" width="13.85546875" style="9" customWidth="1"/>
    <col min="7430" max="7430" width="13" style="9" customWidth="1"/>
    <col min="7431" max="7431" width="13.42578125" style="9" customWidth="1"/>
    <col min="7432" max="7432" width="15.42578125" style="9" customWidth="1"/>
    <col min="7433" max="7433" width="13.7109375" style="9" customWidth="1"/>
    <col min="7434" max="7434" width="21.5703125" style="9" customWidth="1"/>
    <col min="7435" max="7435" width="14.5703125" style="9" customWidth="1"/>
    <col min="7436" max="7670" width="9.140625" style="9" customWidth="1"/>
    <col min="7671" max="7671" width="3.42578125" style="9" customWidth="1"/>
    <col min="7672" max="7672" width="17" style="9" customWidth="1"/>
    <col min="7673" max="7673" width="27.7109375" style="9" customWidth="1"/>
    <col min="7674" max="7676" width="9.140625" style="9" customWidth="1"/>
    <col min="7677" max="7680" width="0" style="9" hidden="1"/>
    <col min="7681" max="7681" width="7.28515625" style="9" customWidth="1"/>
    <col min="7682" max="7682" width="11.7109375" style="9" customWidth="1"/>
    <col min="7683" max="7684" width="13.140625" style="9" customWidth="1"/>
    <col min="7685" max="7685" width="13.85546875" style="9" customWidth="1"/>
    <col min="7686" max="7686" width="13" style="9" customWidth="1"/>
    <col min="7687" max="7687" width="13.42578125" style="9" customWidth="1"/>
    <col min="7688" max="7688" width="15.42578125" style="9" customWidth="1"/>
    <col min="7689" max="7689" width="13.7109375" style="9" customWidth="1"/>
    <col min="7690" max="7690" width="21.5703125" style="9" customWidth="1"/>
    <col min="7691" max="7691" width="14.5703125" style="9" customWidth="1"/>
    <col min="7692" max="7926" width="9.140625" style="9" customWidth="1"/>
    <col min="7927" max="7927" width="3.42578125" style="9" customWidth="1"/>
    <col min="7928" max="7928" width="17" style="9" customWidth="1"/>
    <col min="7929" max="7929" width="27.7109375" style="9" customWidth="1"/>
    <col min="7930" max="7932" width="9.140625" style="9" customWidth="1"/>
    <col min="7933" max="7936" width="0" style="9" hidden="1"/>
    <col min="7937" max="7937" width="7.28515625" style="9" customWidth="1"/>
    <col min="7938" max="7938" width="11.7109375" style="9" customWidth="1"/>
    <col min="7939" max="7940" width="13.140625" style="9" customWidth="1"/>
    <col min="7941" max="7941" width="13.85546875" style="9" customWidth="1"/>
    <col min="7942" max="7942" width="13" style="9" customWidth="1"/>
    <col min="7943" max="7943" width="13.42578125" style="9" customWidth="1"/>
    <col min="7944" max="7944" width="15.42578125" style="9" customWidth="1"/>
    <col min="7945" max="7945" width="13.7109375" style="9" customWidth="1"/>
    <col min="7946" max="7946" width="21.5703125" style="9" customWidth="1"/>
    <col min="7947" max="7947" width="14.5703125" style="9" customWidth="1"/>
    <col min="7948" max="8182" width="9.140625" style="9" customWidth="1"/>
    <col min="8183" max="8183" width="3.42578125" style="9" customWidth="1"/>
    <col min="8184" max="8184" width="17" style="9" customWidth="1"/>
    <col min="8185" max="8185" width="27.7109375" style="9" customWidth="1"/>
    <col min="8186" max="8188" width="9.140625" style="9" customWidth="1"/>
    <col min="8189" max="8192" width="0" style="9" hidden="1"/>
    <col min="8193" max="8193" width="7.28515625" style="9" customWidth="1"/>
    <col min="8194" max="8194" width="11.7109375" style="9" customWidth="1"/>
    <col min="8195" max="8196" width="13.140625" style="9" customWidth="1"/>
    <col min="8197" max="8197" width="13.85546875" style="9" customWidth="1"/>
    <col min="8198" max="8198" width="13" style="9" customWidth="1"/>
    <col min="8199" max="8199" width="13.42578125" style="9" customWidth="1"/>
    <col min="8200" max="8200" width="15.42578125" style="9" customWidth="1"/>
    <col min="8201" max="8201" width="13.7109375" style="9" customWidth="1"/>
    <col min="8202" max="8202" width="21.5703125" style="9" customWidth="1"/>
    <col min="8203" max="8203" width="14.5703125" style="9" customWidth="1"/>
    <col min="8204" max="8438" width="9.140625" style="9" customWidth="1"/>
    <col min="8439" max="8439" width="3.42578125" style="9" customWidth="1"/>
    <col min="8440" max="8440" width="17" style="9" customWidth="1"/>
    <col min="8441" max="8441" width="27.7109375" style="9" customWidth="1"/>
    <col min="8442" max="8444" width="9.140625" style="9" customWidth="1"/>
    <col min="8445" max="8448" width="0" style="9" hidden="1"/>
    <col min="8449" max="8449" width="7.28515625" style="9" customWidth="1"/>
    <col min="8450" max="8450" width="11.7109375" style="9" customWidth="1"/>
    <col min="8451" max="8452" width="13.140625" style="9" customWidth="1"/>
    <col min="8453" max="8453" width="13.85546875" style="9" customWidth="1"/>
    <col min="8454" max="8454" width="13" style="9" customWidth="1"/>
    <col min="8455" max="8455" width="13.42578125" style="9" customWidth="1"/>
    <col min="8456" max="8456" width="15.42578125" style="9" customWidth="1"/>
    <col min="8457" max="8457" width="13.7109375" style="9" customWidth="1"/>
    <col min="8458" max="8458" width="21.5703125" style="9" customWidth="1"/>
    <col min="8459" max="8459" width="14.5703125" style="9" customWidth="1"/>
    <col min="8460" max="8694" width="9.140625" style="9" customWidth="1"/>
    <col min="8695" max="8695" width="3.42578125" style="9" customWidth="1"/>
    <col min="8696" max="8696" width="17" style="9" customWidth="1"/>
    <col min="8697" max="8697" width="27.7109375" style="9" customWidth="1"/>
    <col min="8698" max="8700" width="9.140625" style="9" customWidth="1"/>
    <col min="8701" max="8704" width="0" style="9" hidden="1"/>
    <col min="8705" max="8705" width="7.28515625" style="9" customWidth="1"/>
    <col min="8706" max="8706" width="11.7109375" style="9" customWidth="1"/>
    <col min="8707" max="8708" width="13.140625" style="9" customWidth="1"/>
    <col min="8709" max="8709" width="13.85546875" style="9" customWidth="1"/>
    <col min="8710" max="8710" width="13" style="9" customWidth="1"/>
    <col min="8711" max="8711" width="13.42578125" style="9" customWidth="1"/>
    <col min="8712" max="8712" width="15.42578125" style="9" customWidth="1"/>
    <col min="8713" max="8713" width="13.7109375" style="9" customWidth="1"/>
    <col min="8714" max="8714" width="21.5703125" style="9" customWidth="1"/>
    <col min="8715" max="8715" width="14.5703125" style="9" customWidth="1"/>
    <col min="8716" max="8950" width="9.140625" style="9" customWidth="1"/>
    <col min="8951" max="8951" width="3.42578125" style="9" customWidth="1"/>
    <col min="8952" max="8952" width="17" style="9" customWidth="1"/>
    <col min="8953" max="8953" width="27.7109375" style="9" customWidth="1"/>
    <col min="8954" max="8956" width="9.140625" style="9" customWidth="1"/>
    <col min="8957" max="8960" width="0" style="9" hidden="1"/>
    <col min="8961" max="8961" width="7.28515625" style="9" customWidth="1"/>
    <col min="8962" max="8962" width="11.7109375" style="9" customWidth="1"/>
    <col min="8963" max="8964" width="13.140625" style="9" customWidth="1"/>
    <col min="8965" max="8965" width="13.85546875" style="9" customWidth="1"/>
    <col min="8966" max="8966" width="13" style="9" customWidth="1"/>
    <col min="8967" max="8967" width="13.42578125" style="9" customWidth="1"/>
    <col min="8968" max="8968" width="15.42578125" style="9" customWidth="1"/>
    <col min="8969" max="8969" width="13.7109375" style="9" customWidth="1"/>
    <col min="8970" max="8970" width="21.5703125" style="9" customWidth="1"/>
    <col min="8971" max="8971" width="14.5703125" style="9" customWidth="1"/>
    <col min="8972" max="9206" width="9.140625" style="9" customWidth="1"/>
    <col min="9207" max="9207" width="3.42578125" style="9" customWidth="1"/>
    <col min="9208" max="9208" width="17" style="9" customWidth="1"/>
    <col min="9209" max="9209" width="27.7109375" style="9" customWidth="1"/>
    <col min="9210" max="9212" width="9.140625" style="9" customWidth="1"/>
    <col min="9213" max="9216" width="0" style="9" hidden="1"/>
    <col min="9217" max="9217" width="7.28515625" style="9" customWidth="1"/>
    <col min="9218" max="9218" width="11.7109375" style="9" customWidth="1"/>
    <col min="9219" max="9220" width="13.140625" style="9" customWidth="1"/>
    <col min="9221" max="9221" width="13.85546875" style="9" customWidth="1"/>
    <col min="9222" max="9222" width="13" style="9" customWidth="1"/>
    <col min="9223" max="9223" width="13.42578125" style="9" customWidth="1"/>
    <col min="9224" max="9224" width="15.42578125" style="9" customWidth="1"/>
    <col min="9225" max="9225" width="13.7109375" style="9" customWidth="1"/>
    <col min="9226" max="9226" width="21.5703125" style="9" customWidth="1"/>
    <col min="9227" max="9227" width="14.5703125" style="9" customWidth="1"/>
    <col min="9228" max="9462" width="9.140625" style="9" customWidth="1"/>
    <col min="9463" max="9463" width="3.42578125" style="9" customWidth="1"/>
    <col min="9464" max="9464" width="17" style="9" customWidth="1"/>
    <col min="9465" max="9465" width="27.7109375" style="9" customWidth="1"/>
    <col min="9466" max="9468" width="9.140625" style="9" customWidth="1"/>
    <col min="9469" max="9472" width="0" style="9" hidden="1"/>
    <col min="9473" max="9473" width="7.28515625" style="9" customWidth="1"/>
    <col min="9474" max="9474" width="11.7109375" style="9" customWidth="1"/>
    <col min="9475" max="9476" width="13.140625" style="9" customWidth="1"/>
    <col min="9477" max="9477" width="13.85546875" style="9" customWidth="1"/>
    <col min="9478" max="9478" width="13" style="9" customWidth="1"/>
    <col min="9479" max="9479" width="13.42578125" style="9" customWidth="1"/>
    <col min="9480" max="9480" width="15.42578125" style="9" customWidth="1"/>
    <col min="9481" max="9481" width="13.7109375" style="9" customWidth="1"/>
    <col min="9482" max="9482" width="21.5703125" style="9" customWidth="1"/>
    <col min="9483" max="9483" width="14.5703125" style="9" customWidth="1"/>
    <col min="9484" max="9718" width="9.140625" style="9" customWidth="1"/>
    <col min="9719" max="9719" width="3.42578125" style="9" customWidth="1"/>
    <col min="9720" max="9720" width="17" style="9" customWidth="1"/>
    <col min="9721" max="9721" width="27.7109375" style="9" customWidth="1"/>
    <col min="9722" max="9724" width="9.140625" style="9" customWidth="1"/>
    <col min="9725" max="9728" width="0" style="9" hidden="1"/>
    <col min="9729" max="9729" width="7.28515625" style="9" customWidth="1"/>
    <col min="9730" max="9730" width="11.7109375" style="9" customWidth="1"/>
    <col min="9731" max="9732" width="13.140625" style="9" customWidth="1"/>
    <col min="9733" max="9733" width="13.85546875" style="9" customWidth="1"/>
    <col min="9734" max="9734" width="13" style="9" customWidth="1"/>
    <col min="9735" max="9735" width="13.42578125" style="9" customWidth="1"/>
    <col min="9736" max="9736" width="15.42578125" style="9" customWidth="1"/>
    <col min="9737" max="9737" width="13.7109375" style="9" customWidth="1"/>
    <col min="9738" max="9738" width="21.5703125" style="9" customWidth="1"/>
    <col min="9739" max="9739" width="14.5703125" style="9" customWidth="1"/>
    <col min="9740" max="9974" width="9.140625" style="9" customWidth="1"/>
    <col min="9975" max="9975" width="3.42578125" style="9" customWidth="1"/>
    <col min="9976" max="9976" width="17" style="9" customWidth="1"/>
    <col min="9977" max="9977" width="27.7109375" style="9" customWidth="1"/>
    <col min="9978" max="9980" width="9.140625" style="9" customWidth="1"/>
    <col min="9981" max="9984" width="0" style="9" hidden="1"/>
    <col min="9985" max="9985" width="7.28515625" style="9" customWidth="1"/>
    <col min="9986" max="9986" width="11.7109375" style="9" customWidth="1"/>
    <col min="9987" max="9988" width="13.140625" style="9" customWidth="1"/>
    <col min="9989" max="9989" width="13.85546875" style="9" customWidth="1"/>
    <col min="9990" max="9990" width="13" style="9" customWidth="1"/>
    <col min="9991" max="9991" width="13.42578125" style="9" customWidth="1"/>
    <col min="9992" max="9992" width="15.42578125" style="9" customWidth="1"/>
    <col min="9993" max="9993" width="13.7109375" style="9" customWidth="1"/>
    <col min="9994" max="9994" width="21.5703125" style="9" customWidth="1"/>
    <col min="9995" max="9995" width="14.5703125" style="9" customWidth="1"/>
    <col min="9996" max="10230" width="9.140625" style="9" customWidth="1"/>
    <col min="10231" max="10231" width="3.42578125" style="9" customWidth="1"/>
    <col min="10232" max="10232" width="17" style="9" customWidth="1"/>
    <col min="10233" max="10233" width="27.7109375" style="9" customWidth="1"/>
    <col min="10234" max="10236" width="9.140625" style="9" customWidth="1"/>
    <col min="10237" max="10240" width="0" style="9" hidden="1"/>
    <col min="10241" max="10241" width="7.28515625" style="9" customWidth="1"/>
    <col min="10242" max="10242" width="11.7109375" style="9" customWidth="1"/>
    <col min="10243" max="10244" width="13.140625" style="9" customWidth="1"/>
    <col min="10245" max="10245" width="13.85546875" style="9" customWidth="1"/>
    <col min="10246" max="10246" width="13" style="9" customWidth="1"/>
    <col min="10247" max="10247" width="13.42578125" style="9" customWidth="1"/>
    <col min="10248" max="10248" width="15.42578125" style="9" customWidth="1"/>
    <col min="10249" max="10249" width="13.7109375" style="9" customWidth="1"/>
    <col min="10250" max="10250" width="21.5703125" style="9" customWidth="1"/>
    <col min="10251" max="10251" width="14.5703125" style="9" customWidth="1"/>
    <col min="10252" max="10486" width="9.140625" style="9" customWidth="1"/>
    <col min="10487" max="10487" width="3.42578125" style="9" customWidth="1"/>
    <col min="10488" max="10488" width="17" style="9" customWidth="1"/>
    <col min="10489" max="10489" width="27.7109375" style="9" customWidth="1"/>
    <col min="10490" max="10492" width="9.140625" style="9" customWidth="1"/>
    <col min="10493" max="10496" width="0" style="9" hidden="1"/>
    <col min="10497" max="10497" width="7.28515625" style="9" customWidth="1"/>
    <col min="10498" max="10498" width="11.7109375" style="9" customWidth="1"/>
    <col min="10499" max="10500" width="13.140625" style="9" customWidth="1"/>
    <col min="10501" max="10501" width="13.85546875" style="9" customWidth="1"/>
    <col min="10502" max="10502" width="13" style="9" customWidth="1"/>
    <col min="10503" max="10503" width="13.42578125" style="9" customWidth="1"/>
    <col min="10504" max="10504" width="15.42578125" style="9" customWidth="1"/>
    <col min="10505" max="10505" width="13.7109375" style="9" customWidth="1"/>
    <col min="10506" max="10506" width="21.5703125" style="9" customWidth="1"/>
    <col min="10507" max="10507" width="14.5703125" style="9" customWidth="1"/>
    <col min="10508" max="10742" width="9.140625" style="9" customWidth="1"/>
    <col min="10743" max="10743" width="3.42578125" style="9" customWidth="1"/>
    <col min="10744" max="10744" width="17" style="9" customWidth="1"/>
    <col min="10745" max="10745" width="27.7109375" style="9" customWidth="1"/>
    <col min="10746" max="10748" width="9.140625" style="9" customWidth="1"/>
    <col min="10749" max="10752" width="0" style="9" hidden="1"/>
    <col min="10753" max="10753" width="7.28515625" style="9" customWidth="1"/>
    <col min="10754" max="10754" width="11.7109375" style="9" customWidth="1"/>
    <col min="10755" max="10756" width="13.140625" style="9" customWidth="1"/>
    <col min="10757" max="10757" width="13.85546875" style="9" customWidth="1"/>
    <col min="10758" max="10758" width="13" style="9" customWidth="1"/>
    <col min="10759" max="10759" width="13.42578125" style="9" customWidth="1"/>
    <col min="10760" max="10760" width="15.42578125" style="9" customWidth="1"/>
    <col min="10761" max="10761" width="13.7109375" style="9" customWidth="1"/>
    <col min="10762" max="10762" width="21.5703125" style="9" customWidth="1"/>
    <col min="10763" max="10763" width="14.5703125" style="9" customWidth="1"/>
    <col min="10764" max="10998" width="9.140625" style="9" customWidth="1"/>
    <col min="10999" max="10999" width="3.42578125" style="9" customWidth="1"/>
    <col min="11000" max="11000" width="17" style="9" customWidth="1"/>
    <col min="11001" max="11001" width="27.7109375" style="9" customWidth="1"/>
    <col min="11002" max="11004" width="9.140625" style="9" customWidth="1"/>
    <col min="11005" max="11008" width="0" style="9" hidden="1"/>
    <col min="11009" max="11009" width="7.28515625" style="9" customWidth="1"/>
    <col min="11010" max="11010" width="11.7109375" style="9" customWidth="1"/>
    <col min="11011" max="11012" width="13.140625" style="9" customWidth="1"/>
    <col min="11013" max="11013" width="13.85546875" style="9" customWidth="1"/>
    <col min="11014" max="11014" width="13" style="9" customWidth="1"/>
    <col min="11015" max="11015" width="13.42578125" style="9" customWidth="1"/>
    <col min="11016" max="11016" width="15.42578125" style="9" customWidth="1"/>
    <col min="11017" max="11017" width="13.7109375" style="9" customWidth="1"/>
    <col min="11018" max="11018" width="21.5703125" style="9" customWidth="1"/>
    <col min="11019" max="11019" width="14.5703125" style="9" customWidth="1"/>
    <col min="11020" max="11254" width="9.140625" style="9" customWidth="1"/>
    <col min="11255" max="11255" width="3.42578125" style="9" customWidth="1"/>
    <col min="11256" max="11256" width="17" style="9" customWidth="1"/>
    <col min="11257" max="11257" width="27.7109375" style="9" customWidth="1"/>
    <col min="11258" max="11260" width="9.140625" style="9" customWidth="1"/>
    <col min="11261" max="11264" width="0" style="9" hidden="1"/>
    <col min="11265" max="11265" width="7.28515625" style="9" customWidth="1"/>
    <col min="11266" max="11266" width="11.7109375" style="9" customWidth="1"/>
    <col min="11267" max="11268" width="13.140625" style="9" customWidth="1"/>
    <col min="11269" max="11269" width="13.85546875" style="9" customWidth="1"/>
    <col min="11270" max="11270" width="13" style="9" customWidth="1"/>
    <col min="11271" max="11271" width="13.42578125" style="9" customWidth="1"/>
    <col min="11272" max="11272" width="15.42578125" style="9" customWidth="1"/>
    <col min="11273" max="11273" width="13.7109375" style="9" customWidth="1"/>
    <col min="11274" max="11274" width="21.5703125" style="9" customWidth="1"/>
    <col min="11275" max="11275" width="14.5703125" style="9" customWidth="1"/>
    <col min="11276" max="11510" width="9.140625" style="9" customWidth="1"/>
    <col min="11511" max="11511" width="3.42578125" style="9" customWidth="1"/>
    <col min="11512" max="11512" width="17" style="9" customWidth="1"/>
    <col min="11513" max="11513" width="27.7109375" style="9" customWidth="1"/>
    <col min="11514" max="11516" width="9.140625" style="9" customWidth="1"/>
    <col min="11517" max="11520" width="0" style="9" hidden="1"/>
    <col min="11521" max="11521" width="7.28515625" style="9" customWidth="1"/>
    <col min="11522" max="11522" width="11.7109375" style="9" customWidth="1"/>
    <col min="11523" max="11524" width="13.140625" style="9" customWidth="1"/>
    <col min="11525" max="11525" width="13.85546875" style="9" customWidth="1"/>
    <col min="11526" max="11526" width="13" style="9" customWidth="1"/>
    <col min="11527" max="11527" width="13.42578125" style="9" customWidth="1"/>
    <col min="11528" max="11528" width="15.42578125" style="9" customWidth="1"/>
    <col min="11529" max="11529" width="13.7109375" style="9" customWidth="1"/>
    <col min="11530" max="11530" width="21.5703125" style="9" customWidth="1"/>
    <col min="11531" max="11531" width="14.5703125" style="9" customWidth="1"/>
    <col min="11532" max="11766" width="9.140625" style="9" customWidth="1"/>
    <col min="11767" max="11767" width="3.42578125" style="9" customWidth="1"/>
    <col min="11768" max="11768" width="17" style="9" customWidth="1"/>
    <col min="11769" max="11769" width="27.7109375" style="9" customWidth="1"/>
    <col min="11770" max="11772" width="9.140625" style="9" customWidth="1"/>
    <col min="11773" max="11776" width="0" style="9" hidden="1"/>
    <col min="11777" max="11777" width="7.28515625" style="9" customWidth="1"/>
    <col min="11778" max="11778" width="11.7109375" style="9" customWidth="1"/>
    <col min="11779" max="11780" width="13.140625" style="9" customWidth="1"/>
    <col min="11781" max="11781" width="13.85546875" style="9" customWidth="1"/>
    <col min="11782" max="11782" width="13" style="9" customWidth="1"/>
    <col min="11783" max="11783" width="13.42578125" style="9" customWidth="1"/>
    <col min="11784" max="11784" width="15.42578125" style="9" customWidth="1"/>
    <col min="11785" max="11785" width="13.7109375" style="9" customWidth="1"/>
    <col min="11786" max="11786" width="21.5703125" style="9" customWidth="1"/>
    <col min="11787" max="11787" width="14.5703125" style="9" customWidth="1"/>
    <col min="11788" max="12022" width="9.140625" style="9" customWidth="1"/>
    <col min="12023" max="12023" width="3.42578125" style="9" customWidth="1"/>
    <col min="12024" max="12024" width="17" style="9" customWidth="1"/>
    <col min="12025" max="12025" width="27.7109375" style="9" customWidth="1"/>
    <col min="12026" max="12028" width="9.140625" style="9" customWidth="1"/>
    <col min="12029" max="12032" width="0" style="9" hidden="1"/>
    <col min="12033" max="12033" width="7.28515625" style="9" customWidth="1"/>
    <col min="12034" max="12034" width="11.7109375" style="9" customWidth="1"/>
    <col min="12035" max="12036" width="13.140625" style="9" customWidth="1"/>
    <col min="12037" max="12037" width="13.85546875" style="9" customWidth="1"/>
    <col min="12038" max="12038" width="13" style="9" customWidth="1"/>
    <col min="12039" max="12039" width="13.42578125" style="9" customWidth="1"/>
    <col min="12040" max="12040" width="15.42578125" style="9" customWidth="1"/>
    <col min="12041" max="12041" width="13.7109375" style="9" customWidth="1"/>
    <col min="12042" max="12042" width="21.5703125" style="9" customWidth="1"/>
    <col min="12043" max="12043" width="14.5703125" style="9" customWidth="1"/>
    <col min="12044" max="12278" width="9.140625" style="9" customWidth="1"/>
    <col min="12279" max="12279" width="3.42578125" style="9" customWidth="1"/>
    <col min="12280" max="12280" width="17" style="9" customWidth="1"/>
    <col min="12281" max="12281" width="27.7109375" style="9" customWidth="1"/>
    <col min="12282" max="12284" width="9.140625" style="9" customWidth="1"/>
    <col min="12285" max="12288" width="0" style="9" hidden="1"/>
    <col min="12289" max="12289" width="7.28515625" style="9" customWidth="1"/>
    <col min="12290" max="12290" width="11.7109375" style="9" customWidth="1"/>
    <col min="12291" max="12292" width="13.140625" style="9" customWidth="1"/>
    <col min="12293" max="12293" width="13.85546875" style="9" customWidth="1"/>
    <col min="12294" max="12294" width="13" style="9" customWidth="1"/>
    <col min="12295" max="12295" width="13.42578125" style="9" customWidth="1"/>
    <col min="12296" max="12296" width="15.42578125" style="9" customWidth="1"/>
    <col min="12297" max="12297" width="13.7109375" style="9" customWidth="1"/>
    <col min="12298" max="12298" width="21.5703125" style="9" customWidth="1"/>
    <col min="12299" max="12299" width="14.5703125" style="9" customWidth="1"/>
    <col min="12300" max="12534" width="9.140625" style="9" customWidth="1"/>
    <col min="12535" max="12535" width="3.42578125" style="9" customWidth="1"/>
    <col min="12536" max="12536" width="17" style="9" customWidth="1"/>
    <col min="12537" max="12537" width="27.7109375" style="9" customWidth="1"/>
    <col min="12538" max="12540" width="9.140625" style="9" customWidth="1"/>
    <col min="12541" max="12544" width="0" style="9" hidden="1"/>
    <col min="12545" max="12545" width="7.28515625" style="9" customWidth="1"/>
    <col min="12546" max="12546" width="11.7109375" style="9" customWidth="1"/>
    <col min="12547" max="12548" width="13.140625" style="9" customWidth="1"/>
    <col min="12549" max="12549" width="13.85546875" style="9" customWidth="1"/>
    <col min="12550" max="12550" width="13" style="9" customWidth="1"/>
    <col min="12551" max="12551" width="13.42578125" style="9" customWidth="1"/>
    <col min="12552" max="12552" width="15.42578125" style="9" customWidth="1"/>
    <col min="12553" max="12553" width="13.7109375" style="9" customWidth="1"/>
    <col min="12554" max="12554" width="21.5703125" style="9" customWidth="1"/>
    <col min="12555" max="12555" width="14.5703125" style="9" customWidth="1"/>
    <col min="12556" max="12790" width="9.140625" style="9" customWidth="1"/>
    <col min="12791" max="12791" width="3.42578125" style="9" customWidth="1"/>
    <col min="12792" max="12792" width="17" style="9" customWidth="1"/>
    <col min="12793" max="12793" width="27.7109375" style="9" customWidth="1"/>
    <col min="12794" max="12796" width="9.140625" style="9" customWidth="1"/>
    <col min="12797" max="12800" width="0" style="9" hidden="1"/>
    <col min="12801" max="12801" width="7.28515625" style="9" customWidth="1"/>
    <col min="12802" max="12802" width="11.7109375" style="9" customWidth="1"/>
    <col min="12803" max="12804" width="13.140625" style="9" customWidth="1"/>
    <col min="12805" max="12805" width="13.85546875" style="9" customWidth="1"/>
    <col min="12806" max="12806" width="13" style="9" customWidth="1"/>
    <col min="12807" max="12807" width="13.42578125" style="9" customWidth="1"/>
    <col min="12808" max="12808" width="15.42578125" style="9" customWidth="1"/>
    <col min="12809" max="12809" width="13.7109375" style="9" customWidth="1"/>
    <col min="12810" max="12810" width="21.5703125" style="9" customWidth="1"/>
    <col min="12811" max="12811" width="14.5703125" style="9" customWidth="1"/>
    <col min="12812" max="13046" width="9.140625" style="9" customWidth="1"/>
    <col min="13047" max="13047" width="3.42578125" style="9" customWidth="1"/>
    <col min="13048" max="13048" width="17" style="9" customWidth="1"/>
    <col min="13049" max="13049" width="27.7109375" style="9" customWidth="1"/>
    <col min="13050" max="13052" width="9.140625" style="9" customWidth="1"/>
    <col min="13053" max="13056" width="0" style="9" hidden="1"/>
    <col min="13057" max="13057" width="7.28515625" style="9" customWidth="1"/>
    <col min="13058" max="13058" width="11.7109375" style="9" customWidth="1"/>
    <col min="13059" max="13060" width="13.140625" style="9" customWidth="1"/>
    <col min="13061" max="13061" width="13.85546875" style="9" customWidth="1"/>
    <col min="13062" max="13062" width="13" style="9" customWidth="1"/>
    <col min="13063" max="13063" width="13.42578125" style="9" customWidth="1"/>
    <col min="13064" max="13064" width="15.42578125" style="9" customWidth="1"/>
    <col min="13065" max="13065" width="13.7109375" style="9" customWidth="1"/>
    <col min="13066" max="13066" width="21.5703125" style="9" customWidth="1"/>
    <col min="13067" max="13067" width="14.5703125" style="9" customWidth="1"/>
    <col min="13068" max="13302" width="9.140625" style="9" customWidth="1"/>
    <col min="13303" max="13303" width="3.42578125" style="9" customWidth="1"/>
    <col min="13304" max="13304" width="17" style="9" customWidth="1"/>
    <col min="13305" max="13305" width="27.7109375" style="9" customWidth="1"/>
    <col min="13306" max="13308" width="9.140625" style="9" customWidth="1"/>
    <col min="13309" max="13312" width="0" style="9" hidden="1"/>
    <col min="13313" max="13313" width="7.28515625" style="9" customWidth="1"/>
    <col min="13314" max="13314" width="11.7109375" style="9" customWidth="1"/>
    <col min="13315" max="13316" width="13.140625" style="9" customWidth="1"/>
    <col min="13317" max="13317" width="13.85546875" style="9" customWidth="1"/>
    <col min="13318" max="13318" width="13" style="9" customWidth="1"/>
    <col min="13319" max="13319" width="13.42578125" style="9" customWidth="1"/>
    <col min="13320" max="13320" width="15.42578125" style="9" customWidth="1"/>
    <col min="13321" max="13321" width="13.7109375" style="9" customWidth="1"/>
    <col min="13322" max="13322" width="21.5703125" style="9" customWidth="1"/>
    <col min="13323" max="13323" width="14.5703125" style="9" customWidth="1"/>
    <col min="13324" max="13558" width="9.140625" style="9" customWidth="1"/>
    <col min="13559" max="13559" width="3.42578125" style="9" customWidth="1"/>
    <col min="13560" max="13560" width="17" style="9" customWidth="1"/>
    <col min="13561" max="13561" width="27.7109375" style="9" customWidth="1"/>
    <col min="13562" max="13564" width="9.140625" style="9" customWidth="1"/>
    <col min="13565" max="13568" width="0" style="9" hidden="1"/>
    <col min="13569" max="13569" width="7.28515625" style="9" customWidth="1"/>
    <col min="13570" max="13570" width="11.7109375" style="9" customWidth="1"/>
    <col min="13571" max="13572" width="13.140625" style="9" customWidth="1"/>
    <col min="13573" max="13573" width="13.85546875" style="9" customWidth="1"/>
    <col min="13574" max="13574" width="13" style="9" customWidth="1"/>
    <col min="13575" max="13575" width="13.42578125" style="9" customWidth="1"/>
    <col min="13576" max="13576" width="15.42578125" style="9" customWidth="1"/>
    <col min="13577" max="13577" width="13.7109375" style="9" customWidth="1"/>
    <col min="13578" max="13578" width="21.5703125" style="9" customWidth="1"/>
    <col min="13579" max="13579" width="14.5703125" style="9" customWidth="1"/>
    <col min="13580" max="13814" width="9.140625" style="9" customWidth="1"/>
    <col min="13815" max="13815" width="3.42578125" style="9" customWidth="1"/>
    <col min="13816" max="13816" width="17" style="9" customWidth="1"/>
    <col min="13817" max="13817" width="27.7109375" style="9" customWidth="1"/>
    <col min="13818" max="13820" width="9.140625" style="9" customWidth="1"/>
    <col min="13821" max="13824" width="0" style="9" hidden="1"/>
    <col min="13825" max="13825" width="7.28515625" style="9" customWidth="1"/>
    <col min="13826" max="13826" width="11.7109375" style="9" customWidth="1"/>
    <col min="13827" max="13828" width="13.140625" style="9" customWidth="1"/>
    <col min="13829" max="13829" width="13.85546875" style="9" customWidth="1"/>
    <col min="13830" max="13830" width="13" style="9" customWidth="1"/>
    <col min="13831" max="13831" width="13.42578125" style="9" customWidth="1"/>
    <col min="13832" max="13832" width="15.42578125" style="9" customWidth="1"/>
    <col min="13833" max="13833" width="13.7109375" style="9" customWidth="1"/>
    <col min="13834" max="13834" width="21.5703125" style="9" customWidth="1"/>
    <col min="13835" max="13835" width="14.5703125" style="9" customWidth="1"/>
    <col min="13836" max="14070" width="9.140625" style="9" customWidth="1"/>
    <col min="14071" max="14071" width="3.42578125" style="9" customWidth="1"/>
    <col min="14072" max="14072" width="17" style="9" customWidth="1"/>
    <col min="14073" max="14073" width="27.7109375" style="9" customWidth="1"/>
    <col min="14074" max="14076" width="9.140625" style="9" customWidth="1"/>
    <col min="14077" max="14080" width="0" style="9" hidden="1"/>
    <col min="14081" max="14081" width="7.28515625" style="9" customWidth="1"/>
    <col min="14082" max="14082" width="11.7109375" style="9" customWidth="1"/>
    <col min="14083" max="14084" width="13.140625" style="9" customWidth="1"/>
    <col min="14085" max="14085" width="13.85546875" style="9" customWidth="1"/>
    <col min="14086" max="14086" width="13" style="9" customWidth="1"/>
    <col min="14087" max="14087" width="13.42578125" style="9" customWidth="1"/>
    <col min="14088" max="14088" width="15.42578125" style="9" customWidth="1"/>
    <col min="14089" max="14089" width="13.7109375" style="9" customWidth="1"/>
    <col min="14090" max="14090" width="21.5703125" style="9" customWidth="1"/>
    <col min="14091" max="14091" width="14.5703125" style="9" customWidth="1"/>
    <col min="14092" max="14326" width="9.140625" style="9" customWidth="1"/>
    <col min="14327" max="14327" width="3.42578125" style="9" customWidth="1"/>
    <col min="14328" max="14328" width="17" style="9" customWidth="1"/>
    <col min="14329" max="14329" width="27.7109375" style="9" customWidth="1"/>
    <col min="14330" max="14332" width="9.140625" style="9" customWidth="1"/>
    <col min="14333" max="14336" width="0" style="9" hidden="1"/>
    <col min="14337" max="14337" width="7.28515625" style="9" customWidth="1"/>
    <col min="14338" max="14338" width="11.7109375" style="9" customWidth="1"/>
    <col min="14339" max="14340" width="13.140625" style="9" customWidth="1"/>
    <col min="14341" max="14341" width="13.85546875" style="9" customWidth="1"/>
    <col min="14342" max="14342" width="13" style="9" customWidth="1"/>
    <col min="14343" max="14343" width="13.42578125" style="9" customWidth="1"/>
    <col min="14344" max="14344" width="15.42578125" style="9" customWidth="1"/>
    <col min="14345" max="14345" width="13.7109375" style="9" customWidth="1"/>
    <col min="14346" max="14346" width="21.5703125" style="9" customWidth="1"/>
    <col min="14347" max="14347" width="14.5703125" style="9" customWidth="1"/>
    <col min="14348" max="14582" width="9.140625" style="9" customWidth="1"/>
    <col min="14583" max="14583" width="3.42578125" style="9" customWidth="1"/>
    <col min="14584" max="14584" width="17" style="9" customWidth="1"/>
    <col min="14585" max="14585" width="27.7109375" style="9" customWidth="1"/>
    <col min="14586" max="14588" width="9.140625" style="9" customWidth="1"/>
    <col min="14589" max="14592" width="0" style="9" hidden="1"/>
    <col min="14593" max="14593" width="7.28515625" style="9" customWidth="1"/>
    <col min="14594" max="14594" width="11.7109375" style="9" customWidth="1"/>
    <col min="14595" max="14596" width="13.140625" style="9" customWidth="1"/>
    <col min="14597" max="14597" width="13.85546875" style="9" customWidth="1"/>
    <col min="14598" max="14598" width="13" style="9" customWidth="1"/>
    <col min="14599" max="14599" width="13.42578125" style="9" customWidth="1"/>
    <col min="14600" max="14600" width="15.42578125" style="9" customWidth="1"/>
    <col min="14601" max="14601" width="13.7109375" style="9" customWidth="1"/>
    <col min="14602" max="14602" width="21.5703125" style="9" customWidth="1"/>
    <col min="14603" max="14603" width="14.5703125" style="9" customWidth="1"/>
    <col min="14604" max="14838" width="9.140625" style="9" customWidth="1"/>
    <col min="14839" max="14839" width="3.42578125" style="9" customWidth="1"/>
    <col min="14840" max="14840" width="17" style="9" customWidth="1"/>
    <col min="14841" max="14841" width="27.7109375" style="9" customWidth="1"/>
    <col min="14842" max="14844" width="9.140625" style="9" customWidth="1"/>
    <col min="14845" max="14848" width="0" style="9" hidden="1"/>
    <col min="14849" max="14849" width="7.28515625" style="9" customWidth="1"/>
    <col min="14850" max="14850" width="11.7109375" style="9" customWidth="1"/>
    <col min="14851" max="14852" width="13.140625" style="9" customWidth="1"/>
    <col min="14853" max="14853" width="13.85546875" style="9" customWidth="1"/>
    <col min="14854" max="14854" width="13" style="9" customWidth="1"/>
    <col min="14855" max="14855" width="13.42578125" style="9" customWidth="1"/>
    <col min="14856" max="14856" width="15.42578125" style="9" customWidth="1"/>
    <col min="14857" max="14857" width="13.7109375" style="9" customWidth="1"/>
    <col min="14858" max="14858" width="21.5703125" style="9" customWidth="1"/>
    <col min="14859" max="14859" width="14.5703125" style="9" customWidth="1"/>
    <col min="14860" max="15094" width="9.140625" style="9" customWidth="1"/>
    <col min="15095" max="15095" width="3.42578125" style="9" customWidth="1"/>
    <col min="15096" max="15096" width="17" style="9" customWidth="1"/>
    <col min="15097" max="15097" width="27.7109375" style="9" customWidth="1"/>
    <col min="15098" max="15100" width="9.140625" style="9" customWidth="1"/>
    <col min="15101" max="15104" width="0" style="9" hidden="1"/>
    <col min="15105" max="15105" width="7.28515625" style="9" customWidth="1"/>
    <col min="15106" max="15106" width="11.7109375" style="9" customWidth="1"/>
    <col min="15107" max="15108" width="13.140625" style="9" customWidth="1"/>
    <col min="15109" max="15109" width="13.85546875" style="9" customWidth="1"/>
    <col min="15110" max="15110" width="13" style="9" customWidth="1"/>
    <col min="15111" max="15111" width="13.42578125" style="9" customWidth="1"/>
    <col min="15112" max="15112" width="15.42578125" style="9" customWidth="1"/>
    <col min="15113" max="15113" width="13.7109375" style="9" customWidth="1"/>
    <col min="15114" max="15114" width="21.5703125" style="9" customWidth="1"/>
    <col min="15115" max="15115" width="14.5703125" style="9" customWidth="1"/>
    <col min="15116" max="15350" width="9.140625" style="9" customWidth="1"/>
    <col min="15351" max="15351" width="3.42578125" style="9" customWidth="1"/>
    <col min="15352" max="15352" width="17" style="9" customWidth="1"/>
    <col min="15353" max="15353" width="27.7109375" style="9" customWidth="1"/>
    <col min="15354" max="15356" width="9.140625" style="9" customWidth="1"/>
    <col min="15357" max="15360" width="0" style="9" hidden="1"/>
    <col min="15361" max="15361" width="7.28515625" style="9" customWidth="1"/>
    <col min="15362" max="15362" width="11.7109375" style="9" customWidth="1"/>
    <col min="15363" max="15364" width="13.140625" style="9" customWidth="1"/>
    <col min="15365" max="15365" width="13.85546875" style="9" customWidth="1"/>
    <col min="15366" max="15366" width="13" style="9" customWidth="1"/>
    <col min="15367" max="15367" width="13.42578125" style="9" customWidth="1"/>
    <col min="15368" max="15368" width="15.42578125" style="9" customWidth="1"/>
    <col min="15369" max="15369" width="13.7109375" style="9" customWidth="1"/>
    <col min="15370" max="15370" width="21.5703125" style="9" customWidth="1"/>
    <col min="15371" max="15371" width="14.5703125" style="9" customWidth="1"/>
    <col min="15372" max="15606" width="9.140625" style="9" customWidth="1"/>
    <col min="15607" max="15607" width="3.42578125" style="9" customWidth="1"/>
    <col min="15608" max="15608" width="17" style="9" customWidth="1"/>
    <col min="15609" max="15609" width="27.7109375" style="9" customWidth="1"/>
    <col min="15610" max="15612" width="9.140625" style="9" customWidth="1"/>
    <col min="15613" max="15616" width="0" style="9" hidden="1"/>
    <col min="15617" max="15617" width="7.28515625" style="9" customWidth="1"/>
    <col min="15618" max="15618" width="11.7109375" style="9" customWidth="1"/>
    <col min="15619" max="15620" width="13.140625" style="9" customWidth="1"/>
    <col min="15621" max="15621" width="13.85546875" style="9" customWidth="1"/>
    <col min="15622" max="15622" width="13" style="9" customWidth="1"/>
    <col min="15623" max="15623" width="13.42578125" style="9" customWidth="1"/>
    <col min="15624" max="15624" width="15.42578125" style="9" customWidth="1"/>
    <col min="15625" max="15625" width="13.7109375" style="9" customWidth="1"/>
    <col min="15626" max="15626" width="21.5703125" style="9" customWidth="1"/>
    <col min="15627" max="15627" width="14.5703125" style="9" customWidth="1"/>
    <col min="15628" max="15862" width="9.140625" style="9" customWidth="1"/>
    <col min="15863" max="15863" width="3.42578125" style="9" customWidth="1"/>
    <col min="15864" max="15864" width="17" style="9" customWidth="1"/>
    <col min="15865" max="15865" width="27.7109375" style="9" customWidth="1"/>
    <col min="15866" max="15868" width="9.140625" style="9" customWidth="1"/>
    <col min="15869" max="15872" width="0" style="9" hidden="1"/>
    <col min="15873" max="15873" width="7.28515625" style="9" customWidth="1"/>
    <col min="15874" max="15874" width="11.7109375" style="9" customWidth="1"/>
    <col min="15875" max="15876" width="13.140625" style="9" customWidth="1"/>
    <col min="15877" max="15877" width="13.85546875" style="9" customWidth="1"/>
    <col min="15878" max="15878" width="13" style="9" customWidth="1"/>
    <col min="15879" max="15879" width="13.42578125" style="9" customWidth="1"/>
    <col min="15880" max="15880" width="15.42578125" style="9" customWidth="1"/>
    <col min="15881" max="15881" width="13.7109375" style="9" customWidth="1"/>
    <col min="15882" max="15882" width="21.5703125" style="9" customWidth="1"/>
    <col min="15883" max="15883" width="14.5703125" style="9" customWidth="1"/>
    <col min="15884" max="16118" width="9.140625" style="9" customWidth="1"/>
    <col min="16119" max="16119" width="3.42578125" style="9" customWidth="1"/>
    <col min="16120" max="16120" width="17" style="9" customWidth="1"/>
    <col min="16121" max="16121" width="27.7109375" style="9" customWidth="1"/>
    <col min="16122" max="16124" width="9.140625" style="9" customWidth="1"/>
    <col min="16125" max="16128" width="0" style="9" hidden="1"/>
    <col min="16129" max="16129" width="7.28515625" style="9" customWidth="1"/>
    <col min="16130" max="16130" width="11.7109375" style="9" customWidth="1"/>
    <col min="16131" max="16132" width="13.140625" style="9" customWidth="1"/>
    <col min="16133" max="16133" width="13.85546875" style="9" customWidth="1"/>
    <col min="16134" max="16134" width="13" style="9" customWidth="1"/>
    <col min="16135" max="16135" width="13.42578125" style="9" customWidth="1"/>
    <col min="16136" max="16136" width="15.42578125" style="9" customWidth="1"/>
    <col min="16137" max="16137" width="13.7109375" style="9" customWidth="1"/>
    <col min="16138" max="16138" width="21.5703125" style="9" customWidth="1"/>
    <col min="16139" max="16139" width="14.5703125" style="9" customWidth="1"/>
    <col min="16140" max="16374" width="9.140625" style="9" customWidth="1"/>
    <col min="16375" max="16375" width="3.42578125" style="9" customWidth="1"/>
    <col min="16376" max="16376" width="17" style="9" customWidth="1"/>
    <col min="16377" max="16377" width="27.7109375" style="9" customWidth="1"/>
    <col min="16378" max="16380" width="9.140625" style="9" customWidth="1"/>
    <col min="16381" max="16384" width="0" style="9" hidden="1"/>
  </cols>
  <sheetData>
    <row r="1" spans="1:239" ht="37.5" customHeight="1" thickBot="1" x14ac:dyDescent="0.3">
      <c r="A1" s="73" t="s">
        <v>71</v>
      </c>
      <c r="B1" s="74"/>
      <c r="C1" s="74"/>
      <c r="D1" s="74"/>
      <c r="E1" s="74"/>
      <c r="F1" s="74"/>
      <c r="G1" s="74"/>
      <c r="H1" s="75"/>
    </row>
    <row r="2" spans="1:239" s="1" customFormat="1" ht="28.5" customHeight="1" x14ac:dyDescent="0.25">
      <c r="A2" s="70" t="s">
        <v>1</v>
      </c>
      <c r="B2" s="71"/>
      <c r="C2" s="71"/>
      <c r="D2" s="71"/>
      <c r="E2" s="71"/>
      <c r="F2" s="71"/>
      <c r="G2" s="71"/>
      <c r="H2" s="72"/>
      <c r="ID2" s="2"/>
      <c r="IE2" s="2"/>
    </row>
    <row r="3" spans="1:239" s="7" customFormat="1" ht="45.75" customHeight="1" x14ac:dyDescent="0.25">
      <c r="A3" s="3" t="s">
        <v>2</v>
      </c>
      <c r="B3" s="4" t="s">
        <v>3</v>
      </c>
      <c r="C3" s="5" t="s">
        <v>68</v>
      </c>
      <c r="D3" s="5" t="s">
        <v>69</v>
      </c>
      <c r="E3" s="5" t="s">
        <v>70</v>
      </c>
      <c r="F3" s="5" t="s">
        <v>4</v>
      </c>
      <c r="G3" s="6" t="s">
        <v>6</v>
      </c>
      <c r="H3" s="5" t="s">
        <v>5</v>
      </c>
      <c r="IC3" s="8"/>
      <c r="ID3" s="8"/>
    </row>
    <row r="4" spans="1:239" ht="24" customHeight="1" x14ac:dyDescent="0.25">
      <c r="A4" s="3">
        <v>1</v>
      </c>
      <c r="B4" s="50">
        <v>44610</v>
      </c>
      <c r="C4" s="79">
        <v>0</v>
      </c>
      <c r="D4" s="79">
        <f>C4</f>
        <v>0</v>
      </c>
      <c r="E4" s="79">
        <f>C4</f>
        <v>0</v>
      </c>
      <c r="F4" s="79">
        <f>E4*20.75</f>
        <v>0</v>
      </c>
      <c r="G4" s="80">
        <v>0</v>
      </c>
      <c r="H4" s="79">
        <v>0</v>
      </c>
      <c r="ID4" s="10"/>
      <c r="IE4" s="10"/>
    </row>
    <row r="5" spans="1:239" ht="24" customHeight="1" x14ac:dyDescent="0.25">
      <c r="A5" s="3">
        <v>2</v>
      </c>
      <c r="B5" s="50">
        <v>44638</v>
      </c>
      <c r="C5" s="79">
        <v>0</v>
      </c>
      <c r="D5" s="79">
        <f>C5</f>
        <v>0</v>
      </c>
      <c r="E5" s="79">
        <f t="shared" ref="E5:E13" si="0">C5</f>
        <v>0</v>
      </c>
      <c r="F5" s="79">
        <f t="shared" ref="F5" si="1">E5*20.75</f>
        <v>0</v>
      </c>
      <c r="G5" s="80">
        <v>0</v>
      </c>
      <c r="H5" s="79">
        <v>0</v>
      </c>
      <c r="ID5" s="10"/>
      <c r="IE5" s="10"/>
    </row>
    <row r="6" spans="1:239" ht="24" customHeight="1" x14ac:dyDescent="0.25">
      <c r="A6" s="3">
        <v>3</v>
      </c>
      <c r="B6" s="50">
        <v>44669</v>
      </c>
      <c r="C6" s="79">
        <v>103625</v>
      </c>
      <c r="D6" s="79">
        <f>C6*11</f>
        <v>1139875</v>
      </c>
      <c r="E6" s="79">
        <f t="shared" si="0"/>
        <v>103625</v>
      </c>
      <c r="F6" s="79">
        <f>E6*13</f>
        <v>1347125</v>
      </c>
      <c r="G6" s="80">
        <v>13180</v>
      </c>
      <c r="H6" s="79">
        <v>114034.91</v>
      </c>
      <c r="ID6" s="10"/>
      <c r="IE6" s="10"/>
    </row>
    <row r="7" spans="1:239" ht="24" customHeight="1" x14ac:dyDescent="0.25">
      <c r="A7" s="3">
        <v>4</v>
      </c>
      <c r="B7" s="50">
        <v>44699</v>
      </c>
      <c r="C7" s="79">
        <v>125635</v>
      </c>
      <c r="D7" s="79">
        <f>C7*12</f>
        <v>1507620</v>
      </c>
      <c r="E7" s="79">
        <f t="shared" si="0"/>
        <v>125635</v>
      </c>
      <c r="F7" s="79">
        <f>E7*15</f>
        <v>1884525</v>
      </c>
      <c r="G7" s="80">
        <v>44504</v>
      </c>
      <c r="H7" s="79">
        <v>344873.65</v>
      </c>
      <c r="ID7" s="10"/>
      <c r="IE7" s="10"/>
    </row>
    <row r="8" spans="1:239" ht="24" customHeight="1" x14ac:dyDescent="0.25">
      <c r="A8" s="3">
        <v>5</v>
      </c>
      <c r="B8" s="50">
        <v>44730</v>
      </c>
      <c r="C8" s="79">
        <v>198546</v>
      </c>
      <c r="D8" s="79">
        <f>C8*13</f>
        <v>2581098</v>
      </c>
      <c r="E8" s="79">
        <f t="shared" si="0"/>
        <v>198546</v>
      </c>
      <c r="F8" s="79">
        <f>E8*18</f>
        <v>3573828</v>
      </c>
      <c r="G8" s="80">
        <v>52067</v>
      </c>
      <c r="H8" s="79">
        <v>415026.69</v>
      </c>
      <c r="ID8" s="10"/>
      <c r="IE8" s="10"/>
    </row>
    <row r="9" spans="1:239" ht="24" customHeight="1" x14ac:dyDescent="0.25">
      <c r="A9" s="3">
        <v>6</v>
      </c>
      <c r="B9" s="50">
        <v>44760</v>
      </c>
      <c r="C9" s="79">
        <v>198780</v>
      </c>
      <c r="D9" s="79">
        <f>C9*16</f>
        <v>3180480</v>
      </c>
      <c r="E9" s="79">
        <f>C9</f>
        <v>198780</v>
      </c>
      <c r="F9" s="79">
        <f>E9*20</f>
        <v>3975600</v>
      </c>
      <c r="G9" s="80">
        <v>67787</v>
      </c>
      <c r="H9" s="79">
        <v>526179.61</v>
      </c>
      <c r="ID9" s="10"/>
      <c r="IE9" s="10"/>
    </row>
    <row r="10" spans="1:239" ht="24" customHeight="1" x14ac:dyDescent="0.25">
      <c r="A10" s="3">
        <v>7</v>
      </c>
      <c r="B10" s="50">
        <v>44791</v>
      </c>
      <c r="C10" s="79">
        <v>203625</v>
      </c>
      <c r="D10" s="79">
        <f t="shared" ref="D10" si="2">C10*11</f>
        <v>2239875</v>
      </c>
      <c r="E10" s="79">
        <f t="shared" si="0"/>
        <v>203625</v>
      </c>
      <c r="F10" s="79">
        <f>E10*19</f>
        <v>3868875</v>
      </c>
      <c r="G10" s="80">
        <v>70178</v>
      </c>
      <c r="H10" s="79">
        <v>556399.78</v>
      </c>
      <c r="ID10" s="10"/>
      <c r="IE10" s="10"/>
    </row>
    <row r="11" spans="1:239" ht="24" customHeight="1" x14ac:dyDescent="0.25">
      <c r="A11" s="3">
        <v>8</v>
      </c>
      <c r="B11" s="50">
        <v>44822</v>
      </c>
      <c r="C11" s="79">
        <v>214565</v>
      </c>
      <c r="D11" s="79">
        <f>C11*11</f>
        <v>2360215</v>
      </c>
      <c r="E11" s="79">
        <f t="shared" si="0"/>
        <v>214565</v>
      </c>
      <c r="F11" s="79">
        <f t="shared" ref="F11" si="3">E11*13</f>
        <v>2789345</v>
      </c>
      <c r="G11" s="80">
        <v>82985</v>
      </c>
      <c r="H11" s="79">
        <v>648714.74</v>
      </c>
      <c r="ID11" s="10"/>
      <c r="IE11" s="10"/>
    </row>
    <row r="12" spans="1:239" ht="24" customHeight="1" x14ac:dyDescent="0.25">
      <c r="A12" s="3">
        <v>9</v>
      </c>
      <c r="B12" s="50">
        <v>44852</v>
      </c>
      <c r="C12" s="79">
        <v>265454</v>
      </c>
      <c r="D12" s="79">
        <f>C12*13</f>
        <v>3450902</v>
      </c>
      <c r="E12" s="79">
        <f t="shared" si="0"/>
        <v>265454</v>
      </c>
      <c r="F12" s="79">
        <f>E12*19</f>
        <v>5043626</v>
      </c>
      <c r="G12" s="80">
        <v>74226</v>
      </c>
      <c r="H12" s="79">
        <v>582826.68999999994</v>
      </c>
      <c r="ID12" s="10"/>
      <c r="IE12" s="10"/>
    </row>
    <row r="13" spans="1:239" ht="24" customHeight="1" x14ac:dyDescent="0.25">
      <c r="A13" s="3">
        <v>10</v>
      </c>
      <c r="B13" s="50">
        <v>44883</v>
      </c>
      <c r="C13" s="79">
        <v>204135</v>
      </c>
      <c r="D13" s="79">
        <f>C13*12</f>
        <v>2449620</v>
      </c>
      <c r="E13" s="79">
        <f t="shared" si="0"/>
        <v>204135</v>
      </c>
      <c r="F13" s="79">
        <f>E13*21</f>
        <v>4286835</v>
      </c>
      <c r="G13" s="80">
        <v>57597</v>
      </c>
      <c r="H13" s="79">
        <v>459275.76</v>
      </c>
      <c r="ID13" s="10"/>
      <c r="IE13" s="10"/>
    </row>
    <row r="14" spans="1:239" ht="24" customHeight="1" x14ac:dyDescent="0.25">
      <c r="A14" s="3">
        <v>11</v>
      </c>
      <c r="B14" s="50">
        <v>44883</v>
      </c>
      <c r="C14" s="79">
        <v>209878</v>
      </c>
      <c r="D14" s="79">
        <f>C14*15</f>
        <v>3148170</v>
      </c>
      <c r="E14" s="79">
        <f t="shared" ref="E14" si="4">C14</f>
        <v>209878</v>
      </c>
      <c r="F14" s="79">
        <f>E14*22</f>
        <v>4617316</v>
      </c>
      <c r="G14" s="80">
        <v>93834</v>
      </c>
      <c r="H14" s="79">
        <v>314230.27</v>
      </c>
      <c r="ID14" s="10"/>
      <c r="IE14" s="10"/>
    </row>
  </sheetData>
  <mergeCells count="2">
    <mergeCell ref="A2:H2"/>
    <mergeCell ref="A1:H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C5" sqref="C5"/>
    </sheetView>
  </sheetViews>
  <sheetFormatPr defaultRowHeight="15" x14ac:dyDescent="0.25"/>
  <cols>
    <col min="2" max="2" width="11" customWidth="1"/>
    <col min="3" max="3" width="16.7109375" customWidth="1"/>
    <col min="4" max="4" width="13.42578125" bestFit="1" customWidth="1"/>
    <col min="5" max="5" width="11.7109375" bestFit="1" customWidth="1"/>
    <col min="6" max="6" width="14.28515625" customWidth="1"/>
    <col min="7" max="7" width="22" bestFit="1" customWidth="1"/>
    <col min="8" max="8" width="0" hidden="1" customWidth="1"/>
    <col min="9" max="9" width="13.7109375" hidden="1" customWidth="1"/>
    <col min="10" max="10" width="15" hidden="1" customWidth="1"/>
    <col min="258" max="258" width="11" customWidth="1"/>
    <col min="259" max="259" width="17.28515625" bestFit="1" customWidth="1"/>
    <col min="260" max="260" width="11.140625" bestFit="1" customWidth="1"/>
    <col min="262" max="262" width="14.28515625" customWidth="1"/>
    <col min="263" max="263" width="22" bestFit="1" customWidth="1"/>
    <col min="514" max="514" width="11" customWidth="1"/>
    <col min="515" max="515" width="17.28515625" bestFit="1" customWidth="1"/>
    <col min="516" max="516" width="11.140625" bestFit="1" customWidth="1"/>
    <col min="518" max="518" width="14.28515625" customWidth="1"/>
    <col min="519" max="519" width="22" bestFit="1" customWidth="1"/>
    <col min="770" max="770" width="11" customWidth="1"/>
    <col min="771" max="771" width="17.28515625" bestFit="1" customWidth="1"/>
    <col min="772" max="772" width="11.140625" bestFit="1" customWidth="1"/>
    <col min="774" max="774" width="14.28515625" customWidth="1"/>
    <col min="775" max="775" width="22" bestFit="1" customWidth="1"/>
    <col min="1026" max="1026" width="11" customWidth="1"/>
    <col min="1027" max="1027" width="17.28515625" bestFit="1" customWidth="1"/>
    <col min="1028" max="1028" width="11.140625" bestFit="1" customWidth="1"/>
    <col min="1030" max="1030" width="14.28515625" customWidth="1"/>
    <col min="1031" max="1031" width="22" bestFit="1" customWidth="1"/>
    <col min="1282" max="1282" width="11" customWidth="1"/>
    <col min="1283" max="1283" width="17.28515625" bestFit="1" customWidth="1"/>
    <col min="1284" max="1284" width="11.140625" bestFit="1" customWidth="1"/>
    <col min="1286" max="1286" width="14.28515625" customWidth="1"/>
    <col min="1287" max="1287" width="22" bestFit="1" customWidth="1"/>
    <col min="1538" max="1538" width="11" customWidth="1"/>
    <col min="1539" max="1539" width="17.28515625" bestFit="1" customWidth="1"/>
    <col min="1540" max="1540" width="11.140625" bestFit="1" customWidth="1"/>
    <col min="1542" max="1542" width="14.28515625" customWidth="1"/>
    <col min="1543" max="1543" width="22" bestFit="1" customWidth="1"/>
    <col min="1794" max="1794" width="11" customWidth="1"/>
    <col min="1795" max="1795" width="17.28515625" bestFit="1" customWidth="1"/>
    <col min="1796" max="1796" width="11.140625" bestFit="1" customWidth="1"/>
    <col min="1798" max="1798" width="14.28515625" customWidth="1"/>
    <col min="1799" max="1799" width="22" bestFit="1" customWidth="1"/>
    <col min="2050" max="2050" width="11" customWidth="1"/>
    <col min="2051" max="2051" width="17.28515625" bestFit="1" customWidth="1"/>
    <col min="2052" max="2052" width="11.140625" bestFit="1" customWidth="1"/>
    <col min="2054" max="2054" width="14.28515625" customWidth="1"/>
    <col min="2055" max="2055" width="22" bestFit="1" customWidth="1"/>
    <col min="2306" max="2306" width="11" customWidth="1"/>
    <col min="2307" max="2307" width="17.28515625" bestFit="1" customWidth="1"/>
    <col min="2308" max="2308" width="11.140625" bestFit="1" customWidth="1"/>
    <col min="2310" max="2310" width="14.28515625" customWidth="1"/>
    <col min="2311" max="2311" width="22" bestFit="1" customWidth="1"/>
    <col min="2562" max="2562" width="11" customWidth="1"/>
    <col min="2563" max="2563" width="17.28515625" bestFit="1" customWidth="1"/>
    <col min="2564" max="2564" width="11.140625" bestFit="1" customWidth="1"/>
    <col min="2566" max="2566" width="14.28515625" customWidth="1"/>
    <col min="2567" max="2567" width="22" bestFit="1" customWidth="1"/>
    <col min="2818" max="2818" width="11" customWidth="1"/>
    <col min="2819" max="2819" width="17.28515625" bestFit="1" customWidth="1"/>
    <col min="2820" max="2820" width="11.140625" bestFit="1" customWidth="1"/>
    <col min="2822" max="2822" width="14.28515625" customWidth="1"/>
    <col min="2823" max="2823" width="22" bestFit="1" customWidth="1"/>
    <col min="3074" max="3074" width="11" customWidth="1"/>
    <col min="3075" max="3075" width="17.28515625" bestFit="1" customWidth="1"/>
    <col min="3076" max="3076" width="11.140625" bestFit="1" customWidth="1"/>
    <col min="3078" max="3078" width="14.28515625" customWidth="1"/>
    <col min="3079" max="3079" width="22" bestFit="1" customWidth="1"/>
    <col min="3330" max="3330" width="11" customWidth="1"/>
    <col min="3331" max="3331" width="17.28515625" bestFit="1" customWidth="1"/>
    <col min="3332" max="3332" width="11.140625" bestFit="1" customWidth="1"/>
    <col min="3334" max="3334" width="14.28515625" customWidth="1"/>
    <col min="3335" max="3335" width="22" bestFit="1" customWidth="1"/>
    <col min="3586" max="3586" width="11" customWidth="1"/>
    <col min="3587" max="3587" width="17.28515625" bestFit="1" customWidth="1"/>
    <col min="3588" max="3588" width="11.140625" bestFit="1" customWidth="1"/>
    <col min="3590" max="3590" width="14.28515625" customWidth="1"/>
    <col min="3591" max="3591" width="22" bestFit="1" customWidth="1"/>
    <col min="3842" max="3842" width="11" customWidth="1"/>
    <col min="3843" max="3843" width="17.28515625" bestFit="1" customWidth="1"/>
    <col min="3844" max="3844" width="11.140625" bestFit="1" customWidth="1"/>
    <col min="3846" max="3846" width="14.28515625" customWidth="1"/>
    <col min="3847" max="3847" width="22" bestFit="1" customWidth="1"/>
    <col min="4098" max="4098" width="11" customWidth="1"/>
    <col min="4099" max="4099" width="17.28515625" bestFit="1" customWidth="1"/>
    <col min="4100" max="4100" width="11.140625" bestFit="1" customWidth="1"/>
    <col min="4102" max="4102" width="14.28515625" customWidth="1"/>
    <col min="4103" max="4103" width="22" bestFit="1" customWidth="1"/>
    <col min="4354" max="4354" width="11" customWidth="1"/>
    <col min="4355" max="4355" width="17.28515625" bestFit="1" customWidth="1"/>
    <col min="4356" max="4356" width="11.140625" bestFit="1" customWidth="1"/>
    <col min="4358" max="4358" width="14.28515625" customWidth="1"/>
    <col min="4359" max="4359" width="22" bestFit="1" customWidth="1"/>
    <col min="4610" max="4610" width="11" customWidth="1"/>
    <col min="4611" max="4611" width="17.28515625" bestFit="1" customWidth="1"/>
    <col min="4612" max="4612" width="11.140625" bestFit="1" customWidth="1"/>
    <col min="4614" max="4614" width="14.28515625" customWidth="1"/>
    <col min="4615" max="4615" width="22" bestFit="1" customWidth="1"/>
    <col min="4866" max="4866" width="11" customWidth="1"/>
    <col min="4867" max="4867" width="17.28515625" bestFit="1" customWidth="1"/>
    <col min="4868" max="4868" width="11.140625" bestFit="1" customWidth="1"/>
    <col min="4870" max="4870" width="14.28515625" customWidth="1"/>
    <col min="4871" max="4871" width="22" bestFit="1" customWidth="1"/>
    <col min="5122" max="5122" width="11" customWidth="1"/>
    <col min="5123" max="5123" width="17.28515625" bestFit="1" customWidth="1"/>
    <col min="5124" max="5124" width="11.140625" bestFit="1" customWidth="1"/>
    <col min="5126" max="5126" width="14.28515625" customWidth="1"/>
    <col min="5127" max="5127" width="22" bestFit="1" customWidth="1"/>
    <col min="5378" max="5378" width="11" customWidth="1"/>
    <col min="5379" max="5379" width="17.28515625" bestFit="1" customWidth="1"/>
    <col min="5380" max="5380" width="11.140625" bestFit="1" customWidth="1"/>
    <col min="5382" max="5382" width="14.28515625" customWidth="1"/>
    <col min="5383" max="5383" width="22" bestFit="1" customWidth="1"/>
    <col min="5634" max="5634" width="11" customWidth="1"/>
    <col min="5635" max="5635" width="17.28515625" bestFit="1" customWidth="1"/>
    <col min="5636" max="5636" width="11.140625" bestFit="1" customWidth="1"/>
    <col min="5638" max="5638" width="14.28515625" customWidth="1"/>
    <col min="5639" max="5639" width="22" bestFit="1" customWidth="1"/>
    <col min="5890" max="5890" width="11" customWidth="1"/>
    <col min="5891" max="5891" width="17.28515625" bestFit="1" customWidth="1"/>
    <col min="5892" max="5892" width="11.140625" bestFit="1" customWidth="1"/>
    <col min="5894" max="5894" width="14.28515625" customWidth="1"/>
    <col min="5895" max="5895" width="22" bestFit="1" customWidth="1"/>
    <col min="6146" max="6146" width="11" customWidth="1"/>
    <col min="6147" max="6147" width="17.28515625" bestFit="1" customWidth="1"/>
    <col min="6148" max="6148" width="11.140625" bestFit="1" customWidth="1"/>
    <col min="6150" max="6150" width="14.28515625" customWidth="1"/>
    <col min="6151" max="6151" width="22" bestFit="1" customWidth="1"/>
    <col min="6402" max="6402" width="11" customWidth="1"/>
    <col min="6403" max="6403" width="17.28515625" bestFit="1" customWidth="1"/>
    <col min="6404" max="6404" width="11.140625" bestFit="1" customWidth="1"/>
    <col min="6406" max="6406" width="14.28515625" customWidth="1"/>
    <col min="6407" max="6407" width="22" bestFit="1" customWidth="1"/>
    <col min="6658" max="6658" width="11" customWidth="1"/>
    <col min="6659" max="6659" width="17.28515625" bestFit="1" customWidth="1"/>
    <col min="6660" max="6660" width="11.140625" bestFit="1" customWidth="1"/>
    <col min="6662" max="6662" width="14.28515625" customWidth="1"/>
    <col min="6663" max="6663" width="22" bestFit="1" customWidth="1"/>
    <col min="6914" max="6914" width="11" customWidth="1"/>
    <col min="6915" max="6915" width="17.28515625" bestFit="1" customWidth="1"/>
    <col min="6916" max="6916" width="11.140625" bestFit="1" customWidth="1"/>
    <col min="6918" max="6918" width="14.28515625" customWidth="1"/>
    <col min="6919" max="6919" width="22" bestFit="1" customWidth="1"/>
    <col min="7170" max="7170" width="11" customWidth="1"/>
    <col min="7171" max="7171" width="17.28515625" bestFit="1" customWidth="1"/>
    <col min="7172" max="7172" width="11.140625" bestFit="1" customWidth="1"/>
    <col min="7174" max="7174" width="14.28515625" customWidth="1"/>
    <col min="7175" max="7175" width="22" bestFit="1" customWidth="1"/>
    <col min="7426" max="7426" width="11" customWidth="1"/>
    <col min="7427" max="7427" width="17.28515625" bestFit="1" customWidth="1"/>
    <col min="7428" max="7428" width="11.140625" bestFit="1" customWidth="1"/>
    <col min="7430" max="7430" width="14.28515625" customWidth="1"/>
    <col min="7431" max="7431" width="22" bestFit="1" customWidth="1"/>
    <col min="7682" max="7682" width="11" customWidth="1"/>
    <col min="7683" max="7683" width="17.28515625" bestFit="1" customWidth="1"/>
    <col min="7684" max="7684" width="11.140625" bestFit="1" customWidth="1"/>
    <col min="7686" max="7686" width="14.28515625" customWidth="1"/>
    <col min="7687" max="7687" width="22" bestFit="1" customWidth="1"/>
    <col min="7938" max="7938" width="11" customWidth="1"/>
    <col min="7939" max="7939" width="17.28515625" bestFit="1" customWidth="1"/>
    <col min="7940" max="7940" width="11.140625" bestFit="1" customWidth="1"/>
    <col min="7942" max="7942" width="14.28515625" customWidth="1"/>
    <col min="7943" max="7943" width="22" bestFit="1" customWidth="1"/>
    <col min="8194" max="8194" width="11" customWidth="1"/>
    <col min="8195" max="8195" width="17.28515625" bestFit="1" customWidth="1"/>
    <col min="8196" max="8196" width="11.140625" bestFit="1" customWidth="1"/>
    <col min="8198" max="8198" width="14.28515625" customWidth="1"/>
    <col min="8199" max="8199" width="22" bestFit="1" customWidth="1"/>
    <col min="8450" max="8450" width="11" customWidth="1"/>
    <col min="8451" max="8451" width="17.28515625" bestFit="1" customWidth="1"/>
    <col min="8452" max="8452" width="11.140625" bestFit="1" customWidth="1"/>
    <col min="8454" max="8454" width="14.28515625" customWidth="1"/>
    <col min="8455" max="8455" width="22" bestFit="1" customWidth="1"/>
    <col min="8706" max="8706" width="11" customWidth="1"/>
    <col min="8707" max="8707" width="17.28515625" bestFit="1" customWidth="1"/>
    <col min="8708" max="8708" width="11.140625" bestFit="1" customWidth="1"/>
    <col min="8710" max="8710" width="14.28515625" customWidth="1"/>
    <col min="8711" max="8711" width="22" bestFit="1" customWidth="1"/>
    <col min="8962" max="8962" width="11" customWidth="1"/>
    <col min="8963" max="8963" width="17.28515625" bestFit="1" customWidth="1"/>
    <col min="8964" max="8964" width="11.140625" bestFit="1" customWidth="1"/>
    <col min="8966" max="8966" width="14.28515625" customWidth="1"/>
    <col min="8967" max="8967" width="22" bestFit="1" customWidth="1"/>
    <col min="9218" max="9218" width="11" customWidth="1"/>
    <col min="9219" max="9219" width="17.28515625" bestFit="1" customWidth="1"/>
    <col min="9220" max="9220" width="11.140625" bestFit="1" customWidth="1"/>
    <col min="9222" max="9222" width="14.28515625" customWidth="1"/>
    <col min="9223" max="9223" width="22" bestFit="1" customWidth="1"/>
    <col min="9474" max="9474" width="11" customWidth="1"/>
    <col min="9475" max="9475" width="17.28515625" bestFit="1" customWidth="1"/>
    <col min="9476" max="9476" width="11.140625" bestFit="1" customWidth="1"/>
    <col min="9478" max="9478" width="14.28515625" customWidth="1"/>
    <col min="9479" max="9479" width="22" bestFit="1" customWidth="1"/>
    <col min="9730" max="9730" width="11" customWidth="1"/>
    <col min="9731" max="9731" width="17.28515625" bestFit="1" customWidth="1"/>
    <col min="9732" max="9732" width="11.140625" bestFit="1" customWidth="1"/>
    <col min="9734" max="9734" width="14.28515625" customWidth="1"/>
    <col min="9735" max="9735" width="22" bestFit="1" customWidth="1"/>
    <col min="9986" max="9986" width="11" customWidth="1"/>
    <col min="9987" max="9987" width="17.28515625" bestFit="1" customWidth="1"/>
    <col min="9988" max="9988" width="11.140625" bestFit="1" customWidth="1"/>
    <col min="9990" max="9990" width="14.28515625" customWidth="1"/>
    <col min="9991" max="9991" width="22" bestFit="1" customWidth="1"/>
    <col min="10242" max="10242" width="11" customWidth="1"/>
    <col min="10243" max="10243" width="17.28515625" bestFit="1" customWidth="1"/>
    <col min="10244" max="10244" width="11.140625" bestFit="1" customWidth="1"/>
    <col min="10246" max="10246" width="14.28515625" customWidth="1"/>
    <col min="10247" max="10247" width="22" bestFit="1" customWidth="1"/>
    <col min="10498" max="10498" width="11" customWidth="1"/>
    <col min="10499" max="10499" width="17.28515625" bestFit="1" customWidth="1"/>
    <col min="10500" max="10500" width="11.140625" bestFit="1" customWidth="1"/>
    <col min="10502" max="10502" width="14.28515625" customWidth="1"/>
    <col min="10503" max="10503" width="22" bestFit="1" customWidth="1"/>
    <col min="10754" max="10754" width="11" customWidth="1"/>
    <col min="10755" max="10755" width="17.28515625" bestFit="1" customWidth="1"/>
    <col min="10756" max="10756" width="11.140625" bestFit="1" customWidth="1"/>
    <col min="10758" max="10758" width="14.28515625" customWidth="1"/>
    <col min="10759" max="10759" width="22" bestFit="1" customWidth="1"/>
    <col min="11010" max="11010" width="11" customWidth="1"/>
    <col min="11011" max="11011" width="17.28515625" bestFit="1" customWidth="1"/>
    <col min="11012" max="11012" width="11.140625" bestFit="1" customWidth="1"/>
    <col min="11014" max="11014" width="14.28515625" customWidth="1"/>
    <col min="11015" max="11015" width="22" bestFit="1" customWidth="1"/>
    <col min="11266" max="11266" width="11" customWidth="1"/>
    <col min="11267" max="11267" width="17.28515625" bestFit="1" customWidth="1"/>
    <col min="11268" max="11268" width="11.140625" bestFit="1" customWidth="1"/>
    <col min="11270" max="11270" width="14.28515625" customWidth="1"/>
    <col min="11271" max="11271" width="22" bestFit="1" customWidth="1"/>
    <col min="11522" max="11522" width="11" customWidth="1"/>
    <col min="11523" max="11523" width="17.28515625" bestFit="1" customWidth="1"/>
    <col min="11524" max="11524" width="11.140625" bestFit="1" customWidth="1"/>
    <col min="11526" max="11526" width="14.28515625" customWidth="1"/>
    <col min="11527" max="11527" width="22" bestFit="1" customWidth="1"/>
    <col min="11778" max="11778" width="11" customWidth="1"/>
    <col min="11779" max="11779" width="17.28515625" bestFit="1" customWidth="1"/>
    <col min="11780" max="11780" width="11.140625" bestFit="1" customWidth="1"/>
    <col min="11782" max="11782" width="14.28515625" customWidth="1"/>
    <col min="11783" max="11783" width="22" bestFit="1" customWidth="1"/>
    <col min="12034" max="12034" width="11" customWidth="1"/>
    <col min="12035" max="12035" width="17.28515625" bestFit="1" customWidth="1"/>
    <col min="12036" max="12036" width="11.140625" bestFit="1" customWidth="1"/>
    <col min="12038" max="12038" width="14.28515625" customWidth="1"/>
    <col min="12039" max="12039" width="22" bestFit="1" customWidth="1"/>
    <col min="12290" max="12290" width="11" customWidth="1"/>
    <col min="12291" max="12291" width="17.28515625" bestFit="1" customWidth="1"/>
    <col min="12292" max="12292" width="11.140625" bestFit="1" customWidth="1"/>
    <col min="12294" max="12294" width="14.28515625" customWidth="1"/>
    <col min="12295" max="12295" width="22" bestFit="1" customWidth="1"/>
    <col min="12546" max="12546" width="11" customWidth="1"/>
    <col min="12547" max="12547" width="17.28515625" bestFit="1" customWidth="1"/>
    <col min="12548" max="12548" width="11.140625" bestFit="1" customWidth="1"/>
    <col min="12550" max="12550" width="14.28515625" customWidth="1"/>
    <col min="12551" max="12551" width="22" bestFit="1" customWidth="1"/>
    <col min="12802" max="12802" width="11" customWidth="1"/>
    <col min="12803" max="12803" width="17.28515625" bestFit="1" customWidth="1"/>
    <col min="12804" max="12804" width="11.140625" bestFit="1" customWidth="1"/>
    <col min="12806" max="12806" width="14.28515625" customWidth="1"/>
    <col min="12807" max="12807" width="22" bestFit="1" customWidth="1"/>
    <col min="13058" max="13058" width="11" customWidth="1"/>
    <col min="13059" max="13059" width="17.28515625" bestFit="1" customWidth="1"/>
    <col min="13060" max="13060" width="11.140625" bestFit="1" customWidth="1"/>
    <col min="13062" max="13062" width="14.28515625" customWidth="1"/>
    <col min="13063" max="13063" width="22" bestFit="1" customWidth="1"/>
    <col min="13314" max="13314" width="11" customWidth="1"/>
    <col min="13315" max="13315" width="17.28515625" bestFit="1" customWidth="1"/>
    <col min="13316" max="13316" width="11.140625" bestFit="1" customWidth="1"/>
    <col min="13318" max="13318" width="14.28515625" customWidth="1"/>
    <col min="13319" max="13319" width="22" bestFit="1" customWidth="1"/>
    <col min="13570" max="13570" width="11" customWidth="1"/>
    <col min="13571" max="13571" width="17.28515625" bestFit="1" customWidth="1"/>
    <col min="13572" max="13572" width="11.140625" bestFit="1" customWidth="1"/>
    <col min="13574" max="13574" width="14.28515625" customWidth="1"/>
    <col min="13575" max="13575" width="22" bestFit="1" customWidth="1"/>
    <col min="13826" max="13826" width="11" customWidth="1"/>
    <col min="13827" max="13827" width="17.28515625" bestFit="1" customWidth="1"/>
    <col min="13828" max="13828" width="11.140625" bestFit="1" customWidth="1"/>
    <col min="13830" max="13830" width="14.28515625" customWidth="1"/>
    <col min="13831" max="13831" width="22" bestFit="1" customWidth="1"/>
    <col min="14082" max="14082" width="11" customWidth="1"/>
    <col min="14083" max="14083" width="17.28515625" bestFit="1" customWidth="1"/>
    <col min="14084" max="14084" width="11.140625" bestFit="1" customWidth="1"/>
    <col min="14086" max="14086" width="14.28515625" customWidth="1"/>
    <col min="14087" max="14087" width="22" bestFit="1" customWidth="1"/>
    <col min="14338" max="14338" width="11" customWidth="1"/>
    <col min="14339" max="14339" width="17.28515625" bestFit="1" customWidth="1"/>
    <col min="14340" max="14340" width="11.140625" bestFit="1" customWidth="1"/>
    <col min="14342" max="14342" width="14.28515625" customWidth="1"/>
    <col min="14343" max="14343" width="22" bestFit="1" customWidth="1"/>
    <col min="14594" max="14594" width="11" customWidth="1"/>
    <col min="14595" max="14595" width="17.28515625" bestFit="1" customWidth="1"/>
    <col min="14596" max="14596" width="11.140625" bestFit="1" customWidth="1"/>
    <col min="14598" max="14598" width="14.28515625" customWidth="1"/>
    <col min="14599" max="14599" width="22" bestFit="1" customWidth="1"/>
    <col min="14850" max="14850" width="11" customWidth="1"/>
    <col min="14851" max="14851" width="17.28515625" bestFit="1" customWidth="1"/>
    <col min="14852" max="14852" width="11.140625" bestFit="1" customWidth="1"/>
    <col min="14854" max="14854" width="14.28515625" customWidth="1"/>
    <col min="14855" max="14855" width="22" bestFit="1" customWidth="1"/>
    <col min="15106" max="15106" width="11" customWidth="1"/>
    <col min="15107" max="15107" width="17.28515625" bestFit="1" customWidth="1"/>
    <col min="15108" max="15108" width="11.140625" bestFit="1" customWidth="1"/>
    <col min="15110" max="15110" width="14.28515625" customWidth="1"/>
    <col min="15111" max="15111" width="22" bestFit="1" customWidth="1"/>
    <col min="15362" max="15362" width="11" customWidth="1"/>
    <col min="15363" max="15363" width="17.28515625" bestFit="1" customWidth="1"/>
    <col min="15364" max="15364" width="11.140625" bestFit="1" customWidth="1"/>
    <col min="15366" max="15366" width="14.28515625" customWidth="1"/>
    <col min="15367" max="15367" width="22" bestFit="1" customWidth="1"/>
    <col min="15618" max="15618" width="11" customWidth="1"/>
    <col min="15619" max="15619" width="17.28515625" bestFit="1" customWidth="1"/>
    <col min="15620" max="15620" width="11.140625" bestFit="1" customWidth="1"/>
    <col min="15622" max="15622" width="14.28515625" customWidth="1"/>
    <col min="15623" max="15623" width="22" bestFit="1" customWidth="1"/>
    <col min="15874" max="15874" width="11" customWidth="1"/>
    <col min="15875" max="15875" width="17.28515625" bestFit="1" customWidth="1"/>
    <col min="15876" max="15876" width="11.140625" bestFit="1" customWidth="1"/>
    <col min="15878" max="15878" width="14.28515625" customWidth="1"/>
    <col min="15879" max="15879" width="22" bestFit="1" customWidth="1"/>
    <col min="16130" max="16130" width="11" customWidth="1"/>
    <col min="16131" max="16131" width="17.28515625" bestFit="1" customWidth="1"/>
    <col min="16132" max="16132" width="11.140625" bestFit="1" customWidth="1"/>
    <col min="16134" max="16134" width="14.28515625" customWidth="1"/>
    <col min="16135" max="16135" width="22" bestFit="1" customWidth="1"/>
  </cols>
  <sheetData>
    <row r="1" spans="1:10" ht="33" customHeight="1" x14ac:dyDescent="0.25">
      <c r="A1" s="76" t="s">
        <v>23</v>
      </c>
      <c r="B1" s="77"/>
      <c r="C1" s="77"/>
      <c r="D1" s="77"/>
      <c r="E1" s="77"/>
      <c r="F1" s="78"/>
    </row>
    <row r="2" spans="1:10" x14ac:dyDescent="0.25">
      <c r="A2" s="12" t="s">
        <v>7</v>
      </c>
      <c r="B2" s="12" t="s">
        <v>8</v>
      </c>
      <c r="C2" s="12" t="s">
        <v>9</v>
      </c>
      <c r="D2" s="12" t="s">
        <v>10</v>
      </c>
      <c r="E2" s="12" t="s">
        <v>11</v>
      </c>
      <c r="F2" s="12" t="s">
        <v>12</v>
      </c>
      <c r="G2" s="14"/>
      <c r="I2" s="20" t="s">
        <v>24</v>
      </c>
      <c r="J2" s="26">
        <v>1760542</v>
      </c>
    </row>
    <row r="3" spans="1:10" ht="31.5" customHeight="1" x14ac:dyDescent="0.25">
      <c r="A3" s="81">
        <v>1</v>
      </c>
      <c r="B3" s="82">
        <v>44610</v>
      </c>
      <c r="C3" s="83" t="s">
        <v>21</v>
      </c>
      <c r="D3" s="81">
        <v>1760542</v>
      </c>
      <c r="E3" s="81"/>
      <c r="F3" s="84">
        <f>D3</f>
        <v>1760542</v>
      </c>
      <c r="G3" s="15"/>
      <c r="H3" s="17"/>
      <c r="I3" s="20" t="s">
        <v>25</v>
      </c>
      <c r="J3" s="27">
        <v>458363</v>
      </c>
    </row>
    <row r="4" spans="1:10" ht="25.5" x14ac:dyDescent="0.25">
      <c r="A4" s="81">
        <v>2</v>
      </c>
      <c r="B4" s="82">
        <v>44610</v>
      </c>
      <c r="C4" s="83" t="s">
        <v>14</v>
      </c>
      <c r="D4" s="81">
        <f>29500+619500</f>
        <v>649000</v>
      </c>
      <c r="E4" s="81"/>
      <c r="F4" s="85">
        <f t="shared" ref="F4:F9" si="0">F3+D4-E4</f>
        <v>2409542</v>
      </c>
      <c r="G4" s="13"/>
      <c r="I4" s="20" t="s">
        <v>26</v>
      </c>
      <c r="J4" s="28">
        <v>16551192</v>
      </c>
    </row>
    <row r="5" spans="1:10" x14ac:dyDescent="0.25">
      <c r="A5" s="81">
        <v>3</v>
      </c>
      <c r="B5" s="82">
        <v>44611</v>
      </c>
      <c r="C5" s="86" t="s">
        <v>21</v>
      </c>
      <c r="D5" s="81">
        <v>458363</v>
      </c>
      <c r="E5" s="81"/>
      <c r="F5" s="85">
        <f t="shared" si="0"/>
        <v>2867905</v>
      </c>
      <c r="G5" s="13"/>
      <c r="I5" s="20" t="s">
        <v>27</v>
      </c>
      <c r="J5" s="21">
        <v>344344</v>
      </c>
    </row>
    <row r="6" spans="1:10" x14ac:dyDescent="0.25">
      <c r="A6" s="81">
        <v>4</v>
      </c>
      <c r="B6" s="82">
        <v>44613</v>
      </c>
      <c r="C6" s="86" t="s">
        <v>21</v>
      </c>
      <c r="D6" s="81">
        <v>16551192</v>
      </c>
      <c r="E6" s="81"/>
      <c r="F6" s="85">
        <f t="shared" si="0"/>
        <v>19419097</v>
      </c>
      <c r="G6" s="13"/>
      <c r="I6" s="20" t="s">
        <v>28</v>
      </c>
      <c r="J6" s="21">
        <v>1152646</v>
      </c>
    </row>
    <row r="7" spans="1:10" x14ac:dyDescent="0.25">
      <c r="A7" s="81">
        <v>5</v>
      </c>
      <c r="B7" s="82">
        <v>44614</v>
      </c>
      <c r="C7" s="86" t="s">
        <v>21</v>
      </c>
      <c r="D7" s="81">
        <v>344344</v>
      </c>
      <c r="E7" s="81"/>
      <c r="F7" s="85">
        <f t="shared" si="0"/>
        <v>19763441</v>
      </c>
      <c r="I7" s="20" t="s">
        <v>29</v>
      </c>
      <c r="J7" s="21">
        <v>2264333</v>
      </c>
    </row>
    <row r="8" spans="1:10" x14ac:dyDescent="0.25">
      <c r="A8" s="81">
        <v>6</v>
      </c>
      <c r="B8" s="82">
        <v>44620</v>
      </c>
      <c r="C8" s="86" t="s">
        <v>14</v>
      </c>
      <c r="D8" s="81">
        <f>4500+162+900+700+126+1500+270+25000+218750+39375</f>
        <v>291283</v>
      </c>
      <c r="E8" s="81"/>
      <c r="F8" s="85">
        <f t="shared" si="0"/>
        <v>20054724</v>
      </c>
      <c r="I8" s="20" t="s">
        <v>30</v>
      </c>
      <c r="J8" s="21">
        <v>918966</v>
      </c>
    </row>
    <row r="9" spans="1:10" x14ac:dyDescent="0.25">
      <c r="A9" s="81">
        <v>7</v>
      </c>
      <c r="B9" s="82">
        <v>44620</v>
      </c>
      <c r="C9" s="86" t="s">
        <v>22</v>
      </c>
      <c r="D9" s="81"/>
      <c r="E9" s="81">
        <v>619500</v>
      </c>
      <c r="F9" s="85">
        <f t="shared" si="0"/>
        <v>19435224</v>
      </c>
      <c r="I9" s="20" t="s">
        <v>31</v>
      </c>
      <c r="J9" s="21">
        <v>1345367</v>
      </c>
    </row>
    <row r="10" spans="1:10" x14ac:dyDescent="0.25">
      <c r="A10" s="81">
        <v>8</v>
      </c>
      <c r="B10" s="82">
        <v>44627</v>
      </c>
      <c r="C10" s="86" t="s">
        <v>21</v>
      </c>
      <c r="D10" s="81">
        <v>1152646</v>
      </c>
      <c r="E10" s="81"/>
      <c r="F10" s="85">
        <f t="shared" ref="F10:F59" si="1">F9+D10-E10</f>
        <v>20587870</v>
      </c>
      <c r="I10" s="20" t="s">
        <v>32</v>
      </c>
      <c r="J10" s="21">
        <v>2983577</v>
      </c>
    </row>
    <row r="11" spans="1:10" x14ac:dyDescent="0.25">
      <c r="A11" s="81">
        <v>9</v>
      </c>
      <c r="B11" s="82">
        <v>44631</v>
      </c>
      <c r="C11" s="86" t="s">
        <v>21</v>
      </c>
      <c r="D11" s="81">
        <v>2264333</v>
      </c>
      <c r="E11" s="81"/>
      <c r="F11" s="85">
        <f t="shared" si="1"/>
        <v>22852203</v>
      </c>
      <c r="I11" s="20" t="s">
        <v>33</v>
      </c>
      <c r="J11" s="21">
        <v>612644</v>
      </c>
    </row>
    <row r="12" spans="1:10" x14ac:dyDescent="0.25">
      <c r="A12" s="81">
        <v>10</v>
      </c>
      <c r="B12" s="82">
        <v>44631</v>
      </c>
      <c r="C12" s="86" t="s">
        <v>22</v>
      </c>
      <c r="D12" s="81"/>
      <c r="E12" s="81">
        <v>9404</v>
      </c>
      <c r="F12" s="85">
        <f t="shared" si="1"/>
        <v>22842799</v>
      </c>
      <c r="I12" s="20" t="s">
        <v>34</v>
      </c>
      <c r="J12" s="21">
        <v>331003</v>
      </c>
    </row>
    <row r="13" spans="1:10" x14ac:dyDescent="0.25">
      <c r="A13" s="81">
        <v>11</v>
      </c>
      <c r="B13" s="82">
        <v>44634</v>
      </c>
      <c r="C13" s="86" t="s">
        <v>14</v>
      </c>
      <c r="D13" s="81">
        <f>90+500</f>
        <v>590</v>
      </c>
      <c r="E13" s="81"/>
      <c r="F13" s="85">
        <f t="shared" si="1"/>
        <v>22843389</v>
      </c>
      <c r="I13" s="20" t="s">
        <v>35</v>
      </c>
      <c r="J13" s="21">
        <v>1345367</v>
      </c>
    </row>
    <row r="14" spans="1:10" x14ac:dyDescent="0.25">
      <c r="A14" s="81">
        <v>12</v>
      </c>
      <c r="B14" s="82">
        <v>44634</v>
      </c>
      <c r="C14" s="86" t="s">
        <v>22</v>
      </c>
      <c r="D14" s="81"/>
      <c r="E14" s="81">
        <v>288820</v>
      </c>
      <c r="F14" s="85">
        <f t="shared" si="1"/>
        <v>22554569</v>
      </c>
      <c r="G14" s="13"/>
      <c r="I14" s="20" t="s">
        <v>36</v>
      </c>
      <c r="J14" s="21">
        <v>319450</v>
      </c>
    </row>
    <row r="15" spans="1:10" x14ac:dyDescent="0.25">
      <c r="A15" s="81">
        <v>13</v>
      </c>
      <c r="B15" s="82">
        <v>44636</v>
      </c>
      <c r="C15" s="86" t="s">
        <v>22</v>
      </c>
      <c r="D15" s="81"/>
      <c r="E15" s="81">
        <v>23149</v>
      </c>
      <c r="F15" s="85">
        <f t="shared" si="1"/>
        <v>22531420</v>
      </c>
      <c r="G15" s="13"/>
      <c r="I15" s="20" t="s">
        <v>37</v>
      </c>
      <c r="J15" s="21">
        <v>1345367</v>
      </c>
    </row>
    <row r="16" spans="1:10" x14ac:dyDescent="0.25">
      <c r="A16" s="81">
        <v>14</v>
      </c>
      <c r="B16" s="82">
        <v>44638</v>
      </c>
      <c r="C16" s="86" t="s">
        <v>13</v>
      </c>
      <c r="D16" s="81">
        <v>118267</v>
      </c>
      <c r="E16" s="81"/>
      <c r="F16" s="85">
        <f t="shared" si="1"/>
        <v>22649687</v>
      </c>
      <c r="G16" s="13"/>
      <c r="I16" s="20" t="s">
        <v>38</v>
      </c>
      <c r="J16" s="21">
        <v>300196</v>
      </c>
    </row>
    <row r="17" spans="1:10" x14ac:dyDescent="0.25">
      <c r="A17" s="81">
        <v>15</v>
      </c>
      <c r="B17" s="82">
        <v>44638</v>
      </c>
      <c r="C17" s="86" t="s">
        <v>22</v>
      </c>
      <c r="D17" s="81"/>
      <c r="E17" s="81">
        <v>6851</v>
      </c>
      <c r="F17" s="85">
        <f t="shared" si="1"/>
        <v>22642836</v>
      </c>
      <c r="G17" s="13"/>
      <c r="I17" s="20" t="s">
        <v>39</v>
      </c>
      <c r="J17" s="21">
        <v>288569</v>
      </c>
    </row>
    <row r="18" spans="1:10" x14ac:dyDescent="0.25">
      <c r="A18" s="81">
        <v>16</v>
      </c>
      <c r="B18" s="82">
        <v>44642</v>
      </c>
      <c r="C18" s="86" t="s">
        <v>22</v>
      </c>
      <c r="D18" s="81"/>
      <c r="E18" s="81">
        <v>111416</v>
      </c>
      <c r="F18" s="85">
        <f t="shared" si="1"/>
        <v>22531420</v>
      </c>
      <c r="G18" s="13"/>
      <c r="I18" s="20" t="s">
        <v>40</v>
      </c>
      <c r="J18" s="21">
        <v>609144</v>
      </c>
    </row>
    <row r="19" spans="1:10" x14ac:dyDescent="0.25">
      <c r="A19" s="81">
        <v>17</v>
      </c>
      <c r="B19" s="82">
        <v>44650</v>
      </c>
      <c r="C19" s="86" t="s">
        <v>21</v>
      </c>
      <c r="D19" s="81">
        <v>918966</v>
      </c>
      <c r="E19" s="81"/>
      <c r="F19" s="85">
        <f t="shared" si="1"/>
        <v>23450386</v>
      </c>
      <c r="G19" s="13"/>
      <c r="I19" s="20" t="s">
        <v>41</v>
      </c>
      <c r="J19" s="21">
        <v>1345367</v>
      </c>
    </row>
    <row r="20" spans="1:10" ht="18.75" x14ac:dyDescent="0.3">
      <c r="A20" s="81">
        <v>18</v>
      </c>
      <c r="B20" s="82">
        <v>44651</v>
      </c>
      <c r="C20" s="86" t="s">
        <v>21</v>
      </c>
      <c r="D20" s="81">
        <v>1345367</v>
      </c>
      <c r="E20" s="81"/>
      <c r="F20" s="85">
        <f t="shared" si="1"/>
        <v>24795753</v>
      </c>
      <c r="G20" s="13"/>
      <c r="I20" s="24" t="s">
        <v>42</v>
      </c>
      <c r="J20" s="25">
        <v>34276437</v>
      </c>
    </row>
    <row r="21" spans="1:10" x14ac:dyDescent="0.25">
      <c r="A21" s="81">
        <v>19</v>
      </c>
      <c r="B21" s="82">
        <v>44669</v>
      </c>
      <c r="C21" s="86" t="s">
        <v>13</v>
      </c>
      <c r="D21" s="81">
        <v>167395</v>
      </c>
      <c r="E21" s="81"/>
      <c r="F21" s="85">
        <f t="shared" si="1"/>
        <v>24963148</v>
      </c>
      <c r="G21" s="13"/>
      <c r="I21" s="22" t="s">
        <v>43</v>
      </c>
      <c r="J21" s="23">
        <v>35000000</v>
      </c>
    </row>
    <row r="22" spans="1:10" ht="18.75" x14ac:dyDescent="0.3">
      <c r="A22" s="81">
        <v>20</v>
      </c>
      <c r="B22" s="82">
        <v>44669</v>
      </c>
      <c r="C22" s="86" t="s">
        <v>22</v>
      </c>
      <c r="D22" s="81"/>
      <c r="E22" s="81">
        <f>1087.5+166307.5</f>
        <v>167395</v>
      </c>
      <c r="F22" s="85">
        <f t="shared" si="1"/>
        <v>24795753</v>
      </c>
      <c r="G22" s="13"/>
      <c r="I22" s="24" t="s">
        <v>44</v>
      </c>
      <c r="J22" s="25">
        <v>723563</v>
      </c>
    </row>
    <row r="23" spans="1:10" x14ac:dyDescent="0.25">
      <c r="A23" s="81">
        <v>21</v>
      </c>
      <c r="B23" s="82">
        <v>44673</v>
      </c>
      <c r="C23" s="86" t="s">
        <v>21</v>
      </c>
      <c r="D23" s="81">
        <v>2983577</v>
      </c>
      <c r="E23" s="81"/>
      <c r="F23" s="85">
        <f t="shared" si="1"/>
        <v>27779330</v>
      </c>
      <c r="G23" s="13"/>
    </row>
    <row r="24" spans="1:10" x14ac:dyDescent="0.25">
      <c r="A24" s="81">
        <v>22</v>
      </c>
      <c r="B24" s="82">
        <v>44674</v>
      </c>
      <c r="C24" s="86" t="s">
        <v>14</v>
      </c>
      <c r="D24" s="81">
        <v>1770</v>
      </c>
      <c r="E24" s="81"/>
      <c r="F24" s="85">
        <f t="shared" si="1"/>
        <v>27781100</v>
      </c>
      <c r="G24" s="13"/>
    </row>
    <row r="25" spans="1:10" x14ac:dyDescent="0.25">
      <c r="A25" s="81">
        <v>23</v>
      </c>
      <c r="B25" s="82">
        <v>44674</v>
      </c>
      <c r="C25" s="86" t="s">
        <v>22</v>
      </c>
      <c r="D25" s="81"/>
      <c r="E25" s="81">
        <v>1770</v>
      </c>
      <c r="F25" s="85">
        <f t="shared" si="1"/>
        <v>27779330</v>
      </c>
      <c r="G25" s="13"/>
    </row>
    <row r="26" spans="1:10" x14ac:dyDescent="0.25">
      <c r="A26" s="81">
        <v>24</v>
      </c>
      <c r="B26" s="82">
        <v>44686</v>
      </c>
      <c r="C26" s="86" t="s">
        <v>21</v>
      </c>
      <c r="D26" s="81">
        <v>612644</v>
      </c>
      <c r="E26" s="81"/>
      <c r="F26" s="85">
        <f t="shared" si="1"/>
        <v>28391974</v>
      </c>
      <c r="G26" s="13"/>
    </row>
    <row r="27" spans="1:10" x14ac:dyDescent="0.25">
      <c r="A27" s="81">
        <v>25</v>
      </c>
      <c r="B27" s="82">
        <v>44697</v>
      </c>
      <c r="C27" s="86" t="s">
        <v>21</v>
      </c>
      <c r="D27" s="81">
        <v>331003</v>
      </c>
      <c r="E27" s="81"/>
      <c r="F27" s="85">
        <f t="shared" si="1"/>
        <v>28722977</v>
      </c>
      <c r="G27" s="13"/>
    </row>
    <row r="28" spans="1:10" x14ac:dyDescent="0.25">
      <c r="A28" s="81">
        <v>26</v>
      </c>
      <c r="B28" s="82">
        <v>44699</v>
      </c>
      <c r="C28" s="86" t="s">
        <v>13</v>
      </c>
      <c r="D28" s="81">
        <v>191049</v>
      </c>
      <c r="E28" s="81"/>
      <c r="F28" s="85">
        <f t="shared" si="1"/>
        <v>28914026</v>
      </c>
      <c r="G28" s="13"/>
    </row>
    <row r="29" spans="1:10" x14ac:dyDescent="0.25">
      <c r="A29" s="81">
        <v>27</v>
      </c>
      <c r="B29" s="82">
        <v>44699</v>
      </c>
      <c r="C29" s="86" t="s">
        <v>22</v>
      </c>
      <c r="D29" s="81"/>
      <c r="E29" s="81">
        <f>156051.5+34997.5</f>
        <v>191049</v>
      </c>
      <c r="F29" s="85">
        <f t="shared" si="1"/>
        <v>28722977</v>
      </c>
      <c r="G29" s="13"/>
    </row>
    <row r="30" spans="1:10" x14ac:dyDescent="0.25">
      <c r="A30" s="81">
        <v>28</v>
      </c>
      <c r="B30" s="82">
        <v>44707</v>
      </c>
      <c r="C30" s="86" t="s">
        <v>21</v>
      </c>
      <c r="D30" s="81">
        <v>1345367</v>
      </c>
      <c r="E30" s="81"/>
      <c r="F30" s="85">
        <f t="shared" si="1"/>
        <v>30068344</v>
      </c>
      <c r="G30" s="13"/>
    </row>
    <row r="31" spans="1:10" x14ac:dyDescent="0.25">
      <c r="A31" s="81">
        <v>29</v>
      </c>
      <c r="B31" s="82">
        <v>44721</v>
      </c>
      <c r="C31" s="86" t="s">
        <v>21</v>
      </c>
      <c r="D31" s="81">
        <v>319450</v>
      </c>
      <c r="E31" s="81"/>
      <c r="F31" s="85">
        <f t="shared" si="1"/>
        <v>30387794</v>
      </c>
      <c r="G31" s="13"/>
    </row>
    <row r="32" spans="1:10" x14ac:dyDescent="0.25">
      <c r="A32" s="81">
        <v>30</v>
      </c>
      <c r="B32" s="82">
        <v>44730</v>
      </c>
      <c r="C32" s="86" t="s">
        <v>13</v>
      </c>
      <c r="D32" s="81">
        <v>219030</v>
      </c>
      <c r="E32" s="81"/>
      <c r="F32" s="85">
        <f t="shared" si="1"/>
        <v>30606824</v>
      </c>
      <c r="G32" s="13"/>
    </row>
    <row r="33" spans="1:7" x14ac:dyDescent="0.25">
      <c r="A33" s="81">
        <v>31</v>
      </c>
      <c r="B33" s="82">
        <v>44730</v>
      </c>
      <c r="C33" s="86" t="s">
        <v>22</v>
      </c>
      <c r="D33" s="81"/>
      <c r="E33" s="81">
        <f>211079.5+7950.5</f>
        <v>219030</v>
      </c>
      <c r="F33" s="85">
        <f t="shared" si="1"/>
        <v>30387794</v>
      </c>
      <c r="G33" s="18"/>
    </row>
    <row r="34" spans="1:7" x14ac:dyDescent="0.25">
      <c r="A34" s="81">
        <v>32</v>
      </c>
      <c r="B34" s="82">
        <v>44742</v>
      </c>
      <c r="C34" s="86" t="s">
        <v>21</v>
      </c>
      <c r="D34" s="81">
        <v>1345367</v>
      </c>
      <c r="E34" s="81"/>
      <c r="F34" s="85">
        <f t="shared" si="1"/>
        <v>31733161</v>
      </c>
      <c r="G34" s="13"/>
    </row>
    <row r="35" spans="1:7" x14ac:dyDescent="0.25">
      <c r="A35" s="81">
        <v>33</v>
      </c>
      <c r="B35" s="82">
        <v>44760</v>
      </c>
      <c r="C35" s="87" t="s">
        <v>13</v>
      </c>
      <c r="D35" s="88">
        <v>226565</v>
      </c>
      <c r="E35" s="89"/>
      <c r="F35" s="85">
        <f t="shared" si="1"/>
        <v>31959726</v>
      </c>
      <c r="G35" s="13"/>
    </row>
    <row r="36" spans="1:7" x14ac:dyDescent="0.25">
      <c r="A36" s="81">
        <v>34</v>
      </c>
      <c r="B36" s="82">
        <v>44760</v>
      </c>
      <c r="C36" s="86" t="s">
        <v>22</v>
      </c>
      <c r="D36" s="81"/>
      <c r="E36" s="81">
        <f>8625.5+217939.5</f>
        <v>226565</v>
      </c>
      <c r="F36" s="85">
        <f t="shared" si="1"/>
        <v>31733161</v>
      </c>
      <c r="G36" s="18"/>
    </row>
    <row r="37" spans="1:7" x14ac:dyDescent="0.25">
      <c r="A37" s="81">
        <v>35</v>
      </c>
      <c r="B37" s="82">
        <v>44765</v>
      </c>
      <c r="C37" s="86" t="s">
        <v>14</v>
      </c>
      <c r="D37" s="81">
        <v>1770</v>
      </c>
      <c r="E37" s="81"/>
      <c r="F37" s="85">
        <f t="shared" si="1"/>
        <v>31734931</v>
      </c>
      <c r="G37" s="13"/>
    </row>
    <row r="38" spans="1:7" x14ac:dyDescent="0.25">
      <c r="A38" s="81">
        <v>36</v>
      </c>
      <c r="B38" s="82">
        <v>44765</v>
      </c>
      <c r="C38" s="86" t="s">
        <v>22</v>
      </c>
      <c r="D38" s="81"/>
      <c r="E38" s="81">
        <v>1770</v>
      </c>
      <c r="F38" s="85">
        <f t="shared" si="1"/>
        <v>31733161</v>
      </c>
      <c r="G38" s="13"/>
    </row>
    <row r="39" spans="1:7" x14ac:dyDescent="0.25">
      <c r="A39" s="81">
        <v>37</v>
      </c>
      <c r="B39" s="82">
        <v>44790</v>
      </c>
      <c r="C39" s="86" t="s">
        <v>21</v>
      </c>
      <c r="D39" s="81">
        <v>300196</v>
      </c>
      <c r="E39" s="81"/>
      <c r="F39" s="85">
        <f t="shared" si="1"/>
        <v>32033357</v>
      </c>
      <c r="G39" s="13"/>
    </row>
    <row r="40" spans="1:7" x14ac:dyDescent="0.25">
      <c r="A40" s="81">
        <v>38</v>
      </c>
      <c r="B40" s="82">
        <v>44791</v>
      </c>
      <c r="C40" s="86" t="s">
        <v>13</v>
      </c>
      <c r="D40" s="81">
        <v>251467</v>
      </c>
      <c r="E40" s="81"/>
      <c r="F40" s="85">
        <f t="shared" si="1"/>
        <v>32284824</v>
      </c>
      <c r="G40" s="13"/>
    </row>
    <row r="41" spans="1:7" x14ac:dyDescent="0.25">
      <c r="A41" s="81">
        <v>39</v>
      </c>
      <c r="B41" s="82">
        <v>44791</v>
      </c>
      <c r="C41" s="86" t="s">
        <v>14</v>
      </c>
      <c r="D41" s="81">
        <v>1770</v>
      </c>
      <c r="E41" s="81"/>
      <c r="F41" s="85">
        <f t="shared" si="1"/>
        <v>32286594</v>
      </c>
      <c r="G41" s="13"/>
    </row>
    <row r="42" spans="1:7" x14ac:dyDescent="0.25">
      <c r="A42" s="81">
        <v>40</v>
      </c>
      <c r="B42" s="82">
        <v>44791</v>
      </c>
      <c r="C42" s="86" t="s">
        <v>22</v>
      </c>
      <c r="D42" s="81"/>
      <c r="E42" s="81">
        <f>2985.5+250251.5</f>
        <v>253237</v>
      </c>
      <c r="F42" s="85">
        <f t="shared" si="1"/>
        <v>32033357</v>
      </c>
      <c r="G42" s="13"/>
    </row>
    <row r="43" spans="1:7" x14ac:dyDescent="0.25">
      <c r="A43" s="81">
        <v>41</v>
      </c>
      <c r="B43" s="82">
        <v>44818</v>
      </c>
      <c r="C43" s="86" t="s">
        <v>21</v>
      </c>
      <c r="D43" s="81">
        <v>288569</v>
      </c>
      <c r="E43" s="81"/>
      <c r="F43" s="85">
        <f t="shared" si="1"/>
        <v>32321926</v>
      </c>
      <c r="G43" s="13"/>
    </row>
    <row r="44" spans="1:7" x14ac:dyDescent="0.25">
      <c r="A44" s="81">
        <v>42</v>
      </c>
      <c r="B44" s="82">
        <v>44820</v>
      </c>
      <c r="C44" s="86" t="s">
        <v>21</v>
      </c>
      <c r="D44" s="81">
        <v>609144</v>
      </c>
      <c r="E44" s="81"/>
      <c r="F44" s="85">
        <f t="shared" si="1"/>
        <v>32931070</v>
      </c>
      <c r="G44" s="13"/>
    </row>
    <row r="45" spans="1:7" x14ac:dyDescent="0.25">
      <c r="A45" s="81">
        <v>43</v>
      </c>
      <c r="B45" s="82">
        <v>44822</v>
      </c>
      <c r="C45" s="86" t="s">
        <v>13</v>
      </c>
      <c r="D45" s="81">
        <v>263169</v>
      </c>
      <c r="E45" s="81"/>
      <c r="F45" s="85">
        <f t="shared" si="1"/>
        <v>33194239</v>
      </c>
      <c r="G45" s="13"/>
    </row>
    <row r="46" spans="1:7" x14ac:dyDescent="0.25">
      <c r="A46" s="81">
        <v>44</v>
      </c>
      <c r="B46" s="82">
        <v>44822</v>
      </c>
      <c r="C46" s="86" t="s">
        <v>22</v>
      </c>
      <c r="D46" s="81"/>
      <c r="E46" s="81">
        <v>5030.5</v>
      </c>
      <c r="F46" s="85">
        <f t="shared" si="1"/>
        <v>33189208.5</v>
      </c>
      <c r="G46" s="13"/>
    </row>
    <row r="47" spans="1:7" x14ac:dyDescent="0.25">
      <c r="A47" s="81">
        <v>45</v>
      </c>
      <c r="B47" s="82">
        <v>44824</v>
      </c>
      <c r="C47" s="86" t="s">
        <v>22</v>
      </c>
      <c r="D47" s="81"/>
      <c r="E47" s="81">
        <v>258138.5</v>
      </c>
      <c r="F47" s="85">
        <f t="shared" si="1"/>
        <v>32931070</v>
      </c>
      <c r="G47" s="13"/>
    </row>
    <row r="48" spans="1:7" x14ac:dyDescent="0.25">
      <c r="A48" s="81">
        <v>46</v>
      </c>
      <c r="B48" s="82">
        <v>44830</v>
      </c>
      <c r="C48" s="86" t="s">
        <v>21</v>
      </c>
      <c r="D48" s="81">
        <v>1345367</v>
      </c>
      <c r="E48" s="81"/>
      <c r="F48" s="85">
        <f t="shared" si="1"/>
        <v>34276437</v>
      </c>
      <c r="G48" s="13"/>
    </row>
    <row r="49" spans="1:8" x14ac:dyDescent="0.25">
      <c r="A49" s="81">
        <v>47</v>
      </c>
      <c r="B49" s="82">
        <v>44852</v>
      </c>
      <c r="C49" s="86" t="s">
        <v>13</v>
      </c>
      <c r="D49" s="81">
        <v>274320</v>
      </c>
      <c r="E49" s="81"/>
      <c r="F49" s="85">
        <f t="shared" si="1"/>
        <v>34550757</v>
      </c>
      <c r="G49" s="13"/>
    </row>
    <row r="50" spans="1:8" x14ac:dyDescent="0.25">
      <c r="A50" s="81">
        <v>48</v>
      </c>
      <c r="B50" s="82">
        <v>44852</v>
      </c>
      <c r="C50" s="86" t="s">
        <v>22</v>
      </c>
      <c r="D50" s="81"/>
      <c r="E50" s="81">
        <v>7155.5</v>
      </c>
      <c r="F50" s="85">
        <f t="shared" si="1"/>
        <v>34543601.5</v>
      </c>
      <c r="G50" s="13"/>
    </row>
    <row r="51" spans="1:8" x14ac:dyDescent="0.25">
      <c r="A51" s="81">
        <v>49</v>
      </c>
      <c r="B51" s="82">
        <v>44853</v>
      </c>
      <c r="C51" s="86" t="s">
        <v>22</v>
      </c>
      <c r="D51" s="81"/>
      <c r="E51" s="81">
        <v>267164.5</v>
      </c>
      <c r="F51" s="85">
        <f t="shared" si="1"/>
        <v>34276437</v>
      </c>
      <c r="G51" s="13"/>
    </row>
    <row r="52" spans="1:8" x14ac:dyDescent="0.25">
      <c r="A52" s="81">
        <v>50</v>
      </c>
      <c r="B52" s="82">
        <v>44883</v>
      </c>
      <c r="C52" s="86" t="s">
        <v>13</v>
      </c>
      <c r="D52" s="81">
        <v>295556</v>
      </c>
      <c r="E52" s="81"/>
      <c r="F52" s="85">
        <f t="shared" si="1"/>
        <v>34571993</v>
      </c>
      <c r="G52" s="13"/>
    </row>
    <row r="53" spans="1:8" x14ac:dyDescent="0.25">
      <c r="A53" s="81">
        <v>51</v>
      </c>
      <c r="B53" s="82">
        <v>44883</v>
      </c>
      <c r="C53" s="86" t="s">
        <v>14</v>
      </c>
      <c r="D53" s="81">
        <v>1770</v>
      </c>
      <c r="E53" s="81"/>
      <c r="F53" s="85">
        <f t="shared" si="1"/>
        <v>34573763</v>
      </c>
      <c r="G53" s="13"/>
    </row>
    <row r="54" spans="1:8" x14ac:dyDescent="0.25">
      <c r="A54" s="81">
        <v>52</v>
      </c>
      <c r="B54" s="82">
        <v>44883</v>
      </c>
      <c r="C54" s="86" t="s">
        <v>22</v>
      </c>
      <c r="D54" s="81"/>
      <c r="E54" s="81">
        <f>289490.5+7835.5</f>
        <v>297326</v>
      </c>
      <c r="F54" s="85">
        <f t="shared" si="1"/>
        <v>34276437</v>
      </c>
      <c r="G54" s="13"/>
    </row>
    <row r="55" spans="1:8" x14ac:dyDescent="0.25">
      <c r="A55" s="81">
        <v>53</v>
      </c>
      <c r="B55" s="82">
        <v>44913</v>
      </c>
      <c r="C55" s="86" t="s">
        <v>13</v>
      </c>
      <c r="D55" s="81">
        <v>285950</v>
      </c>
      <c r="E55" s="81"/>
      <c r="F55" s="85">
        <f t="shared" si="1"/>
        <v>34562387</v>
      </c>
      <c r="G55" s="13"/>
    </row>
    <row r="56" spans="1:8" x14ac:dyDescent="0.25">
      <c r="A56" s="81">
        <v>54</v>
      </c>
      <c r="B56" s="82">
        <v>44913</v>
      </c>
      <c r="C56" s="86" t="s">
        <v>14</v>
      </c>
      <c r="D56" s="81">
        <v>670</v>
      </c>
      <c r="E56" s="81"/>
      <c r="F56" s="85">
        <f t="shared" si="1"/>
        <v>34563057</v>
      </c>
      <c r="G56" s="13"/>
    </row>
    <row r="57" spans="1:8" ht="18.75" customHeight="1" x14ac:dyDescent="0.25">
      <c r="A57" s="81">
        <v>55</v>
      </c>
      <c r="B57" s="82">
        <v>44913</v>
      </c>
      <c r="C57" s="83" t="s">
        <v>22</v>
      </c>
      <c r="D57" s="81"/>
      <c r="E57" s="81">
        <v>575102</v>
      </c>
      <c r="F57" s="84">
        <f t="shared" si="1"/>
        <v>33987955</v>
      </c>
      <c r="G57" s="15"/>
      <c r="H57" s="17"/>
    </row>
    <row r="58" spans="1:8" x14ac:dyDescent="0.25">
      <c r="A58" s="81">
        <v>56</v>
      </c>
      <c r="B58" s="82">
        <v>44944</v>
      </c>
      <c r="C58" s="86" t="s">
        <v>13</v>
      </c>
      <c r="D58" s="81">
        <v>296580</v>
      </c>
      <c r="E58" s="81"/>
      <c r="F58" s="85">
        <f t="shared" si="1"/>
        <v>34284535</v>
      </c>
      <c r="G58" s="13"/>
    </row>
    <row r="59" spans="1:8" x14ac:dyDescent="0.25">
      <c r="A59" s="81">
        <v>57</v>
      </c>
      <c r="B59" s="82">
        <v>44944</v>
      </c>
      <c r="C59" s="86" t="s">
        <v>22</v>
      </c>
      <c r="D59" s="81"/>
      <c r="E59" s="81">
        <v>580591</v>
      </c>
      <c r="F59" s="85">
        <f t="shared" si="1"/>
        <v>33703944</v>
      </c>
      <c r="G59" s="13"/>
    </row>
    <row r="60" spans="1:8" x14ac:dyDescent="0.25">
      <c r="G60" s="13"/>
    </row>
    <row r="61" spans="1:8" x14ac:dyDescent="0.25">
      <c r="G61" s="13"/>
    </row>
    <row r="62" spans="1:8" x14ac:dyDescent="0.25">
      <c r="G62" s="13"/>
    </row>
    <row r="63" spans="1:8" x14ac:dyDescent="0.25">
      <c r="C63" t="s">
        <v>45</v>
      </c>
      <c r="D63" s="16">
        <f>D5+D6+D7+D10+D11+D19+D20+D23+D26+D27+D30+D31+D34+D39+D43+D44+D48+D3</f>
        <v>34276437</v>
      </c>
      <c r="G63" s="13"/>
    </row>
    <row r="64" spans="1:8" x14ac:dyDescent="0.25">
      <c r="C64" t="s">
        <v>46</v>
      </c>
      <c r="D64" s="16">
        <f>SUM(E5:E57)</f>
        <v>3529873</v>
      </c>
      <c r="E64" s="19">
        <v>2426707.35</v>
      </c>
      <c r="F64" s="19">
        <f>D64-E64</f>
        <v>1103165.6499999999</v>
      </c>
      <c r="G64" s="13"/>
    </row>
    <row r="65" spans="7:7" x14ac:dyDescent="0.25">
      <c r="G65" s="13"/>
    </row>
    <row r="66" spans="7:7" x14ac:dyDescent="0.25">
      <c r="G66" s="13"/>
    </row>
    <row r="67" spans="7:7" x14ac:dyDescent="0.25">
      <c r="G67" s="13"/>
    </row>
  </sheetData>
  <mergeCells count="1">
    <mergeCell ref="A1:F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LOM</vt:lpstr>
      <vt:lpstr>PP</vt:lpstr>
      <vt:lpstr>TLS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2023-05-06T10:10:46Z</dcterms:modified>
</cp:coreProperties>
</file>