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A932889F-CE5A-46BF-97DA-4DFB61F9FAD4}"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5"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3" i="3"/>
  <c r="C82" i="3"/>
  <c r="C86" i="3" s="1"/>
  <c r="C81" i="3"/>
  <c r="C76" i="3"/>
  <c r="C79" i="3" s="1"/>
  <c r="C67" i="3"/>
  <c r="C75" i="3" s="1"/>
  <c r="C65" i="3"/>
  <c r="C64" i="3"/>
  <c r="C63" i="3"/>
  <c r="C61" i="3"/>
  <c r="C60" i="3"/>
  <c r="C55" i="3"/>
  <c r="C54" i="3"/>
  <c r="C53" i="3"/>
  <c r="C57" i="3" s="1"/>
  <c r="C50" i="3"/>
  <c r="C49" i="3"/>
  <c r="C48" i="3"/>
  <c r="C47" i="3"/>
  <c r="C46" i="3"/>
  <c r="C45" i="3"/>
  <c r="C44" i="3"/>
  <c r="C43" i="3"/>
  <c r="C42" i="3"/>
  <c r="C41" i="3"/>
  <c r="C40" i="3"/>
  <c r="C39" i="3"/>
  <c r="C38" i="3"/>
  <c r="C35" i="3"/>
  <c r="C34" i="3"/>
  <c r="C30" i="3"/>
  <c r="C29" i="3"/>
  <c r="C28" i="3"/>
  <c r="C32" i="3" s="1"/>
  <c r="C27" i="3"/>
  <c r="C26" i="3"/>
  <c r="C25" i="3"/>
  <c r="C24" i="3"/>
  <c r="C22" i="3"/>
  <c r="C21" i="3"/>
  <c r="C20"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1" i="3" l="1"/>
  <c r="C58" i="3"/>
  <c r="C68" i="3"/>
  <c r="C84" i="3"/>
  <c r="C73" i="3"/>
  <c r="C16" i="3"/>
  <c r="C33" i="3"/>
  <c r="C59" i="3"/>
  <c r="C69" i="3"/>
  <c r="C85" i="3"/>
  <c r="C72" i="3"/>
  <c r="C87" i="3"/>
  <c r="C80" i="3"/>
  <c r="C17" i="3"/>
  <c r="C77" i="3"/>
  <c r="C14" i="3"/>
  <c r="C18" i="3"/>
  <c r="C56" i="3"/>
  <c r="C70" i="3"/>
  <c r="C74" i="3"/>
  <c r="C78" i="3"/>
  <c r="C71"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tc={BECF7EE4-E3D6-464C-AA0A-AA6D0AC552F7}</author>
    <author>tc={BCA2612F-C314-4160-8E09-FFA163DE024C}</author>
    <author>tc={899C4B74-8F83-44E1-B732-945429126828}</author>
    <author>tc={4B23F7D0-203C-4221-AF7F-1D0D01ADF411}</author>
    <author>tc={70BABFD2-BCAB-42DD-A549-6112D5678CF7}</author>
    <author>tc={C4BB579D-72B0-495F-81B7-B3DA85A7283B}</author>
    <author>tc={072F27D5-35E8-49B1-BFCB-DFEC2AD5619D}</author>
    <author>tc={6423A034-A686-4609-8F97-EA4D58DB7B24}</author>
    <author>tc={C521DD27-F5DB-4B4F-A90F-38699FDFF774}</author>
    <author>Sebastian</author>
    <author>tc={21CD2C1B-A960-4B11-985C-E765482CFD75}</author>
    <author>tc={8850584E-4F4A-4CFF-BA81-1479C5A341B0}</author>
    <author>tc={0A4E2E7D-0B43-4D58-B8EF-5F02AE41A6FC}</author>
    <author>tc={5C6A49ED-3974-4ECB-8903-50AD9A2E3445}</author>
    <author>tc={5AAA8942-070D-4A2E-986B-BD41ED0B3E4A}</author>
    <author>tc={2B07AA47-AAD1-46F2-B6B7-D52B5F511E37}</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<sst xmlns="http://schemas.openxmlformats.org/spreadsheetml/2006/main" count="1109" uniqueCount="243">
  <si>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</si>
  <si>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</si>
  <si>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</si>
  <si>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</si>
  <si>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</si>
  <si>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</si>
  <si>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</si>
  <si>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</si>
  <si>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</si>
  <si>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</si>
  <si>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</si>
  <si>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</si>
  <si>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</si>
  <si>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</si>
  <si>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</si>
  <si>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</si>
  <si>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</si>
  <si>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</si>
  <si>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</si>
  <si>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</si>
  <si>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</si>
  <si>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</si>
  <si>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</si>
  <si>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</si>
  <si>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</si>
  <si>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</si>
  <si>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</si>
  <si>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</si>
  <si>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</si>
  <si>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</si>
  <si>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</si>
  <si>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</si>
  <si>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</si>
  <si>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</si>
  <si>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</si>
  <si>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</si>
  <si>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</si>
  <si>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</si>
  <si>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</si>
  <si>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</si>
  <si>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</si>
  <si>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</si>
  <si>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</si>
  <si>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</si>
  <si>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</si>
  <si>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</si>
  <si>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</si>
  <si>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</si>
  <si>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</si>
  <si>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</si>
  <si>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</si>
  <si>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</si>
  <si>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</si>
  <si>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</si>
  <si>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</si>
  <si>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</si>
  <si>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</si>
  <si>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</si>
  <si>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</si>
  <si>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</si>
  <si>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</si>
  <si>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</si>
  <si>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</si>
  <si>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</si>
  <si>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</si>
  <si>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</si>
  <si>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</si>
  <si>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</si>
  <si>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</si>
  <si>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</si>
  <si>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</si>
  <si>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</si>
  <si>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</si>
  <si>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</si>
  <si>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</si>
  <si>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</si>
  <si>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</si>
  <si>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</si>
  <si>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</si>
  <si>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</si>
  <si>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</si>
  <si>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</si>
  <si>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</si>
  <si>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</si>
  <si>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</si>
  <si>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</si>
  <si>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</si>
  <si>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</si>
  <si>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</si>
  <si>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</si>
  <si>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</si>
  <si>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</si>
  <si>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</si>
  <si>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</si>
  <si>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</si>
  <si>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</si>
  <si>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</si>
  <si>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</si>
  <si>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</si>
  <si>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</si>
  <si>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</si>
  <si>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</si>
  <si>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</si>
  <si>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</si>
  <si>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</si>
  <si>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</si>
  <si>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</si>
  <si>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</si>
  <si>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</si>
  <si>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</si>
  <si>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</si>
  <si>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</si>
  <si>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</si>
  <si>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</si>
  <si>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</si>
  <si>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</si>
  <si>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</si>
  <si>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</si>
  <si>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</si>
  <si>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</si>
  <si>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</si>
  <si>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</si>
  <si>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</si>
  <si>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</si>
  <si>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</si>
  <si>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</si>
  <si>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</si>
  <si>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</si>
  <si>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</si>
  <si>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</si>
  <si>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</si>
  <si>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</si>
  <si>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</si>
  <si>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</si>
  <si>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</si>
  <si>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</si>
  <si>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</si>
  <si>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</si>
  <si>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</si>
  <si>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</si>
  <si>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</si>
  <si>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</si>
  <si>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</si>
  <si>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</si>
  <si>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</si>
  <si>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</si>
  <si>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</si>
  <si>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</si>
  <si>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</si>
  <si>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</si>
  <si>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</si>
  <si>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</si>
  <si>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</si>
  <si>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</si>
  <si>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</si>
  <si>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</si>
  <si>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</si>
  <si>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</si>
  <si>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</si>
  <si>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</si>
  <si>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</si>
  <si>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</si>
  <si>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</si>
  <si>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</si>
  <si>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</si>
  <si>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</si>
  <si>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</si>
  <si>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</si>
  <si>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</si>
  <si>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</si>
  <si>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</si>
  <si>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</si>
  <si>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</si>
  <si>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</si>
  <si>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</si>
  <si>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</si>
  <si>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</si>
  <si>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</si>
  <si>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</si>
  <si>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</si>
  <si>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</si>
  <si>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</si>
  <si>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</si>
  <si>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</si>
  <si>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</si>
  <si>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</si>
  <si>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</si>
  <si>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</si>
  <si>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</si>
  <si>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</si>
  <si>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</si>
  <si>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</si>
  <si>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</si>
  <si>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</si>
  <si>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</si>
  <si>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</si>
  <si>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</si>
  <si>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</si>
  <si>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</si>
  <si>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</si>
  <si>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Movement, models, and metabolism: Individual-based energy budget
models as next-generation extensions for predicting animal movement
outcomes across scales</t>
  </si>
  <si>
    <t>SA</t>
  </si>
  <si>
    <t>1991-2019</t>
  </si>
  <si>
    <t>excluded reviews</t>
  </si>
  <si>
    <t>This is not clear from the text but only by counting the articles in table 1</t>
  </si>
  <si>
    <t>The paper in sections 2 - 5 is mainly about integrating energetics into mechanisms to improve the models.</t>
  </si>
  <si>
    <t>At the same time the used components of the models are compared.</t>
  </si>
  <si>
    <t>Fig 1. if we unerstand the understanding of movement as general theory development. I think for ecology it is fair to say that its interpreted that way.</t>
  </si>
  <si>
    <t>Last section</t>
  </si>
  <si>
    <t>Q33</t>
  </si>
  <si>
    <t>Movement, models, and metabolism: Individual-based energy budget models as next-generation extensions for predicting animal movement outcomes across scales</t>
  </si>
  <si>
    <t>MB</t>
  </si>
  <si>
    <t>IMPORTANT: Q39, Q42, Q44</t>
  </si>
  <si>
    <t>Only those in computer science.</t>
  </si>
  <si>
    <t>most cited conference paper from computer sciences</t>
  </si>
  <si>
    <t>Figure 1 is an interesting way to visualise the results of the review. Table 1 is linked to Figure 1.</t>
  </si>
  <si>
    <t/>
  </si>
  <si>
    <t>SA:   MB:</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</si>
  <si>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</si>
  <si>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</si>
  <si>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</si>
  <si>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</si>
  <si>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</si>
  <si>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</si>
  <si>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</si>
  <si>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This is not clear from the text but only by counting the articles in table 1 MB:</t>
  </si>
  <si>
    <t>SA: The paper in sections 2 - 5 is mainly about integrating energetics into mechanisms to improve the models. MB:</t>
  </si>
  <si>
    <t>SA: At the same time the used components of the models are compared. MB:</t>
  </si>
  <si>
    <t>SA: Fig 1. if we unerstand the understanding of movement as general theory development. I think for ecology it is fair to say that its interpreted that way. MB:</t>
  </si>
  <si>
    <t>SA: Last section MB:</t>
  </si>
  <si>
    <t>Comparison</t>
  </si>
  <si>
    <t>Remark</t>
  </si>
  <si>
    <t>manuel check</t>
  </si>
  <si>
    <t>Q33; MB: IMPORTANT: Q39, Q42, Q44</t>
  </si>
  <si>
    <t>MB agrees with SA.</t>
  </si>
  <si>
    <t>no</t>
  </si>
  <si>
    <t>My code was missing.</t>
  </si>
  <si>
    <t>I wrote more explicit text.</t>
  </si>
  <si>
    <t>"e table also details the purpose of the model, the species considered, the time and
space scale of the simulation/study site, and the extent each model considers energy use at the individual level."</t>
  </si>
  <si>
    <t>MB agrees with SA (MB: I'm not sure what to code here. Table 1 is not a list. In order to be consistent with how we coded untl now, maybe we have to code here "no". SA: I would say its fine. There is list in which all 87 references are displayed. I would say we dont have to be too strikt with the format. Changed MBs coding)</t>
  </si>
  <si>
    <t>Same</t>
  </si>
  <si>
    <t>Ignore</t>
  </si>
  <si>
    <t>MB agrees with SA (MB: SA, please re-assess. SA: I would stick to my 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</si>
</sst>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44">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0" fillId="13" borderId="12" xfId="0" applyFill="1" applyBorder="1"/>
    <xf numFmtId="0" fontId="0" fillId="11" borderId="0" xfId="0" applyFill="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1" fillId="5" borderId="5" xfId="0" applyFont="1" applyFill="1" applyBorder="1" applyAlignment="1">
      <alignment horizontal="center" vertical="center" wrapText="1"/>
    </xf>
    <xf numFmtId="0" fontId="12" fillId="0" borderId="6" xfId="0" applyFont="1" applyBorder="1" applyAlignment="1">
      <alignment vertical="center" wrapText="1"/>
    </xf>
    <xf numFmtId="0" fontId="0" fillId="5" borderId="5" xfId="0" applyFill="1" applyBorder="1" applyAlignment="1">
      <alignment horizontal="center" wrapText="1"/>
    </xf>
    <xf numFmtId="0" fontId="15" fillId="10" borderId="0" xfId="0" applyFont="1" applyFill="1" applyAlignment="1">
      <alignment horizontal="left" vertical="top" wrapText="1"/>
    </xf>
    <xf numFmtId="0" fontId="1" fillId="5" borderId="12" xfId="0" applyFont="1" applyFill="1" applyBorder="1" applyAlignment="1">
      <alignment horizontal="left"/>
    </xf>
    <xf numFmtId="0" fontId="25" fillId="0" borderId="14" xfId="0" applyFont="1" applyBorder="1" applyAlignment="1">
      <alignment horizontal="left"/>
    </xf>
    <xf numFmtId="0" fontId="0" fillId="5" borderId="12" xfId="0" applyFill="1" applyBorder="1" applyAlignment="1">
      <alignment horizontal="center"/>
    </xf>
    <xf numFmtId="0" fontId="25" fillId="0" borderId="14" xfId="0" applyFont="1" applyBorder="1"/>
    <xf numFmtId="0" fontId="1" fillId="5" borderId="12" xfId="0" applyFont="1" applyFill="1" applyBorder="1" applyAlignment="1">
      <alignment horizontal="center" vertical="center" wrapText="1"/>
    </xf>
    <xf numFmtId="0" fontId="25" fillId="0" borderId="14" xfId="0" applyFont="1" applyBorder="1" applyAlignment="1">
      <alignment vertical="center" wrapText="1"/>
    </xf>
    <xf numFmtId="0" fontId="0" fillId="5" borderId="5" xfId="0"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ECF7EE4-E3D6-464C-AA0A-AA6D0AC552F7}">
    <text>When does it count as "varying"? Use paper 105 as lower limit example? Here the keyword search uses "agent-based" and "mulit-agent", is that varying enough?</text>
  </threadedComment>
  <threadedComment ref="C21" dT="2022-07-29T06:26:38.19" personId="{7E3A1C85-06E8-46C0-83AC-8D7DCE8212F2}" id="{89DA7949-8B2A-462D-A93C-E2D57562BCF1}" parentId="{BECF7EE4-E3D6-464C-AA0A-AA6D0AC552F7}">
    <text>Yes, this is enough. Add that to the description.</text>
  </threadedComment>
  <threadedComment ref="C35" dT="2022-08-12T14:09:41.88" personId="{7E3A1C85-06E8-46C0-83AC-8D7DCE8212F2}" id="{BCA2612F-C314-4160-8E09-FFA163DE024C}">
    <text>New in update from 02.08.22</text>
  </threadedComment>
  <threadedComment ref="C39" dT="2022-07-26T16:21:49.72" personId="{7E3A1C85-06E8-46C0-83AC-8D7DCE8212F2}" id="{899C4B74-8F83-44E1-B732-945429126828}">
    <text>Previously labeled "not indicated" becomes "no".</text>
  </threadedComment>
  <threadedComment ref="C39" dT="2022-07-26T16:42:35.75" personId="{7E3A1C85-06E8-46C0-83AC-8D7DCE8212F2}" id="{D30A1F83-B79C-4222-AFC4-036B07ADCB19}" parentId="{899C4B74-8F83-44E1-B732-945429126828}">
    <text>Formulation adjusted</text>
  </threadedComment>
  <threadedComment ref="C49" dT="2022-07-26T16:42:46.82" personId="{7E3A1C85-06E8-46C0-83AC-8D7DCE8212F2}" id="{4B23F7D0-203C-4221-AF7F-1D0D01ADF411}">
    <text>Example adjusted</text>
  </threadedComment>
  <threadedComment ref="C50" dT="2022-08-02T17:18:36.73" personId="{7E3A1C85-06E8-46C0-83AC-8D7DCE8212F2}" id="{70BABFD2-BCAB-42DD-A549-6112D5678CF7}">
    <text>changed answer options</text>
  </threadedComment>
  <threadedComment ref="C53" dT="2022-07-26T16:45:55.25" personId="{7E3A1C85-06E8-46C0-83AC-8D7DCE8212F2}" id="{C4BB579D-72B0-495F-81B7-B3DA85A7283B}">
    <text>Melania had the issue that it was disclosed in two parts. Should we make it a multiple-choice question?
Or ask "where has it been mainly disclosed"?</text>
  </threadedComment>
  <threadedComment ref="C53" dT="2022-07-29T07:02:18.18" personId="{7E3A1C85-06E8-46C0-83AC-8D7DCE8212F2}" id="{E21ABDF1-F487-4A34-AE23-E77CFE4659E4}" parentId="{C4BB579D-72B0-495F-81B7-B3DA85A7283B}">
    <text>MAke it a multi-select questions. Decided together with Melania</text>
  </threadedComment>
  <threadedComment ref="C60" dT="2022-08-02T17:18:24.47" personId="{7E3A1C85-06E8-46C0-83AC-8D7DCE8212F2}" id="{072F27D5-35E8-49B1-BFCB-DFEC2AD5619D}">
    <text>changed answer options</text>
  </threadedComment>
  <threadedComment ref="C61" dT="2022-08-12T14:06:04.99" personId="{7E3A1C85-06E8-46C0-83AC-8D7DCE8212F2}" id="{6423A034-A686-4609-8F97-EA4D58DB7B24}">
    <text>Deleted the question that was previously here (Q29) and replaced it what was previously Q20 but reformulated.</text>
  </threadedComment>
  <threadedComment ref="F68" dT="2022-08-16T14:21:51.48" personId="{7E3A1C85-06E8-46C0-83AC-8D7DCE8212F2}" id="{C521DD27-F5DB-4B4F-A90F-38699FDFF774}">
    <text>Focus on mechanism / or focus on interaction/ Can we integrate Q33.1 with Q33.2?</text>
  </threadedComment>
  <threadedComment ref="F69" dT="2022-08-16T14:21:08.10" personId="{7E3A1C85-06E8-46C0-83AC-8D7DCE8212F2}" id="{21CD2C1B-A960-4B11-985C-E765482CFD75}">
    <text>Focus is on comparison</text>
  </threadedComment>
  <threadedComment ref="C71" dT="2022-08-22T12:52:40.15" personId="{7E3A1C85-06E8-46C0-83AC-8D7DCE8212F2}" id="{8850584E-4F4A-4CFF-BA81-1479C5A341B0}">
    <text>formulation extended by challenges and recommendations.</text>
  </threadedComment>
  <threadedComment ref="F71" dT="2022-08-16T14:27:52.40" personId="{7E3A1C85-06E8-46C0-83AC-8D7DCE8212F2}" id="{0A4E2E7D-0B43-4D58-B8EF-5F02AE41A6FC}">
    <text>Be strikt what to include here. Only when it is a focus of the study, more then one paragraph.</text>
  </threadedComment>
  <threadedComment ref="F72" dT="2022-08-16T14:23:28.14" personId="{7E3A1C85-06E8-46C0-83AC-8D7DCE8212F2}" id="{5C6A49ED-3974-4ECB-8903-50AD9A2E3445}">
    <text>Focus purely on formalization. Different from focus on "representation" in Q33.2</text>
  </threadedComment>
  <threadedComment ref="F78" dT="2022-08-16T15:42:08.36" personId="{7E3A1C85-06E8-46C0-83AC-8D7DCE8212F2}" id="{5AAA8942-070D-4A2E-986B-BD41ED0B3E4A}">
    <text>Apart from how something is modeled.</text>
  </threadedComment>
  <threadedComment ref="C86" dT="2022-07-29T08:27:52.27" personId="{7E3A1C85-06E8-46C0-83AC-8D7DCE8212F2}" id="{2B07AA47-AAD1-46F2-B6B7-D52B5F511E37}">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6" t="s">
        <v>5</v>
      </c>
      <c r="C10" s="127"/>
      <c r="D10" s="127"/>
      <c r="E10" s="127"/>
      <c r="F10" s="127"/>
      <c r="G10" s="127"/>
      <c r="H10" s="127"/>
      <c r="I10" s="127"/>
      <c r="J10" s="12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L5" sqref="L5"/>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36" t="s">
        <v>164</v>
      </c>
      <c r="I2" s="136"/>
      <c r="J2" s="136"/>
      <c r="L2" s="135" t="s">
        <v>200</v>
      </c>
      <c r="M2" s="132"/>
    </row>
    <row r="3" spans="2:14" x14ac:dyDescent="0.25">
      <c r="C3" s="6"/>
      <c r="F3" s="7"/>
      <c r="H3" s="136"/>
      <c r="I3" s="136"/>
      <c r="J3" s="136"/>
      <c r="L3" s="131" t="s">
        <v>201</v>
      </c>
      <c r="M3" s="132"/>
    </row>
    <row r="4" spans="2:14" ht="30.75" customHeight="1" x14ac:dyDescent="0.25">
      <c r="C4" s="6"/>
      <c r="F4" s="7"/>
      <c r="L4" s="133" t="s">
        <v>233</v>
      </c>
      <c r="M4" s="13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216</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116" t="s">
        <v>143</v>
      </c>
      <c r="M9" s="65" t="s">
        <v>217</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218</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216</v>
      </c>
    </row>
    <row r="15" spans="2:14" ht="30" customHeight="1" outlineLevel="1" x14ac:dyDescent="0.25">
      <c r="B15" s="14"/>
      <c r="C15" s="94" t="str">
        <f>_xlfn.CONCAT($C$13,".2")</f>
        <v>Q3.2</v>
      </c>
      <c r="F15" s="108" t="s">
        <v>194</v>
      </c>
      <c r="G15" s="14"/>
      <c r="H15" s="36" t="s">
        <v>41</v>
      </c>
      <c r="I15" s="74"/>
      <c r="J15" s="14"/>
      <c r="L15" s="38" t="s">
        <v>6</v>
      </c>
      <c r="M15" s="90" t="s">
        <v>216</v>
      </c>
    </row>
    <row r="16" spans="2:14" ht="30" customHeight="1" outlineLevel="1" x14ac:dyDescent="0.25">
      <c r="B16" s="14"/>
      <c r="C16" s="94" t="str">
        <f>_xlfn.CONCAT($C$13,".3")</f>
        <v>Q3.3</v>
      </c>
      <c r="F16" s="7" t="s">
        <v>14</v>
      </c>
      <c r="G16" s="14"/>
      <c r="H16" s="36" t="s">
        <v>41</v>
      </c>
      <c r="I16" s="74"/>
      <c r="J16" s="14"/>
      <c r="L16" s="38" t="s">
        <v>10</v>
      </c>
      <c r="M16" s="90" t="s">
        <v>216</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t="s">
        <v>216</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216</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6</v>
      </c>
      <c r="M21" s="28" t="s">
        <v>216</v>
      </c>
    </row>
    <row r="22" spans="2:13" ht="30" customHeight="1" outlineLevel="1" x14ac:dyDescent="0.25">
      <c r="B22" s="14">
        <v>1</v>
      </c>
      <c r="C22" s="6" t="str">
        <f>TEXT(SUM(B$7:B22),"Q#")</f>
        <v>Q6</v>
      </c>
      <c r="F22" s="7" t="s">
        <v>54</v>
      </c>
      <c r="G22" s="14" t="s">
        <v>31</v>
      </c>
      <c r="H22" s="36" t="s">
        <v>51</v>
      </c>
      <c r="I22" s="37" t="s">
        <v>189</v>
      </c>
      <c r="J22" s="14" t="s">
        <v>42</v>
      </c>
      <c r="L22" s="38" t="s">
        <v>10</v>
      </c>
      <c r="M22" s="39" t="s">
        <v>216</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216</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216</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216</v>
      </c>
    </row>
    <row r="27" spans="2:13" ht="30" customHeight="1" outlineLevel="1" x14ac:dyDescent="0.25">
      <c r="B27" s="24">
        <v>1</v>
      </c>
      <c r="C27" s="53" t="str">
        <f>TEXT(SUM(B$7:B27),"Q#")</f>
        <v>Q10</v>
      </c>
      <c r="D27" s="24"/>
      <c r="E27" s="24"/>
      <c r="F27" s="105" t="s">
        <v>191</v>
      </c>
      <c r="G27" s="24" t="s">
        <v>31</v>
      </c>
      <c r="H27" s="26" t="s">
        <v>61</v>
      </c>
      <c r="I27" s="54"/>
      <c r="J27" s="24" t="s">
        <v>48</v>
      </c>
      <c r="K27" s="24"/>
      <c r="L27" s="27">
        <v>1</v>
      </c>
      <c r="M27" s="28" t="s">
        <v>216</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216</v>
      </c>
    </row>
    <row r="30" spans="2:13" ht="30" customHeight="1" outlineLevel="1" x14ac:dyDescent="0.25">
      <c r="C30" s="6" t="str">
        <f>_xlfn.CONCAT($C$28,".2")</f>
        <v>Q11.2</v>
      </c>
      <c r="F30" s="62" t="s">
        <v>63</v>
      </c>
      <c r="G30" t="s">
        <v>31</v>
      </c>
      <c r="H30" s="36" t="s">
        <v>41</v>
      </c>
      <c r="I30" s="37"/>
      <c r="L30" s="38" t="s">
        <v>10</v>
      </c>
      <c r="M30" s="39" t="s">
        <v>216</v>
      </c>
    </row>
    <row r="31" spans="2:13" ht="30" customHeight="1" outlineLevel="1" x14ac:dyDescent="0.25">
      <c r="C31" s="6" t="str">
        <f>_xlfn.CONCAT($C$28,".3")</f>
        <v>Q11.3</v>
      </c>
      <c r="F31" s="62" t="s">
        <v>64</v>
      </c>
      <c r="G31" t="s">
        <v>31</v>
      </c>
      <c r="H31" s="36" t="s">
        <v>41</v>
      </c>
      <c r="I31" s="37"/>
      <c r="L31" s="38" t="s">
        <v>6</v>
      </c>
      <c r="M31" s="39" t="s">
        <v>216</v>
      </c>
    </row>
    <row r="32" spans="2:13" ht="30" customHeight="1" outlineLevel="1" x14ac:dyDescent="0.25">
      <c r="C32" s="6" t="str">
        <f>_xlfn.CONCAT($C$28,".4")</f>
        <v>Q11.4</v>
      </c>
      <c r="F32" s="62" t="s">
        <v>65</v>
      </c>
      <c r="G32" t="s">
        <v>31</v>
      </c>
      <c r="H32" s="36" t="s">
        <v>41</v>
      </c>
      <c r="I32" s="37"/>
      <c r="L32" s="38" t="s">
        <v>10</v>
      </c>
      <c r="M32" s="39" t="s">
        <v>216</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216</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216</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216</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219</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220</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221</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216</v>
      </c>
    </row>
    <row r="45" spans="2:13" ht="30" customHeight="1" outlineLevel="1" x14ac:dyDescent="0.25">
      <c r="B45" s="24">
        <v>1</v>
      </c>
      <c r="C45" s="30" t="str">
        <f>TEXT(SUM(B$7:B45),"Q#")</f>
        <v>Q21</v>
      </c>
      <c r="D45" s="24"/>
      <c r="E45" s="24"/>
      <c r="F45" s="31" t="s">
        <v>77</v>
      </c>
      <c r="G45" s="24"/>
      <c r="H45" s="32" t="s">
        <v>41</v>
      </c>
      <c r="I45" s="79" t="s">
        <v>195</v>
      </c>
      <c r="J45" s="29" t="s">
        <v>42</v>
      </c>
      <c r="K45" s="24"/>
      <c r="L45" s="64" t="s">
        <v>6</v>
      </c>
      <c r="M45" s="65" t="s">
        <v>216</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6</v>
      </c>
      <c r="M46" s="35" t="s">
        <v>216</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222</v>
      </c>
    </row>
    <row r="48" spans="2:13" ht="30" customHeight="1" outlineLevel="1" x14ac:dyDescent="0.25">
      <c r="B48" s="29">
        <v>1</v>
      </c>
      <c r="C48" s="30" t="str">
        <f>TEXT(SUM(B$7:B48),"Q#")</f>
        <v>Q24</v>
      </c>
      <c r="D48" s="29"/>
      <c r="E48" s="29"/>
      <c r="F48" s="88" t="s">
        <v>82</v>
      </c>
      <c r="G48" s="29"/>
      <c r="H48" s="86" t="s">
        <v>161</v>
      </c>
      <c r="I48" s="33" t="s">
        <v>84</v>
      </c>
      <c r="J48" s="29" t="s">
        <v>42</v>
      </c>
      <c r="K48" s="29"/>
      <c r="L48" s="66" t="s">
        <v>202</v>
      </c>
      <c r="M48" s="35" t="s">
        <v>216</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203</v>
      </c>
      <c r="M49" s="35" t="s">
        <v>216</v>
      </c>
    </row>
    <row r="50" spans="2:13" ht="45" customHeight="1" outlineLevel="1" x14ac:dyDescent="0.25">
      <c r="B50" s="14">
        <v>1</v>
      </c>
      <c r="C50" s="94" t="str">
        <f>TEXT(SUM(B$7:B50),"Q#")</f>
        <v>Q26</v>
      </c>
      <c r="F50" s="91" t="s">
        <v>174</v>
      </c>
      <c r="G50" s="14" t="s">
        <v>31</v>
      </c>
      <c r="H50" s="101" t="s">
        <v>180</v>
      </c>
      <c r="I50" s="37" t="s">
        <v>181</v>
      </c>
      <c r="J50" s="14" t="s">
        <v>48</v>
      </c>
      <c r="L50" s="38" t="s">
        <v>18</v>
      </c>
      <c r="M50" s="39" t="s">
        <v>223</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224</v>
      </c>
    </row>
    <row r="54" spans="2:13" ht="30" customHeight="1" outlineLevel="1" x14ac:dyDescent="0.25">
      <c r="B54" s="24"/>
      <c r="C54" s="112" t="str">
        <f>_xlfn.CONCAT($C$53,".1")</f>
        <v>Q27.1</v>
      </c>
      <c r="D54" s="97"/>
      <c r="E54" s="97"/>
      <c r="F54" s="110" t="s">
        <v>8</v>
      </c>
      <c r="G54" s="97"/>
      <c r="H54" s="111" t="s">
        <v>41</v>
      </c>
      <c r="I54" s="98"/>
      <c r="J54" s="97"/>
      <c r="K54" s="97"/>
      <c r="L54" s="38" t="s">
        <v>6</v>
      </c>
      <c r="M54" s="90" t="s">
        <v>216</v>
      </c>
    </row>
    <row r="55" spans="2:13" ht="30" customHeight="1" outlineLevel="1" x14ac:dyDescent="0.25">
      <c r="B55" s="24"/>
      <c r="C55" s="112" t="str">
        <f>_xlfn.CONCAT($C$53,".2")</f>
        <v>Q27.2</v>
      </c>
      <c r="D55" s="97"/>
      <c r="E55" s="97"/>
      <c r="F55" s="110" t="s">
        <v>12</v>
      </c>
      <c r="G55" s="97"/>
      <c r="H55" s="111" t="s">
        <v>41</v>
      </c>
      <c r="I55" s="98"/>
      <c r="J55" s="97"/>
      <c r="K55" s="97"/>
      <c r="L55" s="38" t="s">
        <v>10</v>
      </c>
      <c r="M55" s="90" t="s">
        <v>216</v>
      </c>
    </row>
    <row r="56" spans="2:13" ht="30" customHeight="1" outlineLevel="1" x14ac:dyDescent="0.25">
      <c r="B56" s="24"/>
      <c r="C56" s="109" t="str">
        <f>_xlfn.CONCAT($C$53,".3")</f>
        <v>Q27.3</v>
      </c>
      <c r="D56" s="97"/>
      <c r="E56" s="97"/>
      <c r="F56" s="110" t="s">
        <v>17</v>
      </c>
      <c r="G56" s="97"/>
      <c r="H56" s="111" t="s">
        <v>41</v>
      </c>
      <c r="I56" s="98"/>
      <c r="J56" s="97"/>
      <c r="K56" s="97"/>
      <c r="L56" s="38" t="s">
        <v>10</v>
      </c>
      <c r="M56" s="90" t="s">
        <v>216</v>
      </c>
    </row>
    <row r="57" spans="2:13" ht="30" customHeight="1" outlineLevel="1" x14ac:dyDescent="0.25">
      <c r="B57" s="24"/>
      <c r="C57" s="109" t="str">
        <f>_xlfn.CONCAT($C$53,".4")</f>
        <v>Q27.4</v>
      </c>
      <c r="D57" s="97"/>
      <c r="E57" s="97"/>
      <c r="F57" s="110" t="s">
        <v>25</v>
      </c>
      <c r="G57" s="97"/>
      <c r="H57" s="111" t="s">
        <v>41</v>
      </c>
      <c r="I57" s="98"/>
      <c r="J57" s="97"/>
      <c r="K57" s="97"/>
      <c r="L57" s="38" t="s">
        <v>6</v>
      </c>
      <c r="M57" s="90" t="s">
        <v>216</v>
      </c>
    </row>
    <row r="58" spans="2:13" ht="30" customHeight="1" outlineLevel="1" x14ac:dyDescent="0.25">
      <c r="B58" s="24"/>
      <c r="C58" s="109" t="str">
        <f>_xlfn.CONCAT($C$53,".5")</f>
        <v>Q27.5</v>
      </c>
      <c r="D58" s="97"/>
      <c r="E58" s="97"/>
      <c r="F58" s="110" t="s">
        <v>28</v>
      </c>
      <c r="G58" s="97"/>
      <c r="H58" s="111" t="s">
        <v>41</v>
      </c>
      <c r="I58" s="98"/>
      <c r="J58" s="97"/>
      <c r="K58" s="97"/>
      <c r="L58" s="38" t="s">
        <v>10</v>
      </c>
      <c r="M58" s="90" t="s">
        <v>216</v>
      </c>
    </row>
    <row r="59" spans="2:13" ht="30" customHeight="1" outlineLevel="1" x14ac:dyDescent="0.25">
      <c r="B59" s="24"/>
      <c r="C59" s="95" t="str">
        <f>_xlfn.CONCAT($C$53,".6")</f>
        <v>Q27.6</v>
      </c>
      <c r="D59" s="24"/>
      <c r="E59" s="24"/>
      <c r="F59" s="102" t="s">
        <v>178</v>
      </c>
      <c r="G59" s="24"/>
      <c r="H59" s="26" t="s">
        <v>41</v>
      </c>
      <c r="I59" s="54"/>
      <c r="J59" s="24"/>
      <c r="K59" s="24"/>
      <c r="L59" s="64" t="s">
        <v>10</v>
      </c>
      <c r="M59" s="65" t="s">
        <v>216</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216</v>
      </c>
    </row>
    <row r="61" spans="2:13" ht="45" customHeight="1" outlineLevel="1" x14ac:dyDescent="0.25">
      <c r="B61" s="14">
        <v>1</v>
      </c>
      <c r="C61" s="94" t="str">
        <f>TEXT(SUM(B$7:B61),"Q#")</f>
        <v>Q29</v>
      </c>
      <c r="F61" s="7" t="s">
        <v>183</v>
      </c>
      <c r="G61" s="14" t="s">
        <v>31</v>
      </c>
      <c r="H61" s="103" t="s">
        <v>184</v>
      </c>
      <c r="I61" s="37" t="s">
        <v>90</v>
      </c>
      <c r="J61" s="14" t="s">
        <v>42</v>
      </c>
      <c r="L61" s="38" t="s">
        <v>186</v>
      </c>
      <c r="M61" s="39" t="s">
        <v>216</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6</v>
      </c>
      <c r="M63" s="28" t="s">
        <v>216</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216</v>
      </c>
    </row>
    <row r="65" spans="2:13" ht="30" customHeight="1" outlineLevel="1" x14ac:dyDescent="0.25">
      <c r="B65" s="24">
        <v>1</v>
      </c>
      <c r="C65" s="53" t="str">
        <f>TEXT(SUM(B$7:B65),"Q#")</f>
        <v>Q32</v>
      </c>
      <c r="D65" s="24"/>
      <c r="E65" s="24"/>
      <c r="F65" s="25" t="s">
        <v>94</v>
      </c>
      <c r="G65" s="24" t="s">
        <v>31</v>
      </c>
      <c r="H65" s="26" t="s">
        <v>83</v>
      </c>
      <c r="I65" s="67"/>
      <c r="J65" s="24" t="s">
        <v>48</v>
      </c>
      <c r="K65" s="24"/>
      <c r="L65" s="27">
        <v>87</v>
      </c>
      <c r="M65" s="28" t="s">
        <v>225</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226</v>
      </c>
    </row>
    <row r="69" spans="2:13" ht="30" customHeight="1" outlineLevel="1" x14ac:dyDescent="0.25">
      <c r="C69" s="6" t="str">
        <f>_xlfn.CONCAT($C$67,".2")</f>
        <v>Q33.2</v>
      </c>
      <c r="F69" s="62" t="s">
        <v>100</v>
      </c>
      <c r="G69" s="14" t="s">
        <v>31</v>
      </c>
      <c r="H69" s="36" t="s">
        <v>41</v>
      </c>
      <c r="I69" s="74" t="s">
        <v>148</v>
      </c>
      <c r="L69" s="38" t="s">
        <v>6</v>
      </c>
      <c r="M69" s="39" t="s">
        <v>227</v>
      </c>
    </row>
    <row r="70" spans="2:13" ht="30" customHeight="1" outlineLevel="1" x14ac:dyDescent="0.25">
      <c r="C70" s="6" t="str">
        <f>_xlfn.CONCAT($C$67,".3")</f>
        <v>Q33.3</v>
      </c>
      <c r="F70" s="62" t="s">
        <v>101</v>
      </c>
      <c r="G70" s="14" t="s">
        <v>31</v>
      </c>
      <c r="H70" s="36" t="s">
        <v>41</v>
      </c>
      <c r="I70" s="74" t="s">
        <v>149</v>
      </c>
      <c r="L70" s="38" t="s">
        <v>6</v>
      </c>
      <c r="M70" s="39" t="s">
        <v>228</v>
      </c>
    </row>
    <row r="71" spans="2:13" ht="30" customHeight="1" outlineLevel="1" x14ac:dyDescent="0.25">
      <c r="C71" s="94" t="str">
        <f>_xlfn.CONCAT($C$67,".4")</f>
        <v>Q33.4</v>
      </c>
      <c r="F71" s="114" t="s">
        <v>198</v>
      </c>
      <c r="G71" s="14" t="s">
        <v>31</v>
      </c>
      <c r="H71" s="36" t="s">
        <v>41</v>
      </c>
      <c r="I71" s="74" t="s">
        <v>148</v>
      </c>
      <c r="L71" s="38" t="s">
        <v>6</v>
      </c>
      <c r="M71" s="39" t="s">
        <v>229</v>
      </c>
    </row>
    <row r="72" spans="2:13" ht="48" customHeight="1" outlineLevel="1" x14ac:dyDescent="0.25">
      <c r="C72" s="6" t="str">
        <f>_xlfn.CONCAT($C$67,".5")</f>
        <v>Q33.5</v>
      </c>
      <c r="F72" s="62" t="s">
        <v>102</v>
      </c>
      <c r="G72" s="14" t="s">
        <v>31</v>
      </c>
      <c r="H72" s="36" t="s">
        <v>41</v>
      </c>
      <c r="I72" s="74" t="s">
        <v>150</v>
      </c>
      <c r="L72" s="38" t="s">
        <v>10</v>
      </c>
      <c r="M72" s="39" t="s">
        <v>216</v>
      </c>
    </row>
    <row r="73" spans="2:13" ht="30" customHeight="1" outlineLevel="1" x14ac:dyDescent="0.25">
      <c r="C73" s="6" t="str">
        <f>_xlfn.CONCAT($C$67,".6")</f>
        <v>Q33.6</v>
      </c>
      <c r="F73" s="62" t="s">
        <v>103</v>
      </c>
      <c r="G73" s="14" t="s">
        <v>31</v>
      </c>
      <c r="H73" s="36" t="s">
        <v>41</v>
      </c>
      <c r="I73" s="75" t="s">
        <v>104</v>
      </c>
      <c r="L73" s="38" t="s">
        <v>10</v>
      </c>
      <c r="M73" s="39" t="s">
        <v>216</v>
      </c>
    </row>
    <row r="74" spans="2:13" ht="30" customHeight="1" outlineLevel="1" x14ac:dyDescent="0.25">
      <c r="C74" s="6" t="str">
        <f>_xlfn.CONCAT($C$67,".7")</f>
        <v>Q33.7</v>
      </c>
      <c r="F74" s="62" t="s">
        <v>105</v>
      </c>
      <c r="G74" s="14" t="s">
        <v>31</v>
      </c>
      <c r="H74" s="36" t="s">
        <v>41</v>
      </c>
      <c r="I74" s="74" t="s">
        <v>151</v>
      </c>
      <c r="L74" s="38" t="s">
        <v>10</v>
      </c>
      <c r="M74" s="39" t="s">
        <v>216</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216</v>
      </c>
    </row>
    <row r="76" spans="2:13" ht="45" customHeight="1" outlineLevel="1" x14ac:dyDescent="0.25">
      <c r="B76" s="14">
        <v>1</v>
      </c>
      <c r="C76" s="6" t="str">
        <f>TEXT(SUM(B$9:B76),"Q#")</f>
        <v>Q34</v>
      </c>
      <c r="F76" s="7" t="s">
        <v>108</v>
      </c>
      <c r="G76" s="14" t="s">
        <v>31</v>
      </c>
      <c r="H76" s="36" t="s">
        <v>62</v>
      </c>
      <c r="I76" s="68" t="s">
        <v>109</v>
      </c>
      <c r="J76" s="14" t="s">
        <v>42</v>
      </c>
      <c r="L76" s="15"/>
      <c r="M76" s="69" t="s">
        <v>216</v>
      </c>
    </row>
    <row r="77" spans="2:13" ht="45" customHeight="1" outlineLevel="1" x14ac:dyDescent="0.25">
      <c r="C77" s="6" t="str">
        <f>_xlfn.CONCAT($C$76,".1")</f>
        <v>Q34.1</v>
      </c>
      <c r="F77" s="62" t="s">
        <v>110</v>
      </c>
      <c r="G77" s="14" t="s">
        <v>31</v>
      </c>
      <c r="H77" s="36" t="s">
        <v>41</v>
      </c>
      <c r="I77" s="129" t="s">
        <v>153</v>
      </c>
      <c r="L77" s="38" t="s">
        <v>6</v>
      </c>
      <c r="M77" s="39" t="s">
        <v>216</v>
      </c>
    </row>
    <row r="78" spans="2:13" ht="45" customHeight="1" outlineLevel="1" x14ac:dyDescent="0.25">
      <c r="C78" s="6" t="str">
        <f>_xlfn.CONCAT($C$76,".2")</f>
        <v>Q34.2</v>
      </c>
      <c r="F78" s="106" t="s">
        <v>196</v>
      </c>
      <c r="G78" s="14" t="s">
        <v>31</v>
      </c>
      <c r="H78" s="36" t="s">
        <v>41</v>
      </c>
      <c r="I78" s="130"/>
      <c r="L78" s="38" t="s">
        <v>10</v>
      </c>
      <c r="M78" s="39" t="s">
        <v>216</v>
      </c>
    </row>
    <row r="79" spans="2:13" ht="45" customHeight="1" outlineLevel="1" x14ac:dyDescent="0.25">
      <c r="C79" s="6" t="str">
        <f>_xlfn.CONCAT($C$76,".3")</f>
        <v>Q34.3</v>
      </c>
      <c r="F79" s="62" t="s">
        <v>111</v>
      </c>
      <c r="G79" s="14" t="s">
        <v>31</v>
      </c>
      <c r="H79" s="36" t="s">
        <v>41</v>
      </c>
      <c r="I79" s="130"/>
      <c r="L79" s="38" t="s">
        <v>10</v>
      </c>
      <c r="M79" s="39" t="s">
        <v>216</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216</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216</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216</v>
      </c>
    </row>
    <row r="83" spans="2:14" ht="30" customHeight="1" outlineLevel="1" x14ac:dyDescent="0.25">
      <c r="C83" s="6" t="str">
        <f>_xlfn.CONCAT($C$82,".1")</f>
        <v>Q36.1</v>
      </c>
      <c r="F83" s="62" t="s">
        <v>116</v>
      </c>
      <c r="G83" s="14" t="s">
        <v>31</v>
      </c>
      <c r="H83" s="36" t="s">
        <v>41</v>
      </c>
      <c r="I83" s="70" t="s">
        <v>117</v>
      </c>
      <c r="L83" s="38" t="s">
        <v>10</v>
      </c>
      <c r="M83" s="39" t="s">
        <v>216</v>
      </c>
    </row>
    <row r="84" spans="2:14" ht="30" customHeight="1" outlineLevel="1" x14ac:dyDescent="0.25">
      <c r="C84" s="6" t="str">
        <f>_xlfn.CONCAT($C$82,".2")</f>
        <v>Q36.2</v>
      </c>
      <c r="F84" s="62" t="s">
        <v>118</v>
      </c>
      <c r="G84" s="14" t="s">
        <v>31</v>
      </c>
      <c r="H84" s="36" t="s">
        <v>41</v>
      </c>
      <c r="I84" s="70" t="s">
        <v>119</v>
      </c>
      <c r="L84" s="38" t="s">
        <v>10</v>
      </c>
      <c r="M84" s="39" t="s">
        <v>216</v>
      </c>
    </row>
    <row r="85" spans="2:14" ht="30" customHeight="1" outlineLevel="1" x14ac:dyDescent="0.25">
      <c r="C85" s="6" t="str">
        <f>_xlfn.CONCAT($C$82,".3")</f>
        <v>Q36.3</v>
      </c>
      <c r="F85" s="62" t="s">
        <v>120</v>
      </c>
      <c r="G85" s="14" t="s">
        <v>31</v>
      </c>
      <c r="H85" s="36" t="s">
        <v>41</v>
      </c>
      <c r="I85" s="70" t="s">
        <v>121</v>
      </c>
      <c r="L85" s="38" t="s">
        <v>10</v>
      </c>
      <c r="M85" s="39" t="s">
        <v>216</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216</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216</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216</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t="s">
        <v>216</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216</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t="s">
        <v>216</v>
      </c>
    </row>
    <row r="94" spans="2:14" ht="45" customHeight="1" outlineLevel="1" x14ac:dyDescent="0.25">
      <c r="B94">
        <v>1</v>
      </c>
      <c r="C94" s="53" t="str">
        <f>TEXT(SUM(B$7:B94),"Q#")</f>
        <v>Q41</v>
      </c>
      <c r="D94" s="24"/>
      <c r="E94" s="24"/>
      <c r="F94" s="25" t="s">
        <v>135</v>
      </c>
      <c r="G94" s="24"/>
      <c r="H94" s="26" t="s">
        <v>133</v>
      </c>
      <c r="I94" s="71" t="s">
        <v>136</v>
      </c>
      <c r="J94" s="24" t="s">
        <v>42</v>
      </c>
      <c r="K94" s="24"/>
      <c r="L94" s="27" t="s">
        <v>13</v>
      </c>
      <c r="M94" s="72" t="s">
        <v>216</v>
      </c>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t="s">
        <v>216</v>
      </c>
    </row>
    <row r="96" spans="2:14" ht="45" customHeight="1" outlineLevel="1" x14ac:dyDescent="0.25">
      <c r="B96">
        <v>1</v>
      </c>
      <c r="C96" s="53" t="str">
        <f>TEXT(SUM(B$7:B96),"Q#")</f>
        <v>Q43</v>
      </c>
      <c r="D96" s="24"/>
      <c r="E96" s="24"/>
      <c r="F96" s="25" t="s">
        <v>139</v>
      </c>
      <c r="G96" s="24"/>
      <c r="H96" s="26" t="s">
        <v>133</v>
      </c>
      <c r="I96" s="71" t="s">
        <v>140</v>
      </c>
      <c r="J96" s="24" t="s">
        <v>42</v>
      </c>
      <c r="K96" s="24"/>
      <c r="L96" s="27" t="s">
        <v>13</v>
      </c>
      <c r="M96" s="72" t="s">
        <v>216</v>
      </c>
    </row>
    <row r="97" spans="2:13" ht="45" customHeight="1" outlineLevel="1" x14ac:dyDescent="0.25">
      <c r="B97">
        <v>1</v>
      </c>
      <c r="C97" s="53" t="str">
        <f>TEXT(SUM(B$7:B97),"Q#")</f>
        <v>Q44</v>
      </c>
      <c r="D97" s="24"/>
      <c r="E97" s="24"/>
      <c r="F97" s="25" t="s">
        <v>141</v>
      </c>
      <c r="G97" s="24"/>
      <c r="H97" s="26" t="s">
        <v>133</v>
      </c>
      <c r="I97" s="71" t="s">
        <v>142</v>
      </c>
      <c r="J97" s="24" t="s">
        <v>42</v>
      </c>
      <c r="K97" s="24"/>
      <c r="L97" s="27" t="s">
        <v>26</v>
      </c>
      <c r="M97" s="72" t="s">
        <v>216</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36" t="s">
        <v>164</v>
      </c>
      <c r="I2" s="136"/>
      <c r="J2" s="136"/>
      <c r="L2" s="135" t="s">
        <v>200</v>
      </c>
      <c r="M2" s="132"/>
      <c r="O2" s="137" t="s">
        <v>210</v>
      </c>
      <c r="P2" s="138"/>
    </row>
    <row r="3" spans="2:21" x14ac:dyDescent="0.25">
      <c r="C3" s="6"/>
      <c r="F3" s="7"/>
      <c r="H3" s="136"/>
      <c r="I3" s="136"/>
      <c r="J3" s="136"/>
      <c r="L3" s="131" t="s">
        <v>201</v>
      </c>
      <c r="M3" s="132"/>
      <c r="O3" s="139" t="s">
        <v>211</v>
      </c>
      <c r="P3" s="140"/>
    </row>
    <row r="4" spans="2:21" x14ac:dyDescent="0.25">
      <c r="C4" s="6"/>
      <c r="F4" s="7"/>
      <c r="L4" s="143" t="s">
        <v>209</v>
      </c>
      <c r="M4" s="134"/>
      <c r="O4" s="141" t="s">
        <v>212</v>
      </c>
      <c r="P4" s="142"/>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230</v>
      </c>
      <c r="S5" s="123" t="s">
        <v>231</v>
      </c>
    </row>
    <row r="6" spans="2:21" x14ac:dyDescent="0.25">
      <c r="C6" s="6"/>
      <c r="F6" s="7"/>
      <c r="G6" s="14" t="s">
        <v>31</v>
      </c>
      <c r="L6" s="15"/>
      <c r="M6" s="16"/>
      <c r="O6" s="92"/>
      <c r="P6" s="117"/>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162</v>
      </c>
      <c r="I9" s="76" t="s">
        <v>144</v>
      </c>
      <c r="J9" s="24" t="s">
        <v>42</v>
      </c>
      <c r="K9" s="24"/>
      <c r="L9" s="116" t="s">
        <v>143</v>
      </c>
      <c r="M9" s="65" t="s">
        <v>31</v>
      </c>
      <c r="O9" s="64" t="s">
        <v>143</v>
      </c>
      <c r="P9" s="65"/>
      <c r="R9" t="str">
        <f>IF(L9=O9,"Same","Diff")</f>
        <v>Same</v>
      </c>
      <c r="S9" s="38"/>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6</v>
      </c>
      <c r="M15" s="90"/>
      <c r="O15" s="38" t="s">
        <v>6</v>
      </c>
      <c r="P15" s="90"/>
      <c r="Q15" s="119"/>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19"/>
      <c r="R17" t="str">
        <f t="shared" si="0"/>
        <v>Same</v>
      </c>
      <c r="S17" s="38"/>
      <c r="U17" t="b">
        <f>L17=Coding_agreement!L17</f>
        <v>1</v>
      </c>
    </row>
    <row r="18" spans="2:21" x14ac:dyDescent="0.25">
      <c r="B18" s="14"/>
      <c r="C18" s="94" t="str">
        <f>_xlfn.CONCAT($C$13,".5")</f>
        <v>Q3.5</v>
      </c>
      <c r="F18" s="91" t="s">
        <v>165</v>
      </c>
      <c r="G18" s="14"/>
      <c r="H18" s="36" t="s">
        <v>41</v>
      </c>
      <c r="I18" s="74"/>
      <c r="J18" s="14"/>
      <c r="L18" s="38" t="s">
        <v>10</v>
      </c>
      <c r="M18" s="90"/>
      <c r="O18" s="38" t="s">
        <v>10</v>
      </c>
      <c r="P18" s="90"/>
      <c r="Q18" s="119"/>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0"/>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6</v>
      </c>
      <c r="M21" s="28"/>
      <c r="O21" s="64" t="s">
        <v>6</v>
      </c>
      <c r="P21" s="65"/>
      <c r="R21" t="str">
        <f t="shared" si="1"/>
        <v>Same</v>
      </c>
      <c r="S21" s="38" t="s">
        <v>234</v>
      </c>
      <c r="U21" t="b">
        <f>L21=Coding_agreement!L21</f>
        <v>1</v>
      </c>
    </row>
    <row r="22" spans="2:21" ht="30" x14ac:dyDescent="0.25">
      <c r="B22" s="14">
        <v>1</v>
      </c>
      <c r="C22" s="6" t="str">
        <f>TEXT(SUM(B$7:B22),"Q#")</f>
        <v>Q6</v>
      </c>
      <c r="F22" s="7" t="s">
        <v>54</v>
      </c>
      <c r="G22" s="14" t="s">
        <v>31</v>
      </c>
      <c r="H22" s="36" t="s">
        <v>51</v>
      </c>
      <c r="I22" s="37" t="s">
        <v>189</v>
      </c>
      <c r="J22" s="14" t="s">
        <v>42</v>
      </c>
      <c r="L22" s="38" t="s">
        <v>10</v>
      </c>
      <c r="M22" s="39"/>
      <c r="O22" s="38" t="s">
        <v>10</v>
      </c>
      <c r="P22" s="90"/>
      <c r="R22" t="str">
        <f t="shared" si="1"/>
        <v>Same</v>
      </c>
      <c r="S22" s="38"/>
      <c r="U22" t="b">
        <f>L22=Coding_agreement!L22</f>
        <v>1</v>
      </c>
    </row>
    <row r="23" spans="2:21" x14ac:dyDescent="0.25">
      <c r="C23" s="6"/>
      <c r="D23" s="47"/>
      <c r="E23" s="48" t="s">
        <v>55</v>
      </c>
      <c r="F23" s="47"/>
      <c r="G23" s="47" t="s">
        <v>31</v>
      </c>
      <c r="H23" s="49"/>
      <c r="I23" s="50"/>
      <c r="J23" s="47"/>
      <c r="K23" s="47"/>
      <c r="L23" s="51"/>
      <c r="M23" s="52"/>
      <c r="O23" s="51"/>
      <c r="P23" s="120"/>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235</v>
      </c>
      <c r="P24" s="65"/>
      <c r="R24" t="str">
        <f t="shared" ref="R24:R27" si="2">IF(L24=O24,"Same","Diff")</f>
        <v>Same</v>
      </c>
      <c r="S24" s="124" t="s">
        <v>234</v>
      </c>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232</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235</v>
      </c>
      <c r="P35" s="90"/>
      <c r="Q35" s="119"/>
      <c r="R35" t="str">
        <f>IF(L35=O35,"Same","Diff")</f>
        <v>Same</v>
      </c>
      <c r="S35" s="124" t="s">
        <v>236</v>
      </c>
      <c r="U35" t="b">
        <f>L35=Coding_agreement!L35</f>
        <v>1</v>
      </c>
    </row>
    <row r="36" spans="2:21" x14ac:dyDescent="0.25">
      <c r="C36" s="6"/>
      <c r="D36" s="40" t="s">
        <v>69</v>
      </c>
      <c r="E36" s="42"/>
      <c r="F36" s="41"/>
      <c r="G36" s="41" t="s">
        <v>31</v>
      </c>
      <c r="H36" s="43"/>
      <c r="I36" s="44"/>
      <c r="J36" s="41"/>
      <c r="K36" s="41"/>
      <c r="L36" s="45"/>
      <c r="M36" s="46"/>
      <c r="O36" s="45"/>
      <c r="P36" s="118"/>
      <c r="U36" t="b">
        <f>L36=Coding_agreement!L36</f>
        <v>1</v>
      </c>
    </row>
    <row r="37" spans="2:21" x14ac:dyDescent="0.25">
      <c r="C37" s="6"/>
      <c r="D37" s="47"/>
      <c r="E37" s="48" t="s">
        <v>70</v>
      </c>
      <c r="F37" s="47"/>
      <c r="G37" s="47" t="s">
        <v>31</v>
      </c>
      <c r="H37" s="49"/>
      <c r="I37" s="50"/>
      <c r="J37" s="47"/>
      <c r="K37" s="47"/>
      <c r="L37" s="51"/>
      <c r="M37" s="52"/>
      <c r="O37" s="51"/>
      <c r="P37" s="120"/>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19"/>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213</v>
      </c>
      <c r="Q40" s="119"/>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19"/>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19"/>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214</v>
      </c>
      <c r="Q43" s="119"/>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9"/>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195</v>
      </c>
      <c r="J45" s="29" t="s">
        <v>42</v>
      </c>
      <c r="K45" s="24"/>
      <c r="L45" s="64" t="s">
        <v>6</v>
      </c>
      <c r="M45" s="65"/>
      <c r="O45" s="64" t="s">
        <v>6</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6</v>
      </c>
      <c r="M46" s="35"/>
      <c r="O46" s="34" t="s">
        <v>6</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202</v>
      </c>
      <c r="M48" s="35"/>
      <c r="O48" s="66" t="s">
        <v>202</v>
      </c>
      <c r="P48" s="35"/>
      <c r="R48" t="str">
        <f t="shared" si="4"/>
        <v>Same</v>
      </c>
      <c r="S48" s="38"/>
      <c r="U48" t="b">
        <f>L48=Coding_agreement!L48</f>
        <v>1</v>
      </c>
    </row>
    <row r="49" spans="2:21" ht="33.75" x14ac:dyDescent="0.25">
      <c r="B49" s="29">
        <v>1</v>
      </c>
      <c r="C49" s="89" t="str">
        <f>TEXT(SUM(B$7:B49),"Q#")</f>
        <v>Q25</v>
      </c>
      <c r="D49" s="29"/>
      <c r="E49" s="29"/>
      <c r="F49" s="31" t="s">
        <v>179</v>
      </c>
      <c r="G49" s="29" t="s">
        <v>31</v>
      </c>
      <c r="H49" s="32" t="s">
        <v>85</v>
      </c>
      <c r="I49" s="33" t="s">
        <v>173</v>
      </c>
      <c r="J49" s="29" t="s">
        <v>42</v>
      </c>
      <c r="K49" s="29"/>
      <c r="L49" s="27" t="s">
        <v>203</v>
      </c>
      <c r="M49" s="35"/>
      <c r="O49" s="27" t="s">
        <v>203</v>
      </c>
      <c r="P49" s="35"/>
      <c r="R49" t="str">
        <f t="shared" si="4"/>
        <v>Same</v>
      </c>
      <c r="S49" s="124" t="s">
        <v>237</v>
      </c>
      <c r="U49" t="b">
        <f>L49=Coding_agreement!L49</f>
        <v>1</v>
      </c>
    </row>
    <row r="50" spans="2:21" ht="57" x14ac:dyDescent="0.25">
      <c r="B50" s="14">
        <v>1</v>
      </c>
      <c r="C50" s="94" t="str">
        <f>TEXT(SUM(B$7:B50),"Q#")</f>
        <v>Q26</v>
      </c>
      <c r="F50" s="91" t="s">
        <v>174</v>
      </c>
      <c r="G50" s="14" t="s">
        <v>31</v>
      </c>
      <c r="H50" s="101" t="s">
        <v>180</v>
      </c>
      <c r="I50" s="37" t="s">
        <v>181</v>
      </c>
      <c r="J50" s="14" t="s">
        <v>48</v>
      </c>
      <c r="L50" s="38" t="s">
        <v>18</v>
      </c>
      <c r="M50" s="39" t="s">
        <v>175</v>
      </c>
      <c r="O50" s="38" t="s">
        <v>18</v>
      </c>
      <c r="P50" s="90"/>
      <c r="Q50" s="119"/>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8"/>
      <c r="U51" t="b">
        <f>L51=Coding_agreement!L51</f>
        <v>1</v>
      </c>
    </row>
    <row r="52" spans="2:21" x14ac:dyDescent="0.25">
      <c r="C52" s="6"/>
      <c r="D52" s="47"/>
      <c r="E52" s="48" t="s">
        <v>87</v>
      </c>
      <c r="F52" s="47"/>
      <c r="G52" s="47" t="s">
        <v>31</v>
      </c>
      <c r="H52" s="49"/>
      <c r="I52" s="50"/>
      <c r="J52" s="47"/>
      <c r="K52" s="47"/>
      <c r="L52" s="51"/>
      <c r="M52" s="52"/>
      <c r="O52" s="51"/>
      <c r="P52" s="120"/>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19"/>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9"/>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9"/>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6</v>
      </c>
      <c r="M57" s="90"/>
      <c r="O57" s="38" t="s">
        <v>6</v>
      </c>
      <c r="P57" s="90"/>
      <c r="Q57" s="119"/>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19"/>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186</v>
      </c>
      <c r="M61" s="39"/>
      <c r="O61" s="38" t="s">
        <v>186</v>
      </c>
      <c r="P61" s="90"/>
      <c r="Q61" s="119"/>
      <c r="R61" t="str">
        <f t="shared" si="5"/>
        <v>Same</v>
      </c>
      <c r="S61" s="124" t="s">
        <v>236</v>
      </c>
      <c r="U61" t="b">
        <f>L61=Coding_agreement!L61</f>
        <v>1</v>
      </c>
    </row>
    <row r="62" spans="2:21" x14ac:dyDescent="0.25">
      <c r="C62" s="6"/>
      <c r="D62" s="47"/>
      <c r="E62" s="48" t="s">
        <v>91</v>
      </c>
      <c r="F62" s="47"/>
      <c r="G62" s="47" t="s">
        <v>31</v>
      </c>
      <c r="H62" s="49"/>
      <c r="I62" s="50"/>
      <c r="J62" s="47"/>
      <c r="K62" s="47"/>
      <c r="L62" s="51"/>
      <c r="M62" s="52"/>
      <c r="O62" s="51"/>
      <c r="P62" s="120"/>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6</v>
      </c>
      <c r="M63" s="28"/>
      <c r="O63" s="64" t="s">
        <v>6</v>
      </c>
      <c r="P63" s="65"/>
      <c r="R63" t="str">
        <f t="shared" ref="R63:R65" si="6">IF(L63=O63,"Same","Diff")</f>
        <v>Same</v>
      </c>
      <c r="S63" s="124" t="s">
        <v>239</v>
      </c>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8.25" x14ac:dyDescent="0.25">
      <c r="B65" s="24">
        <v>1</v>
      </c>
      <c r="C65" s="53" t="str">
        <f>TEXT(SUM(B$7:B65),"Q#")</f>
        <v>Q32</v>
      </c>
      <c r="D65" s="24"/>
      <c r="E65" s="24"/>
      <c r="F65" s="25" t="s">
        <v>94</v>
      </c>
      <c r="G65" s="24" t="s">
        <v>31</v>
      </c>
      <c r="H65" s="26" t="s">
        <v>83</v>
      </c>
      <c r="I65" s="67"/>
      <c r="J65" s="24" t="s">
        <v>48</v>
      </c>
      <c r="K65" s="24"/>
      <c r="L65" s="27">
        <v>87</v>
      </c>
      <c r="M65" s="28" t="s">
        <v>204</v>
      </c>
      <c r="O65" s="64">
        <v>87</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51" x14ac:dyDescent="0.25">
      <c r="C68" s="6" t="str">
        <f>_xlfn.CONCAT($C$67,".1")</f>
        <v>Q33.1</v>
      </c>
      <c r="F68" s="62" t="s">
        <v>99</v>
      </c>
      <c r="G68" s="14" t="s">
        <v>31</v>
      </c>
      <c r="H68" s="36" t="s">
        <v>41</v>
      </c>
      <c r="I68" s="74" t="s">
        <v>148</v>
      </c>
      <c r="L68" s="38" t="s">
        <v>6</v>
      </c>
      <c r="M68" s="39" t="s">
        <v>205</v>
      </c>
      <c r="O68" s="38" t="s">
        <v>6</v>
      </c>
      <c r="P68" s="90"/>
      <c r="R68" t="str">
        <f t="shared" ref="R68:R75" si="7">IF(L68=O68,"Same","Diff")</f>
        <v>Same</v>
      </c>
      <c r="S68" s="38"/>
      <c r="U68" t="b">
        <f>L68=Coding_agreement!L68</f>
        <v>1</v>
      </c>
    </row>
    <row r="69" spans="2:21" ht="38.25" x14ac:dyDescent="0.25">
      <c r="C69" s="6" t="str">
        <f>_xlfn.CONCAT($C$67,".2")</f>
        <v>Q33.2</v>
      </c>
      <c r="F69" s="62" t="s">
        <v>100</v>
      </c>
      <c r="G69" s="14" t="s">
        <v>31</v>
      </c>
      <c r="H69" s="36" t="s">
        <v>41</v>
      </c>
      <c r="I69" s="74" t="s">
        <v>148</v>
      </c>
      <c r="L69" s="38" t="s">
        <v>6</v>
      </c>
      <c r="M69" s="39" t="s">
        <v>206</v>
      </c>
      <c r="O69" s="38" t="s">
        <v>6</v>
      </c>
      <c r="P69" s="90"/>
      <c r="R69" t="str">
        <f t="shared" si="7"/>
        <v>Same</v>
      </c>
      <c r="S69" s="38"/>
      <c r="U69" t="b">
        <f>L69=Coding_agreement!L69</f>
        <v>1</v>
      </c>
    </row>
    <row r="70" spans="2:21" ht="76.5" x14ac:dyDescent="0.25">
      <c r="C70" s="6" t="str">
        <f>_xlfn.CONCAT($C$67,".3")</f>
        <v>Q33.3</v>
      </c>
      <c r="F70" s="62" t="s">
        <v>101</v>
      </c>
      <c r="G70" s="14" t="s">
        <v>31</v>
      </c>
      <c r="H70" s="36" t="s">
        <v>41</v>
      </c>
      <c r="I70" s="74" t="s">
        <v>149</v>
      </c>
      <c r="L70" s="38" t="s">
        <v>6</v>
      </c>
      <c r="M70" s="39" t="s">
        <v>207</v>
      </c>
      <c r="O70" s="38" t="s">
        <v>6</v>
      </c>
      <c r="P70" s="90"/>
      <c r="R70" t="str">
        <f t="shared" si="7"/>
        <v>Same</v>
      </c>
      <c r="S70" s="38"/>
      <c r="U70" t="b">
        <f>L70=Coding_agreement!L70</f>
        <v>1</v>
      </c>
    </row>
    <row r="71" spans="2:21" ht="30" x14ac:dyDescent="0.25">
      <c r="C71" s="94" t="str">
        <f>_xlfn.CONCAT($C$67,".4")</f>
        <v>Q33.4</v>
      </c>
      <c r="F71" s="114" t="s">
        <v>198</v>
      </c>
      <c r="G71" s="14" t="s">
        <v>31</v>
      </c>
      <c r="H71" s="36" t="s">
        <v>41</v>
      </c>
      <c r="I71" s="74" t="s">
        <v>148</v>
      </c>
      <c r="L71" s="38" t="s">
        <v>6</v>
      </c>
      <c r="M71" s="39" t="s">
        <v>208</v>
      </c>
      <c r="O71" s="38" t="s">
        <v>6</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235</v>
      </c>
      <c r="P73" s="90"/>
      <c r="R73" t="str">
        <f t="shared" si="7"/>
        <v>Same</v>
      </c>
      <c r="S73" s="124" t="s">
        <v>234</v>
      </c>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232</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9"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196</v>
      </c>
      <c r="G78" s="14" t="s">
        <v>31</v>
      </c>
      <c r="H78" s="36" t="s">
        <v>41</v>
      </c>
      <c r="I78" s="130"/>
      <c r="L78" s="38" t="s">
        <v>10</v>
      </c>
      <c r="M78" s="39"/>
      <c r="O78" s="38" t="s">
        <v>235</v>
      </c>
      <c r="P78" s="90"/>
      <c r="R78" t="str">
        <f t="shared" si="8"/>
        <v>Same</v>
      </c>
      <c r="S78" s="124" t="s">
        <v>234</v>
      </c>
      <c r="U78" t="b">
        <f>L78=Coding_agreement!L78</f>
        <v>1</v>
      </c>
    </row>
    <row r="79" spans="2:21" ht="30" x14ac:dyDescent="0.25">
      <c r="C79" s="6" t="str">
        <f>_xlfn.CONCAT($C$76,".3")</f>
        <v>Q34.3</v>
      </c>
      <c r="F79" s="62" t="s">
        <v>111</v>
      </c>
      <c r="G79" s="14" t="s">
        <v>31</v>
      </c>
      <c r="H79" s="36" t="s">
        <v>41</v>
      </c>
      <c r="I79" s="130"/>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232</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232</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114.75" x14ac:dyDescent="0.25">
      <c r="C86" s="94" t="str">
        <f>_xlfn.CONCAT($C$82,".4")</f>
        <v>Q36.4</v>
      </c>
      <c r="F86" s="73" t="s">
        <v>154</v>
      </c>
      <c r="G86" s="14" t="s">
        <v>31</v>
      </c>
      <c r="H86" s="36" t="s">
        <v>41</v>
      </c>
      <c r="I86" s="75" t="s">
        <v>177</v>
      </c>
      <c r="J86" s="14" t="s">
        <v>31</v>
      </c>
      <c r="K86" s="14" t="s">
        <v>31</v>
      </c>
      <c r="L86" s="38" t="s">
        <v>10</v>
      </c>
      <c r="M86" s="39"/>
      <c r="N86" t="s">
        <v>31</v>
      </c>
      <c r="O86" s="38" t="s">
        <v>10</v>
      </c>
      <c r="P86" s="90" t="s">
        <v>238</v>
      </c>
      <c r="Q86" t="s">
        <v>31</v>
      </c>
      <c r="R86" t="str">
        <f t="shared" si="9"/>
        <v>Same</v>
      </c>
      <c r="S86" s="124" t="s">
        <v>242</v>
      </c>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232</v>
      </c>
      <c r="U88" t="b">
        <f>L88=Coding_agreement!L88</f>
        <v>1</v>
      </c>
    </row>
    <row r="89" spans="2:21" ht="56.25" x14ac:dyDescent="0.25">
      <c r="B89" s="24">
        <v>1</v>
      </c>
      <c r="C89" s="53" t="str">
        <f>TEXT(SUM(B$7:B89),"Q#")</f>
        <v>Q37</v>
      </c>
      <c r="D89" s="24"/>
      <c r="E89" s="24"/>
      <c r="F89" s="113" t="s">
        <v>197</v>
      </c>
      <c r="G89" s="24" t="s">
        <v>31</v>
      </c>
      <c r="H89" s="26" t="s">
        <v>107</v>
      </c>
      <c r="I89" s="78" t="s">
        <v>155</v>
      </c>
      <c r="J89" s="24" t="s">
        <v>42</v>
      </c>
      <c r="K89" s="24"/>
      <c r="L89" s="27" t="s">
        <v>16</v>
      </c>
      <c r="M89" s="28"/>
      <c r="O89" s="64" t="s">
        <v>16</v>
      </c>
      <c r="P89" s="65"/>
      <c r="R89" t="str">
        <f t="shared" si="9"/>
        <v>Same</v>
      </c>
      <c r="S89" s="38" t="s">
        <v>232</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16</v>
      </c>
      <c r="M91" s="28"/>
      <c r="O91" s="64" t="s">
        <v>215</v>
      </c>
      <c r="P91" s="65"/>
      <c r="R91" t="str">
        <f t="shared" si="9"/>
        <v>Diff</v>
      </c>
      <c r="S91" s="38" t="s">
        <v>232</v>
      </c>
      <c r="T91" s="125" t="s">
        <v>241</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21</v>
      </c>
      <c r="M93" s="72"/>
      <c r="O93" s="64" t="s">
        <v>9</v>
      </c>
      <c r="P93" s="121"/>
      <c r="R93" t="str">
        <f t="shared" ref="R93:R97" si="10">IF(L93=O93,"Same","Diff")</f>
        <v>Diff</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13</v>
      </c>
      <c r="M94" s="72"/>
      <c r="O94" s="64" t="s">
        <v>9</v>
      </c>
      <c r="P94" s="121"/>
      <c r="R94" t="s">
        <v>240</v>
      </c>
      <c r="S94" s="38"/>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13</v>
      </c>
      <c r="M95" s="72"/>
      <c r="O95" s="64" t="s">
        <v>26</v>
      </c>
      <c r="P95" s="121"/>
      <c r="R95" t="str">
        <f t="shared" si="10"/>
        <v>Diff</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13</v>
      </c>
      <c r="M96" s="72"/>
      <c r="O96" s="64" t="s">
        <v>9</v>
      </c>
      <c r="P96" s="121"/>
      <c r="R96" t="s">
        <v>240</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26</v>
      </c>
      <c r="M97" s="72"/>
      <c r="O97" s="64" t="s">
        <v>26</v>
      </c>
      <c r="P97" s="121"/>
      <c r="R97" t="str">
        <f t="shared" si="10"/>
        <v>Same</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 O61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 O49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