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sportsball/afl/"/>
    </mc:Choice>
  </mc:AlternateContent>
  <xr:revisionPtr revIDLastSave="0" documentId="13_ncr:1_{9E7EB537-ED4D-834F-86B4-85142C342A43}" xr6:coauthVersionLast="43" xr6:coauthVersionMax="43" xr10:uidLastSave="{00000000-0000-0000-0000-000000000000}"/>
  <bookViews>
    <workbookView xWindow="0" yWindow="460" windowWidth="28800" windowHeight="16500" activeTab="4" xr2:uid="{5A1C098B-552E-354E-A120-6BADF078A5E7}"/>
  </bookViews>
  <sheets>
    <sheet name="All scores" sheetId="1" r:id="rId1"/>
    <sheet name="FLIPPED" sheetId="4" r:id="rId2"/>
    <sheet name="Calculations" sheetId="3" r:id="rId3"/>
    <sheet name="Graph" sheetId="5" r:id="rId4"/>
    <sheet name="Model fitting" sheetId="2" r:id="rId5"/>
  </sheets>
  <definedNames>
    <definedName name="_xlnm._FilterDatabase" localSheetId="0" hidden="1">'All scores'!$B$1:$B$199</definedName>
    <definedName name="_xlnm._FilterDatabase" localSheetId="2" hidden="1">Calculations!$A$26:$U$422</definedName>
    <definedName name="_xlnm.Extract" localSheetId="0">'All scores'!$Q$1</definedName>
    <definedName name="HFA">'Model fitting'!$B$4</definedName>
    <definedName name="k">'Model fitting'!$B$1</definedName>
    <definedName name="MVC">'Model fitting'!$B$3</definedName>
    <definedName name="scale">'Model fitting'!$B$2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2" l="1"/>
  <c r="G26" i="2"/>
  <c r="G25" i="2"/>
  <c r="G24" i="2"/>
  <c r="G22" i="2"/>
  <c r="G21" i="2"/>
  <c r="G20" i="2"/>
  <c r="G19" i="2"/>
  <c r="G18" i="2"/>
  <c r="G17" i="2"/>
  <c r="G16" i="2"/>
  <c r="G13" i="2"/>
  <c r="G12" i="2"/>
  <c r="G11" i="2"/>
  <c r="G10" i="2"/>
  <c r="G9" i="2"/>
  <c r="G8" i="2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E351" i="3"/>
  <c r="D351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59" i="3"/>
  <c r="E259" i="3"/>
  <c r="D260" i="3"/>
  <c r="E260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49" i="3"/>
  <c r="E249" i="3"/>
  <c r="D250" i="3"/>
  <c r="E250" i="3"/>
  <c r="D251" i="3"/>
  <c r="E251" i="3"/>
  <c r="D252" i="3"/>
  <c r="E25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2" i="3"/>
  <c r="E242" i="3"/>
  <c r="D238" i="3"/>
  <c r="E238" i="3"/>
  <c r="D239" i="3"/>
  <c r="E239" i="3"/>
  <c r="D240" i="3"/>
  <c r="E240" i="3"/>
  <c r="D241" i="3"/>
  <c r="E241" i="3"/>
  <c r="D237" i="3"/>
  <c r="E237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23" i="3"/>
  <c r="E223" i="3"/>
  <c r="D224" i="3"/>
  <c r="E224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E205" i="3"/>
  <c r="D205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E189" i="3"/>
  <c r="D189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E99" i="3"/>
  <c r="D99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E63" i="3"/>
  <c r="D63" i="3"/>
  <c r="D28" i="3" l="1"/>
  <c r="D29" i="3"/>
  <c r="D30" i="3"/>
  <c r="D31" i="3"/>
  <c r="D32" i="3"/>
  <c r="D33" i="3"/>
  <c r="D34" i="3"/>
  <c r="D35" i="3"/>
  <c r="D36" i="3"/>
  <c r="D37" i="3"/>
  <c r="D38" i="3"/>
  <c r="D39" i="3"/>
  <c r="E40" i="3"/>
  <c r="E42" i="3"/>
  <c r="D43" i="3"/>
  <c r="E44" i="3"/>
  <c r="E51" i="3"/>
  <c r="E52" i="3"/>
  <c r="D53" i="3"/>
  <c r="D54" i="3"/>
  <c r="D55" i="3"/>
  <c r="E55" i="3"/>
  <c r="D56" i="3"/>
  <c r="D57" i="3"/>
  <c r="D58" i="3"/>
  <c r="D59" i="3"/>
  <c r="D60" i="3"/>
  <c r="D61" i="3"/>
  <c r="D62" i="3"/>
  <c r="I418" i="3"/>
  <c r="F410" i="3"/>
  <c r="F422" i="3"/>
  <c r="O417" i="3"/>
  <c r="O421" i="3"/>
  <c r="O410" i="3"/>
  <c r="O409" i="3"/>
  <c r="H421" i="3"/>
  <c r="O413" i="3"/>
  <c r="H419" i="3"/>
  <c r="H388" i="3"/>
  <c r="L392" i="3"/>
  <c r="O399" i="3"/>
  <c r="L404" i="3"/>
  <c r="H391" i="3"/>
  <c r="H399" i="3"/>
  <c r="F404" i="3"/>
  <c r="I389" i="3"/>
  <c r="F395" i="3"/>
  <c r="O403" i="3"/>
  <c r="O400" i="3"/>
  <c r="I404" i="3"/>
  <c r="H370" i="3"/>
  <c r="L374" i="3"/>
  <c r="O381" i="3"/>
  <c r="H386" i="3"/>
  <c r="L369" i="3"/>
  <c r="L377" i="3"/>
  <c r="L385" i="3"/>
  <c r="O369" i="3"/>
  <c r="L383" i="3"/>
  <c r="I374" i="3"/>
  <c r="F372" i="3"/>
  <c r="H383" i="3"/>
  <c r="I353" i="3"/>
  <c r="F353" i="3"/>
  <c r="I364" i="3"/>
  <c r="O357" i="3"/>
  <c r="I367" i="3"/>
  <c r="L358" i="3"/>
  <c r="F364" i="3"/>
  <c r="H356" i="3"/>
  <c r="O365" i="3"/>
  <c r="O364" i="3"/>
  <c r="I338" i="3"/>
  <c r="O333" i="3"/>
  <c r="O345" i="3"/>
  <c r="F336" i="3"/>
  <c r="H333" i="3"/>
  <c r="H339" i="3"/>
  <c r="F337" i="3"/>
  <c r="F333" i="3"/>
  <c r="F345" i="3"/>
  <c r="L343" i="3"/>
  <c r="H315" i="3"/>
  <c r="L319" i="3"/>
  <c r="L327" i="3"/>
  <c r="O316" i="3"/>
  <c r="O320" i="3"/>
  <c r="H332" i="3"/>
  <c r="O319" i="3"/>
  <c r="F316" i="3"/>
  <c r="O328" i="3"/>
  <c r="O327" i="3"/>
  <c r="H329" i="3"/>
  <c r="H298" i="3"/>
  <c r="L308" i="3"/>
  <c r="H300" i="3"/>
  <c r="O311" i="3"/>
  <c r="L307" i="3"/>
  <c r="O298" i="3"/>
  <c r="H310" i="3"/>
  <c r="I297" i="3"/>
  <c r="F310" i="3"/>
  <c r="L311" i="3"/>
  <c r="H279" i="3"/>
  <c r="I295" i="3"/>
  <c r="F291" i="3"/>
  <c r="F286" i="3"/>
  <c r="F281" i="3"/>
  <c r="H287" i="3"/>
  <c r="O294" i="3"/>
  <c r="F294" i="3"/>
  <c r="H283" i="3"/>
  <c r="L284" i="3"/>
  <c r="O261" i="3"/>
  <c r="H266" i="3"/>
  <c r="L270" i="3"/>
  <c r="H278" i="3"/>
  <c r="F265" i="3"/>
  <c r="F278" i="3"/>
  <c r="I263" i="3"/>
  <c r="H275" i="3"/>
  <c r="L275" i="3"/>
  <c r="I266" i="3"/>
  <c r="F264" i="3"/>
  <c r="O277" i="3"/>
  <c r="I259" i="3"/>
  <c r="O259" i="3"/>
  <c r="H258" i="3"/>
  <c r="F258" i="3"/>
  <c r="L255" i="3"/>
  <c r="O253" i="3"/>
  <c r="H256" i="3"/>
  <c r="H249" i="3"/>
  <c r="O250" i="3"/>
  <c r="O252" i="3"/>
  <c r="L244" i="3"/>
  <c r="I243" i="3"/>
  <c r="H245" i="3"/>
  <c r="O248" i="3"/>
  <c r="F246" i="3"/>
  <c r="F242" i="3"/>
  <c r="I238" i="3"/>
  <c r="L240" i="3"/>
  <c r="H238" i="3"/>
  <c r="O237" i="3"/>
  <c r="L236" i="3"/>
  <c r="L235" i="3"/>
  <c r="L233" i="3"/>
  <c r="I233" i="3"/>
  <c r="F234" i="3"/>
  <c r="I227" i="3"/>
  <c r="I228" i="3"/>
  <c r="O229" i="3"/>
  <c r="I224" i="3"/>
  <c r="O406" i="3"/>
  <c r="F405" i="3"/>
  <c r="F414" i="3"/>
  <c r="O405" i="3"/>
  <c r="H418" i="3"/>
  <c r="H422" i="3"/>
  <c r="F412" i="3"/>
  <c r="H410" i="3"/>
  <c r="H406" i="3"/>
  <c r="H414" i="3"/>
  <c r="F420" i="3"/>
  <c r="L388" i="3"/>
  <c r="O395" i="3"/>
  <c r="H400" i="3"/>
  <c r="F391" i="3"/>
  <c r="L391" i="3"/>
  <c r="L399" i="3"/>
  <c r="F387" i="3"/>
  <c r="I391" i="3"/>
  <c r="O396" i="3"/>
  <c r="F388" i="3"/>
  <c r="F403" i="3"/>
  <c r="O404" i="3"/>
  <c r="L370" i="3"/>
  <c r="O377" i="3"/>
  <c r="H382" i="3"/>
  <c r="L386" i="3"/>
  <c r="H373" i="3"/>
  <c r="H381" i="3"/>
  <c r="F373" i="3"/>
  <c r="I373" i="3"/>
  <c r="O386" i="3"/>
  <c r="I378" i="3"/>
  <c r="F376" i="3"/>
  <c r="F385" i="3"/>
  <c r="I361" i="3"/>
  <c r="F357" i="3"/>
  <c r="F365" i="3"/>
  <c r="H358" i="3"/>
  <c r="H352" i="3"/>
  <c r="O361" i="3"/>
  <c r="L367" i="3"/>
  <c r="O360" i="3"/>
  <c r="O353" i="3"/>
  <c r="H365" i="3"/>
  <c r="F351" i="3"/>
  <c r="I346" i="3"/>
  <c r="H334" i="3"/>
  <c r="H346" i="3"/>
  <c r="L339" i="3"/>
  <c r="I336" i="3"/>
  <c r="F346" i="3"/>
  <c r="I340" i="3"/>
  <c r="H337" i="3"/>
  <c r="O346" i="3"/>
  <c r="L344" i="3"/>
  <c r="L315" i="3"/>
  <c r="H323" i="3"/>
  <c r="H331" i="3"/>
  <c r="O315" i="3"/>
  <c r="H321" i="3"/>
  <c r="F324" i="3"/>
  <c r="H320" i="3"/>
  <c r="O323" i="3"/>
  <c r="F331" i="3"/>
  <c r="H328" i="3"/>
  <c r="I318" i="3"/>
  <c r="O302" i="3"/>
  <c r="O310" i="3"/>
  <c r="H302" i="3"/>
  <c r="F313" i="3"/>
  <c r="H311" i="3"/>
  <c r="F297" i="3"/>
  <c r="H303" i="3"/>
  <c r="L299" i="3"/>
  <c r="H299" i="3"/>
  <c r="F314" i="3"/>
  <c r="L279" i="3"/>
  <c r="F279" i="3"/>
  <c r="I294" i="3"/>
  <c r="O287" i="3"/>
  <c r="F282" i="3"/>
  <c r="L289" i="3"/>
  <c r="O282" i="3"/>
  <c r="F287" i="3"/>
  <c r="O292" i="3"/>
  <c r="L292" i="3"/>
  <c r="H262" i="3"/>
  <c r="L266" i="3"/>
  <c r="O273" i="3"/>
  <c r="L278" i="3"/>
  <c r="I261" i="3"/>
  <c r="F261" i="3"/>
  <c r="I268" i="3"/>
  <c r="F277" i="3"/>
  <c r="I278" i="3"/>
  <c r="O268" i="3"/>
  <c r="F268" i="3"/>
  <c r="H271" i="3"/>
  <c r="F260" i="3"/>
  <c r="I260" i="3"/>
  <c r="L258" i="3"/>
  <c r="F253" i="3"/>
  <c r="F257" i="3"/>
  <c r="O257" i="3"/>
  <c r="O249" i="3"/>
  <c r="L249" i="3"/>
  <c r="H251" i="3"/>
  <c r="F252" i="3"/>
  <c r="L248" i="3"/>
  <c r="F248" i="3"/>
  <c r="L245" i="3"/>
  <c r="O247" i="3"/>
  <c r="H246" i="3"/>
  <c r="O242" i="3"/>
  <c r="F238" i="3"/>
  <c r="I241" i="3"/>
  <c r="F241" i="3"/>
  <c r="F237" i="3"/>
  <c r="H231" i="3"/>
  <c r="F231" i="3"/>
  <c r="F235" i="3"/>
  <c r="I235" i="3"/>
  <c r="O225" i="3"/>
  <c r="F228" i="3"/>
  <c r="F225" i="3"/>
  <c r="H229" i="3"/>
  <c r="I406" i="3"/>
  <c r="I405" i="3"/>
  <c r="I417" i="3"/>
  <c r="F409" i="3"/>
  <c r="O422" i="3"/>
  <c r="H405" i="3"/>
  <c r="F413" i="3"/>
  <c r="O414" i="3"/>
  <c r="H409" i="3"/>
  <c r="L415" i="3"/>
  <c r="F421" i="3"/>
  <c r="O391" i="3"/>
  <c r="H396" i="3"/>
  <c r="L400" i="3"/>
  <c r="H387" i="3"/>
  <c r="H395" i="3"/>
  <c r="I390" i="3"/>
  <c r="O388" i="3"/>
  <c r="O392" i="3"/>
  <c r="H397" i="3"/>
  <c r="I395" i="3"/>
  <c r="F390" i="3"/>
  <c r="H401" i="3"/>
  <c r="O373" i="3"/>
  <c r="H378" i="3"/>
  <c r="L382" i="3"/>
  <c r="O370" i="3"/>
  <c r="L373" i="3"/>
  <c r="L381" i="3"/>
  <c r="F369" i="3"/>
  <c r="I380" i="3"/>
  <c r="F377" i="3"/>
  <c r="O378" i="3"/>
  <c r="I377" i="3"/>
  <c r="H379" i="3"/>
  <c r="I365" i="3"/>
  <c r="I360" i="3"/>
  <c r="O352" i="3"/>
  <c r="F360" i="3"/>
  <c r="O356" i="3"/>
  <c r="H362" i="3"/>
  <c r="F368" i="3"/>
  <c r="I368" i="3" s="1"/>
  <c r="H361" i="3"/>
  <c r="F356" i="3"/>
  <c r="H354" i="3"/>
  <c r="I350" i="3"/>
  <c r="H338" i="3"/>
  <c r="L348" i="3"/>
  <c r="H343" i="3"/>
  <c r="O337" i="3"/>
  <c r="H350" i="3"/>
  <c r="F342" i="3"/>
  <c r="O338" i="3"/>
  <c r="H348" i="3"/>
  <c r="I341" i="3"/>
  <c r="I316" i="3"/>
  <c r="L323" i="3"/>
  <c r="L331" i="3"/>
  <c r="I317" i="3"/>
  <c r="F323" i="3"/>
  <c r="O324" i="3"/>
  <c r="L321" i="3"/>
  <c r="H324" i="3"/>
  <c r="H316" i="3"/>
  <c r="L329" i="3"/>
  <c r="I302" i="3"/>
  <c r="O305" i="3"/>
  <c r="O313" i="3"/>
  <c r="O303" i="3"/>
  <c r="L313" i="3"/>
  <c r="F298" i="3"/>
  <c r="F305" i="3"/>
  <c r="I305" i="3"/>
  <c r="I300" i="3"/>
  <c r="L303" i="3"/>
  <c r="I304" i="3"/>
  <c r="I283" i="3"/>
  <c r="H282" i="3"/>
  <c r="H295" i="3"/>
  <c r="O290" i="3"/>
  <c r="O283" i="3"/>
  <c r="F290" i="3"/>
  <c r="H289" i="3"/>
  <c r="F295" i="3"/>
  <c r="I410" i="3"/>
  <c r="F406" i="3"/>
  <c r="F418" i="3"/>
  <c r="H413" i="3"/>
  <c r="H417" i="3"/>
  <c r="I407" i="3"/>
  <c r="I420" i="3"/>
  <c r="F417" i="3"/>
  <c r="I412" i="3"/>
  <c r="O418" i="3"/>
  <c r="H415" i="3"/>
  <c r="H392" i="3"/>
  <c r="L396" i="3"/>
  <c r="H404" i="3"/>
  <c r="L387" i="3"/>
  <c r="L395" i="3"/>
  <c r="I403" i="3"/>
  <c r="O387" i="3"/>
  <c r="H393" i="3"/>
  <c r="F399" i="3"/>
  <c r="I400" i="3"/>
  <c r="I399" i="3"/>
  <c r="I394" i="3"/>
  <c r="H374" i="3"/>
  <c r="L378" i="3"/>
  <c r="O385" i="3"/>
  <c r="H369" i="3"/>
  <c r="H377" i="3"/>
  <c r="H385" i="3"/>
  <c r="O374" i="3"/>
  <c r="I381" i="3"/>
  <c r="F370" i="3"/>
  <c r="F381" i="3"/>
  <c r="O382" i="3"/>
  <c r="L353" i="3"/>
  <c r="I352" i="3"/>
  <c r="F361" i="3"/>
  <c r="H353" i="3"/>
  <c r="H364" i="3"/>
  <c r="H357" i="3"/>
  <c r="F363" i="3"/>
  <c r="I363" i="3" s="1"/>
  <c r="F352" i="3"/>
  <c r="L362" i="3"/>
  <c r="F334" i="3"/>
  <c r="F338" i="3"/>
  <c r="H335" i="3"/>
  <c r="F315" i="3"/>
  <c r="O332" i="3"/>
  <c r="I306" i="3"/>
  <c r="F302" i="3"/>
  <c r="I308" i="3"/>
  <c r="F283" i="3"/>
  <c r="O291" i="3"/>
  <c r="H293" i="3"/>
  <c r="O265" i="3"/>
  <c r="L274" i="3"/>
  <c r="I269" i="3"/>
  <c r="O274" i="3"/>
  <c r="O264" i="3"/>
  <c r="F273" i="3"/>
  <c r="O260" i="3"/>
  <c r="F254" i="3"/>
  <c r="I255" i="3"/>
  <c r="L250" i="3"/>
  <c r="I251" i="3"/>
  <c r="L243" i="3"/>
  <c r="F247" i="3"/>
  <c r="I242" i="3"/>
  <c r="H240" i="3"/>
  <c r="O241" i="3"/>
  <c r="H235" i="3"/>
  <c r="O231" i="3"/>
  <c r="L226" i="3"/>
  <c r="F227" i="3"/>
  <c r="O223" i="3"/>
  <c r="O224" i="3"/>
  <c r="L211" i="3"/>
  <c r="L219" i="3"/>
  <c r="H209" i="3"/>
  <c r="H217" i="3"/>
  <c r="F211" i="3"/>
  <c r="O211" i="3"/>
  <c r="O219" i="3"/>
  <c r="I222" i="3"/>
  <c r="H191" i="3"/>
  <c r="O194" i="3"/>
  <c r="F197" i="3"/>
  <c r="O202" i="3"/>
  <c r="L189" i="3"/>
  <c r="O199" i="3"/>
  <c r="O193" i="3"/>
  <c r="F196" i="3"/>
  <c r="H202" i="3"/>
  <c r="F190" i="3"/>
  <c r="F198" i="3"/>
  <c r="I190" i="3"/>
  <c r="L193" i="3"/>
  <c r="H197" i="3"/>
  <c r="H196" i="3"/>
  <c r="H172" i="3"/>
  <c r="H171" i="3"/>
  <c r="O172" i="3"/>
  <c r="F180" i="3"/>
  <c r="F175" i="3"/>
  <c r="O180" i="3"/>
  <c r="O179" i="3"/>
  <c r="H185" i="3"/>
  <c r="F174" i="3"/>
  <c r="O188" i="3"/>
  <c r="H183" i="3"/>
  <c r="H187" i="3"/>
  <c r="O153" i="3"/>
  <c r="H158" i="3"/>
  <c r="L162" i="3"/>
  <c r="O169" i="3"/>
  <c r="L153" i="3"/>
  <c r="I156" i="3"/>
  <c r="I155" i="3"/>
  <c r="H169" i="3"/>
  <c r="H157" i="3"/>
  <c r="F169" i="3"/>
  <c r="H165" i="3"/>
  <c r="I170" i="3"/>
  <c r="I136" i="3"/>
  <c r="F140" i="3"/>
  <c r="H141" i="3"/>
  <c r="H135" i="3"/>
  <c r="H144" i="3"/>
  <c r="O148" i="3"/>
  <c r="F144" i="3"/>
  <c r="L150" i="3"/>
  <c r="F139" i="3"/>
  <c r="H150" i="3"/>
  <c r="H122" i="3"/>
  <c r="H130" i="3"/>
  <c r="F122" i="3"/>
  <c r="I122" i="3"/>
  <c r="O118" i="3"/>
  <c r="O117" i="3"/>
  <c r="L127" i="3"/>
  <c r="F120" i="3"/>
  <c r="O121" i="3"/>
  <c r="H119" i="3"/>
  <c r="I128" i="3"/>
  <c r="I100" i="3"/>
  <c r="H103" i="3"/>
  <c r="O109" i="3"/>
  <c r="L102" i="3"/>
  <c r="L110" i="3"/>
  <c r="L103" i="3"/>
  <c r="L111" i="3"/>
  <c r="F109" i="3"/>
  <c r="O102" i="3"/>
  <c r="L114" i="3"/>
  <c r="O110" i="3"/>
  <c r="I81" i="3"/>
  <c r="O81" i="3"/>
  <c r="L95" i="3"/>
  <c r="O85" i="3"/>
  <c r="F89" i="3"/>
  <c r="H94" i="3"/>
  <c r="O94" i="3"/>
  <c r="F85" i="3"/>
  <c r="H360" i="3"/>
  <c r="O342" i="3"/>
  <c r="O334" i="3"/>
  <c r="L340" i="3"/>
  <c r="F320" i="3"/>
  <c r="F328" i="3"/>
  <c r="H306" i="3"/>
  <c r="F306" i="3"/>
  <c r="H307" i="3"/>
  <c r="O284" i="3"/>
  <c r="H291" i="3"/>
  <c r="O296" i="3"/>
  <c r="O269" i="3"/>
  <c r="H261" i="3"/>
  <c r="O262" i="3"/>
  <c r="H265" i="3"/>
  <c r="F269" i="3"/>
  <c r="H260" i="3"/>
  <c r="H254" i="3"/>
  <c r="O254" i="3"/>
  <c r="I254" i="3"/>
  <c r="I249" i="3"/>
  <c r="O243" i="3"/>
  <c r="F243" i="3"/>
  <c r="H247" i="3"/>
  <c r="H242" i="3"/>
  <c r="O238" i="3"/>
  <c r="O235" i="3"/>
  <c r="O232" i="3"/>
  <c r="F232" i="3"/>
  <c r="H225" i="3"/>
  <c r="H228" i="3"/>
  <c r="H224" i="3"/>
  <c r="H207" i="3"/>
  <c r="H215" i="3"/>
  <c r="F207" i="3"/>
  <c r="I207" i="3" s="1"/>
  <c r="L213" i="3"/>
  <c r="L221" i="3"/>
  <c r="O207" i="3"/>
  <c r="H213" i="3"/>
  <c r="I205" i="3"/>
  <c r="I214" i="3"/>
  <c r="L191" i="3"/>
  <c r="H195" i="3"/>
  <c r="O198" i="3"/>
  <c r="H203" i="3"/>
  <c r="L192" i="3"/>
  <c r="H190" i="3"/>
  <c r="H194" i="3"/>
  <c r="O197" i="3"/>
  <c r="L202" i="3"/>
  <c r="H192" i="3"/>
  <c r="F202" i="3"/>
  <c r="I202" i="3" s="1"/>
  <c r="F191" i="3"/>
  <c r="I194" i="3"/>
  <c r="L197" i="3"/>
  <c r="F203" i="3"/>
  <c r="I200" i="3"/>
  <c r="L172" i="3"/>
  <c r="L171" i="3"/>
  <c r="I171" i="3"/>
  <c r="F184" i="3"/>
  <c r="I173" i="3"/>
  <c r="H181" i="3"/>
  <c r="H180" i="3"/>
  <c r="F186" i="3"/>
  <c r="H179" i="3"/>
  <c r="I174" i="3"/>
  <c r="I186" i="3"/>
  <c r="H177" i="3"/>
  <c r="H154" i="3"/>
  <c r="L158" i="3"/>
  <c r="O165" i="3"/>
  <c r="H170" i="3"/>
  <c r="F153" i="3"/>
  <c r="I153" i="3"/>
  <c r="I162" i="3"/>
  <c r="O168" i="3"/>
  <c r="I160" i="3"/>
  <c r="F156" i="3"/>
  <c r="O156" i="3"/>
  <c r="O170" i="3"/>
  <c r="I135" i="3"/>
  <c r="O135" i="3"/>
  <c r="F143" i="3"/>
  <c r="O139" i="3"/>
  <c r="O145" i="3"/>
  <c r="F135" i="3"/>
  <c r="F150" i="3"/>
  <c r="O152" i="3"/>
  <c r="H143" i="3"/>
  <c r="H137" i="3"/>
  <c r="H146" i="3"/>
  <c r="L122" i="3"/>
  <c r="L130" i="3"/>
  <c r="I117" i="3"/>
  <c r="O122" i="3"/>
  <c r="F121" i="3"/>
  <c r="I120" i="3"/>
  <c r="F130" i="3"/>
  <c r="I130" i="3"/>
  <c r="O127" i="3"/>
  <c r="H127" i="3"/>
  <c r="I101" i="3"/>
  <c r="F101" i="3"/>
  <c r="H105" i="3"/>
  <c r="H113" i="3"/>
  <c r="F105" i="3"/>
  <c r="I111" i="3"/>
  <c r="O105" i="3"/>
  <c r="O113" i="3"/>
  <c r="H111" i="3"/>
  <c r="L106" i="3"/>
  <c r="H107" i="3"/>
  <c r="L107" i="3"/>
  <c r="F82" i="3"/>
  <c r="I85" i="3"/>
  <c r="O95" i="3"/>
  <c r="H86" i="3"/>
  <c r="O90" i="3"/>
  <c r="F97" i="3"/>
  <c r="H98" i="3"/>
  <c r="O86" i="3"/>
  <c r="H366" i="3"/>
  <c r="O350" i="3"/>
  <c r="L347" i="3"/>
  <c r="H319" i="3"/>
  <c r="O331" i="3"/>
  <c r="F319" i="3"/>
  <c r="O314" i="3"/>
  <c r="H308" i="3"/>
  <c r="L300" i="3"/>
  <c r="O279" i="3"/>
  <c r="I281" i="3"/>
  <c r="I290" i="3"/>
  <c r="H270" i="3"/>
  <c r="L261" i="3"/>
  <c r="O266" i="3"/>
  <c r="H269" i="3"/>
  <c r="H273" i="3"/>
  <c r="L260" i="3"/>
  <c r="L254" i="3"/>
  <c r="H255" i="3"/>
  <c r="F256" i="3"/>
  <c r="F249" i="3"/>
  <c r="H244" i="3"/>
  <c r="O244" i="3"/>
  <c r="F244" i="3"/>
  <c r="L238" i="3"/>
  <c r="I240" i="3"/>
  <c r="H236" i="3"/>
  <c r="H233" i="3"/>
  <c r="H232" i="3"/>
  <c r="L225" i="3"/>
  <c r="O228" i="3"/>
  <c r="H223" i="3"/>
  <c r="L207" i="3"/>
  <c r="L215" i="3"/>
  <c r="F215" i="3"/>
  <c r="I215" i="3" s="1"/>
  <c r="F214" i="3"/>
  <c r="F222" i="3"/>
  <c r="F219" i="3"/>
  <c r="L209" i="3"/>
  <c r="L217" i="3"/>
  <c r="H208" i="3"/>
  <c r="F205" i="3"/>
  <c r="I192" i="3"/>
  <c r="L195" i="3"/>
  <c r="H199" i="3"/>
  <c r="L203" i="3"/>
  <c r="O195" i="3"/>
  <c r="L190" i="3"/>
  <c r="L194" i="3"/>
  <c r="H198" i="3"/>
  <c r="O203" i="3"/>
  <c r="O192" i="3"/>
  <c r="F195" i="3"/>
  <c r="I198" i="3"/>
  <c r="O191" i="3"/>
  <c r="F201" i="3"/>
  <c r="L176" i="3"/>
  <c r="I172" i="3"/>
  <c r="I175" i="3"/>
  <c r="I187" i="3"/>
  <c r="O175" i="3"/>
  <c r="F183" i="3"/>
  <c r="L181" i="3"/>
  <c r="F187" i="3"/>
  <c r="O183" i="3"/>
  <c r="O176" i="3"/>
  <c r="O187" i="3"/>
  <c r="I178" i="3"/>
  <c r="L154" i="3"/>
  <c r="O161" i="3"/>
  <c r="H166" i="3"/>
  <c r="L170" i="3"/>
  <c r="O154" i="3"/>
  <c r="I161" i="3"/>
  <c r="O162" i="3"/>
  <c r="O158" i="3"/>
  <c r="L163" i="3"/>
  <c r="H159" i="3"/>
  <c r="F157" i="3"/>
  <c r="I158" i="3"/>
  <c r="F136" i="3"/>
  <c r="H136" i="3"/>
  <c r="L145" i="3"/>
  <c r="H140" i="3"/>
  <c r="L146" i="3"/>
  <c r="H139" i="3"/>
  <c r="I150" i="3"/>
  <c r="F152" i="3"/>
  <c r="O144" i="3"/>
  <c r="L149" i="3"/>
  <c r="H118" i="3"/>
  <c r="H126" i="3"/>
  <c r="H134" i="3"/>
  <c r="F118" i="3"/>
  <c r="O126" i="3"/>
  <c r="F126" i="3"/>
  <c r="L123" i="3"/>
  <c r="H131" i="3"/>
  <c r="F134" i="3"/>
  <c r="O130" i="3"/>
  <c r="L132" i="3"/>
  <c r="I109" i="3"/>
  <c r="O100" i="3"/>
  <c r="O106" i="3"/>
  <c r="O99" i="3"/>
  <c r="H106" i="3"/>
  <c r="F113" i="3"/>
  <c r="O108" i="3"/>
  <c r="H114" i="3"/>
  <c r="O114" i="3"/>
  <c r="F104" i="3"/>
  <c r="H115" i="3"/>
  <c r="I90" i="3"/>
  <c r="F81" i="3"/>
  <c r="L87" i="3"/>
  <c r="H81" i="3"/>
  <c r="O87" i="3"/>
  <c r="H92" i="3"/>
  <c r="F86" i="3"/>
  <c r="O98" i="3"/>
  <c r="H90" i="3"/>
  <c r="L91" i="3"/>
  <c r="L84" i="3"/>
  <c r="L64" i="3"/>
  <c r="L334" i="3"/>
  <c r="F350" i="3"/>
  <c r="H342" i="3"/>
  <c r="H327" i="3"/>
  <c r="F327" i="3"/>
  <c r="F332" i="3"/>
  <c r="O306" i="3"/>
  <c r="H313" i="3"/>
  <c r="I291" i="3"/>
  <c r="O286" i="3"/>
  <c r="O295" i="3"/>
  <c r="L262" i="3"/>
  <c r="H274" i="3"/>
  <c r="I265" i="3"/>
  <c r="I274" i="3"/>
  <c r="O278" i="3"/>
  <c r="O270" i="3"/>
  <c r="F259" i="3"/>
  <c r="I258" i="3"/>
  <c r="O258" i="3"/>
  <c r="H250" i="3"/>
  <c r="L251" i="3"/>
  <c r="H243" i="3"/>
  <c r="I246" i="3"/>
  <c r="H248" i="3"/>
  <c r="O239" i="3"/>
  <c r="H239" i="3"/>
  <c r="L231" i="3"/>
  <c r="O236" i="3"/>
  <c r="H226" i="3"/>
  <c r="F229" i="3"/>
  <c r="F224" i="3"/>
  <c r="F223" i="3"/>
  <c r="H211" i="3"/>
  <c r="H219" i="3"/>
  <c r="O206" i="3"/>
  <c r="O215" i="3"/>
  <c r="F206" i="3"/>
  <c r="H221" i="3"/>
  <c r="F210" i="3"/>
  <c r="F218" i="3"/>
  <c r="L216" i="3"/>
  <c r="O190" i="3"/>
  <c r="F193" i="3"/>
  <c r="I193" i="3" s="1"/>
  <c r="I196" i="3"/>
  <c r="L199" i="3"/>
  <c r="F189" i="3"/>
  <c r="I189" i="3" s="1"/>
  <c r="I197" i="3"/>
  <c r="F192" i="3"/>
  <c r="I195" i="3"/>
  <c r="L198" i="3"/>
  <c r="H189" i="3"/>
  <c r="L196" i="3"/>
  <c r="O189" i="3"/>
  <c r="H193" i="3"/>
  <c r="O196" i="3"/>
  <c r="F199" i="3"/>
  <c r="F194" i="3"/>
  <c r="O171" i="3"/>
  <c r="L180" i="3"/>
  <c r="F171" i="3"/>
  <c r="F176" i="3"/>
  <c r="F188" i="3"/>
  <c r="H176" i="3"/>
  <c r="H175" i="3"/>
  <c r="O184" i="3"/>
  <c r="F172" i="3"/>
  <c r="H184" i="3"/>
  <c r="F179" i="3"/>
  <c r="H188" i="3"/>
  <c r="I182" i="3"/>
  <c r="O157" i="3"/>
  <c r="H162" i="3"/>
  <c r="L166" i="3"/>
  <c r="H153" i="3"/>
  <c r="L155" i="3"/>
  <c r="I165" i="3"/>
  <c r="F165" i="3"/>
  <c r="F161" i="3"/>
  <c r="O166" i="3"/>
  <c r="O160" i="3"/>
  <c r="H161" i="3"/>
  <c r="I164" i="3"/>
  <c r="I139" i="3"/>
  <c r="O140" i="3"/>
  <c r="F148" i="3"/>
  <c r="L141" i="3"/>
  <c r="F147" i="3"/>
  <c r="I147" i="3" s="1"/>
  <c r="O143" i="3"/>
  <c r="O150" i="3"/>
  <c r="O136" i="3"/>
  <c r="H148" i="3"/>
  <c r="I152" i="3"/>
  <c r="L118" i="3"/>
  <c r="L126" i="3"/>
  <c r="L134" i="3"/>
  <c r="L120" i="3"/>
  <c r="O134" i="3"/>
  <c r="L131" i="3"/>
  <c r="I126" i="3"/>
  <c r="I134" i="3"/>
  <c r="F117" i="3"/>
  <c r="I118" i="3"/>
  <c r="F129" i="3"/>
  <c r="I113" i="3"/>
  <c r="H101" i="3"/>
  <c r="F108" i="3"/>
  <c r="H100" i="3"/>
  <c r="I108" i="3"/>
  <c r="F100" i="3"/>
  <c r="H109" i="3"/>
  <c r="O101" i="3"/>
  <c r="F116" i="3"/>
  <c r="F112" i="3"/>
  <c r="H99" i="3"/>
  <c r="I94" i="3"/>
  <c r="O82" i="3"/>
  <c r="F90" i="3"/>
  <c r="H84" i="3"/>
  <c r="L88" i="3"/>
  <c r="O93" i="3"/>
  <c r="F94" i="3"/>
  <c r="H82" i="3"/>
  <c r="F93" i="3"/>
  <c r="I89" i="3"/>
  <c r="O64" i="3"/>
  <c r="I65" i="3"/>
  <c r="F98" i="3"/>
  <c r="L65" i="3"/>
  <c r="F65" i="3"/>
  <c r="O69" i="3"/>
  <c r="L76" i="3"/>
  <c r="H69" i="3"/>
  <c r="O76" i="3"/>
  <c r="O65" i="3"/>
  <c r="H74" i="3"/>
  <c r="H80" i="3"/>
  <c r="I86" i="3"/>
  <c r="I129" i="3"/>
  <c r="I169" i="3"/>
  <c r="I184" i="3"/>
  <c r="I191" i="3"/>
  <c r="I211" i="3"/>
  <c r="I223" i="3"/>
  <c r="I234" i="3"/>
  <c r="I244" i="3"/>
  <c r="I256" i="3"/>
  <c r="I286" i="3"/>
  <c r="I298" i="3"/>
  <c r="I324" i="3"/>
  <c r="I342" i="3"/>
  <c r="H83" i="3"/>
  <c r="H64" i="3"/>
  <c r="F69" i="3"/>
  <c r="I69" i="3" s="1"/>
  <c r="H70" i="3"/>
  <c r="F68" i="3"/>
  <c r="O73" i="3"/>
  <c r="O80" i="3"/>
  <c r="O72" i="3"/>
  <c r="F67" i="3"/>
  <c r="I77" i="3"/>
  <c r="L78" i="3"/>
  <c r="I68" i="3"/>
  <c r="I93" i="3"/>
  <c r="I140" i="3"/>
  <c r="I157" i="3"/>
  <c r="I188" i="3"/>
  <c r="I199" i="3"/>
  <c r="I219" i="3"/>
  <c r="I225" i="3"/>
  <c r="I237" i="3"/>
  <c r="I252" i="3"/>
  <c r="I277" i="3"/>
  <c r="I282" i="3"/>
  <c r="I310" i="3"/>
  <c r="I328" i="3"/>
  <c r="I345" i="3"/>
  <c r="I385" i="3"/>
  <c r="H88" i="3"/>
  <c r="L72" i="3"/>
  <c r="H65" i="3"/>
  <c r="F71" i="3"/>
  <c r="I71" i="3" s="1"/>
  <c r="F79" i="3"/>
  <c r="F76" i="3"/>
  <c r="F64" i="3"/>
  <c r="H73" i="3"/>
  <c r="I75" i="3"/>
  <c r="I67" i="3"/>
  <c r="F63" i="3"/>
  <c r="I64" i="3"/>
  <c r="I105" i="3"/>
  <c r="I143" i="3"/>
  <c r="I176" i="3"/>
  <c r="I183" i="3"/>
  <c r="I203" i="3"/>
  <c r="I210" i="3"/>
  <c r="I229" i="3"/>
  <c r="I248" i="3"/>
  <c r="I253" i="3"/>
  <c r="I273" i="3"/>
  <c r="I287" i="3"/>
  <c r="I314" i="3"/>
  <c r="I332" i="3"/>
  <c r="I357" i="3"/>
  <c r="I388" i="3"/>
  <c r="I413" i="3"/>
  <c r="I370" i="3"/>
  <c r="I409" i="3"/>
  <c r="L92" i="3"/>
  <c r="I73" i="3"/>
  <c r="L66" i="3"/>
  <c r="F72" i="3"/>
  <c r="O68" i="3"/>
  <c r="H66" i="3"/>
  <c r="H68" i="3"/>
  <c r="H76" i="3"/>
  <c r="H78" i="3"/>
  <c r="O79" i="3"/>
  <c r="I63" i="3"/>
  <c r="I82" i="3"/>
  <c r="I116" i="3"/>
  <c r="I144" i="3"/>
  <c r="I180" i="3"/>
  <c r="I179" i="3"/>
  <c r="I206" i="3"/>
  <c r="I218" i="3"/>
  <c r="I232" i="3"/>
  <c r="I247" i="3"/>
  <c r="I257" i="3"/>
  <c r="I279" i="3"/>
  <c r="I313" i="3"/>
  <c r="I320" i="3"/>
  <c r="I334" i="3"/>
  <c r="I356" i="3"/>
  <c r="I414" i="3"/>
  <c r="I421" i="3"/>
  <c r="I422" i="3"/>
  <c r="F411" i="3"/>
  <c r="I415" i="3"/>
  <c r="H407" i="3"/>
  <c r="L411" i="3"/>
  <c r="L421" i="3"/>
  <c r="L406" i="3"/>
  <c r="F419" i="3"/>
  <c r="O412" i="3"/>
  <c r="H412" i="3"/>
  <c r="F408" i="3"/>
  <c r="L414" i="3"/>
  <c r="L393" i="3"/>
  <c r="O390" i="3"/>
  <c r="I393" i="3"/>
  <c r="H390" i="3"/>
  <c r="O397" i="3"/>
  <c r="F401" i="3"/>
  <c r="L401" i="3"/>
  <c r="L394" i="3"/>
  <c r="O402" i="3"/>
  <c r="L371" i="3"/>
  <c r="F375" i="3"/>
  <c r="O379" i="3"/>
  <c r="I372" i="3"/>
  <c r="L384" i="3"/>
  <c r="O371" i="3"/>
  <c r="L379" i="3"/>
  <c r="F378" i="3"/>
  <c r="O368" i="3"/>
  <c r="F354" i="3"/>
  <c r="O359" i="3"/>
  <c r="F355" i="3"/>
  <c r="O366" i="3"/>
  <c r="H351" i="3"/>
  <c r="F366" i="3"/>
  <c r="L365" i="3"/>
  <c r="F358" i="3"/>
  <c r="O351" i="3"/>
  <c r="O343" i="3"/>
  <c r="F348" i="3"/>
  <c r="L342" i="3"/>
  <c r="I344" i="3"/>
  <c r="O339" i="3"/>
  <c r="L349" i="3"/>
  <c r="L341" i="3"/>
  <c r="I333" i="3"/>
  <c r="I339" i="3"/>
  <c r="H344" i="3"/>
  <c r="L346" i="3"/>
  <c r="H325" i="3"/>
  <c r="I327" i="3"/>
  <c r="O326" i="3"/>
  <c r="F318" i="3"/>
  <c r="L320" i="3"/>
  <c r="F321" i="3"/>
  <c r="H317" i="3"/>
  <c r="H330" i="3"/>
  <c r="H322" i="3"/>
  <c r="O317" i="3"/>
  <c r="O304" i="3"/>
  <c r="F301" i="3"/>
  <c r="F312" i="3"/>
  <c r="L314" i="3"/>
  <c r="L310" i="3"/>
  <c r="L297" i="3"/>
  <c r="O300" i="3"/>
  <c r="L305" i="3"/>
  <c r="I311" i="3"/>
  <c r="L302" i="3"/>
  <c r="I292" i="3"/>
  <c r="L290" i="3"/>
  <c r="H296" i="3"/>
  <c r="H285" i="3"/>
  <c r="O281" i="3"/>
  <c r="H286" i="3"/>
  <c r="H292" i="3"/>
  <c r="F288" i="3"/>
  <c r="L285" i="3"/>
  <c r="H290" i="3"/>
  <c r="O272" i="3"/>
  <c r="H263" i="3"/>
  <c r="L273" i="3"/>
  <c r="L272" i="3"/>
  <c r="L263" i="3"/>
  <c r="O276" i="3"/>
  <c r="F262" i="3"/>
  <c r="I271" i="3"/>
  <c r="L264" i="3"/>
  <c r="H259" i="3"/>
  <c r="L257" i="3"/>
  <c r="L256" i="3"/>
  <c r="H252" i="3"/>
  <c r="O246" i="3"/>
  <c r="L242" i="3"/>
  <c r="F239" i="3"/>
  <c r="L237" i="3"/>
  <c r="O233" i="3"/>
  <c r="F233" i="3"/>
  <c r="I230" i="3"/>
  <c r="O226" i="3"/>
  <c r="L227" i="3"/>
  <c r="I212" i="3"/>
  <c r="O221" i="3"/>
  <c r="O214" i="3"/>
  <c r="F212" i="3"/>
  <c r="O220" i="3"/>
  <c r="H214" i="3"/>
  <c r="F209" i="3"/>
  <c r="I216" i="3"/>
  <c r="L214" i="3"/>
  <c r="O209" i="3"/>
  <c r="F216" i="3"/>
  <c r="O201" i="3"/>
  <c r="H201" i="3"/>
  <c r="O200" i="3"/>
  <c r="H182" i="3"/>
  <c r="L183" i="3"/>
  <c r="O178" i="3"/>
  <c r="L173" i="3"/>
  <c r="F185" i="3"/>
  <c r="L188" i="3"/>
  <c r="L179" i="3"/>
  <c r="O167" i="3"/>
  <c r="L159" i="3"/>
  <c r="F168" i="3"/>
  <c r="F170" i="3"/>
  <c r="H168" i="3"/>
  <c r="H160" i="3"/>
  <c r="F155" i="3"/>
  <c r="L164" i="3"/>
  <c r="O155" i="3"/>
  <c r="I141" i="3"/>
  <c r="L137" i="3"/>
  <c r="H145" i="3"/>
  <c r="L151" i="3"/>
  <c r="F142" i="3"/>
  <c r="F145" i="3"/>
  <c r="L140" i="3"/>
  <c r="O141" i="3"/>
  <c r="H138" i="3"/>
  <c r="H149" i="3"/>
  <c r="F131" i="3"/>
  <c r="O119" i="3"/>
  <c r="H124" i="3"/>
  <c r="F123" i="3"/>
  <c r="O131" i="3"/>
  <c r="L117" i="3"/>
  <c r="I125" i="3"/>
  <c r="I121" i="3"/>
  <c r="I131" i="3"/>
  <c r="H120" i="3"/>
  <c r="I114" i="3"/>
  <c r="O107" i="3"/>
  <c r="F114" i="3"/>
  <c r="I110" i="3"/>
  <c r="H116" i="3"/>
  <c r="F103" i="3"/>
  <c r="L100" i="3"/>
  <c r="H108" i="3"/>
  <c r="L104" i="3"/>
  <c r="L96" i="3"/>
  <c r="H96" i="3"/>
  <c r="O83" i="3"/>
  <c r="H93" i="3"/>
  <c r="F87" i="3"/>
  <c r="O88" i="3"/>
  <c r="F95" i="3"/>
  <c r="F83" i="3"/>
  <c r="F84" i="3"/>
  <c r="L90" i="3"/>
  <c r="O75" i="3"/>
  <c r="F66" i="3"/>
  <c r="I76" i="3"/>
  <c r="F70" i="3"/>
  <c r="F77" i="3"/>
  <c r="O67" i="3"/>
  <c r="L70" i="3"/>
  <c r="I72" i="3"/>
  <c r="F78" i="3"/>
  <c r="I66" i="3"/>
  <c r="O63" i="3"/>
  <c r="L55" i="3"/>
  <c r="I84" i="3"/>
  <c r="I288" i="3"/>
  <c r="I312" i="3"/>
  <c r="I355" i="3"/>
  <c r="I375" i="3"/>
  <c r="L412" i="3"/>
  <c r="O407" i="3"/>
  <c r="L410" i="3"/>
  <c r="I419" i="3"/>
  <c r="L413" i="3"/>
  <c r="L416" i="3"/>
  <c r="L419" i="3"/>
  <c r="L405" i="3"/>
  <c r="H408" i="3"/>
  <c r="L417" i="3"/>
  <c r="F398" i="3"/>
  <c r="H389" i="3"/>
  <c r="H402" i="3"/>
  <c r="O394" i="3"/>
  <c r="L403" i="3"/>
  <c r="H398" i="3"/>
  <c r="F396" i="3"/>
  <c r="F402" i="3"/>
  <c r="O401" i="3"/>
  <c r="O380" i="3"/>
  <c r="L376" i="3"/>
  <c r="H380" i="3"/>
  <c r="F386" i="3"/>
  <c r="O372" i="3"/>
  <c r="I376" i="3"/>
  <c r="H371" i="3"/>
  <c r="F384" i="3"/>
  <c r="F374" i="3"/>
  <c r="O362" i="3"/>
  <c r="I366" i="3"/>
  <c r="H367" i="3"/>
  <c r="L363" i="3"/>
  <c r="L355" i="3"/>
  <c r="L351" i="3"/>
  <c r="L354" i="3"/>
  <c r="I351" i="3"/>
  <c r="I354" i="3"/>
  <c r="L360" i="3"/>
  <c r="F339" i="3"/>
  <c r="O340" i="3"/>
  <c r="H349" i="3"/>
  <c r="H341" i="3"/>
  <c r="H336" i="3"/>
  <c r="F344" i="3"/>
  <c r="O347" i="3"/>
  <c r="L350" i="3"/>
  <c r="H345" i="3"/>
  <c r="F340" i="3"/>
  <c r="L330" i="3"/>
  <c r="L322" i="3"/>
  <c r="I315" i="3"/>
  <c r="I321" i="3"/>
  <c r="L317" i="3"/>
  <c r="O330" i="3"/>
  <c r="O322" i="3"/>
  <c r="I319" i="3"/>
  <c r="O325" i="3"/>
  <c r="F329" i="3"/>
  <c r="L328" i="3"/>
  <c r="H314" i="3"/>
  <c r="O297" i="3"/>
  <c r="H297" i="3"/>
  <c r="F309" i="3"/>
  <c r="L309" i="3"/>
  <c r="F307" i="3"/>
  <c r="L306" i="3"/>
  <c r="L312" i="3"/>
  <c r="O308" i="3"/>
  <c r="F285" i="3"/>
  <c r="O288" i="3"/>
  <c r="L282" i="3"/>
  <c r="H288" i="3"/>
  <c r="I296" i="3"/>
  <c r="L291" i="3"/>
  <c r="L293" i="3"/>
  <c r="L288" i="3"/>
  <c r="F280" i="3"/>
  <c r="O289" i="3"/>
  <c r="H284" i="3"/>
  <c r="F276" i="3"/>
  <c r="H268" i="3"/>
  <c r="F263" i="3"/>
  <c r="F274" i="3"/>
  <c r="L269" i="3"/>
  <c r="L271" i="3"/>
  <c r="L277" i="3"/>
  <c r="F272" i="3"/>
  <c r="L267" i="3"/>
  <c r="L259" i="3"/>
  <c r="L253" i="3"/>
  <c r="O256" i="3"/>
  <c r="O251" i="3"/>
  <c r="L246" i="3"/>
  <c r="H241" i="3"/>
  <c r="F240" i="3"/>
  <c r="L234" i="3"/>
  <c r="O234" i="3"/>
  <c r="O230" i="3"/>
  <c r="F226" i="3"/>
  <c r="O227" i="3"/>
  <c r="L224" i="3"/>
  <c r="L205" i="3"/>
  <c r="F213" i="3"/>
  <c r="I213" i="3" s="1"/>
  <c r="L212" i="3"/>
  <c r="H220" i="3"/>
  <c r="O213" i="3"/>
  <c r="L208" i="3"/>
  <c r="O218" i="3"/>
  <c r="O212" i="3"/>
  <c r="O205" i="3"/>
  <c r="H218" i="3"/>
  <c r="I208" i="3"/>
  <c r="L206" i="3"/>
  <c r="L201" i="3"/>
  <c r="O204" i="3"/>
  <c r="F204" i="3"/>
  <c r="I204" i="3" s="1"/>
  <c r="O177" i="3"/>
  <c r="L175" i="3"/>
  <c r="F178" i="3"/>
  <c r="O173" i="3"/>
  <c r="L186" i="3"/>
  <c r="I185" i="3"/>
  <c r="H178" i="3"/>
  <c r="F173" i="3"/>
  <c r="L167" i="3"/>
  <c r="F158" i="3"/>
  <c r="F164" i="3"/>
  <c r="L156" i="3"/>
  <c r="F163" i="3"/>
  <c r="I163" i="3" s="1"/>
  <c r="F166" i="3"/>
  <c r="F167" i="3"/>
  <c r="O164" i="3"/>
  <c r="L165" i="3"/>
  <c r="F149" i="3"/>
  <c r="L139" i="3"/>
  <c r="O137" i="3"/>
  <c r="F141" i="3"/>
  <c r="I148" i="3"/>
  <c r="I149" i="3"/>
  <c r="O151" i="3"/>
  <c r="O146" i="3"/>
  <c r="L143" i="3"/>
  <c r="H142" i="3"/>
  <c r="I123" i="3"/>
  <c r="O132" i="3"/>
  <c r="O120" i="3"/>
  <c r="L125" i="3"/>
  <c r="F125" i="3"/>
  <c r="H132" i="3"/>
  <c r="F133" i="3"/>
  <c r="L121" i="3"/>
  <c r="O128" i="3"/>
  <c r="F132" i="3"/>
  <c r="I132" i="3" s="1"/>
  <c r="H121" i="3"/>
  <c r="H112" i="3"/>
  <c r="L109" i="3"/>
  <c r="F106" i="3"/>
  <c r="O104" i="3"/>
  <c r="H110" i="3"/>
  <c r="H104" i="3"/>
  <c r="L101" i="3"/>
  <c r="H102" i="3"/>
  <c r="O115" i="3"/>
  <c r="F92" i="3"/>
  <c r="L93" i="3"/>
  <c r="I98" i="3"/>
  <c r="O96" i="3"/>
  <c r="H91" i="3"/>
  <c r="O84" i="3"/>
  <c r="L86" i="3"/>
  <c r="H97" i="3"/>
  <c r="I83" i="3"/>
  <c r="O89" i="3"/>
  <c r="I70" i="3"/>
  <c r="L77" i="3"/>
  <c r="L68" i="3"/>
  <c r="F80" i="3"/>
  <c r="H79" i="3"/>
  <c r="L75" i="3"/>
  <c r="I80" i="3"/>
  <c r="L73" i="3"/>
  <c r="L74" i="3"/>
  <c r="H77" i="3"/>
  <c r="H63" i="3"/>
  <c r="O55" i="3"/>
  <c r="I106" i="3"/>
  <c r="I166" i="3"/>
  <c r="I226" i="3"/>
  <c r="I262" i="3"/>
  <c r="I309" i="3"/>
  <c r="I384" i="3"/>
  <c r="L408" i="3"/>
  <c r="O416" i="3"/>
  <c r="H416" i="3"/>
  <c r="L420" i="3"/>
  <c r="F407" i="3"/>
  <c r="F416" i="3"/>
  <c r="O415" i="3"/>
  <c r="L418" i="3"/>
  <c r="O419" i="3"/>
  <c r="L409" i="3"/>
  <c r="L397" i="3"/>
  <c r="L390" i="3"/>
  <c r="F397" i="3"/>
  <c r="I401" i="3"/>
  <c r="F389" i="3"/>
  <c r="F393" i="3"/>
  <c r="O389" i="3"/>
  <c r="L398" i="3"/>
  <c r="F392" i="3"/>
  <c r="O384" i="3"/>
  <c r="L372" i="3"/>
  <c r="F383" i="3"/>
  <c r="I383" i="3" s="1"/>
  <c r="H376" i="3"/>
  <c r="L380" i="3"/>
  <c r="F382" i="3"/>
  <c r="F371" i="3"/>
  <c r="I379" i="3"/>
  <c r="I369" i="3"/>
  <c r="H363" i="3"/>
  <c r="H355" i="3"/>
  <c r="L357" i="3"/>
  <c r="H359" i="3"/>
  <c r="L364" i="3"/>
  <c r="L359" i="3"/>
  <c r="O363" i="3"/>
  <c r="F362" i="3"/>
  <c r="I362" i="3" s="1"/>
  <c r="L368" i="3"/>
  <c r="L352" i="3"/>
  <c r="L345" i="3"/>
  <c r="I337" i="3"/>
  <c r="F347" i="3"/>
  <c r="I347" i="3" s="1"/>
  <c r="O348" i="3"/>
  <c r="L333" i="3"/>
  <c r="H340" i="3"/>
  <c r="F341" i="3"/>
  <c r="O349" i="3"/>
  <c r="F335" i="3"/>
  <c r="L336" i="3"/>
  <c r="F326" i="3"/>
  <c r="I326" i="3" s="1"/>
  <c r="O329" i="3"/>
  <c r="L324" i="3"/>
  <c r="F322" i="3"/>
  <c r="I322" i="3" s="1"/>
  <c r="I323" i="3"/>
  <c r="F325" i="3"/>
  <c r="I329" i="3"/>
  <c r="L332" i="3"/>
  <c r="L326" i="3"/>
  <c r="H318" i="3"/>
  <c r="L301" i="3"/>
  <c r="F311" i="3"/>
  <c r="L298" i="3"/>
  <c r="I307" i="3"/>
  <c r="H304" i="3"/>
  <c r="O312" i="3"/>
  <c r="H312" i="3"/>
  <c r="H301" i="3"/>
  <c r="F304" i="3"/>
  <c r="F303" i="3"/>
  <c r="O280" i="3"/>
  <c r="H280" i="3"/>
  <c r="L295" i="3"/>
  <c r="L280" i="3"/>
  <c r="L296" i="3"/>
  <c r="I280" i="3"/>
  <c r="F289" i="3"/>
  <c r="L281" i="3"/>
  <c r="L294" i="3"/>
  <c r="F284" i="3"/>
  <c r="I284" i="3" s="1"/>
  <c r="H281" i="3"/>
  <c r="F271" i="3"/>
  <c r="H264" i="3"/>
  <c r="H276" i="3"/>
  <c r="O267" i="3"/>
  <c r="F275" i="3"/>
  <c r="F270" i="3"/>
  <c r="I270" i="3" s="1"/>
  <c r="F267" i="3"/>
  <c r="I264" i="3"/>
  <c r="H277" i="3"/>
  <c r="O255" i="3"/>
  <c r="H257" i="3"/>
  <c r="F250" i="3"/>
  <c r="I250" i="3" s="1"/>
  <c r="F251" i="3"/>
  <c r="F245" i="3"/>
  <c r="I245" i="3" s="1"/>
  <c r="L241" i="3"/>
  <c r="L239" i="3"/>
  <c r="L232" i="3"/>
  <c r="F236" i="3"/>
  <c r="H227" i="3"/>
  <c r="L229" i="3"/>
  <c r="L230" i="3"/>
  <c r="L223" i="3"/>
  <c r="L218" i="3"/>
  <c r="O208" i="3"/>
  <c r="H206" i="3"/>
  <c r="F208" i="3"/>
  <c r="H205" i="3"/>
  <c r="H212" i="3"/>
  <c r="O222" i="3"/>
  <c r="I220" i="3"/>
  <c r="O210" i="3"/>
  <c r="H222" i="3"/>
  <c r="L200" i="3"/>
  <c r="H200" i="3"/>
  <c r="L204" i="3"/>
  <c r="O185" i="3"/>
  <c r="L177" i="3"/>
  <c r="L184" i="3"/>
  <c r="L182" i="3"/>
  <c r="O182" i="3"/>
  <c r="L178" i="3"/>
  <c r="H186" i="3"/>
  <c r="H173" i="3"/>
  <c r="O181" i="3"/>
  <c r="H167" i="3"/>
  <c r="F154" i="3"/>
  <c r="I154" i="3" s="1"/>
  <c r="F159" i="3"/>
  <c r="H155" i="3"/>
  <c r="H164" i="3"/>
  <c r="H156" i="3"/>
  <c r="L168" i="3"/>
  <c r="L160" i="3"/>
  <c r="H151" i="3"/>
  <c r="L142" i="3"/>
  <c r="H147" i="3"/>
  <c r="L147" i="3"/>
  <c r="F146" i="3"/>
  <c r="O138" i="3"/>
  <c r="O149" i="3"/>
  <c r="I145" i="3"/>
  <c r="F137" i="3"/>
  <c r="I137" i="3" s="1"/>
  <c r="L135" i="3"/>
  <c r="O142" i="3"/>
  <c r="H125" i="3"/>
  <c r="F127" i="3"/>
  <c r="L133" i="3"/>
  <c r="L129" i="3"/>
  <c r="L124" i="3"/>
  <c r="F128" i="3"/>
  <c r="H128" i="3"/>
  <c r="H117" i="3"/>
  <c r="O125" i="3"/>
  <c r="I127" i="3"/>
  <c r="L99" i="3"/>
  <c r="I102" i="3"/>
  <c r="O116" i="3"/>
  <c r="L112" i="3"/>
  <c r="L105" i="3"/>
  <c r="I104" i="3"/>
  <c r="F115" i="3"/>
  <c r="F99" i="3"/>
  <c r="I99" i="3" s="1"/>
  <c r="O111" i="3"/>
  <c r="F107" i="3"/>
  <c r="I107" i="3" s="1"/>
  <c r="I87" i="3"/>
  <c r="L85" i="3"/>
  <c r="L98" i="3"/>
  <c r="O97" i="3"/>
  <c r="I97" i="3"/>
  <c r="L83" i="3"/>
  <c r="L97" i="3"/>
  <c r="I95" i="3"/>
  <c r="H95" i="3"/>
  <c r="H89" i="3"/>
  <c r="H85" i="3"/>
  <c r="L80" i="3"/>
  <c r="O74" i="3"/>
  <c r="L67" i="3"/>
  <c r="L71" i="3"/>
  <c r="O77" i="3"/>
  <c r="O70" i="3"/>
  <c r="L79" i="3"/>
  <c r="F74" i="3"/>
  <c r="I79" i="3"/>
  <c r="I78" i="3"/>
  <c r="L63" i="3"/>
  <c r="I74" i="3"/>
  <c r="I103" i="3"/>
  <c r="I133" i="3"/>
  <c r="I146" i="3"/>
  <c r="I168" i="3"/>
  <c r="I167" i="3"/>
  <c r="I236" i="3"/>
  <c r="I276" i="3"/>
  <c r="I267" i="3"/>
  <c r="I325" i="3"/>
  <c r="I335" i="3"/>
  <c r="I358" i="3"/>
  <c r="I386" i="3"/>
  <c r="I398" i="3"/>
  <c r="I392" i="3"/>
  <c r="I396" i="3"/>
  <c r="I402" i="3"/>
  <c r="H420" i="3"/>
  <c r="O408" i="3"/>
  <c r="O411" i="3"/>
  <c r="F415" i="3"/>
  <c r="L422" i="3"/>
  <c r="H411" i="3"/>
  <c r="O420" i="3"/>
  <c r="I411" i="3"/>
  <c r="I416" i="3"/>
  <c r="L407" i="3"/>
  <c r="F394" i="3"/>
  <c r="L389" i="3"/>
  <c r="O398" i="3"/>
  <c r="F400" i="3"/>
  <c r="L402" i="3"/>
  <c r="H394" i="3"/>
  <c r="H403" i="3"/>
  <c r="O393" i="3"/>
  <c r="I387" i="3"/>
  <c r="F379" i="3"/>
  <c r="H375" i="3"/>
  <c r="H384" i="3"/>
  <c r="H372" i="3"/>
  <c r="O383" i="3"/>
  <c r="O375" i="3"/>
  <c r="F380" i="3"/>
  <c r="L375" i="3"/>
  <c r="O376" i="3"/>
  <c r="O358" i="3"/>
  <c r="O367" i="3"/>
  <c r="L366" i="3"/>
  <c r="O354" i="3"/>
  <c r="L356" i="3"/>
  <c r="H368" i="3"/>
  <c r="O355" i="3"/>
  <c r="F367" i="3"/>
  <c r="F359" i="3"/>
  <c r="L361" i="3"/>
  <c r="O335" i="3"/>
  <c r="O336" i="3"/>
  <c r="O341" i="3"/>
  <c r="F343" i="3"/>
  <c r="I343" i="3" s="1"/>
  <c r="L338" i="3"/>
  <c r="H347" i="3"/>
  <c r="L335" i="3"/>
  <c r="O344" i="3"/>
  <c r="F349" i="3"/>
  <c r="L337" i="3"/>
  <c r="L325" i="3"/>
  <c r="L318" i="3"/>
  <c r="F330" i="3"/>
  <c r="I330" i="3"/>
  <c r="F317" i="3"/>
  <c r="H326" i="3"/>
  <c r="O318" i="3"/>
  <c r="L316" i="3"/>
  <c r="O321" i="3"/>
  <c r="I331" i="3"/>
  <c r="O309" i="3"/>
  <c r="O307" i="3"/>
  <c r="H309" i="3"/>
  <c r="O301" i="3"/>
  <c r="F300" i="3"/>
  <c r="H305" i="3"/>
  <c r="F308" i="3"/>
  <c r="L304" i="3"/>
  <c r="F299" i="3"/>
  <c r="I299" i="3" s="1"/>
  <c r="O299" i="3"/>
  <c r="I285" i="3"/>
  <c r="O293" i="3"/>
  <c r="O285" i="3"/>
  <c r="F292" i="3"/>
  <c r="I289" i="3"/>
  <c r="H294" i="3"/>
  <c r="F296" i="3"/>
  <c r="L287" i="3"/>
  <c r="L286" i="3"/>
  <c r="F293" i="3"/>
  <c r="I293" i="3" s="1"/>
  <c r="L283" i="3"/>
  <c r="H272" i="3"/>
  <c r="H267" i="3"/>
  <c r="O271" i="3"/>
  <c r="O263" i="3"/>
  <c r="L276" i="3"/>
  <c r="F266" i="3"/>
  <c r="O275" i="3"/>
  <c r="L268" i="3"/>
  <c r="L265" i="3"/>
  <c r="F255" i="3"/>
  <c r="H253" i="3"/>
  <c r="L252" i="3"/>
  <c r="L247" i="3"/>
  <c r="O245" i="3"/>
  <c r="O240" i="3"/>
  <c r="H237" i="3"/>
  <c r="H234" i="3"/>
  <c r="I231" i="3"/>
  <c r="L228" i="3"/>
  <c r="H230" i="3"/>
  <c r="F230" i="3"/>
  <c r="F220" i="3"/>
  <c r="H210" i="3"/>
  <c r="L222" i="3"/>
  <c r="F217" i="3"/>
  <c r="I217" i="3" s="1"/>
  <c r="L210" i="3"/>
  <c r="I221" i="3"/>
  <c r="O217" i="3"/>
  <c r="I209" i="3"/>
  <c r="L220" i="3"/>
  <c r="O216" i="3"/>
  <c r="F221" i="3"/>
  <c r="H216" i="3"/>
  <c r="H204" i="3"/>
  <c r="F200" i="3"/>
  <c r="I201" i="3"/>
  <c r="L185" i="3"/>
  <c r="H174" i="3"/>
  <c r="F177" i="3"/>
  <c r="I177" i="3" s="1"/>
  <c r="F182" i="3"/>
  <c r="O174" i="3"/>
  <c r="L174" i="3"/>
  <c r="F181" i="3"/>
  <c r="L187" i="3"/>
  <c r="O186" i="3"/>
  <c r="H163" i="3"/>
  <c r="L161" i="3"/>
  <c r="F160" i="3"/>
  <c r="L157" i="3"/>
  <c r="O159" i="3"/>
  <c r="L169" i="3"/>
  <c r="O163" i="3"/>
  <c r="F162" i="3"/>
  <c r="F138" i="3"/>
  <c r="I138" i="3" s="1"/>
  <c r="H152" i="3"/>
  <c r="L136" i="3"/>
  <c r="O147" i="3"/>
  <c r="L152" i="3"/>
  <c r="L148" i="3"/>
  <c r="L138" i="3"/>
  <c r="F151" i="3"/>
  <c r="I151" i="3"/>
  <c r="L144" i="3"/>
  <c r="H133" i="3"/>
  <c r="H129" i="3"/>
  <c r="L119" i="3"/>
  <c r="L128" i="3"/>
  <c r="F119" i="3"/>
  <c r="I119" i="3" s="1"/>
  <c r="O124" i="3"/>
  <c r="O123" i="3"/>
  <c r="F124" i="3"/>
  <c r="O133" i="3"/>
  <c r="O129" i="3"/>
  <c r="H123" i="3"/>
  <c r="L108" i="3"/>
  <c r="O112" i="3"/>
  <c r="I112" i="3"/>
  <c r="F102" i="3"/>
  <c r="L115" i="3"/>
  <c r="F111" i="3"/>
  <c r="F110" i="3"/>
  <c r="L116" i="3"/>
  <c r="O103" i="3"/>
  <c r="L113" i="3"/>
  <c r="F96" i="3"/>
  <c r="F88" i="3"/>
  <c r="I88" i="3" s="1"/>
  <c r="L82" i="3"/>
  <c r="O92" i="3"/>
  <c r="I92" i="3"/>
  <c r="L94" i="3"/>
  <c r="F91" i="3"/>
  <c r="I91" i="3" s="1"/>
  <c r="O91" i="3"/>
  <c r="H87" i="3"/>
  <c r="L81" i="3"/>
  <c r="L89" i="3"/>
  <c r="H71" i="3"/>
  <c r="O78" i="3"/>
  <c r="H75" i="3"/>
  <c r="O66" i="3"/>
  <c r="F73" i="3"/>
  <c r="F75" i="3"/>
  <c r="H67" i="3"/>
  <c r="H72" i="3"/>
  <c r="O71" i="3"/>
  <c r="L69" i="3"/>
  <c r="H55" i="3"/>
  <c r="I96" i="3"/>
  <c r="I115" i="3"/>
  <c r="I124" i="3"/>
  <c r="I142" i="3"/>
  <c r="I159" i="3"/>
  <c r="I181" i="3"/>
  <c r="I239" i="3"/>
  <c r="I275" i="3"/>
  <c r="I272" i="3"/>
  <c r="I301" i="3"/>
  <c r="I303" i="3"/>
  <c r="I348" i="3"/>
  <c r="I349" i="3"/>
  <c r="I359" i="3"/>
  <c r="I382" i="3"/>
  <c r="I397" i="3"/>
  <c r="I408" i="3"/>
  <c r="I371" i="3"/>
  <c r="P79" i="3" l="1"/>
  <c r="J78" i="3"/>
  <c r="J76" i="3"/>
  <c r="J68" i="3"/>
  <c r="J66" i="3"/>
  <c r="P68" i="3"/>
  <c r="N66" i="3"/>
  <c r="N92" i="3"/>
  <c r="J73" i="3"/>
  <c r="J65" i="3"/>
  <c r="N72" i="3"/>
  <c r="M72" i="3"/>
  <c r="N78" i="3"/>
  <c r="P72" i="3"/>
  <c r="P80" i="3"/>
  <c r="P73" i="3"/>
  <c r="J64" i="3"/>
  <c r="J83" i="3"/>
  <c r="J80" i="3"/>
  <c r="J74" i="3"/>
  <c r="P65" i="3"/>
  <c r="P76" i="3"/>
  <c r="J69" i="3"/>
  <c r="M76" i="3"/>
  <c r="N76" i="3"/>
  <c r="P69" i="3"/>
  <c r="M65" i="3"/>
  <c r="N65" i="3"/>
  <c r="P64" i="3"/>
  <c r="J82" i="3"/>
  <c r="P93" i="3"/>
  <c r="M88" i="3"/>
  <c r="N88" i="3"/>
  <c r="P82" i="3"/>
  <c r="P101" i="3"/>
  <c r="J109" i="3"/>
  <c r="J100" i="3"/>
  <c r="J101" i="3"/>
  <c r="M131" i="3"/>
  <c r="N131" i="3"/>
  <c r="P134" i="3"/>
  <c r="M120" i="3"/>
  <c r="N120" i="3"/>
  <c r="M134" i="3"/>
  <c r="N134" i="3"/>
  <c r="N126" i="3"/>
  <c r="M126" i="3"/>
  <c r="M118" i="3"/>
  <c r="N118" i="3"/>
  <c r="P136" i="3"/>
  <c r="P150" i="3"/>
  <c r="P143" i="3"/>
  <c r="N141" i="3"/>
  <c r="P140" i="3"/>
  <c r="J161" i="3"/>
  <c r="P160" i="3"/>
  <c r="P166" i="3"/>
  <c r="N155" i="3"/>
  <c r="J153" i="3"/>
  <c r="N166" i="3"/>
  <c r="J162" i="3"/>
  <c r="P157" i="3"/>
  <c r="J188" i="3"/>
  <c r="J184" i="3"/>
  <c r="P184" i="3"/>
  <c r="J175" i="3"/>
  <c r="J176" i="3"/>
  <c r="N180" i="3"/>
  <c r="M180" i="3"/>
  <c r="P171" i="3"/>
  <c r="P196" i="3"/>
  <c r="J193" i="3"/>
  <c r="P189" i="3"/>
  <c r="N196" i="3"/>
  <c r="M196" i="3"/>
  <c r="J189" i="3"/>
  <c r="M198" i="3"/>
  <c r="N198" i="3"/>
  <c r="N199" i="3"/>
  <c r="M199" i="3"/>
  <c r="P190" i="3"/>
  <c r="N216" i="3"/>
  <c r="P215" i="3"/>
  <c r="P206" i="3"/>
  <c r="J219" i="3"/>
  <c r="J211" i="3"/>
  <c r="P236" i="3"/>
  <c r="M231" i="3"/>
  <c r="N231" i="3"/>
  <c r="P239" i="3"/>
  <c r="J248" i="3"/>
  <c r="J243" i="3"/>
  <c r="N251" i="3"/>
  <c r="J250" i="3"/>
  <c r="P258" i="3"/>
  <c r="P270" i="3"/>
  <c r="P278" i="3"/>
  <c r="J274" i="3"/>
  <c r="N262" i="3"/>
  <c r="P295" i="3"/>
  <c r="P286" i="3"/>
  <c r="J313" i="3"/>
  <c r="P306" i="3"/>
  <c r="J342" i="3"/>
  <c r="M334" i="3"/>
  <c r="N334" i="3"/>
  <c r="M64" i="3"/>
  <c r="N64" i="3"/>
  <c r="N84" i="3"/>
  <c r="N91" i="3"/>
  <c r="M91" i="3"/>
  <c r="J90" i="3"/>
  <c r="P98" i="3"/>
  <c r="J92" i="3"/>
  <c r="P87" i="3"/>
  <c r="J81" i="3"/>
  <c r="N87" i="3"/>
  <c r="P114" i="3"/>
  <c r="P108" i="3"/>
  <c r="P99" i="3"/>
  <c r="P106" i="3"/>
  <c r="P100" i="3"/>
  <c r="N132" i="3"/>
  <c r="P130" i="3"/>
  <c r="J131" i="3"/>
  <c r="M123" i="3"/>
  <c r="N123" i="3"/>
  <c r="P126" i="3"/>
  <c r="J134" i="3"/>
  <c r="J126" i="3"/>
  <c r="J118" i="3"/>
  <c r="M149" i="3"/>
  <c r="N149" i="3"/>
  <c r="P144" i="3"/>
  <c r="J139" i="3"/>
  <c r="N146" i="3"/>
  <c r="J140" i="3"/>
  <c r="N145" i="3"/>
  <c r="J136" i="3"/>
  <c r="J159" i="3"/>
  <c r="N163" i="3"/>
  <c r="P158" i="3"/>
  <c r="P162" i="3"/>
  <c r="P154" i="3"/>
  <c r="N170" i="3"/>
  <c r="J166" i="3"/>
  <c r="P161" i="3"/>
  <c r="M154" i="3"/>
  <c r="N154" i="3"/>
  <c r="P187" i="3"/>
  <c r="P176" i="3"/>
  <c r="P183" i="3"/>
  <c r="N181" i="3"/>
  <c r="P175" i="3"/>
  <c r="M176" i="3"/>
  <c r="N176" i="3"/>
  <c r="P191" i="3"/>
  <c r="P192" i="3"/>
  <c r="P203" i="3"/>
  <c r="J198" i="3"/>
  <c r="N194" i="3"/>
  <c r="M194" i="3"/>
  <c r="N190" i="3"/>
  <c r="M190" i="3"/>
  <c r="P195" i="3"/>
  <c r="N203" i="3"/>
  <c r="M203" i="3"/>
  <c r="J199" i="3"/>
  <c r="N195" i="3"/>
  <c r="M195" i="3"/>
  <c r="N217" i="3"/>
  <c r="M217" i="3"/>
  <c r="M209" i="3"/>
  <c r="N209" i="3"/>
  <c r="M215" i="3"/>
  <c r="N215" i="3"/>
  <c r="N207" i="3"/>
  <c r="M207" i="3"/>
  <c r="J223" i="3"/>
  <c r="P228" i="3"/>
  <c r="M225" i="3"/>
  <c r="N225" i="3"/>
  <c r="J232" i="3"/>
  <c r="J233" i="3"/>
  <c r="M238" i="3"/>
  <c r="N238" i="3"/>
  <c r="P244" i="3"/>
  <c r="J244" i="3"/>
  <c r="J255" i="3"/>
  <c r="M254" i="3"/>
  <c r="N254" i="3"/>
  <c r="M260" i="3"/>
  <c r="N260" i="3"/>
  <c r="J273" i="3"/>
  <c r="J269" i="3"/>
  <c r="P266" i="3"/>
  <c r="M261" i="3"/>
  <c r="N261" i="3"/>
  <c r="P279" i="3"/>
  <c r="N300" i="3"/>
  <c r="M300" i="3"/>
  <c r="J308" i="3"/>
  <c r="P314" i="3"/>
  <c r="P331" i="3"/>
  <c r="M347" i="3"/>
  <c r="N347" i="3"/>
  <c r="P350" i="3"/>
  <c r="P86" i="3"/>
  <c r="P90" i="3"/>
  <c r="J86" i="3"/>
  <c r="P95" i="3"/>
  <c r="M107" i="3"/>
  <c r="N107" i="3"/>
  <c r="Q107" i="3"/>
  <c r="N106" i="3"/>
  <c r="J111" i="3"/>
  <c r="P113" i="3"/>
  <c r="P105" i="3"/>
  <c r="J113" i="3"/>
  <c r="J105" i="3"/>
  <c r="J127" i="3"/>
  <c r="P127" i="3"/>
  <c r="P122" i="3"/>
  <c r="N130" i="3"/>
  <c r="M130" i="3"/>
  <c r="M122" i="3"/>
  <c r="N122" i="3"/>
  <c r="J143" i="3"/>
  <c r="P152" i="3"/>
  <c r="P145" i="3"/>
  <c r="P139" i="3"/>
  <c r="P135" i="3"/>
  <c r="P170" i="3"/>
  <c r="P156" i="3"/>
  <c r="P168" i="3"/>
  <c r="J170" i="3"/>
  <c r="P165" i="3"/>
  <c r="N158" i="3"/>
  <c r="J177" i="3"/>
  <c r="J179" i="3"/>
  <c r="J180" i="3"/>
  <c r="J181" i="3"/>
  <c r="N171" i="3"/>
  <c r="M171" i="3"/>
  <c r="N172" i="3"/>
  <c r="M172" i="3"/>
  <c r="N197" i="3"/>
  <c r="M197" i="3"/>
  <c r="J192" i="3"/>
  <c r="N202" i="3"/>
  <c r="M202" i="3"/>
  <c r="P197" i="3"/>
  <c r="J194" i="3"/>
  <c r="J190" i="3"/>
  <c r="N192" i="3"/>
  <c r="M192" i="3"/>
  <c r="J203" i="3"/>
  <c r="P198" i="3"/>
  <c r="J195" i="3"/>
  <c r="N191" i="3"/>
  <c r="M191" i="3"/>
  <c r="P207" i="3"/>
  <c r="N221" i="3"/>
  <c r="N213" i="3"/>
  <c r="J215" i="3"/>
  <c r="J207" i="3"/>
  <c r="J224" i="3"/>
  <c r="J228" i="3"/>
  <c r="J225" i="3"/>
  <c r="P232" i="3"/>
  <c r="P235" i="3"/>
  <c r="P238" i="3"/>
  <c r="J242" i="3"/>
  <c r="J247" i="3"/>
  <c r="P243" i="3"/>
  <c r="P254" i="3"/>
  <c r="J254" i="3"/>
  <c r="J260" i="3"/>
  <c r="J265" i="3"/>
  <c r="P262" i="3"/>
  <c r="J261" i="3"/>
  <c r="P269" i="3"/>
  <c r="P296" i="3"/>
  <c r="J291" i="3"/>
  <c r="P284" i="3"/>
  <c r="J307" i="3"/>
  <c r="J306" i="3"/>
  <c r="M340" i="3"/>
  <c r="N340" i="3"/>
  <c r="P334" i="3"/>
  <c r="P342" i="3"/>
  <c r="J360" i="3"/>
  <c r="P94" i="3"/>
  <c r="J94" i="3"/>
  <c r="P85" i="3"/>
  <c r="M95" i="3"/>
  <c r="N95" i="3"/>
  <c r="P81" i="3"/>
  <c r="P110" i="3"/>
  <c r="N114" i="3"/>
  <c r="M114" i="3"/>
  <c r="P102" i="3"/>
  <c r="M111" i="3"/>
  <c r="N111" i="3"/>
  <c r="N103" i="3"/>
  <c r="M103" i="3"/>
  <c r="N110" i="3"/>
  <c r="N102" i="3"/>
  <c r="P109" i="3"/>
  <c r="J103" i="3"/>
  <c r="J119" i="3"/>
  <c r="P121" i="3"/>
  <c r="N127" i="3"/>
  <c r="P117" i="3"/>
  <c r="P118" i="3"/>
  <c r="J130" i="3"/>
  <c r="J122" i="3"/>
  <c r="J150" i="3"/>
  <c r="N150" i="3"/>
  <c r="M150" i="3"/>
  <c r="P148" i="3"/>
  <c r="J144" i="3"/>
  <c r="J135" i="3"/>
  <c r="J165" i="3"/>
  <c r="J157" i="3"/>
  <c r="J169" i="3"/>
  <c r="M153" i="3"/>
  <c r="N153" i="3"/>
  <c r="P169" i="3"/>
  <c r="N162" i="3"/>
  <c r="M162" i="3"/>
  <c r="J158" i="3"/>
  <c r="P153" i="3"/>
  <c r="J187" i="3"/>
  <c r="J183" i="3"/>
  <c r="P188" i="3"/>
  <c r="J185" i="3"/>
  <c r="P179" i="3"/>
  <c r="P180" i="3"/>
  <c r="P172" i="3"/>
  <c r="J171" i="3"/>
  <c r="J172" i="3"/>
  <c r="J196" i="3"/>
  <c r="J197" i="3"/>
  <c r="N193" i="3"/>
  <c r="M193" i="3"/>
  <c r="J202" i="3"/>
  <c r="P193" i="3"/>
  <c r="P199" i="3"/>
  <c r="N189" i="3"/>
  <c r="M189" i="3"/>
  <c r="P202" i="3"/>
  <c r="P194" i="3"/>
  <c r="J191" i="3"/>
  <c r="P219" i="3"/>
  <c r="P211" i="3"/>
  <c r="J209" i="3"/>
  <c r="N219" i="3"/>
  <c r="M219" i="3"/>
  <c r="M211" i="3"/>
  <c r="N211" i="3"/>
  <c r="P224" i="3"/>
  <c r="P223" i="3"/>
  <c r="N226" i="3"/>
  <c r="P231" i="3"/>
  <c r="J235" i="3"/>
  <c r="P241" i="3"/>
  <c r="J240" i="3"/>
  <c r="N243" i="3"/>
  <c r="M243" i="3"/>
  <c r="M250" i="3"/>
  <c r="N250" i="3"/>
  <c r="P260" i="3"/>
  <c r="P264" i="3"/>
  <c r="P274" i="3"/>
  <c r="N274" i="3"/>
  <c r="P265" i="3"/>
  <c r="P291" i="3"/>
  <c r="P332" i="3"/>
  <c r="N362" i="3"/>
  <c r="J357" i="3"/>
  <c r="J364" i="3"/>
  <c r="J353" i="3"/>
  <c r="M353" i="3"/>
  <c r="N353" i="3"/>
  <c r="P382" i="3"/>
  <c r="P374" i="3"/>
  <c r="J385" i="3"/>
  <c r="J377" i="3"/>
  <c r="P385" i="3"/>
  <c r="N378" i="3"/>
  <c r="J374" i="3"/>
  <c r="P387" i="3"/>
  <c r="M395" i="3"/>
  <c r="N395" i="3"/>
  <c r="M387" i="3"/>
  <c r="N387" i="3"/>
  <c r="J404" i="3"/>
  <c r="N396" i="3"/>
  <c r="P418" i="3"/>
  <c r="J417" i="3"/>
  <c r="J413" i="3"/>
  <c r="P283" i="3"/>
  <c r="P290" i="3"/>
  <c r="J295" i="3"/>
  <c r="J282" i="3"/>
  <c r="N303" i="3"/>
  <c r="M313" i="3"/>
  <c r="N313" i="3"/>
  <c r="P303" i="3"/>
  <c r="P313" i="3"/>
  <c r="P305" i="3"/>
  <c r="M329" i="3"/>
  <c r="N329" i="3"/>
  <c r="J316" i="3"/>
  <c r="J324" i="3"/>
  <c r="N321" i="3"/>
  <c r="P324" i="3"/>
  <c r="N331" i="3"/>
  <c r="M331" i="3"/>
  <c r="N323" i="3"/>
  <c r="M323" i="3"/>
  <c r="P338" i="3"/>
  <c r="J350" i="3"/>
  <c r="P337" i="3"/>
  <c r="N348" i="3"/>
  <c r="M348" i="3"/>
  <c r="J338" i="3"/>
  <c r="J361" i="3"/>
  <c r="P356" i="3"/>
  <c r="P352" i="3"/>
  <c r="P378" i="3"/>
  <c r="N381" i="3"/>
  <c r="M381" i="3"/>
  <c r="M373" i="3"/>
  <c r="N373" i="3"/>
  <c r="P370" i="3"/>
  <c r="N382" i="3"/>
  <c r="J378" i="3"/>
  <c r="P373" i="3"/>
  <c r="J401" i="3"/>
  <c r="P392" i="3"/>
  <c r="P388" i="3"/>
  <c r="J395" i="3"/>
  <c r="N400" i="3"/>
  <c r="J396" i="3"/>
  <c r="P391" i="3"/>
  <c r="N415" i="3"/>
  <c r="J409" i="3"/>
  <c r="P414" i="3"/>
  <c r="J405" i="3"/>
  <c r="P422" i="3"/>
  <c r="J229" i="3"/>
  <c r="P225" i="3"/>
  <c r="J231" i="3"/>
  <c r="P242" i="3"/>
  <c r="J246" i="3"/>
  <c r="P247" i="3"/>
  <c r="N245" i="3"/>
  <c r="M248" i="3"/>
  <c r="N248" i="3"/>
  <c r="J251" i="3"/>
  <c r="M249" i="3"/>
  <c r="N249" i="3"/>
  <c r="P249" i="3"/>
  <c r="P257" i="3"/>
  <c r="N258" i="3"/>
  <c r="M258" i="3"/>
  <c r="J271" i="3"/>
  <c r="P268" i="3"/>
  <c r="M278" i="3"/>
  <c r="N278" i="3"/>
  <c r="P273" i="3"/>
  <c r="M266" i="3"/>
  <c r="N266" i="3"/>
  <c r="N292" i="3"/>
  <c r="P292" i="3"/>
  <c r="P282" i="3"/>
  <c r="N289" i="3"/>
  <c r="P287" i="3"/>
  <c r="N279" i="3"/>
  <c r="M279" i="3"/>
  <c r="J299" i="3"/>
  <c r="N299" i="3"/>
  <c r="M299" i="3"/>
  <c r="J311" i="3"/>
  <c r="J302" i="3"/>
  <c r="P310" i="3"/>
  <c r="P302" i="3"/>
  <c r="J328" i="3"/>
  <c r="P323" i="3"/>
  <c r="J320" i="3"/>
  <c r="J321" i="3"/>
  <c r="P315" i="3"/>
  <c r="N315" i="3"/>
  <c r="M315" i="3"/>
  <c r="N344" i="3"/>
  <c r="P346" i="3"/>
  <c r="N339" i="3"/>
  <c r="J346" i="3"/>
  <c r="J334" i="3"/>
  <c r="J365" i="3"/>
  <c r="P353" i="3"/>
  <c r="P360" i="3"/>
  <c r="N367" i="3"/>
  <c r="P361" i="3"/>
  <c r="J352" i="3"/>
  <c r="P386" i="3"/>
  <c r="J381" i="3"/>
  <c r="J373" i="3"/>
  <c r="N386" i="3"/>
  <c r="P377" i="3"/>
  <c r="M370" i="3"/>
  <c r="N370" i="3"/>
  <c r="P404" i="3"/>
  <c r="P396" i="3"/>
  <c r="M399" i="3"/>
  <c r="N399" i="3"/>
  <c r="M391" i="3"/>
  <c r="N391" i="3"/>
  <c r="J400" i="3"/>
  <c r="P395" i="3"/>
  <c r="M388" i="3"/>
  <c r="N388" i="3"/>
  <c r="J414" i="3"/>
  <c r="J406" i="3"/>
  <c r="J410" i="3"/>
  <c r="J422" i="3"/>
  <c r="J418" i="3"/>
  <c r="P405" i="3"/>
  <c r="P406" i="3"/>
  <c r="P229" i="3"/>
  <c r="N233" i="3"/>
  <c r="M235" i="3"/>
  <c r="N235" i="3"/>
  <c r="N236" i="3"/>
  <c r="P237" i="3"/>
  <c r="J238" i="3"/>
  <c r="M240" i="3"/>
  <c r="N240" i="3"/>
  <c r="P248" i="3"/>
  <c r="M244" i="3"/>
  <c r="N244" i="3"/>
  <c r="P252" i="3"/>
  <c r="P250" i="3"/>
  <c r="J249" i="3"/>
  <c r="J256" i="3"/>
  <c r="P253" i="3"/>
  <c r="N255" i="3"/>
  <c r="J258" i="3"/>
  <c r="P259" i="3"/>
  <c r="P277" i="3"/>
  <c r="N275" i="3"/>
  <c r="J275" i="3"/>
  <c r="J278" i="3"/>
  <c r="M270" i="3"/>
  <c r="N270" i="3"/>
  <c r="J266" i="3"/>
  <c r="P261" i="3"/>
  <c r="M284" i="3"/>
  <c r="N284" i="3"/>
  <c r="J283" i="3"/>
  <c r="P294" i="3"/>
  <c r="J287" i="3"/>
  <c r="J279" i="3"/>
  <c r="N311" i="3"/>
  <c r="J310" i="3"/>
  <c r="P298" i="3"/>
  <c r="N307" i="3"/>
  <c r="P311" i="3"/>
  <c r="J300" i="3"/>
  <c r="N308" i="3"/>
  <c r="M308" i="3"/>
  <c r="J298" i="3"/>
  <c r="J329" i="3"/>
  <c r="P327" i="3"/>
  <c r="P328" i="3"/>
  <c r="P319" i="3"/>
  <c r="J332" i="3"/>
  <c r="P320" i="3"/>
  <c r="P316" i="3"/>
  <c r="M327" i="3"/>
  <c r="N327" i="3"/>
  <c r="M319" i="3"/>
  <c r="N319" i="3"/>
  <c r="N343" i="3"/>
  <c r="P345" i="3"/>
  <c r="P333" i="3"/>
  <c r="P364" i="3"/>
  <c r="P365" i="3"/>
  <c r="J356" i="3"/>
  <c r="M358" i="3"/>
  <c r="N358" i="3"/>
  <c r="P357" i="3"/>
  <c r="J383" i="3"/>
  <c r="M383" i="3"/>
  <c r="N383" i="3"/>
  <c r="P369" i="3"/>
  <c r="M385" i="3"/>
  <c r="N385" i="3"/>
  <c r="M377" i="3"/>
  <c r="N377" i="3"/>
  <c r="N369" i="3"/>
  <c r="M369" i="3"/>
  <c r="J386" i="3"/>
  <c r="P381" i="3"/>
  <c r="N374" i="3"/>
  <c r="J370" i="3"/>
  <c r="P400" i="3"/>
  <c r="P403" i="3"/>
  <c r="J399" i="3"/>
  <c r="J391" i="3"/>
  <c r="M404" i="3"/>
  <c r="N404" i="3"/>
  <c r="P399" i="3"/>
  <c r="M392" i="3"/>
  <c r="N392" i="3"/>
  <c r="J388" i="3"/>
  <c r="J419" i="3"/>
  <c r="P413" i="3"/>
  <c r="J421" i="3"/>
  <c r="P409" i="3"/>
  <c r="P410" i="3"/>
  <c r="P421" i="3"/>
  <c r="P417" i="3"/>
  <c r="M414" i="3"/>
  <c r="N414" i="3"/>
  <c r="M407" i="3"/>
  <c r="N407" i="3"/>
  <c r="M409" i="3"/>
  <c r="N409" i="3"/>
  <c r="M417" i="3"/>
  <c r="N417" i="3"/>
  <c r="P419" i="3"/>
  <c r="J408" i="3"/>
  <c r="J412" i="3"/>
  <c r="M418" i="3"/>
  <c r="N418" i="3"/>
  <c r="N405" i="3"/>
  <c r="M405" i="3"/>
  <c r="P412" i="3"/>
  <c r="P420" i="3"/>
  <c r="P415" i="3"/>
  <c r="M419" i="3"/>
  <c r="N419" i="3"/>
  <c r="J411" i="3"/>
  <c r="N416" i="3"/>
  <c r="M416" i="3"/>
  <c r="M406" i="3"/>
  <c r="N406" i="3"/>
  <c r="M422" i="3"/>
  <c r="N422" i="3"/>
  <c r="M413" i="3"/>
  <c r="N413" i="3"/>
  <c r="M421" i="3"/>
  <c r="N421" i="3"/>
  <c r="M415" i="3"/>
  <c r="N420" i="3"/>
  <c r="M420" i="3"/>
  <c r="M411" i="3"/>
  <c r="N411" i="3"/>
  <c r="P411" i="3"/>
  <c r="J416" i="3"/>
  <c r="M410" i="3"/>
  <c r="N410" i="3"/>
  <c r="J407" i="3"/>
  <c r="P408" i="3"/>
  <c r="P416" i="3"/>
  <c r="P407" i="3"/>
  <c r="J415" i="3"/>
  <c r="J420" i="3"/>
  <c r="N408" i="3"/>
  <c r="M408" i="3"/>
  <c r="N412" i="3"/>
  <c r="M412" i="3"/>
  <c r="J392" i="3"/>
  <c r="J397" i="3"/>
  <c r="P402" i="3"/>
  <c r="J387" i="3"/>
  <c r="P401" i="3"/>
  <c r="N394" i="3"/>
  <c r="M394" i="3"/>
  <c r="P393" i="3"/>
  <c r="N398" i="3"/>
  <c r="M398" i="3"/>
  <c r="M401" i="3"/>
  <c r="N401" i="3"/>
  <c r="J403" i="3"/>
  <c r="P389" i="3"/>
  <c r="M396" i="3"/>
  <c r="J394" i="3"/>
  <c r="J398" i="3"/>
  <c r="P397" i="3"/>
  <c r="N402" i="3"/>
  <c r="M402" i="3"/>
  <c r="M403" i="3"/>
  <c r="N403" i="3"/>
  <c r="J390" i="3"/>
  <c r="M400" i="3"/>
  <c r="P394" i="3"/>
  <c r="J393" i="3"/>
  <c r="P398" i="3"/>
  <c r="J402" i="3"/>
  <c r="P390" i="3"/>
  <c r="M389" i="3"/>
  <c r="N389" i="3"/>
  <c r="N390" i="3"/>
  <c r="M390" i="3"/>
  <c r="J389" i="3"/>
  <c r="M393" i="3"/>
  <c r="N393" i="3"/>
  <c r="M397" i="3"/>
  <c r="N397" i="3"/>
  <c r="J382" i="3"/>
  <c r="P376" i="3"/>
  <c r="J369" i="3"/>
  <c r="M374" i="3"/>
  <c r="M378" i="3"/>
  <c r="M375" i="3"/>
  <c r="N375" i="3"/>
  <c r="J379" i="3"/>
  <c r="M379" i="3"/>
  <c r="N379" i="3"/>
  <c r="J371" i="3"/>
  <c r="P371" i="3"/>
  <c r="P375" i="3"/>
  <c r="M382" i="3"/>
  <c r="N384" i="3"/>
  <c r="M384" i="3"/>
  <c r="P383" i="3"/>
  <c r="N380" i="3"/>
  <c r="M380" i="3"/>
  <c r="P372" i="3"/>
  <c r="J372" i="3"/>
  <c r="J376" i="3"/>
  <c r="M386" i="3"/>
  <c r="P379" i="3"/>
  <c r="J384" i="3"/>
  <c r="J380" i="3"/>
  <c r="J375" i="3"/>
  <c r="N372" i="3"/>
  <c r="M372" i="3"/>
  <c r="N376" i="3"/>
  <c r="M376" i="3"/>
  <c r="M371" i="3"/>
  <c r="N371" i="3"/>
  <c r="P384" i="3"/>
  <c r="P380" i="3"/>
  <c r="J358" i="3"/>
  <c r="J362" i="3"/>
  <c r="M361" i="3"/>
  <c r="N361" i="3"/>
  <c r="M352" i="3"/>
  <c r="N352" i="3"/>
  <c r="M360" i="3"/>
  <c r="N360" i="3"/>
  <c r="P351" i="3"/>
  <c r="N368" i="3"/>
  <c r="M368" i="3"/>
  <c r="J354" i="3"/>
  <c r="M367" i="3"/>
  <c r="M362" i="3"/>
  <c r="N365" i="3"/>
  <c r="M365" i="3"/>
  <c r="P355" i="3"/>
  <c r="P363" i="3"/>
  <c r="M354" i="3"/>
  <c r="N354" i="3"/>
  <c r="J368" i="3"/>
  <c r="N359" i="3"/>
  <c r="M359" i="3"/>
  <c r="N351" i="3"/>
  <c r="M351" i="3"/>
  <c r="J351" i="3"/>
  <c r="M356" i="3"/>
  <c r="N356" i="3"/>
  <c r="M364" i="3"/>
  <c r="N364" i="3"/>
  <c r="N355" i="3"/>
  <c r="M355" i="3"/>
  <c r="P366" i="3"/>
  <c r="P354" i="3"/>
  <c r="J359" i="3"/>
  <c r="N363" i="3"/>
  <c r="M363" i="3"/>
  <c r="M366" i="3"/>
  <c r="N366" i="3"/>
  <c r="M357" i="3"/>
  <c r="N357" i="3"/>
  <c r="J367" i="3"/>
  <c r="P359" i="3"/>
  <c r="P367" i="3"/>
  <c r="J355" i="3"/>
  <c r="J366" i="3"/>
  <c r="P358" i="3"/>
  <c r="J363" i="3"/>
  <c r="P362" i="3"/>
  <c r="P368" i="3"/>
  <c r="J335" i="3"/>
  <c r="J343" i="3"/>
  <c r="J348" i="3"/>
  <c r="M346" i="3"/>
  <c r="N346" i="3"/>
  <c r="M337" i="3"/>
  <c r="N337" i="3"/>
  <c r="N336" i="3"/>
  <c r="M336" i="3"/>
  <c r="J344" i="3"/>
  <c r="J345" i="3"/>
  <c r="J339" i="3"/>
  <c r="P344" i="3"/>
  <c r="P349" i="3"/>
  <c r="M350" i="3"/>
  <c r="N350" i="3"/>
  <c r="J333" i="3"/>
  <c r="M335" i="3"/>
  <c r="N335" i="3"/>
  <c r="P347" i="3"/>
  <c r="N341" i="3"/>
  <c r="M341" i="3"/>
  <c r="J347" i="3"/>
  <c r="J340" i="3"/>
  <c r="M344" i="3"/>
  <c r="N349" i="3"/>
  <c r="M349" i="3"/>
  <c r="M338" i="3"/>
  <c r="N338" i="3"/>
  <c r="M333" i="3"/>
  <c r="N333" i="3"/>
  <c r="J336" i="3"/>
  <c r="P339" i="3"/>
  <c r="M343" i="3"/>
  <c r="P348" i="3"/>
  <c r="J341" i="3"/>
  <c r="P341" i="3"/>
  <c r="J349" i="3"/>
  <c r="M342" i="3"/>
  <c r="N342" i="3"/>
  <c r="P336" i="3"/>
  <c r="J337" i="3"/>
  <c r="P340" i="3"/>
  <c r="P335" i="3"/>
  <c r="M345" i="3"/>
  <c r="N345" i="3"/>
  <c r="M339" i="3"/>
  <c r="P343" i="3"/>
  <c r="M328" i="3"/>
  <c r="N328" i="3"/>
  <c r="P317" i="3"/>
  <c r="J331" i="3"/>
  <c r="J318" i="3"/>
  <c r="J322" i="3"/>
  <c r="P321" i="3"/>
  <c r="N326" i="3"/>
  <c r="M326" i="3"/>
  <c r="P325" i="3"/>
  <c r="J330" i="3"/>
  <c r="M316" i="3"/>
  <c r="N316" i="3"/>
  <c r="M332" i="3"/>
  <c r="N332" i="3"/>
  <c r="J319" i="3"/>
  <c r="J317" i="3"/>
  <c r="P318" i="3"/>
  <c r="P322" i="3"/>
  <c r="M321" i="3"/>
  <c r="J326" i="3"/>
  <c r="P330" i="3"/>
  <c r="M320" i="3"/>
  <c r="N320" i="3"/>
  <c r="J323" i="3"/>
  <c r="M317" i="3"/>
  <c r="N317" i="3"/>
  <c r="P326" i="3"/>
  <c r="M324" i="3"/>
  <c r="N324" i="3"/>
  <c r="J315" i="3"/>
  <c r="J327" i="3"/>
  <c r="N318" i="3"/>
  <c r="M318" i="3"/>
  <c r="P329" i="3"/>
  <c r="N322" i="3"/>
  <c r="M322" i="3"/>
  <c r="J325" i="3"/>
  <c r="M325" i="3"/>
  <c r="N325" i="3"/>
  <c r="N330" i="3"/>
  <c r="M330" i="3"/>
  <c r="J303" i="3"/>
  <c r="M302" i="3"/>
  <c r="N302" i="3"/>
  <c r="P299" i="3"/>
  <c r="M303" i="3"/>
  <c r="P308" i="3"/>
  <c r="N312" i="3"/>
  <c r="M312" i="3"/>
  <c r="N305" i="3"/>
  <c r="M305" i="3"/>
  <c r="N304" i="3"/>
  <c r="M304" i="3"/>
  <c r="J301" i="3"/>
  <c r="M306" i="3"/>
  <c r="N306" i="3"/>
  <c r="P300" i="3"/>
  <c r="J312" i="3"/>
  <c r="M307" i="3"/>
  <c r="M297" i="3"/>
  <c r="N297" i="3"/>
  <c r="J305" i="3"/>
  <c r="P312" i="3"/>
  <c r="N309" i="3"/>
  <c r="M309" i="3"/>
  <c r="M310" i="3"/>
  <c r="N310" i="3"/>
  <c r="J304" i="3"/>
  <c r="M314" i="3"/>
  <c r="N314" i="3"/>
  <c r="P301" i="3"/>
  <c r="J297" i="3"/>
  <c r="J309" i="3"/>
  <c r="M298" i="3"/>
  <c r="N298" i="3"/>
  <c r="P297" i="3"/>
  <c r="P307" i="3"/>
  <c r="M311" i="3"/>
  <c r="J314" i="3"/>
  <c r="P304" i="3"/>
  <c r="P309" i="3"/>
  <c r="N301" i="3"/>
  <c r="M301" i="3"/>
  <c r="J293" i="3"/>
  <c r="M283" i="3"/>
  <c r="N283" i="3"/>
  <c r="J281" i="3"/>
  <c r="J284" i="3"/>
  <c r="J290" i="3"/>
  <c r="P289" i="3"/>
  <c r="N285" i="3"/>
  <c r="M285" i="3"/>
  <c r="N286" i="3"/>
  <c r="M286" i="3"/>
  <c r="M294" i="3"/>
  <c r="N294" i="3"/>
  <c r="M287" i="3"/>
  <c r="N287" i="3"/>
  <c r="N281" i="3"/>
  <c r="M281" i="3"/>
  <c r="M288" i="3"/>
  <c r="N288" i="3"/>
  <c r="J292" i="3"/>
  <c r="M289" i="3"/>
  <c r="N293" i="3"/>
  <c r="M293" i="3"/>
  <c r="J286" i="3"/>
  <c r="J294" i="3"/>
  <c r="M291" i="3"/>
  <c r="N291" i="3"/>
  <c r="P281" i="3"/>
  <c r="J289" i="3"/>
  <c r="M296" i="3"/>
  <c r="N296" i="3"/>
  <c r="J285" i="3"/>
  <c r="M292" i="3"/>
  <c r="M280" i="3"/>
  <c r="N280" i="3"/>
  <c r="J288" i="3"/>
  <c r="J296" i="3"/>
  <c r="P285" i="3"/>
  <c r="M295" i="3"/>
  <c r="N295" i="3"/>
  <c r="M282" i="3"/>
  <c r="N282" i="3"/>
  <c r="M290" i="3"/>
  <c r="N290" i="3"/>
  <c r="P293" i="3"/>
  <c r="J280" i="3"/>
  <c r="P288" i="3"/>
  <c r="P280" i="3"/>
  <c r="J262" i="3"/>
  <c r="J270" i="3"/>
  <c r="M265" i="3"/>
  <c r="N265" i="3"/>
  <c r="J277" i="3"/>
  <c r="M267" i="3"/>
  <c r="N267" i="3"/>
  <c r="N264" i="3"/>
  <c r="M264" i="3"/>
  <c r="N268" i="3"/>
  <c r="M268" i="3"/>
  <c r="P275" i="3"/>
  <c r="M277" i="3"/>
  <c r="N277" i="3"/>
  <c r="M262" i="3"/>
  <c r="M271" i="3"/>
  <c r="N271" i="3"/>
  <c r="P276" i="3"/>
  <c r="N276" i="3"/>
  <c r="M276" i="3"/>
  <c r="M275" i="3"/>
  <c r="M269" i="3"/>
  <c r="N269" i="3"/>
  <c r="M263" i="3"/>
  <c r="N263" i="3"/>
  <c r="P263" i="3"/>
  <c r="P267" i="3"/>
  <c r="M274" i="3"/>
  <c r="N272" i="3"/>
  <c r="M272" i="3"/>
  <c r="P271" i="3"/>
  <c r="J276" i="3"/>
  <c r="M273" i="3"/>
  <c r="N273" i="3"/>
  <c r="J267" i="3"/>
  <c r="J264" i="3"/>
  <c r="J268" i="3"/>
  <c r="J263" i="3"/>
  <c r="J272" i="3"/>
  <c r="P272" i="3"/>
  <c r="M259" i="3"/>
  <c r="N259" i="3"/>
  <c r="J259" i="3"/>
  <c r="P256" i="3"/>
  <c r="N256" i="3"/>
  <c r="M256" i="3"/>
  <c r="J253" i="3"/>
  <c r="J257" i="3"/>
  <c r="M253" i="3"/>
  <c r="N253" i="3"/>
  <c r="M257" i="3"/>
  <c r="N257" i="3"/>
  <c r="M255" i="3"/>
  <c r="P255" i="3"/>
  <c r="M251" i="3"/>
  <c r="P251" i="3"/>
  <c r="J252" i="3"/>
  <c r="N252" i="3"/>
  <c r="M252" i="3"/>
  <c r="J245" i="3"/>
  <c r="P245" i="3"/>
  <c r="M245" i="3"/>
  <c r="N246" i="3"/>
  <c r="M246" i="3"/>
  <c r="P246" i="3"/>
  <c r="M247" i="3"/>
  <c r="N247" i="3"/>
  <c r="M242" i="3"/>
  <c r="N242" i="3"/>
  <c r="J239" i="3"/>
  <c r="M239" i="3"/>
  <c r="N239" i="3"/>
  <c r="P240" i="3"/>
  <c r="N241" i="3"/>
  <c r="M241" i="3"/>
  <c r="J241" i="3"/>
  <c r="M237" i="3"/>
  <c r="N237" i="3"/>
  <c r="J237" i="3"/>
  <c r="J236" i="3"/>
  <c r="M233" i="3"/>
  <c r="M236" i="3"/>
  <c r="P234" i="3"/>
  <c r="P233" i="3"/>
  <c r="J234" i="3"/>
  <c r="M232" i="3"/>
  <c r="N232" i="3"/>
  <c r="N234" i="3"/>
  <c r="M234" i="3"/>
  <c r="J226" i="3"/>
  <c r="M227" i="3"/>
  <c r="N227" i="3"/>
  <c r="M230" i="3"/>
  <c r="N230" i="3"/>
  <c r="P227" i="3"/>
  <c r="P226" i="3"/>
  <c r="J230" i="3"/>
  <c r="M229" i="3"/>
  <c r="N229" i="3"/>
  <c r="M226" i="3"/>
  <c r="M228" i="3"/>
  <c r="N228" i="3"/>
  <c r="J227" i="3"/>
  <c r="P230" i="3"/>
  <c r="M223" i="3"/>
  <c r="N223" i="3"/>
  <c r="M224" i="3"/>
  <c r="N224" i="3"/>
  <c r="M206" i="3"/>
  <c r="N206" i="3"/>
  <c r="J213" i="3"/>
  <c r="J216" i="3"/>
  <c r="J222" i="3"/>
  <c r="J208" i="3"/>
  <c r="M216" i="3"/>
  <c r="M221" i="3"/>
  <c r="P210" i="3"/>
  <c r="J218" i="3"/>
  <c r="P209" i="3"/>
  <c r="P216" i="3"/>
  <c r="P205" i="3"/>
  <c r="M214" i="3"/>
  <c r="N214" i="3"/>
  <c r="M220" i="3"/>
  <c r="N220" i="3"/>
  <c r="P222" i="3"/>
  <c r="P212" i="3"/>
  <c r="J212" i="3"/>
  <c r="P218" i="3"/>
  <c r="P217" i="3"/>
  <c r="J205" i="3"/>
  <c r="M208" i="3"/>
  <c r="N208" i="3"/>
  <c r="J214" i="3"/>
  <c r="J221" i="3"/>
  <c r="P213" i="3"/>
  <c r="P220" i="3"/>
  <c r="M210" i="3"/>
  <c r="N210" i="3"/>
  <c r="J217" i="3"/>
  <c r="J220" i="3"/>
  <c r="J206" i="3"/>
  <c r="M212" i="3"/>
  <c r="N212" i="3"/>
  <c r="P214" i="3"/>
  <c r="M222" i="3"/>
  <c r="N222" i="3"/>
  <c r="P208" i="3"/>
  <c r="M213" i="3"/>
  <c r="P221" i="3"/>
  <c r="J210" i="3"/>
  <c r="M218" i="3"/>
  <c r="N218" i="3"/>
  <c r="N205" i="3"/>
  <c r="M205" i="3"/>
  <c r="P200" i="3"/>
  <c r="M204" i="3"/>
  <c r="N204" i="3"/>
  <c r="P204" i="3"/>
  <c r="J201" i="3"/>
  <c r="J200" i="3"/>
  <c r="N201" i="3"/>
  <c r="M201" i="3"/>
  <c r="P201" i="3"/>
  <c r="J204" i="3"/>
  <c r="M200" i="3"/>
  <c r="N200" i="3"/>
  <c r="P186" i="3"/>
  <c r="P181" i="3"/>
  <c r="M179" i="3"/>
  <c r="N179" i="3"/>
  <c r="M187" i="3"/>
  <c r="N187" i="3"/>
  <c r="J173" i="3"/>
  <c r="J178" i="3"/>
  <c r="M181" i="3"/>
  <c r="J186" i="3"/>
  <c r="M188" i="3"/>
  <c r="N188" i="3"/>
  <c r="N174" i="3"/>
  <c r="M174" i="3"/>
  <c r="N178" i="3"/>
  <c r="M178" i="3"/>
  <c r="N186" i="3"/>
  <c r="M186" i="3"/>
  <c r="P174" i="3"/>
  <c r="P182" i="3"/>
  <c r="P173" i="3"/>
  <c r="M173" i="3"/>
  <c r="N173" i="3"/>
  <c r="N182" i="3"/>
  <c r="M182" i="3"/>
  <c r="P178" i="3"/>
  <c r="M184" i="3"/>
  <c r="N184" i="3"/>
  <c r="N175" i="3"/>
  <c r="M175" i="3"/>
  <c r="M183" i="3"/>
  <c r="N183" i="3"/>
  <c r="J174" i="3"/>
  <c r="M177" i="3"/>
  <c r="N177" i="3"/>
  <c r="P177" i="3"/>
  <c r="J182" i="3"/>
  <c r="M185" i="3"/>
  <c r="N185" i="3"/>
  <c r="P185" i="3"/>
  <c r="J154" i="3"/>
  <c r="M165" i="3"/>
  <c r="N165" i="3"/>
  <c r="P155" i="3"/>
  <c r="N160" i="3"/>
  <c r="M160" i="3"/>
  <c r="P164" i="3"/>
  <c r="N164" i="3"/>
  <c r="M164" i="3"/>
  <c r="P163" i="3"/>
  <c r="N168" i="3"/>
  <c r="M168" i="3"/>
  <c r="M155" i="3"/>
  <c r="M169" i="3"/>
  <c r="N169" i="3"/>
  <c r="J156" i="3"/>
  <c r="M166" i="3"/>
  <c r="J160" i="3"/>
  <c r="P159" i="3"/>
  <c r="J164" i="3"/>
  <c r="M163" i="3"/>
  <c r="J168" i="3"/>
  <c r="M157" i="3"/>
  <c r="N157" i="3"/>
  <c r="J155" i="3"/>
  <c r="N156" i="3"/>
  <c r="M156" i="3"/>
  <c r="M170" i="3"/>
  <c r="M161" i="3"/>
  <c r="N161" i="3"/>
  <c r="M158" i="3"/>
  <c r="M159" i="3"/>
  <c r="N159" i="3"/>
  <c r="J163" i="3"/>
  <c r="J167" i="3"/>
  <c r="M167" i="3"/>
  <c r="N167" i="3"/>
  <c r="P167" i="3"/>
  <c r="J137" i="3"/>
  <c r="J146" i="3"/>
  <c r="P142" i="3"/>
  <c r="J142" i="3"/>
  <c r="J149" i="3"/>
  <c r="M144" i="3"/>
  <c r="N144" i="3"/>
  <c r="M135" i="3"/>
  <c r="N135" i="3"/>
  <c r="M143" i="3"/>
  <c r="N143" i="3"/>
  <c r="J138" i="3"/>
  <c r="P146" i="3"/>
  <c r="P141" i="3"/>
  <c r="P151" i="3"/>
  <c r="M140" i="3"/>
  <c r="N140" i="3"/>
  <c r="N138" i="3"/>
  <c r="M138" i="3"/>
  <c r="P149" i="3"/>
  <c r="M145" i="3"/>
  <c r="M148" i="3"/>
  <c r="N148" i="3"/>
  <c r="P138" i="3"/>
  <c r="J148" i="3"/>
  <c r="M152" i="3"/>
  <c r="N152" i="3"/>
  <c r="M146" i="3"/>
  <c r="M141" i="3"/>
  <c r="N151" i="3"/>
  <c r="M151" i="3"/>
  <c r="P147" i="3"/>
  <c r="M147" i="3"/>
  <c r="N147" i="3"/>
  <c r="P137" i="3"/>
  <c r="J145" i="3"/>
  <c r="M136" i="3"/>
  <c r="N136" i="3"/>
  <c r="J147" i="3"/>
  <c r="M139" i="3"/>
  <c r="N139" i="3"/>
  <c r="M137" i="3"/>
  <c r="N137" i="3"/>
  <c r="J152" i="3"/>
  <c r="N142" i="3"/>
  <c r="M142" i="3"/>
  <c r="J141" i="3"/>
  <c r="J151" i="3"/>
  <c r="J121" i="3"/>
  <c r="J120" i="3"/>
  <c r="J123" i="3"/>
  <c r="M132" i="3"/>
  <c r="P129" i="3"/>
  <c r="P125" i="3"/>
  <c r="P128" i="3"/>
  <c r="P133" i="3"/>
  <c r="J117" i="3"/>
  <c r="M121" i="3"/>
  <c r="N121" i="3"/>
  <c r="J128" i="3"/>
  <c r="P123" i="3"/>
  <c r="J132" i="3"/>
  <c r="M117" i="3"/>
  <c r="N117" i="3"/>
  <c r="P124" i="3"/>
  <c r="N124" i="3"/>
  <c r="M124" i="3"/>
  <c r="P131" i="3"/>
  <c r="M129" i="3"/>
  <c r="N129" i="3"/>
  <c r="N125" i="3"/>
  <c r="M125" i="3"/>
  <c r="N128" i="3"/>
  <c r="M128" i="3"/>
  <c r="N133" i="3"/>
  <c r="M133" i="3"/>
  <c r="P120" i="3"/>
  <c r="J124" i="3"/>
  <c r="M119" i="3"/>
  <c r="N119" i="3"/>
  <c r="M127" i="3"/>
  <c r="P132" i="3"/>
  <c r="P119" i="3"/>
  <c r="J129" i="3"/>
  <c r="J125" i="3"/>
  <c r="J133" i="3"/>
  <c r="J107" i="3"/>
  <c r="J99" i="3"/>
  <c r="J115" i="3"/>
  <c r="J106" i="3"/>
  <c r="M113" i="3"/>
  <c r="Q113" i="3"/>
  <c r="N113" i="3"/>
  <c r="P115" i="3"/>
  <c r="M104" i="3"/>
  <c r="N104" i="3"/>
  <c r="P103" i="3"/>
  <c r="P111" i="3"/>
  <c r="J102" i="3"/>
  <c r="J108" i="3"/>
  <c r="N116" i="3"/>
  <c r="M116" i="3"/>
  <c r="M101" i="3"/>
  <c r="N101" i="3"/>
  <c r="M100" i="3"/>
  <c r="N100" i="3"/>
  <c r="M110" i="3"/>
  <c r="J104" i="3"/>
  <c r="J110" i="3"/>
  <c r="J116" i="3"/>
  <c r="N115" i="3"/>
  <c r="M115" i="3"/>
  <c r="M105" i="3"/>
  <c r="N105" i="3"/>
  <c r="P104" i="3"/>
  <c r="M102" i="3"/>
  <c r="M112" i="3"/>
  <c r="N112" i="3"/>
  <c r="M106" i="3"/>
  <c r="P116" i="3"/>
  <c r="M109" i="3"/>
  <c r="N109" i="3"/>
  <c r="P107" i="3"/>
  <c r="P112" i="3"/>
  <c r="J112" i="3"/>
  <c r="J114" i="3"/>
  <c r="N108" i="3"/>
  <c r="M108" i="3"/>
  <c r="M99" i="3"/>
  <c r="N99" i="3"/>
  <c r="J84" i="3"/>
  <c r="M89" i="3"/>
  <c r="N89" i="3"/>
  <c r="J85" i="3"/>
  <c r="P89" i="3"/>
  <c r="M90" i="3"/>
  <c r="N90" i="3"/>
  <c r="M81" i="3"/>
  <c r="N81" i="3"/>
  <c r="J89" i="3"/>
  <c r="J87" i="3"/>
  <c r="J95" i="3"/>
  <c r="J97" i="3"/>
  <c r="M84" i="3"/>
  <c r="P91" i="3"/>
  <c r="M86" i="3"/>
  <c r="N86" i="3"/>
  <c r="M97" i="3"/>
  <c r="N97" i="3"/>
  <c r="P84" i="3"/>
  <c r="M94" i="3"/>
  <c r="N94" i="3"/>
  <c r="M83" i="3"/>
  <c r="N83" i="3"/>
  <c r="J91" i="3"/>
  <c r="P88" i="3"/>
  <c r="P96" i="3"/>
  <c r="M87" i="3"/>
  <c r="P92" i="3"/>
  <c r="P97" i="3"/>
  <c r="J98" i="3"/>
  <c r="J93" i="3"/>
  <c r="M82" i="3"/>
  <c r="N82" i="3"/>
  <c r="M98" i="3"/>
  <c r="N98" i="3"/>
  <c r="J88" i="3"/>
  <c r="P83" i="3"/>
  <c r="M85" i="3"/>
  <c r="N85" i="3"/>
  <c r="M93" i="3"/>
  <c r="N93" i="3"/>
  <c r="J96" i="3"/>
  <c r="M92" i="3"/>
  <c r="N96" i="3"/>
  <c r="M96" i="3"/>
  <c r="M69" i="3"/>
  <c r="N69" i="3"/>
  <c r="J77" i="3"/>
  <c r="P71" i="3"/>
  <c r="M74" i="3"/>
  <c r="N74" i="3"/>
  <c r="M78" i="3"/>
  <c r="J72" i="3"/>
  <c r="M73" i="3"/>
  <c r="N73" i="3"/>
  <c r="J67" i="3"/>
  <c r="N79" i="3"/>
  <c r="M79" i="3"/>
  <c r="M70" i="3"/>
  <c r="N70" i="3"/>
  <c r="P70" i="3"/>
  <c r="N75" i="3"/>
  <c r="M75" i="3"/>
  <c r="P67" i="3"/>
  <c r="P77" i="3"/>
  <c r="J79" i="3"/>
  <c r="P66" i="3"/>
  <c r="N71" i="3"/>
  <c r="M71" i="3"/>
  <c r="J75" i="3"/>
  <c r="N67" i="3"/>
  <c r="M67" i="3"/>
  <c r="M68" i="3"/>
  <c r="N68" i="3"/>
  <c r="P78" i="3"/>
  <c r="P74" i="3"/>
  <c r="N77" i="3"/>
  <c r="M77" i="3"/>
  <c r="M66" i="3"/>
  <c r="J71" i="3"/>
  <c r="M80" i="3"/>
  <c r="N80" i="3"/>
  <c r="J70" i="3"/>
  <c r="P75" i="3"/>
  <c r="M63" i="3"/>
  <c r="N63" i="3"/>
  <c r="J63" i="3"/>
  <c r="P63" i="3"/>
  <c r="P55" i="3"/>
  <c r="N55" i="3"/>
  <c r="E61" i="3"/>
  <c r="D51" i="3"/>
  <c r="D44" i="3"/>
  <c r="D42" i="3"/>
  <c r="E59" i="3"/>
  <c r="E53" i="3"/>
  <c r="E29" i="3"/>
  <c r="E37" i="3"/>
  <c r="E33" i="3"/>
  <c r="E38" i="3"/>
  <c r="E34" i="3"/>
  <c r="E30" i="3"/>
  <c r="E57" i="3"/>
  <c r="D40" i="3"/>
  <c r="E35" i="3"/>
  <c r="E31" i="3"/>
  <c r="E62" i="3"/>
  <c r="E60" i="3"/>
  <c r="E58" i="3"/>
  <c r="E56" i="3"/>
  <c r="E54" i="3"/>
  <c r="D52" i="3"/>
  <c r="E43" i="3"/>
  <c r="E39" i="3"/>
  <c r="E36" i="3"/>
  <c r="E32" i="3"/>
  <c r="E28" i="3"/>
  <c r="E50" i="3"/>
  <c r="D50" i="3"/>
  <c r="D46" i="3"/>
  <c r="E46" i="3"/>
  <c r="D49" i="3"/>
  <c r="E49" i="3"/>
  <c r="D45" i="3"/>
  <c r="E45" i="3"/>
  <c r="D41" i="3"/>
  <c r="E41" i="3"/>
  <c r="D48" i="3"/>
  <c r="E48" i="3"/>
  <c r="D47" i="3"/>
  <c r="E47" i="3"/>
  <c r="O51" i="3"/>
  <c r="H37" i="3"/>
  <c r="H56" i="3"/>
  <c r="H39" i="3"/>
  <c r="O48" i="3"/>
  <c r="O41" i="3"/>
  <c r="H42" i="3"/>
  <c r="L59" i="3"/>
  <c r="H33" i="3"/>
  <c r="O62" i="3"/>
  <c r="O54" i="3"/>
  <c r="L36" i="3"/>
  <c r="I50" i="3"/>
  <c r="L53" i="3"/>
  <c r="I34" i="3"/>
  <c r="H57" i="3"/>
  <c r="H35" i="3"/>
  <c r="H60" i="3"/>
  <c r="O32" i="3"/>
  <c r="I46" i="3"/>
  <c r="I47" i="3"/>
  <c r="L61" i="3"/>
  <c r="H29" i="3"/>
  <c r="H40" i="3"/>
  <c r="O31" i="3"/>
  <c r="O58" i="3"/>
  <c r="L43" i="3"/>
  <c r="L28" i="3"/>
  <c r="L45" i="3"/>
  <c r="O49" i="3"/>
  <c r="F28" i="3"/>
  <c r="F31" i="3"/>
  <c r="F44" i="3"/>
  <c r="F47" i="3"/>
  <c r="F49" i="3"/>
  <c r="H51" i="3"/>
  <c r="O37" i="3"/>
  <c r="O56" i="3"/>
  <c r="O39" i="3"/>
  <c r="H48" i="3"/>
  <c r="H41" i="3"/>
  <c r="H44" i="3"/>
  <c r="L42" i="3"/>
  <c r="H59" i="3"/>
  <c r="O38" i="3"/>
  <c r="L62" i="3"/>
  <c r="L54" i="3"/>
  <c r="I36" i="3"/>
  <c r="L50" i="3"/>
  <c r="H53" i="3"/>
  <c r="H34" i="3"/>
  <c r="O35" i="3"/>
  <c r="O60" i="3"/>
  <c r="H52" i="3"/>
  <c r="L32" i="3"/>
  <c r="L46" i="3"/>
  <c r="L47" i="3"/>
  <c r="H61" i="3"/>
  <c r="O30" i="3"/>
  <c r="I40" i="3"/>
  <c r="L31" i="3"/>
  <c r="L58" i="3"/>
  <c r="I43" i="3"/>
  <c r="H28" i="3"/>
  <c r="O45" i="3"/>
  <c r="F62" i="3"/>
  <c r="F52" i="3"/>
  <c r="F60" i="3"/>
  <c r="F55" i="3"/>
  <c r="F58" i="3"/>
  <c r="I58" i="3" s="1"/>
  <c r="F61" i="3"/>
  <c r="F56" i="3"/>
  <c r="F42" i="3"/>
  <c r="I28" i="3"/>
  <c r="I44" i="3"/>
  <c r="F43" i="3"/>
  <c r="F39" i="3"/>
  <c r="I52" i="3"/>
  <c r="I61" i="3"/>
  <c r="I51" i="3"/>
  <c r="L37" i="3"/>
  <c r="L56" i="3"/>
  <c r="L39" i="3"/>
  <c r="I48" i="3"/>
  <c r="I41" i="3"/>
  <c r="L44" i="3"/>
  <c r="O42" i="3"/>
  <c r="O33" i="3"/>
  <c r="L38" i="3"/>
  <c r="I62" i="3"/>
  <c r="H54" i="3"/>
  <c r="H36" i="3"/>
  <c r="O50" i="3"/>
  <c r="O34" i="3"/>
  <c r="O57" i="3"/>
  <c r="L35" i="3"/>
  <c r="L60" i="3"/>
  <c r="L52" i="3"/>
  <c r="H32" i="3"/>
  <c r="O46" i="3"/>
  <c r="O47" i="3"/>
  <c r="O29" i="3"/>
  <c r="L30" i="3"/>
  <c r="L40" i="3"/>
  <c r="I31" i="3"/>
  <c r="H58" i="3"/>
  <c r="H43" i="3"/>
  <c r="H45" i="3"/>
  <c r="H49" i="3"/>
  <c r="F54" i="3"/>
  <c r="I54" i="3" s="1"/>
  <c r="F57" i="3"/>
  <c r="F51" i="3"/>
  <c r="F37" i="3"/>
  <c r="F53" i="3"/>
  <c r="F33" i="3"/>
  <c r="I33" i="3" s="1"/>
  <c r="I55" i="3"/>
  <c r="L51" i="3"/>
  <c r="I37" i="3"/>
  <c r="I56" i="3"/>
  <c r="I39" i="3"/>
  <c r="L48" i="3"/>
  <c r="L41" i="3"/>
  <c r="O44" i="3"/>
  <c r="O59" i="3"/>
  <c r="L33" i="3"/>
  <c r="H38" i="3"/>
  <c r="H62" i="3"/>
  <c r="O36" i="3"/>
  <c r="H50" i="3"/>
  <c r="O53" i="3"/>
  <c r="L34" i="3"/>
  <c r="L57" i="3"/>
  <c r="I35" i="3"/>
  <c r="I60" i="3"/>
  <c r="O52" i="3"/>
  <c r="H46" i="3"/>
  <c r="H47" i="3"/>
  <c r="O61" i="3"/>
  <c r="L29" i="3"/>
  <c r="H30" i="3"/>
  <c r="O40" i="3"/>
  <c r="H31" i="3"/>
  <c r="O43" i="3"/>
  <c r="O28" i="3"/>
  <c r="I45" i="3"/>
  <c r="L49" i="3"/>
  <c r="F36" i="3"/>
  <c r="F38" i="3"/>
  <c r="F34" i="3"/>
  <c r="F29" i="3"/>
  <c r="F32" i="3"/>
  <c r="I32" i="3" s="1"/>
  <c r="F35" i="3"/>
  <c r="F30" i="3"/>
  <c r="I30" i="3" s="1"/>
  <c r="F41" i="3"/>
  <c r="I57" i="3"/>
  <c r="I29" i="3"/>
  <c r="I53" i="3"/>
  <c r="I42" i="3"/>
  <c r="F40" i="3"/>
  <c r="F59" i="3"/>
  <c r="I59" i="3" s="1"/>
  <c r="I38" i="3"/>
  <c r="I49" i="3"/>
  <c r="J55" i="3" l="1"/>
  <c r="M55" i="3"/>
  <c r="P49" i="3"/>
  <c r="N49" i="3"/>
  <c r="M49" i="3"/>
  <c r="J49" i="3"/>
  <c r="P45" i="3"/>
  <c r="N45" i="3"/>
  <c r="J45" i="3"/>
  <c r="J28" i="3"/>
  <c r="N28" i="3"/>
  <c r="M28" i="3"/>
  <c r="P28" i="3"/>
  <c r="J43" i="3"/>
  <c r="N43" i="3"/>
  <c r="M43" i="3"/>
  <c r="P43" i="3"/>
  <c r="J58" i="3"/>
  <c r="N58" i="3"/>
  <c r="M58" i="3"/>
  <c r="P58" i="3"/>
  <c r="J31" i="3"/>
  <c r="N31" i="3"/>
  <c r="M31" i="3"/>
  <c r="P31" i="3"/>
  <c r="P40" i="3"/>
  <c r="N40" i="3"/>
  <c r="M40" i="3"/>
  <c r="J40" i="3"/>
  <c r="J30" i="3"/>
  <c r="N30" i="3"/>
  <c r="M30" i="3"/>
  <c r="P30" i="3"/>
  <c r="J29" i="3"/>
  <c r="N29" i="3"/>
  <c r="M29" i="3"/>
  <c r="P29" i="3"/>
  <c r="J61" i="3"/>
  <c r="N61" i="3"/>
  <c r="M61" i="3"/>
  <c r="P61" i="3"/>
  <c r="P47" i="3"/>
  <c r="N47" i="3"/>
  <c r="M47" i="3"/>
  <c r="J47" i="3"/>
  <c r="P46" i="3"/>
  <c r="N46" i="3"/>
  <c r="M46" i="3"/>
  <c r="J46" i="3"/>
  <c r="J32" i="3"/>
  <c r="N32" i="3"/>
  <c r="M32" i="3"/>
  <c r="P32" i="3"/>
  <c r="P52" i="3"/>
  <c r="N52" i="3"/>
  <c r="M52" i="3"/>
  <c r="J52" i="3"/>
  <c r="J60" i="3"/>
  <c r="N60" i="3"/>
  <c r="M60" i="3"/>
  <c r="P60" i="3"/>
  <c r="J35" i="3"/>
  <c r="N35" i="3"/>
  <c r="M35" i="3"/>
  <c r="P35" i="3"/>
  <c r="J57" i="3"/>
  <c r="N57" i="3"/>
  <c r="M57" i="3"/>
  <c r="P57" i="3"/>
  <c r="J34" i="3"/>
  <c r="N34" i="3"/>
  <c r="M34" i="3"/>
  <c r="P34" i="3"/>
  <c r="J53" i="3"/>
  <c r="N53" i="3"/>
  <c r="M53" i="3"/>
  <c r="P53" i="3"/>
  <c r="P50" i="3"/>
  <c r="N50" i="3"/>
  <c r="J50" i="3"/>
  <c r="J36" i="3"/>
  <c r="N36" i="3"/>
  <c r="M36" i="3"/>
  <c r="P36" i="3"/>
  <c r="J54" i="3"/>
  <c r="N54" i="3"/>
  <c r="M54" i="3"/>
  <c r="P54" i="3"/>
  <c r="J62" i="3"/>
  <c r="N62" i="3"/>
  <c r="M62" i="3"/>
  <c r="P62" i="3"/>
  <c r="J38" i="3"/>
  <c r="N38" i="3"/>
  <c r="M38" i="3"/>
  <c r="P38" i="3"/>
  <c r="J33" i="3"/>
  <c r="N33" i="3"/>
  <c r="M33" i="3"/>
  <c r="P33" i="3"/>
  <c r="J59" i="3"/>
  <c r="N59" i="3"/>
  <c r="M59" i="3"/>
  <c r="P59" i="3"/>
  <c r="P42" i="3"/>
  <c r="N42" i="3"/>
  <c r="M42" i="3"/>
  <c r="J42" i="3"/>
  <c r="P44" i="3"/>
  <c r="N44" i="3"/>
  <c r="M44" i="3"/>
  <c r="J44" i="3"/>
  <c r="P41" i="3"/>
  <c r="N41" i="3"/>
  <c r="M41" i="3"/>
  <c r="J41" i="3"/>
  <c r="P48" i="3"/>
  <c r="N48" i="3"/>
  <c r="M48" i="3"/>
  <c r="J48" i="3"/>
  <c r="J39" i="3"/>
  <c r="M39" i="3"/>
  <c r="N39" i="3"/>
  <c r="P39" i="3"/>
  <c r="J56" i="3"/>
  <c r="N56" i="3"/>
  <c r="M56" i="3"/>
  <c r="P56" i="3"/>
  <c r="J37" i="3"/>
  <c r="N37" i="3"/>
  <c r="M37" i="3"/>
  <c r="P37" i="3"/>
  <c r="P51" i="3"/>
  <c r="N51" i="3"/>
  <c r="M51" i="3"/>
  <c r="J51" i="3"/>
  <c r="D27" i="3"/>
  <c r="F48" i="3"/>
  <c r="F50" i="3"/>
  <c r="F45" i="3"/>
  <c r="F46" i="3"/>
  <c r="M45" i="3" l="1"/>
  <c r="M50" i="3"/>
  <c r="E2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" i="1"/>
  <c r="J3" i="3"/>
  <c r="G41" i="3" s="1"/>
  <c r="J4" i="3"/>
  <c r="G40" i="3" s="1"/>
  <c r="J5" i="3"/>
  <c r="G36" i="3" s="1"/>
  <c r="J6" i="3"/>
  <c r="Q31" i="3" s="1"/>
  <c r="J7" i="3"/>
  <c r="G39" i="3" s="1"/>
  <c r="J8" i="3"/>
  <c r="J9" i="3"/>
  <c r="J10" i="3"/>
  <c r="J11" i="3"/>
  <c r="J12" i="3"/>
  <c r="G33" i="3" s="1"/>
  <c r="J13" i="3"/>
  <c r="G34" i="3" s="1"/>
  <c r="J14" i="3"/>
  <c r="J15" i="3"/>
  <c r="J16" i="3"/>
  <c r="J17" i="3"/>
  <c r="J18" i="3"/>
  <c r="G42" i="3" s="1"/>
  <c r="J19" i="3"/>
  <c r="G35" i="3" s="1"/>
  <c r="J2" i="3"/>
  <c r="G31" i="3" s="1"/>
  <c r="K1" i="3"/>
  <c r="D3" i="3"/>
  <c r="E3" i="3" s="1"/>
  <c r="F2" i="3"/>
  <c r="E2" i="3"/>
  <c r="B3" i="4"/>
  <c r="C3" i="4"/>
  <c r="D3" i="4"/>
  <c r="E3" i="4"/>
  <c r="F3" i="4"/>
  <c r="G3" i="4"/>
  <c r="H3" i="4"/>
  <c r="I3" i="4"/>
  <c r="K3" i="4" s="1"/>
  <c r="J3" i="4"/>
  <c r="B4" i="4"/>
  <c r="C4" i="4"/>
  <c r="D4" i="4"/>
  <c r="E4" i="4"/>
  <c r="F4" i="4"/>
  <c r="G4" i="4"/>
  <c r="H4" i="4"/>
  <c r="I4" i="4"/>
  <c r="K4" i="4" s="1"/>
  <c r="J4" i="4"/>
  <c r="B5" i="4"/>
  <c r="C5" i="4"/>
  <c r="D5" i="4"/>
  <c r="E5" i="4"/>
  <c r="F5" i="4"/>
  <c r="G5" i="4"/>
  <c r="H5" i="4"/>
  <c r="I5" i="4"/>
  <c r="K5" i="4" s="1"/>
  <c r="J5" i="4"/>
  <c r="B6" i="4"/>
  <c r="C6" i="4"/>
  <c r="D6" i="4"/>
  <c r="E6" i="4"/>
  <c r="L6" i="4" s="1"/>
  <c r="F6" i="4"/>
  <c r="G6" i="4"/>
  <c r="H6" i="4"/>
  <c r="I6" i="4"/>
  <c r="J6" i="4"/>
  <c r="B7" i="4"/>
  <c r="C7" i="4"/>
  <c r="D7" i="4"/>
  <c r="E7" i="4"/>
  <c r="F7" i="4"/>
  <c r="G7" i="4"/>
  <c r="H7" i="4"/>
  <c r="I7" i="4"/>
  <c r="K7" i="4" s="1"/>
  <c r="J7" i="4"/>
  <c r="B8" i="4"/>
  <c r="C8" i="4"/>
  <c r="D8" i="4"/>
  <c r="E8" i="4"/>
  <c r="F8" i="4"/>
  <c r="G8" i="4"/>
  <c r="H8" i="4"/>
  <c r="I8" i="4"/>
  <c r="K8" i="4" s="1"/>
  <c r="J8" i="4"/>
  <c r="B9" i="4"/>
  <c r="C9" i="4"/>
  <c r="D9" i="4"/>
  <c r="E9" i="4"/>
  <c r="F9" i="4"/>
  <c r="G9" i="4"/>
  <c r="H9" i="4"/>
  <c r="I9" i="4"/>
  <c r="K9" i="4" s="1"/>
  <c r="J9" i="4"/>
  <c r="B10" i="4"/>
  <c r="C10" i="4"/>
  <c r="D10" i="4"/>
  <c r="E10" i="4"/>
  <c r="L10" i="4" s="1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K11" i="4" s="1"/>
  <c r="J11" i="4"/>
  <c r="B12" i="4"/>
  <c r="C12" i="4"/>
  <c r="D12" i="4"/>
  <c r="E12" i="4"/>
  <c r="F12" i="4"/>
  <c r="G12" i="4"/>
  <c r="H12" i="4"/>
  <c r="I12" i="4"/>
  <c r="K12" i="4" s="1"/>
  <c r="J12" i="4"/>
  <c r="B13" i="4"/>
  <c r="C13" i="4"/>
  <c r="D13" i="4"/>
  <c r="E13" i="4"/>
  <c r="F13" i="4"/>
  <c r="G13" i="4"/>
  <c r="H13" i="4"/>
  <c r="I13" i="4"/>
  <c r="K13" i="4" s="1"/>
  <c r="J13" i="4"/>
  <c r="B14" i="4"/>
  <c r="C14" i="4"/>
  <c r="D14" i="4"/>
  <c r="E14" i="4"/>
  <c r="L14" i="4" s="1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K15" i="4" s="1"/>
  <c r="J15" i="4"/>
  <c r="B16" i="4"/>
  <c r="C16" i="4"/>
  <c r="D16" i="4"/>
  <c r="E16" i="4"/>
  <c r="F16" i="4"/>
  <c r="G16" i="4"/>
  <c r="H16" i="4"/>
  <c r="I16" i="4"/>
  <c r="K16" i="4" s="1"/>
  <c r="J16" i="4"/>
  <c r="B17" i="4"/>
  <c r="C17" i="4"/>
  <c r="D17" i="4"/>
  <c r="E17" i="4"/>
  <c r="F17" i="4"/>
  <c r="G17" i="4"/>
  <c r="H17" i="4"/>
  <c r="I17" i="4"/>
  <c r="K17" i="4" s="1"/>
  <c r="J17" i="4"/>
  <c r="B18" i="4"/>
  <c r="C18" i="4"/>
  <c r="D18" i="4"/>
  <c r="E18" i="4"/>
  <c r="L18" i="4" s="1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K19" i="4" s="1"/>
  <c r="J19" i="4"/>
  <c r="B20" i="4"/>
  <c r="C20" i="4"/>
  <c r="D20" i="4"/>
  <c r="E20" i="4"/>
  <c r="F20" i="4"/>
  <c r="G20" i="4"/>
  <c r="H20" i="4"/>
  <c r="I20" i="4"/>
  <c r="K20" i="4" s="1"/>
  <c r="J20" i="4"/>
  <c r="B21" i="4"/>
  <c r="C21" i="4"/>
  <c r="D21" i="4"/>
  <c r="E21" i="4"/>
  <c r="F21" i="4"/>
  <c r="G21" i="4"/>
  <c r="H21" i="4"/>
  <c r="I21" i="4"/>
  <c r="K21" i="4" s="1"/>
  <c r="J21" i="4"/>
  <c r="B22" i="4"/>
  <c r="C22" i="4"/>
  <c r="D22" i="4"/>
  <c r="E22" i="4"/>
  <c r="L22" i="4" s="1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K23" i="4" s="1"/>
  <c r="J23" i="4"/>
  <c r="B24" i="4"/>
  <c r="C24" i="4"/>
  <c r="D24" i="4"/>
  <c r="E24" i="4"/>
  <c r="F24" i="4"/>
  <c r="G24" i="4"/>
  <c r="H24" i="4"/>
  <c r="I24" i="4"/>
  <c r="K24" i="4" s="1"/>
  <c r="J24" i="4"/>
  <c r="B25" i="4"/>
  <c r="C25" i="4"/>
  <c r="D25" i="4"/>
  <c r="E25" i="4"/>
  <c r="F25" i="4"/>
  <c r="G25" i="4"/>
  <c r="H25" i="4"/>
  <c r="I25" i="4"/>
  <c r="K25" i="4" s="1"/>
  <c r="J25" i="4"/>
  <c r="B26" i="4"/>
  <c r="C26" i="4"/>
  <c r="D26" i="4"/>
  <c r="E26" i="4"/>
  <c r="L26" i="4" s="1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K27" i="4" s="1"/>
  <c r="J27" i="4"/>
  <c r="B28" i="4"/>
  <c r="C28" i="4"/>
  <c r="D28" i="4"/>
  <c r="E28" i="4"/>
  <c r="F28" i="4"/>
  <c r="G28" i="4"/>
  <c r="H28" i="4"/>
  <c r="I28" i="4"/>
  <c r="K28" i="4" s="1"/>
  <c r="J28" i="4"/>
  <c r="B29" i="4"/>
  <c r="C29" i="4"/>
  <c r="D29" i="4"/>
  <c r="E29" i="4"/>
  <c r="F29" i="4"/>
  <c r="G29" i="4"/>
  <c r="H29" i="4"/>
  <c r="I29" i="4"/>
  <c r="K29" i="4" s="1"/>
  <c r="J29" i="4"/>
  <c r="B30" i="4"/>
  <c r="C30" i="4"/>
  <c r="D30" i="4"/>
  <c r="E30" i="4"/>
  <c r="L30" i="4" s="1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K31" i="4" s="1"/>
  <c r="J31" i="4"/>
  <c r="B32" i="4"/>
  <c r="C32" i="4"/>
  <c r="D32" i="4"/>
  <c r="E32" i="4"/>
  <c r="F32" i="4"/>
  <c r="G32" i="4"/>
  <c r="H32" i="4"/>
  <c r="I32" i="4"/>
  <c r="K32" i="4" s="1"/>
  <c r="J32" i="4"/>
  <c r="B33" i="4"/>
  <c r="C33" i="4"/>
  <c r="D33" i="4"/>
  <c r="E33" i="4"/>
  <c r="F33" i="4"/>
  <c r="G33" i="4"/>
  <c r="H33" i="4"/>
  <c r="I33" i="4"/>
  <c r="K33" i="4" s="1"/>
  <c r="J33" i="4"/>
  <c r="B34" i="4"/>
  <c r="C34" i="4"/>
  <c r="D34" i="4"/>
  <c r="E34" i="4"/>
  <c r="L34" i="4" s="1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K35" i="4" s="1"/>
  <c r="J35" i="4"/>
  <c r="B36" i="4"/>
  <c r="C36" i="4"/>
  <c r="D36" i="4"/>
  <c r="E36" i="4"/>
  <c r="F36" i="4"/>
  <c r="G36" i="4"/>
  <c r="H36" i="4"/>
  <c r="I36" i="4"/>
  <c r="K36" i="4" s="1"/>
  <c r="J36" i="4"/>
  <c r="B37" i="4"/>
  <c r="C37" i="4"/>
  <c r="D37" i="4"/>
  <c r="E37" i="4"/>
  <c r="F37" i="4"/>
  <c r="G37" i="4"/>
  <c r="H37" i="4"/>
  <c r="I37" i="4"/>
  <c r="K37" i="4" s="1"/>
  <c r="J37" i="4"/>
  <c r="B38" i="4"/>
  <c r="C38" i="4"/>
  <c r="D38" i="4"/>
  <c r="E38" i="4"/>
  <c r="L38" i="4" s="1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K39" i="4" s="1"/>
  <c r="J39" i="4"/>
  <c r="B40" i="4"/>
  <c r="C40" i="4"/>
  <c r="D40" i="4"/>
  <c r="E40" i="4"/>
  <c r="F40" i="4"/>
  <c r="G40" i="4"/>
  <c r="H40" i="4"/>
  <c r="I40" i="4"/>
  <c r="K40" i="4" s="1"/>
  <c r="J40" i="4"/>
  <c r="B41" i="4"/>
  <c r="C41" i="4"/>
  <c r="D41" i="4"/>
  <c r="E41" i="4"/>
  <c r="F41" i="4"/>
  <c r="G41" i="4"/>
  <c r="H41" i="4"/>
  <c r="I41" i="4"/>
  <c r="K41" i="4" s="1"/>
  <c r="J41" i="4"/>
  <c r="B42" i="4"/>
  <c r="C42" i="4"/>
  <c r="D42" i="4"/>
  <c r="E42" i="4"/>
  <c r="L42" i="4" s="1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K43" i="4" s="1"/>
  <c r="J43" i="4"/>
  <c r="B44" i="4"/>
  <c r="C44" i="4"/>
  <c r="D44" i="4"/>
  <c r="E44" i="4"/>
  <c r="F44" i="4"/>
  <c r="G44" i="4"/>
  <c r="H44" i="4"/>
  <c r="I44" i="4"/>
  <c r="K44" i="4" s="1"/>
  <c r="J44" i="4"/>
  <c r="B45" i="4"/>
  <c r="C45" i="4"/>
  <c r="D45" i="4"/>
  <c r="E45" i="4"/>
  <c r="F45" i="4"/>
  <c r="G45" i="4"/>
  <c r="H45" i="4"/>
  <c r="I45" i="4"/>
  <c r="K45" i="4" s="1"/>
  <c r="J45" i="4"/>
  <c r="B46" i="4"/>
  <c r="C46" i="4"/>
  <c r="D46" i="4"/>
  <c r="E46" i="4"/>
  <c r="L46" i="4" s="1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K47" i="4" s="1"/>
  <c r="J47" i="4"/>
  <c r="B48" i="4"/>
  <c r="C48" i="4"/>
  <c r="D48" i="4"/>
  <c r="E48" i="4"/>
  <c r="F48" i="4"/>
  <c r="G48" i="4"/>
  <c r="H48" i="4"/>
  <c r="I48" i="4"/>
  <c r="K48" i="4" s="1"/>
  <c r="J48" i="4"/>
  <c r="B49" i="4"/>
  <c r="C49" i="4"/>
  <c r="D49" i="4"/>
  <c r="E49" i="4"/>
  <c r="F49" i="4"/>
  <c r="G49" i="4"/>
  <c r="H49" i="4"/>
  <c r="I49" i="4"/>
  <c r="K49" i="4" s="1"/>
  <c r="J49" i="4"/>
  <c r="B50" i="4"/>
  <c r="C50" i="4"/>
  <c r="D50" i="4"/>
  <c r="E50" i="4"/>
  <c r="L50" i="4" s="1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K51" i="4" s="1"/>
  <c r="J51" i="4"/>
  <c r="B52" i="4"/>
  <c r="C52" i="4"/>
  <c r="D52" i="4"/>
  <c r="E52" i="4"/>
  <c r="F52" i="4"/>
  <c r="G52" i="4"/>
  <c r="H52" i="4"/>
  <c r="I52" i="4"/>
  <c r="K52" i="4" s="1"/>
  <c r="J52" i="4"/>
  <c r="B53" i="4"/>
  <c r="C53" i="4"/>
  <c r="D53" i="4"/>
  <c r="E53" i="4"/>
  <c r="F53" i="4"/>
  <c r="G53" i="4"/>
  <c r="H53" i="4"/>
  <c r="I53" i="4"/>
  <c r="K53" i="4" s="1"/>
  <c r="J53" i="4"/>
  <c r="B54" i="4"/>
  <c r="C54" i="4"/>
  <c r="D54" i="4"/>
  <c r="E54" i="4"/>
  <c r="L54" i="4" s="1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K55" i="4" s="1"/>
  <c r="J55" i="4"/>
  <c r="B56" i="4"/>
  <c r="C56" i="4"/>
  <c r="D56" i="4"/>
  <c r="E56" i="4"/>
  <c r="F56" i="4"/>
  <c r="G56" i="4"/>
  <c r="H56" i="4"/>
  <c r="I56" i="4"/>
  <c r="K56" i="4" s="1"/>
  <c r="J56" i="4"/>
  <c r="B57" i="4"/>
  <c r="C57" i="4"/>
  <c r="D57" i="4"/>
  <c r="E57" i="4"/>
  <c r="F57" i="4"/>
  <c r="G57" i="4"/>
  <c r="H57" i="4"/>
  <c r="I57" i="4"/>
  <c r="K57" i="4" s="1"/>
  <c r="J57" i="4"/>
  <c r="B58" i="4"/>
  <c r="C58" i="4"/>
  <c r="D58" i="4"/>
  <c r="E58" i="4"/>
  <c r="L58" i="4" s="1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K59" i="4" s="1"/>
  <c r="J59" i="4"/>
  <c r="B60" i="4"/>
  <c r="C60" i="4"/>
  <c r="D60" i="4"/>
  <c r="E60" i="4"/>
  <c r="F60" i="4"/>
  <c r="G60" i="4"/>
  <c r="H60" i="4"/>
  <c r="I60" i="4"/>
  <c r="K60" i="4" s="1"/>
  <c r="J60" i="4"/>
  <c r="B61" i="4"/>
  <c r="C61" i="4"/>
  <c r="D61" i="4"/>
  <c r="E61" i="4"/>
  <c r="F61" i="4"/>
  <c r="G61" i="4"/>
  <c r="H61" i="4"/>
  <c r="I61" i="4"/>
  <c r="K61" i="4" s="1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K63" i="4" s="1"/>
  <c r="J63" i="4"/>
  <c r="B64" i="4"/>
  <c r="C64" i="4"/>
  <c r="D64" i="4"/>
  <c r="E64" i="4"/>
  <c r="F64" i="4"/>
  <c r="G64" i="4"/>
  <c r="H64" i="4"/>
  <c r="I64" i="4"/>
  <c r="K64" i="4" s="1"/>
  <c r="J64" i="4"/>
  <c r="B65" i="4"/>
  <c r="C65" i="4"/>
  <c r="D65" i="4"/>
  <c r="E65" i="4"/>
  <c r="F65" i="4"/>
  <c r="G65" i="4"/>
  <c r="H65" i="4"/>
  <c r="I65" i="4"/>
  <c r="K65" i="4" s="1"/>
  <c r="J65" i="4"/>
  <c r="B66" i="4"/>
  <c r="C66" i="4"/>
  <c r="D66" i="4"/>
  <c r="E66" i="4"/>
  <c r="F66" i="4"/>
  <c r="G66" i="4"/>
  <c r="H66" i="4"/>
  <c r="I66" i="4"/>
  <c r="J66" i="4"/>
  <c r="B67" i="4"/>
  <c r="C67" i="4"/>
  <c r="D67" i="4"/>
  <c r="E67" i="4"/>
  <c r="F67" i="4"/>
  <c r="G67" i="4"/>
  <c r="H67" i="4"/>
  <c r="I67" i="4"/>
  <c r="K67" i="4" s="1"/>
  <c r="J67" i="4"/>
  <c r="B68" i="4"/>
  <c r="C68" i="4"/>
  <c r="D68" i="4"/>
  <c r="E68" i="4"/>
  <c r="F68" i="4"/>
  <c r="G68" i="4"/>
  <c r="H68" i="4"/>
  <c r="I68" i="4"/>
  <c r="K68" i="4" s="1"/>
  <c r="J68" i="4"/>
  <c r="B69" i="4"/>
  <c r="C69" i="4"/>
  <c r="D69" i="4"/>
  <c r="E69" i="4"/>
  <c r="F69" i="4"/>
  <c r="G69" i="4"/>
  <c r="H69" i="4"/>
  <c r="I69" i="4"/>
  <c r="K69" i="4" s="1"/>
  <c r="J69" i="4"/>
  <c r="B70" i="4"/>
  <c r="C70" i="4"/>
  <c r="D70" i="4"/>
  <c r="E70" i="4"/>
  <c r="F70" i="4"/>
  <c r="G70" i="4"/>
  <c r="H70" i="4"/>
  <c r="I70" i="4"/>
  <c r="J70" i="4"/>
  <c r="B71" i="4"/>
  <c r="C71" i="4"/>
  <c r="D71" i="4"/>
  <c r="E71" i="4"/>
  <c r="F71" i="4"/>
  <c r="G71" i="4"/>
  <c r="H71" i="4"/>
  <c r="I71" i="4"/>
  <c r="K71" i="4" s="1"/>
  <c r="J71" i="4"/>
  <c r="B72" i="4"/>
  <c r="C72" i="4"/>
  <c r="D72" i="4"/>
  <c r="E72" i="4"/>
  <c r="F72" i="4"/>
  <c r="G72" i="4"/>
  <c r="H72" i="4"/>
  <c r="I72" i="4"/>
  <c r="K72" i="4" s="1"/>
  <c r="J72" i="4"/>
  <c r="B73" i="4"/>
  <c r="C73" i="4"/>
  <c r="D73" i="4"/>
  <c r="E73" i="4"/>
  <c r="F73" i="4"/>
  <c r="G73" i="4"/>
  <c r="H73" i="4"/>
  <c r="I73" i="4"/>
  <c r="K73" i="4" s="1"/>
  <c r="J73" i="4"/>
  <c r="B74" i="4"/>
  <c r="C74" i="4"/>
  <c r="D74" i="4"/>
  <c r="E74" i="4"/>
  <c r="F74" i="4"/>
  <c r="G74" i="4"/>
  <c r="H74" i="4"/>
  <c r="I74" i="4"/>
  <c r="J74" i="4"/>
  <c r="B75" i="4"/>
  <c r="C75" i="4"/>
  <c r="D75" i="4"/>
  <c r="E75" i="4"/>
  <c r="F75" i="4"/>
  <c r="G75" i="4"/>
  <c r="H75" i="4"/>
  <c r="I75" i="4"/>
  <c r="K75" i="4" s="1"/>
  <c r="J75" i="4"/>
  <c r="B76" i="4"/>
  <c r="C76" i="4"/>
  <c r="D76" i="4"/>
  <c r="E76" i="4"/>
  <c r="F76" i="4"/>
  <c r="G76" i="4"/>
  <c r="H76" i="4"/>
  <c r="I76" i="4"/>
  <c r="K76" i="4" s="1"/>
  <c r="J76" i="4"/>
  <c r="B77" i="4"/>
  <c r="C77" i="4"/>
  <c r="D77" i="4"/>
  <c r="E77" i="4"/>
  <c r="F77" i="4"/>
  <c r="G77" i="4"/>
  <c r="H77" i="4"/>
  <c r="I77" i="4"/>
  <c r="K77" i="4" s="1"/>
  <c r="J77" i="4"/>
  <c r="B78" i="4"/>
  <c r="C78" i="4"/>
  <c r="D78" i="4"/>
  <c r="E78" i="4"/>
  <c r="F78" i="4"/>
  <c r="G78" i="4"/>
  <c r="H78" i="4"/>
  <c r="I78" i="4"/>
  <c r="J78" i="4"/>
  <c r="B79" i="4"/>
  <c r="C79" i="4"/>
  <c r="D79" i="4"/>
  <c r="E79" i="4"/>
  <c r="F79" i="4"/>
  <c r="G79" i="4"/>
  <c r="H79" i="4"/>
  <c r="I79" i="4"/>
  <c r="K79" i="4" s="1"/>
  <c r="J79" i="4"/>
  <c r="B80" i="4"/>
  <c r="C80" i="4"/>
  <c r="D80" i="4"/>
  <c r="E80" i="4"/>
  <c r="F80" i="4"/>
  <c r="G80" i="4"/>
  <c r="H80" i="4"/>
  <c r="I80" i="4"/>
  <c r="K80" i="4" s="1"/>
  <c r="J80" i="4"/>
  <c r="B81" i="4"/>
  <c r="C81" i="4"/>
  <c r="D81" i="4"/>
  <c r="E81" i="4"/>
  <c r="F81" i="4"/>
  <c r="G81" i="4"/>
  <c r="H81" i="4"/>
  <c r="I81" i="4"/>
  <c r="K81" i="4" s="1"/>
  <c r="J81" i="4"/>
  <c r="B82" i="4"/>
  <c r="C82" i="4"/>
  <c r="D82" i="4"/>
  <c r="E82" i="4"/>
  <c r="F82" i="4"/>
  <c r="G82" i="4"/>
  <c r="H82" i="4"/>
  <c r="I82" i="4"/>
  <c r="J82" i="4"/>
  <c r="B83" i="4"/>
  <c r="C83" i="4"/>
  <c r="D83" i="4"/>
  <c r="E83" i="4"/>
  <c r="F83" i="4"/>
  <c r="G83" i="4"/>
  <c r="H83" i="4"/>
  <c r="I83" i="4"/>
  <c r="K83" i="4" s="1"/>
  <c r="J83" i="4"/>
  <c r="B84" i="4"/>
  <c r="C84" i="4"/>
  <c r="D84" i="4"/>
  <c r="E84" i="4"/>
  <c r="F84" i="4"/>
  <c r="G84" i="4"/>
  <c r="H84" i="4"/>
  <c r="I84" i="4"/>
  <c r="K84" i="4" s="1"/>
  <c r="J84" i="4"/>
  <c r="B85" i="4"/>
  <c r="C85" i="4"/>
  <c r="D85" i="4"/>
  <c r="E85" i="4"/>
  <c r="F85" i="4"/>
  <c r="G85" i="4"/>
  <c r="H85" i="4"/>
  <c r="I85" i="4"/>
  <c r="K85" i="4" s="1"/>
  <c r="J85" i="4"/>
  <c r="B86" i="4"/>
  <c r="C86" i="4"/>
  <c r="D86" i="4"/>
  <c r="E86" i="4"/>
  <c r="F86" i="4"/>
  <c r="G86" i="4"/>
  <c r="H86" i="4"/>
  <c r="I86" i="4"/>
  <c r="J86" i="4"/>
  <c r="B87" i="4"/>
  <c r="C87" i="4"/>
  <c r="D87" i="4"/>
  <c r="E87" i="4"/>
  <c r="F87" i="4"/>
  <c r="G87" i="4"/>
  <c r="H87" i="4"/>
  <c r="I87" i="4"/>
  <c r="K87" i="4" s="1"/>
  <c r="J87" i="4"/>
  <c r="B88" i="4"/>
  <c r="C88" i="4"/>
  <c r="D88" i="4"/>
  <c r="E88" i="4"/>
  <c r="F88" i="4"/>
  <c r="G88" i="4"/>
  <c r="H88" i="4"/>
  <c r="I88" i="4"/>
  <c r="K88" i="4" s="1"/>
  <c r="J88" i="4"/>
  <c r="B89" i="4"/>
  <c r="C89" i="4"/>
  <c r="D89" i="4"/>
  <c r="E89" i="4"/>
  <c r="F89" i="4"/>
  <c r="G89" i="4"/>
  <c r="H89" i="4"/>
  <c r="I89" i="4"/>
  <c r="K89" i="4" s="1"/>
  <c r="J89" i="4"/>
  <c r="B90" i="4"/>
  <c r="C90" i="4"/>
  <c r="D90" i="4"/>
  <c r="E90" i="4"/>
  <c r="F90" i="4"/>
  <c r="G90" i="4"/>
  <c r="H90" i="4"/>
  <c r="I90" i="4"/>
  <c r="J90" i="4"/>
  <c r="B91" i="4"/>
  <c r="C91" i="4"/>
  <c r="D91" i="4"/>
  <c r="E91" i="4"/>
  <c r="F91" i="4"/>
  <c r="G91" i="4"/>
  <c r="H91" i="4"/>
  <c r="I91" i="4"/>
  <c r="K91" i="4" s="1"/>
  <c r="J91" i="4"/>
  <c r="B92" i="4"/>
  <c r="C92" i="4"/>
  <c r="D92" i="4"/>
  <c r="E92" i="4"/>
  <c r="F92" i="4"/>
  <c r="G92" i="4"/>
  <c r="H92" i="4"/>
  <c r="I92" i="4"/>
  <c r="K92" i="4" s="1"/>
  <c r="J92" i="4"/>
  <c r="B93" i="4"/>
  <c r="C93" i="4"/>
  <c r="D93" i="4"/>
  <c r="E93" i="4"/>
  <c r="F93" i="4"/>
  <c r="G93" i="4"/>
  <c r="H93" i="4"/>
  <c r="I93" i="4"/>
  <c r="K93" i="4" s="1"/>
  <c r="J93" i="4"/>
  <c r="B94" i="4"/>
  <c r="C94" i="4"/>
  <c r="D94" i="4"/>
  <c r="E94" i="4"/>
  <c r="F94" i="4"/>
  <c r="G94" i="4"/>
  <c r="H94" i="4"/>
  <c r="I94" i="4"/>
  <c r="J94" i="4"/>
  <c r="B95" i="4"/>
  <c r="C95" i="4"/>
  <c r="D95" i="4"/>
  <c r="E95" i="4"/>
  <c r="F95" i="4"/>
  <c r="G95" i="4"/>
  <c r="H95" i="4"/>
  <c r="I95" i="4"/>
  <c r="K95" i="4" s="1"/>
  <c r="J95" i="4"/>
  <c r="B96" i="4"/>
  <c r="C96" i="4"/>
  <c r="D96" i="4"/>
  <c r="E96" i="4"/>
  <c r="F96" i="4"/>
  <c r="G96" i="4"/>
  <c r="H96" i="4"/>
  <c r="I96" i="4"/>
  <c r="K96" i="4" s="1"/>
  <c r="J96" i="4"/>
  <c r="B97" i="4"/>
  <c r="C97" i="4"/>
  <c r="D97" i="4"/>
  <c r="E97" i="4"/>
  <c r="F97" i="4"/>
  <c r="G97" i="4"/>
  <c r="H97" i="4"/>
  <c r="I97" i="4"/>
  <c r="K97" i="4" s="1"/>
  <c r="J97" i="4"/>
  <c r="B98" i="4"/>
  <c r="C98" i="4"/>
  <c r="D98" i="4"/>
  <c r="E98" i="4"/>
  <c r="F98" i="4"/>
  <c r="G98" i="4"/>
  <c r="H98" i="4"/>
  <c r="I98" i="4"/>
  <c r="J98" i="4"/>
  <c r="B99" i="4"/>
  <c r="C99" i="4"/>
  <c r="D99" i="4"/>
  <c r="E99" i="4"/>
  <c r="F99" i="4"/>
  <c r="G99" i="4"/>
  <c r="H99" i="4"/>
  <c r="I99" i="4"/>
  <c r="K99" i="4" s="1"/>
  <c r="J99" i="4"/>
  <c r="B100" i="4"/>
  <c r="C100" i="4"/>
  <c r="D100" i="4"/>
  <c r="E100" i="4"/>
  <c r="F100" i="4"/>
  <c r="G100" i="4"/>
  <c r="H100" i="4"/>
  <c r="I100" i="4"/>
  <c r="K100" i="4" s="1"/>
  <c r="J100" i="4"/>
  <c r="B101" i="4"/>
  <c r="C101" i="4"/>
  <c r="D101" i="4"/>
  <c r="E101" i="4"/>
  <c r="F101" i="4"/>
  <c r="G101" i="4"/>
  <c r="H101" i="4"/>
  <c r="I101" i="4"/>
  <c r="K101" i="4" s="1"/>
  <c r="J101" i="4"/>
  <c r="B102" i="4"/>
  <c r="C102" i="4"/>
  <c r="D102" i="4"/>
  <c r="E102" i="4"/>
  <c r="F102" i="4"/>
  <c r="G102" i="4"/>
  <c r="H102" i="4"/>
  <c r="I102" i="4"/>
  <c r="J102" i="4"/>
  <c r="B103" i="4"/>
  <c r="C103" i="4"/>
  <c r="D103" i="4"/>
  <c r="E103" i="4"/>
  <c r="F103" i="4"/>
  <c r="G103" i="4"/>
  <c r="H103" i="4"/>
  <c r="I103" i="4"/>
  <c r="K103" i="4" s="1"/>
  <c r="J103" i="4"/>
  <c r="B104" i="4"/>
  <c r="C104" i="4"/>
  <c r="D104" i="4"/>
  <c r="E104" i="4"/>
  <c r="F104" i="4"/>
  <c r="G104" i="4"/>
  <c r="H104" i="4"/>
  <c r="I104" i="4"/>
  <c r="K104" i="4" s="1"/>
  <c r="J104" i="4"/>
  <c r="B105" i="4"/>
  <c r="C105" i="4"/>
  <c r="D105" i="4"/>
  <c r="E105" i="4"/>
  <c r="F105" i="4"/>
  <c r="G105" i="4"/>
  <c r="H105" i="4"/>
  <c r="I105" i="4"/>
  <c r="K105" i="4" s="1"/>
  <c r="J105" i="4"/>
  <c r="B106" i="4"/>
  <c r="C106" i="4"/>
  <c r="D106" i="4"/>
  <c r="E106" i="4"/>
  <c r="F106" i="4"/>
  <c r="G106" i="4"/>
  <c r="H106" i="4"/>
  <c r="I106" i="4"/>
  <c r="J106" i="4"/>
  <c r="B107" i="4"/>
  <c r="C107" i="4"/>
  <c r="D107" i="4"/>
  <c r="E107" i="4"/>
  <c r="F107" i="4"/>
  <c r="G107" i="4"/>
  <c r="H107" i="4"/>
  <c r="I107" i="4"/>
  <c r="K107" i="4" s="1"/>
  <c r="J107" i="4"/>
  <c r="B108" i="4"/>
  <c r="C108" i="4"/>
  <c r="D108" i="4"/>
  <c r="E108" i="4"/>
  <c r="F108" i="4"/>
  <c r="G108" i="4"/>
  <c r="H108" i="4"/>
  <c r="I108" i="4"/>
  <c r="K108" i="4" s="1"/>
  <c r="J108" i="4"/>
  <c r="B109" i="4"/>
  <c r="C109" i="4"/>
  <c r="D109" i="4"/>
  <c r="E109" i="4"/>
  <c r="F109" i="4"/>
  <c r="G109" i="4"/>
  <c r="H109" i="4"/>
  <c r="I109" i="4"/>
  <c r="K109" i="4" s="1"/>
  <c r="J109" i="4"/>
  <c r="B110" i="4"/>
  <c r="C110" i="4"/>
  <c r="D110" i="4"/>
  <c r="E110" i="4"/>
  <c r="F110" i="4"/>
  <c r="G110" i="4"/>
  <c r="H110" i="4"/>
  <c r="I110" i="4"/>
  <c r="J110" i="4"/>
  <c r="B111" i="4"/>
  <c r="C111" i="4"/>
  <c r="D111" i="4"/>
  <c r="E111" i="4"/>
  <c r="F111" i="4"/>
  <c r="G111" i="4"/>
  <c r="H111" i="4"/>
  <c r="I111" i="4"/>
  <c r="K111" i="4" s="1"/>
  <c r="J111" i="4"/>
  <c r="B112" i="4"/>
  <c r="C112" i="4"/>
  <c r="D112" i="4"/>
  <c r="E112" i="4"/>
  <c r="F112" i="4"/>
  <c r="G112" i="4"/>
  <c r="H112" i="4"/>
  <c r="I112" i="4"/>
  <c r="K112" i="4" s="1"/>
  <c r="J112" i="4"/>
  <c r="B113" i="4"/>
  <c r="C113" i="4"/>
  <c r="D113" i="4"/>
  <c r="E113" i="4"/>
  <c r="F113" i="4"/>
  <c r="G113" i="4"/>
  <c r="H113" i="4"/>
  <c r="I113" i="4"/>
  <c r="K113" i="4" s="1"/>
  <c r="J113" i="4"/>
  <c r="B114" i="4"/>
  <c r="C114" i="4"/>
  <c r="D114" i="4"/>
  <c r="E114" i="4"/>
  <c r="F114" i="4"/>
  <c r="G114" i="4"/>
  <c r="H114" i="4"/>
  <c r="I114" i="4"/>
  <c r="J114" i="4"/>
  <c r="B115" i="4"/>
  <c r="C115" i="4"/>
  <c r="D115" i="4"/>
  <c r="E115" i="4"/>
  <c r="F115" i="4"/>
  <c r="G115" i="4"/>
  <c r="H115" i="4"/>
  <c r="I115" i="4"/>
  <c r="K115" i="4" s="1"/>
  <c r="J115" i="4"/>
  <c r="B116" i="4"/>
  <c r="C116" i="4"/>
  <c r="D116" i="4"/>
  <c r="E116" i="4"/>
  <c r="F116" i="4"/>
  <c r="G116" i="4"/>
  <c r="H116" i="4"/>
  <c r="I116" i="4"/>
  <c r="K116" i="4" s="1"/>
  <c r="J116" i="4"/>
  <c r="B117" i="4"/>
  <c r="C117" i="4"/>
  <c r="D117" i="4"/>
  <c r="E117" i="4"/>
  <c r="F117" i="4"/>
  <c r="G117" i="4"/>
  <c r="H117" i="4"/>
  <c r="I117" i="4"/>
  <c r="K117" i="4" s="1"/>
  <c r="J117" i="4"/>
  <c r="B118" i="4"/>
  <c r="C118" i="4"/>
  <c r="D118" i="4"/>
  <c r="E118" i="4"/>
  <c r="F118" i="4"/>
  <c r="G118" i="4"/>
  <c r="H118" i="4"/>
  <c r="I118" i="4"/>
  <c r="J118" i="4"/>
  <c r="B119" i="4"/>
  <c r="C119" i="4"/>
  <c r="D119" i="4"/>
  <c r="E119" i="4"/>
  <c r="F119" i="4"/>
  <c r="G119" i="4"/>
  <c r="H119" i="4"/>
  <c r="I119" i="4"/>
  <c r="K119" i="4" s="1"/>
  <c r="J119" i="4"/>
  <c r="B120" i="4"/>
  <c r="C120" i="4"/>
  <c r="D120" i="4"/>
  <c r="E120" i="4"/>
  <c r="F120" i="4"/>
  <c r="G120" i="4"/>
  <c r="H120" i="4"/>
  <c r="I120" i="4"/>
  <c r="K120" i="4" s="1"/>
  <c r="J120" i="4"/>
  <c r="B121" i="4"/>
  <c r="C121" i="4"/>
  <c r="D121" i="4"/>
  <c r="E121" i="4"/>
  <c r="F121" i="4"/>
  <c r="G121" i="4"/>
  <c r="H121" i="4"/>
  <c r="I121" i="4"/>
  <c r="K121" i="4" s="1"/>
  <c r="J121" i="4"/>
  <c r="B122" i="4"/>
  <c r="C122" i="4"/>
  <c r="D122" i="4"/>
  <c r="E122" i="4"/>
  <c r="F122" i="4"/>
  <c r="G122" i="4"/>
  <c r="H122" i="4"/>
  <c r="I122" i="4"/>
  <c r="J122" i="4"/>
  <c r="B123" i="4"/>
  <c r="C123" i="4"/>
  <c r="D123" i="4"/>
  <c r="E123" i="4"/>
  <c r="F123" i="4"/>
  <c r="G123" i="4"/>
  <c r="H123" i="4"/>
  <c r="I123" i="4"/>
  <c r="K123" i="4" s="1"/>
  <c r="J123" i="4"/>
  <c r="B124" i="4"/>
  <c r="C124" i="4"/>
  <c r="D124" i="4"/>
  <c r="E124" i="4"/>
  <c r="F124" i="4"/>
  <c r="G124" i="4"/>
  <c r="H124" i="4"/>
  <c r="I124" i="4"/>
  <c r="K124" i="4" s="1"/>
  <c r="J124" i="4"/>
  <c r="B125" i="4"/>
  <c r="C125" i="4"/>
  <c r="D125" i="4"/>
  <c r="E125" i="4"/>
  <c r="F125" i="4"/>
  <c r="G125" i="4"/>
  <c r="H125" i="4"/>
  <c r="I125" i="4"/>
  <c r="K125" i="4" s="1"/>
  <c r="J125" i="4"/>
  <c r="B126" i="4"/>
  <c r="C126" i="4"/>
  <c r="D126" i="4"/>
  <c r="E126" i="4"/>
  <c r="F126" i="4"/>
  <c r="G126" i="4"/>
  <c r="H126" i="4"/>
  <c r="I126" i="4"/>
  <c r="J126" i="4"/>
  <c r="B127" i="4"/>
  <c r="C127" i="4"/>
  <c r="D127" i="4"/>
  <c r="E127" i="4"/>
  <c r="F127" i="4"/>
  <c r="G127" i="4"/>
  <c r="H127" i="4"/>
  <c r="I127" i="4"/>
  <c r="K127" i="4" s="1"/>
  <c r="J127" i="4"/>
  <c r="B128" i="4"/>
  <c r="C128" i="4"/>
  <c r="D128" i="4"/>
  <c r="E128" i="4"/>
  <c r="F128" i="4"/>
  <c r="G128" i="4"/>
  <c r="H128" i="4"/>
  <c r="I128" i="4"/>
  <c r="K128" i="4" s="1"/>
  <c r="J128" i="4"/>
  <c r="B129" i="4"/>
  <c r="C129" i="4"/>
  <c r="D129" i="4"/>
  <c r="E129" i="4"/>
  <c r="F129" i="4"/>
  <c r="G129" i="4"/>
  <c r="H129" i="4"/>
  <c r="I129" i="4"/>
  <c r="K129" i="4" s="1"/>
  <c r="J129" i="4"/>
  <c r="B130" i="4"/>
  <c r="C130" i="4"/>
  <c r="D130" i="4"/>
  <c r="E130" i="4"/>
  <c r="F130" i="4"/>
  <c r="G130" i="4"/>
  <c r="H130" i="4"/>
  <c r="I130" i="4"/>
  <c r="J130" i="4"/>
  <c r="B131" i="4"/>
  <c r="C131" i="4"/>
  <c r="D131" i="4"/>
  <c r="E131" i="4"/>
  <c r="F131" i="4"/>
  <c r="G131" i="4"/>
  <c r="H131" i="4"/>
  <c r="I131" i="4"/>
  <c r="K131" i="4" s="1"/>
  <c r="J131" i="4"/>
  <c r="B132" i="4"/>
  <c r="C132" i="4"/>
  <c r="D132" i="4"/>
  <c r="E132" i="4"/>
  <c r="F132" i="4"/>
  <c r="G132" i="4"/>
  <c r="H132" i="4"/>
  <c r="I132" i="4"/>
  <c r="K132" i="4" s="1"/>
  <c r="J132" i="4"/>
  <c r="B133" i="4"/>
  <c r="C133" i="4"/>
  <c r="D133" i="4"/>
  <c r="E133" i="4"/>
  <c r="F133" i="4"/>
  <c r="G133" i="4"/>
  <c r="H133" i="4"/>
  <c r="I133" i="4"/>
  <c r="K133" i="4" s="1"/>
  <c r="J133" i="4"/>
  <c r="B134" i="4"/>
  <c r="C134" i="4"/>
  <c r="D134" i="4"/>
  <c r="E134" i="4"/>
  <c r="F134" i="4"/>
  <c r="G134" i="4"/>
  <c r="H134" i="4"/>
  <c r="I134" i="4"/>
  <c r="J134" i="4"/>
  <c r="B135" i="4"/>
  <c r="C135" i="4"/>
  <c r="D135" i="4"/>
  <c r="E135" i="4"/>
  <c r="F135" i="4"/>
  <c r="G135" i="4"/>
  <c r="H135" i="4"/>
  <c r="I135" i="4"/>
  <c r="K135" i="4" s="1"/>
  <c r="J135" i="4"/>
  <c r="B136" i="4"/>
  <c r="C136" i="4"/>
  <c r="D136" i="4"/>
  <c r="E136" i="4"/>
  <c r="F136" i="4"/>
  <c r="G136" i="4"/>
  <c r="H136" i="4"/>
  <c r="I136" i="4"/>
  <c r="K136" i="4" s="1"/>
  <c r="J136" i="4"/>
  <c r="B137" i="4"/>
  <c r="C137" i="4"/>
  <c r="D137" i="4"/>
  <c r="E137" i="4"/>
  <c r="F137" i="4"/>
  <c r="G137" i="4"/>
  <c r="H137" i="4"/>
  <c r="I137" i="4"/>
  <c r="K137" i="4" s="1"/>
  <c r="J137" i="4"/>
  <c r="B138" i="4"/>
  <c r="C138" i="4"/>
  <c r="D138" i="4"/>
  <c r="E138" i="4"/>
  <c r="F138" i="4"/>
  <c r="G138" i="4"/>
  <c r="H138" i="4"/>
  <c r="I138" i="4"/>
  <c r="J138" i="4"/>
  <c r="B139" i="4"/>
  <c r="C139" i="4"/>
  <c r="D139" i="4"/>
  <c r="E139" i="4"/>
  <c r="F139" i="4"/>
  <c r="G139" i="4"/>
  <c r="H139" i="4"/>
  <c r="I139" i="4"/>
  <c r="K139" i="4" s="1"/>
  <c r="J139" i="4"/>
  <c r="B140" i="4"/>
  <c r="C140" i="4"/>
  <c r="D140" i="4"/>
  <c r="E140" i="4"/>
  <c r="F140" i="4"/>
  <c r="G140" i="4"/>
  <c r="H140" i="4"/>
  <c r="I140" i="4"/>
  <c r="K140" i="4" s="1"/>
  <c r="J140" i="4"/>
  <c r="B141" i="4"/>
  <c r="C141" i="4"/>
  <c r="D141" i="4"/>
  <c r="E141" i="4"/>
  <c r="F141" i="4"/>
  <c r="G141" i="4"/>
  <c r="H141" i="4"/>
  <c r="I141" i="4"/>
  <c r="K141" i="4" s="1"/>
  <c r="J141" i="4"/>
  <c r="B142" i="4"/>
  <c r="C142" i="4"/>
  <c r="D142" i="4"/>
  <c r="E142" i="4"/>
  <c r="F142" i="4"/>
  <c r="G142" i="4"/>
  <c r="H142" i="4"/>
  <c r="I142" i="4"/>
  <c r="J142" i="4"/>
  <c r="B143" i="4"/>
  <c r="C143" i="4"/>
  <c r="D143" i="4"/>
  <c r="E143" i="4"/>
  <c r="F143" i="4"/>
  <c r="G143" i="4"/>
  <c r="H143" i="4"/>
  <c r="I143" i="4"/>
  <c r="K143" i="4" s="1"/>
  <c r="J143" i="4"/>
  <c r="B144" i="4"/>
  <c r="C144" i="4"/>
  <c r="D144" i="4"/>
  <c r="E144" i="4"/>
  <c r="F144" i="4"/>
  <c r="G144" i="4"/>
  <c r="H144" i="4"/>
  <c r="I144" i="4"/>
  <c r="K144" i="4" s="1"/>
  <c r="J144" i="4"/>
  <c r="B145" i="4"/>
  <c r="C145" i="4"/>
  <c r="D145" i="4"/>
  <c r="E145" i="4"/>
  <c r="F145" i="4"/>
  <c r="G145" i="4"/>
  <c r="H145" i="4"/>
  <c r="I145" i="4"/>
  <c r="K145" i="4" s="1"/>
  <c r="J145" i="4"/>
  <c r="B146" i="4"/>
  <c r="C146" i="4"/>
  <c r="D146" i="4"/>
  <c r="E146" i="4"/>
  <c r="F146" i="4"/>
  <c r="G146" i="4"/>
  <c r="H146" i="4"/>
  <c r="I146" i="4"/>
  <c r="J146" i="4"/>
  <c r="B147" i="4"/>
  <c r="C147" i="4"/>
  <c r="D147" i="4"/>
  <c r="E147" i="4"/>
  <c r="F147" i="4"/>
  <c r="G147" i="4"/>
  <c r="H147" i="4"/>
  <c r="I147" i="4"/>
  <c r="K147" i="4" s="1"/>
  <c r="J147" i="4"/>
  <c r="B148" i="4"/>
  <c r="C148" i="4"/>
  <c r="D148" i="4"/>
  <c r="E148" i="4"/>
  <c r="F148" i="4"/>
  <c r="G148" i="4"/>
  <c r="H148" i="4"/>
  <c r="I148" i="4"/>
  <c r="K148" i="4" s="1"/>
  <c r="J148" i="4"/>
  <c r="B149" i="4"/>
  <c r="C149" i="4"/>
  <c r="D149" i="4"/>
  <c r="E149" i="4"/>
  <c r="F149" i="4"/>
  <c r="G149" i="4"/>
  <c r="H149" i="4"/>
  <c r="I149" i="4"/>
  <c r="K149" i="4" s="1"/>
  <c r="J149" i="4"/>
  <c r="B150" i="4"/>
  <c r="C150" i="4"/>
  <c r="D150" i="4"/>
  <c r="E150" i="4"/>
  <c r="F150" i="4"/>
  <c r="G150" i="4"/>
  <c r="H150" i="4"/>
  <c r="I150" i="4"/>
  <c r="J150" i="4"/>
  <c r="B151" i="4"/>
  <c r="C151" i="4"/>
  <c r="D151" i="4"/>
  <c r="E151" i="4"/>
  <c r="F151" i="4"/>
  <c r="G151" i="4"/>
  <c r="H151" i="4"/>
  <c r="I151" i="4"/>
  <c r="K151" i="4" s="1"/>
  <c r="J151" i="4"/>
  <c r="B152" i="4"/>
  <c r="C152" i="4"/>
  <c r="D152" i="4"/>
  <c r="E152" i="4"/>
  <c r="F152" i="4"/>
  <c r="G152" i="4"/>
  <c r="H152" i="4"/>
  <c r="I152" i="4"/>
  <c r="K152" i="4" s="1"/>
  <c r="J152" i="4"/>
  <c r="B153" i="4"/>
  <c r="C153" i="4"/>
  <c r="D153" i="4"/>
  <c r="E153" i="4"/>
  <c r="F153" i="4"/>
  <c r="G153" i="4"/>
  <c r="H153" i="4"/>
  <c r="I153" i="4"/>
  <c r="K153" i="4" s="1"/>
  <c r="J153" i="4"/>
  <c r="B154" i="4"/>
  <c r="C154" i="4"/>
  <c r="D154" i="4"/>
  <c r="E154" i="4"/>
  <c r="F154" i="4"/>
  <c r="G154" i="4"/>
  <c r="H154" i="4"/>
  <c r="I154" i="4"/>
  <c r="J154" i="4"/>
  <c r="B155" i="4"/>
  <c r="C155" i="4"/>
  <c r="D155" i="4"/>
  <c r="E155" i="4"/>
  <c r="F155" i="4"/>
  <c r="G155" i="4"/>
  <c r="H155" i="4"/>
  <c r="I155" i="4"/>
  <c r="K155" i="4" s="1"/>
  <c r="J155" i="4"/>
  <c r="B156" i="4"/>
  <c r="C156" i="4"/>
  <c r="D156" i="4"/>
  <c r="E156" i="4"/>
  <c r="F156" i="4"/>
  <c r="G156" i="4"/>
  <c r="H156" i="4"/>
  <c r="I156" i="4"/>
  <c r="K156" i="4" s="1"/>
  <c r="J156" i="4"/>
  <c r="B157" i="4"/>
  <c r="C157" i="4"/>
  <c r="D157" i="4"/>
  <c r="E157" i="4"/>
  <c r="F157" i="4"/>
  <c r="G157" i="4"/>
  <c r="H157" i="4"/>
  <c r="I157" i="4"/>
  <c r="K157" i="4" s="1"/>
  <c r="J157" i="4"/>
  <c r="B158" i="4"/>
  <c r="C158" i="4"/>
  <c r="D158" i="4"/>
  <c r="E158" i="4"/>
  <c r="F158" i="4"/>
  <c r="G158" i="4"/>
  <c r="H158" i="4"/>
  <c r="I158" i="4"/>
  <c r="J158" i="4"/>
  <c r="B159" i="4"/>
  <c r="C159" i="4"/>
  <c r="D159" i="4"/>
  <c r="E159" i="4"/>
  <c r="F159" i="4"/>
  <c r="G159" i="4"/>
  <c r="H159" i="4"/>
  <c r="I159" i="4"/>
  <c r="K159" i="4" s="1"/>
  <c r="J159" i="4"/>
  <c r="B160" i="4"/>
  <c r="C160" i="4"/>
  <c r="D160" i="4"/>
  <c r="E160" i="4"/>
  <c r="F160" i="4"/>
  <c r="G160" i="4"/>
  <c r="H160" i="4"/>
  <c r="I160" i="4"/>
  <c r="K160" i="4" s="1"/>
  <c r="J160" i="4"/>
  <c r="B161" i="4"/>
  <c r="C161" i="4"/>
  <c r="D161" i="4"/>
  <c r="E161" i="4"/>
  <c r="F161" i="4"/>
  <c r="G161" i="4"/>
  <c r="H161" i="4"/>
  <c r="I161" i="4"/>
  <c r="K161" i="4" s="1"/>
  <c r="J161" i="4"/>
  <c r="B162" i="4"/>
  <c r="C162" i="4"/>
  <c r="D162" i="4"/>
  <c r="E162" i="4"/>
  <c r="F162" i="4"/>
  <c r="G162" i="4"/>
  <c r="H162" i="4"/>
  <c r="I162" i="4"/>
  <c r="J162" i="4"/>
  <c r="B163" i="4"/>
  <c r="C163" i="4"/>
  <c r="D163" i="4"/>
  <c r="E163" i="4"/>
  <c r="F163" i="4"/>
  <c r="G163" i="4"/>
  <c r="H163" i="4"/>
  <c r="I163" i="4"/>
  <c r="K163" i="4" s="1"/>
  <c r="J163" i="4"/>
  <c r="B164" i="4"/>
  <c r="C164" i="4"/>
  <c r="D164" i="4"/>
  <c r="E164" i="4"/>
  <c r="F164" i="4"/>
  <c r="G164" i="4"/>
  <c r="H164" i="4"/>
  <c r="I164" i="4"/>
  <c r="K164" i="4" s="1"/>
  <c r="J164" i="4"/>
  <c r="B165" i="4"/>
  <c r="C165" i="4"/>
  <c r="D165" i="4"/>
  <c r="E165" i="4"/>
  <c r="F165" i="4"/>
  <c r="G165" i="4"/>
  <c r="H165" i="4"/>
  <c r="I165" i="4"/>
  <c r="K165" i="4" s="1"/>
  <c r="J165" i="4"/>
  <c r="B166" i="4"/>
  <c r="C166" i="4"/>
  <c r="D166" i="4"/>
  <c r="E166" i="4"/>
  <c r="F166" i="4"/>
  <c r="G166" i="4"/>
  <c r="H166" i="4"/>
  <c r="I166" i="4"/>
  <c r="J166" i="4"/>
  <c r="B167" i="4"/>
  <c r="C167" i="4"/>
  <c r="D167" i="4"/>
  <c r="E167" i="4"/>
  <c r="F167" i="4"/>
  <c r="G167" i="4"/>
  <c r="H167" i="4"/>
  <c r="I167" i="4"/>
  <c r="K167" i="4" s="1"/>
  <c r="J167" i="4"/>
  <c r="B168" i="4"/>
  <c r="C168" i="4"/>
  <c r="D168" i="4"/>
  <c r="E168" i="4"/>
  <c r="F168" i="4"/>
  <c r="G168" i="4"/>
  <c r="H168" i="4"/>
  <c r="I168" i="4"/>
  <c r="K168" i="4" s="1"/>
  <c r="J168" i="4"/>
  <c r="B169" i="4"/>
  <c r="C169" i="4"/>
  <c r="D169" i="4"/>
  <c r="E169" i="4"/>
  <c r="F169" i="4"/>
  <c r="G169" i="4"/>
  <c r="H169" i="4"/>
  <c r="I169" i="4"/>
  <c r="K169" i="4" s="1"/>
  <c r="J169" i="4"/>
  <c r="B170" i="4"/>
  <c r="C170" i="4"/>
  <c r="D170" i="4"/>
  <c r="E170" i="4"/>
  <c r="F170" i="4"/>
  <c r="G170" i="4"/>
  <c r="H170" i="4"/>
  <c r="I170" i="4"/>
  <c r="J170" i="4"/>
  <c r="B171" i="4"/>
  <c r="C171" i="4"/>
  <c r="D171" i="4"/>
  <c r="E171" i="4"/>
  <c r="F171" i="4"/>
  <c r="G171" i="4"/>
  <c r="H171" i="4"/>
  <c r="I171" i="4"/>
  <c r="K171" i="4" s="1"/>
  <c r="J171" i="4"/>
  <c r="B172" i="4"/>
  <c r="C172" i="4"/>
  <c r="D172" i="4"/>
  <c r="E172" i="4"/>
  <c r="F172" i="4"/>
  <c r="G172" i="4"/>
  <c r="H172" i="4"/>
  <c r="I172" i="4"/>
  <c r="K172" i="4" s="1"/>
  <c r="J172" i="4"/>
  <c r="B173" i="4"/>
  <c r="C173" i="4"/>
  <c r="D173" i="4"/>
  <c r="E173" i="4"/>
  <c r="F173" i="4"/>
  <c r="G173" i="4"/>
  <c r="H173" i="4"/>
  <c r="I173" i="4"/>
  <c r="K173" i="4" s="1"/>
  <c r="J173" i="4"/>
  <c r="B174" i="4"/>
  <c r="C174" i="4"/>
  <c r="D174" i="4"/>
  <c r="E174" i="4"/>
  <c r="F174" i="4"/>
  <c r="G174" i="4"/>
  <c r="H174" i="4"/>
  <c r="I174" i="4"/>
  <c r="J174" i="4"/>
  <c r="B175" i="4"/>
  <c r="C175" i="4"/>
  <c r="D175" i="4"/>
  <c r="E175" i="4"/>
  <c r="F175" i="4"/>
  <c r="G175" i="4"/>
  <c r="H175" i="4"/>
  <c r="I175" i="4"/>
  <c r="K175" i="4" s="1"/>
  <c r="J175" i="4"/>
  <c r="B176" i="4"/>
  <c r="C176" i="4"/>
  <c r="D176" i="4"/>
  <c r="E176" i="4"/>
  <c r="F176" i="4"/>
  <c r="G176" i="4"/>
  <c r="H176" i="4"/>
  <c r="I176" i="4"/>
  <c r="K176" i="4" s="1"/>
  <c r="J176" i="4"/>
  <c r="B177" i="4"/>
  <c r="C177" i="4"/>
  <c r="D177" i="4"/>
  <c r="E177" i="4"/>
  <c r="F177" i="4"/>
  <c r="G177" i="4"/>
  <c r="H177" i="4"/>
  <c r="I177" i="4"/>
  <c r="K177" i="4" s="1"/>
  <c r="J177" i="4"/>
  <c r="B178" i="4"/>
  <c r="C178" i="4"/>
  <c r="D178" i="4"/>
  <c r="E178" i="4"/>
  <c r="F178" i="4"/>
  <c r="G178" i="4"/>
  <c r="H178" i="4"/>
  <c r="I178" i="4"/>
  <c r="J178" i="4"/>
  <c r="B179" i="4"/>
  <c r="C179" i="4"/>
  <c r="D179" i="4"/>
  <c r="E179" i="4"/>
  <c r="F179" i="4"/>
  <c r="G179" i="4"/>
  <c r="H179" i="4"/>
  <c r="I179" i="4"/>
  <c r="K179" i="4" s="1"/>
  <c r="J179" i="4"/>
  <c r="B180" i="4"/>
  <c r="C180" i="4"/>
  <c r="D180" i="4"/>
  <c r="E180" i="4"/>
  <c r="F180" i="4"/>
  <c r="G180" i="4"/>
  <c r="H180" i="4"/>
  <c r="I180" i="4"/>
  <c r="K180" i="4" s="1"/>
  <c r="J180" i="4"/>
  <c r="B181" i="4"/>
  <c r="C181" i="4"/>
  <c r="D181" i="4"/>
  <c r="E181" i="4"/>
  <c r="F181" i="4"/>
  <c r="G181" i="4"/>
  <c r="H181" i="4"/>
  <c r="I181" i="4"/>
  <c r="K181" i="4" s="1"/>
  <c r="J181" i="4"/>
  <c r="B182" i="4"/>
  <c r="C182" i="4"/>
  <c r="D182" i="4"/>
  <c r="E182" i="4"/>
  <c r="F182" i="4"/>
  <c r="G182" i="4"/>
  <c r="H182" i="4"/>
  <c r="I182" i="4"/>
  <c r="J182" i="4"/>
  <c r="B183" i="4"/>
  <c r="C183" i="4"/>
  <c r="D183" i="4"/>
  <c r="E183" i="4"/>
  <c r="F183" i="4"/>
  <c r="G183" i="4"/>
  <c r="H183" i="4"/>
  <c r="I183" i="4"/>
  <c r="K183" i="4" s="1"/>
  <c r="J183" i="4"/>
  <c r="B184" i="4"/>
  <c r="C184" i="4"/>
  <c r="D184" i="4"/>
  <c r="E184" i="4"/>
  <c r="F184" i="4"/>
  <c r="G184" i="4"/>
  <c r="H184" i="4"/>
  <c r="I184" i="4"/>
  <c r="K184" i="4" s="1"/>
  <c r="J184" i="4"/>
  <c r="B185" i="4"/>
  <c r="C185" i="4"/>
  <c r="D185" i="4"/>
  <c r="E185" i="4"/>
  <c r="F185" i="4"/>
  <c r="G185" i="4"/>
  <c r="H185" i="4"/>
  <c r="I185" i="4"/>
  <c r="K185" i="4" s="1"/>
  <c r="J185" i="4"/>
  <c r="B186" i="4"/>
  <c r="C186" i="4"/>
  <c r="D186" i="4"/>
  <c r="E186" i="4"/>
  <c r="F186" i="4"/>
  <c r="G186" i="4"/>
  <c r="H186" i="4"/>
  <c r="I186" i="4"/>
  <c r="J186" i="4"/>
  <c r="B187" i="4"/>
  <c r="C187" i="4"/>
  <c r="D187" i="4"/>
  <c r="E187" i="4"/>
  <c r="F187" i="4"/>
  <c r="G187" i="4"/>
  <c r="H187" i="4"/>
  <c r="I187" i="4"/>
  <c r="K187" i="4" s="1"/>
  <c r="J187" i="4"/>
  <c r="B188" i="4"/>
  <c r="C188" i="4"/>
  <c r="D188" i="4"/>
  <c r="E188" i="4"/>
  <c r="F188" i="4"/>
  <c r="G188" i="4"/>
  <c r="H188" i="4"/>
  <c r="I188" i="4"/>
  <c r="J188" i="4"/>
  <c r="B189" i="4"/>
  <c r="C189" i="4"/>
  <c r="D189" i="4"/>
  <c r="E189" i="4"/>
  <c r="F189" i="4"/>
  <c r="G189" i="4"/>
  <c r="H189" i="4"/>
  <c r="I189" i="4"/>
  <c r="K189" i="4" s="1"/>
  <c r="J189" i="4"/>
  <c r="B190" i="4"/>
  <c r="C190" i="4"/>
  <c r="D190" i="4"/>
  <c r="E190" i="4"/>
  <c r="F190" i="4"/>
  <c r="G190" i="4"/>
  <c r="H190" i="4"/>
  <c r="I190" i="4"/>
  <c r="J190" i="4"/>
  <c r="B191" i="4"/>
  <c r="C191" i="4"/>
  <c r="D191" i="4"/>
  <c r="E191" i="4"/>
  <c r="F191" i="4"/>
  <c r="G191" i="4"/>
  <c r="H191" i="4"/>
  <c r="I191" i="4"/>
  <c r="K191" i="4" s="1"/>
  <c r="J191" i="4"/>
  <c r="B192" i="4"/>
  <c r="C192" i="4"/>
  <c r="D192" i="4"/>
  <c r="E192" i="4"/>
  <c r="F192" i="4"/>
  <c r="G192" i="4"/>
  <c r="H192" i="4"/>
  <c r="I192" i="4"/>
  <c r="J192" i="4"/>
  <c r="B193" i="4"/>
  <c r="C193" i="4"/>
  <c r="D193" i="4"/>
  <c r="E193" i="4"/>
  <c r="F193" i="4"/>
  <c r="G193" i="4"/>
  <c r="H193" i="4"/>
  <c r="I193" i="4"/>
  <c r="K193" i="4" s="1"/>
  <c r="J193" i="4"/>
  <c r="B194" i="4"/>
  <c r="C194" i="4"/>
  <c r="D194" i="4"/>
  <c r="E194" i="4"/>
  <c r="F194" i="4"/>
  <c r="G194" i="4"/>
  <c r="H194" i="4"/>
  <c r="I194" i="4"/>
  <c r="J194" i="4"/>
  <c r="B195" i="4"/>
  <c r="C195" i="4"/>
  <c r="D195" i="4"/>
  <c r="E195" i="4"/>
  <c r="F195" i="4"/>
  <c r="G195" i="4"/>
  <c r="H195" i="4"/>
  <c r="I195" i="4"/>
  <c r="K195" i="4" s="1"/>
  <c r="J195" i="4"/>
  <c r="B196" i="4"/>
  <c r="C196" i="4"/>
  <c r="D196" i="4"/>
  <c r="E196" i="4"/>
  <c r="F196" i="4"/>
  <c r="G196" i="4"/>
  <c r="H196" i="4"/>
  <c r="I196" i="4"/>
  <c r="J196" i="4"/>
  <c r="B197" i="4"/>
  <c r="C197" i="4"/>
  <c r="D197" i="4"/>
  <c r="E197" i="4"/>
  <c r="F197" i="4"/>
  <c r="G197" i="4"/>
  <c r="H197" i="4"/>
  <c r="I197" i="4"/>
  <c r="K197" i="4" s="1"/>
  <c r="J197" i="4"/>
  <c r="B198" i="4"/>
  <c r="C198" i="4"/>
  <c r="D198" i="4"/>
  <c r="E198" i="4"/>
  <c r="F198" i="4"/>
  <c r="G198" i="4"/>
  <c r="H198" i="4"/>
  <c r="I198" i="4"/>
  <c r="J198" i="4"/>
  <c r="B199" i="4"/>
  <c r="C199" i="4"/>
  <c r="D199" i="4"/>
  <c r="E199" i="4"/>
  <c r="F199" i="4"/>
  <c r="G199" i="4"/>
  <c r="H199" i="4"/>
  <c r="I199" i="4"/>
  <c r="K199" i="4" s="1"/>
  <c r="J199" i="4"/>
  <c r="J2" i="4"/>
  <c r="I2" i="4"/>
  <c r="H2" i="4"/>
  <c r="G2" i="4"/>
  <c r="F2" i="4"/>
  <c r="E2" i="4"/>
  <c r="L2" i="4" s="1"/>
  <c r="D2" i="4"/>
  <c r="C2" i="4"/>
  <c r="B2" i="4"/>
  <c r="L27" i="3"/>
  <c r="H27" i="3"/>
  <c r="O27" i="3"/>
  <c r="F27" i="3"/>
  <c r="I27" i="3" s="1"/>
  <c r="R40" i="3" l="1"/>
  <c r="Q28" i="3"/>
  <c r="G28" i="3"/>
  <c r="Q41" i="3"/>
  <c r="G37" i="3"/>
  <c r="Q33" i="3"/>
  <c r="Q37" i="3"/>
  <c r="R29" i="3"/>
  <c r="R44" i="3"/>
  <c r="R41" i="3"/>
  <c r="Q29" i="3"/>
  <c r="Q40" i="3"/>
  <c r="G29" i="3"/>
  <c r="Q30" i="3"/>
  <c r="G30" i="3"/>
  <c r="Q36" i="3"/>
  <c r="R31" i="3"/>
  <c r="S31" i="3" s="1"/>
  <c r="R32" i="3"/>
  <c r="R33" i="3"/>
  <c r="R39" i="3"/>
  <c r="R37" i="3"/>
  <c r="R42" i="3"/>
  <c r="R38" i="3"/>
  <c r="Q32" i="3"/>
  <c r="G32" i="3"/>
  <c r="Q39" i="3"/>
  <c r="G44" i="3"/>
  <c r="Q35" i="3"/>
  <c r="Q44" i="3"/>
  <c r="S44" i="3" s="1"/>
  <c r="R28" i="3"/>
  <c r="L1" i="3"/>
  <c r="Q43" i="3"/>
  <c r="G43" i="3"/>
  <c r="Q42" i="3"/>
  <c r="S42" i="3" s="1"/>
  <c r="G38" i="3"/>
  <c r="Q34" i="3"/>
  <c r="Q38" i="3"/>
  <c r="R35" i="3"/>
  <c r="R34" i="3"/>
  <c r="R30" i="3"/>
  <c r="R43" i="3"/>
  <c r="R36" i="3"/>
  <c r="J27" i="3"/>
  <c r="P27" i="3"/>
  <c r="Q27" i="3"/>
  <c r="M27" i="3"/>
  <c r="N27" i="3"/>
  <c r="G27" i="3"/>
  <c r="C42" i="3"/>
  <c r="U42" i="3" s="1"/>
  <c r="C38" i="3"/>
  <c r="C34" i="3"/>
  <c r="U34" i="3" s="1"/>
  <c r="C30" i="3"/>
  <c r="C41" i="3"/>
  <c r="U41" i="3" s="1"/>
  <c r="C37" i="3"/>
  <c r="C33" i="3"/>
  <c r="U33" i="3" s="1"/>
  <c r="C29" i="3"/>
  <c r="C44" i="3"/>
  <c r="C40" i="3"/>
  <c r="U40" i="3" s="1"/>
  <c r="C36" i="3"/>
  <c r="K36" i="3" s="1"/>
  <c r="C32" i="3"/>
  <c r="C28" i="3"/>
  <c r="C43" i="3"/>
  <c r="C39" i="3"/>
  <c r="U39" i="3" s="1"/>
  <c r="C35" i="3"/>
  <c r="U35" i="3" s="1"/>
  <c r="C31" i="3"/>
  <c r="U31" i="3" s="1"/>
  <c r="C27" i="3"/>
  <c r="L197" i="4"/>
  <c r="L193" i="4"/>
  <c r="L189" i="4"/>
  <c r="L185" i="4"/>
  <c r="K196" i="4"/>
  <c r="L196" i="4"/>
  <c r="K192" i="4"/>
  <c r="L192" i="4"/>
  <c r="K188" i="4"/>
  <c r="L188" i="4"/>
  <c r="L184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K2" i="4"/>
  <c r="K198" i="4"/>
  <c r="L198" i="4"/>
  <c r="K194" i="4"/>
  <c r="L194" i="4"/>
  <c r="K190" i="4"/>
  <c r="L190" i="4"/>
  <c r="K186" i="4"/>
  <c r="L186" i="4"/>
  <c r="K182" i="4"/>
  <c r="L182" i="4"/>
  <c r="K178" i="4"/>
  <c r="L178" i="4"/>
  <c r="K174" i="4"/>
  <c r="L174" i="4"/>
  <c r="K170" i="4"/>
  <c r="L170" i="4"/>
  <c r="K166" i="4"/>
  <c r="L166" i="4"/>
  <c r="K162" i="4"/>
  <c r="L162" i="4"/>
  <c r="K158" i="4"/>
  <c r="L158" i="4"/>
  <c r="K154" i="4"/>
  <c r="L154" i="4"/>
  <c r="K150" i="4"/>
  <c r="L150" i="4"/>
  <c r="K146" i="4"/>
  <c r="L146" i="4"/>
  <c r="K142" i="4"/>
  <c r="L142" i="4"/>
  <c r="K138" i="4"/>
  <c r="L138" i="4"/>
  <c r="K134" i="4"/>
  <c r="L134" i="4"/>
  <c r="K130" i="4"/>
  <c r="L130" i="4"/>
  <c r="K126" i="4"/>
  <c r="L126" i="4"/>
  <c r="K122" i="4"/>
  <c r="L122" i="4"/>
  <c r="K118" i="4"/>
  <c r="L118" i="4"/>
  <c r="K114" i="4"/>
  <c r="L114" i="4"/>
  <c r="K110" i="4"/>
  <c r="L110" i="4"/>
  <c r="K106" i="4"/>
  <c r="L106" i="4"/>
  <c r="K102" i="4"/>
  <c r="L102" i="4"/>
  <c r="K98" i="4"/>
  <c r="L98" i="4"/>
  <c r="K94" i="4"/>
  <c r="L94" i="4"/>
  <c r="K90" i="4"/>
  <c r="L90" i="4"/>
  <c r="K86" i="4"/>
  <c r="L86" i="4"/>
  <c r="K82" i="4"/>
  <c r="L82" i="4"/>
  <c r="K78" i="4"/>
  <c r="L78" i="4"/>
  <c r="K74" i="4"/>
  <c r="L74" i="4"/>
  <c r="K70" i="4"/>
  <c r="L70" i="4"/>
  <c r="K66" i="4"/>
  <c r="L66" i="4"/>
  <c r="K62" i="4"/>
  <c r="L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L21" i="4"/>
  <c r="L17" i="4"/>
  <c r="L13" i="4"/>
  <c r="L9" i="4"/>
  <c r="L5" i="4"/>
  <c r="L28" i="4"/>
  <c r="L24" i="4"/>
  <c r="L20" i="4"/>
  <c r="L16" i="4"/>
  <c r="L12" i="4"/>
  <c r="L8" i="4"/>
  <c r="L4" i="4"/>
  <c r="D4" i="3"/>
  <c r="F4" i="3" s="1"/>
  <c r="F3" i="3"/>
  <c r="U38" i="3" l="1"/>
  <c r="U44" i="3"/>
  <c r="U30" i="3"/>
  <c r="U28" i="3"/>
  <c r="U43" i="3"/>
  <c r="U32" i="3"/>
  <c r="U29" i="3"/>
  <c r="U37" i="3"/>
  <c r="U36" i="3"/>
  <c r="U27" i="3"/>
  <c r="S40" i="3"/>
  <c r="S32" i="3"/>
  <c r="S43" i="3"/>
  <c r="S38" i="3"/>
  <c r="S35" i="3"/>
  <c r="S39" i="3"/>
  <c r="S41" i="3"/>
  <c r="K40" i="3"/>
  <c r="K28" i="3"/>
  <c r="S34" i="3"/>
  <c r="K44" i="3"/>
  <c r="T44" i="3" s="1"/>
  <c r="K42" i="3"/>
  <c r="T42" i="3" s="1"/>
  <c r="K41" i="3"/>
  <c r="S36" i="3"/>
  <c r="T36" i="3" s="1"/>
  <c r="K33" i="3"/>
  <c r="S28" i="3"/>
  <c r="M1" i="3"/>
  <c r="K29" i="3"/>
  <c r="K37" i="3"/>
  <c r="K38" i="3"/>
  <c r="K43" i="3"/>
  <c r="K30" i="3"/>
  <c r="S29" i="3"/>
  <c r="S37" i="3"/>
  <c r="K31" i="3"/>
  <c r="T31" i="3" s="1"/>
  <c r="K34" i="3"/>
  <c r="K32" i="3"/>
  <c r="K39" i="3"/>
  <c r="S30" i="3"/>
  <c r="K35" i="3"/>
  <c r="S33" i="3"/>
  <c r="K27" i="3"/>
  <c r="R27" i="3"/>
  <c r="D5" i="3"/>
  <c r="D6" i="3" s="1"/>
  <c r="D7" i="3" s="1"/>
  <c r="D8" i="3" s="1"/>
  <c r="E4" i="3"/>
  <c r="K11" i="3"/>
  <c r="K19" i="3"/>
  <c r="K17" i="3"/>
  <c r="K6" i="3"/>
  <c r="T32" i="3" l="1"/>
  <c r="T40" i="3"/>
  <c r="T43" i="3"/>
  <c r="T38" i="3"/>
  <c r="T33" i="3"/>
  <c r="R62" i="3"/>
  <c r="G50" i="3"/>
  <c r="G57" i="3"/>
  <c r="R61" i="3"/>
  <c r="R57" i="3"/>
  <c r="T35" i="3"/>
  <c r="T39" i="3"/>
  <c r="T41" i="3"/>
  <c r="T34" i="3"/>
  <c r="T29" i="3"/>
  <c r="G51" i="3"/>
  <c r="Q54" i="3"/>
  <c r="Q51" i="3"/>
  <c r="T37" i="3"/>
  <c r="T30" i="3"/>
  <c r="N1" i="3"/>
  <c r="T28" i="3"/>
  <c r="E7" i="3"/>
  <c r="E6" i="3"/>
  <c r="F6" i="3"/>
  <c r="S27" i="3"/>
  <c r="F7" i="3"/>
  <c r="F5" i="3"/>
  <c r="E5" i="3"/>
  <c r="F8" i="3"/>
  <c r="E8" i="3"/>
  <c r="D9" i="3"/>
  <c r="K7" i="3"/>
  <c r="K15" i="3"/>
  <c r="K18" i="3"/>
  <c r="K5" i="3"/>
  <c r="K4" i="3"/>
  <c r="K9" i="3"/>
  <c r="K14" i="3"/>
  <c r="K10" i="3"/>
  <c r="K13" i="3"/>
  <c r="K16" i="3"/>
  <c r="K12" i="3"/>
  <c r="K8" i="3"/>
  <c r="K3" i="3"/>
  <c r="Q50" i="3" l="1"/>
  <c r="Q49" i="3"/>
  <c r="Q62" i="3"/>
  <c r="S62" i="3" s="1"/>
  <c r="R45" i="3"/>
  <c r="Q56" i="3"/>
  <c r="Q61" i="3"/>
  <c r="S61" i="3" s="1"/>
  <c r="G62" i="3"/>
  <c r="Q57" i="3"/>
  <c r="S57" i="3" s="1"/>
  <c r="G53" i="3"/>
  <c r="G52" i="3"/>
  <c r="R60" i="3"/>
  <c r="G49" i="3"/>
  <c r="Q55" i="3"/>
  <c r="R55" i="3"/>
  <c r="R49" i="3"/>
  <c r="R50" i="3"/>
  <c r="S50" i="3" s="1"/>
  <c r="G61" i="3"/>
  <c r="G55" i="3"/>
  <c r="R48" i="3"/>
  <c r="O1" i="3"/>
  <c r="C50" i="3"/>
  <c r="U50" i="3" s="1"/>
  <c r="C51" i="3"/>
  <c r="U51" i="3" s="1"/>
  <c r="C47" i="3"/>
  <c r="T27" i="3"/>
  <c r="D10" i="3"/>
  <c r="F9" i="3"/>
  <c r="E9" i="3"/>
  <c r="K2" i="3"/>
  <c r="S49" i="3" l="1"/>
  <c r="R58" i="3"/>
  <c r="G45" i="3"/>
  <c r="Q59" i="3"/>
  <c r="G59" i="3"/>
  <c r="S55" i="3"/>
  <c r="R46" i="3"/>
  <c r="R53" i="3"/>
  <c r="Q47" i="3"/>
  <c r="G47" i="3"/>
  <c r="U47" i="3" s="1"/>
  <c r="Q52" i="3"/>
  <c r="R52" i="3"/>
  <c r="R47" i="3"/>
  <c r="Q53" i="3"/>
  <c r="Q48" i="3"/>
  <c r="S48" i="3" s="1"/>
  <c r="G48" i="3"/>
  <c r="G60" i="3"/>
  <c r="Q60" i="3"/>
  <c r="S60" i="3" s="1"/>
  <c r="G58" i="3"/>
  <c r="R54" i="3"/>
  <c r="S54" i="3" s="1"/>
  <c r="R51" i="3"/>
  <c r="S51" i="3" s="1"/>
  <c r="G54" i="3"/>
  <c r="G56" i="3"/>
  <c r="R59" i="3"/>
  <c r="S59" i="3" s="1"/>
  <c r="R56" i="3"/>
  <c r="S56" i="3" s="1"/>
  <c r="Q46" i="3"/>
  <c r="G46" i="3"/>
  <c r="Q58" i="3"/>
  <c r="K50" i="3"/>
  <c r="T50" i="3" s="1"/>
  <c r="P1" i="3"/>
  <c r="K51" i="3"/>
  <c r="C57" i="3"/>
  <c r="U57" i="3" s="1"/>
  <c r="C53" i="3"/>
  <c r="U53" i="3" s="1"/>
  <c r="C49" i="3"/>
  <c r="U49" i="3" s="1"/>
  <c r="C58" i="3"/>
  <c r="C62" i="3"/>
  <c r="U62" i="3" s="1"/>
  <c r="C61" i="3"/>
  <c r="U61" i="3" s="1"/>
  <c r="C56" i="3"/>
  <c r="C46" i="3"/>
  <c r="U46" i="3" s="1"/>
  <c r="C52" i="3"/>
  <c r="U52" i="3" s="1"/>
  <c r="C60" i="3"/>
  <c r="U60" i="3" s="1"/>
  <c r="C54" i="3"/>
  <c r="U54" i="3" s="1"/>
  <c r="C55" i="3"/>
  <c r="U55" i="3" s="1"/>
  <c r="C59" i="3"/>
  <c r="U59" i="3" s="1"/>
  <c r="C48" i="3"/>
  <c r="D11" i="3"/>
  <c r="F10" i="3"/>
  <c r="E10" i="3"/>
  <c r="L7" i="3"/>
  <c r="U58" i="3" l="1"/>
  <c r="U48" i="3"/>
  <c r="U56" i="3"/>
  <c r="S58" i="3"/>
  <c r="K47" i="3"/>
  <c r="C68" i="3"/>
  <c r="Q70" i="3"/>
  <c r="G70" i="3"/>
  <c r="Q68" i="3"/>
  <c r="S46" i="3"/>
  <c r="S52" i="3"/>
  <c r="S53" i="3"/>
  <c r="Q45" i="3"/>
  <c r="S45" i="3" s="1"/>
  <c r="T51" i="3"/>
  <c r="C45" i="3"/>
  <c r="U45" i="3" s="1"/>
  <c r="S47" i="3"/>
  <c r="K55" i="3"/>
  <c r="T55" i="3" s="1"/>
  <c r="K46" i="3"/>
  <c r="K62" i="3"/>
  <c r="T62" i="3" s="1"/>
  <c r="K57" i="3"/>
  <c r="K48" i="3"/>
  <c r="K59" i="3"/>
  <c r="T59" i="3" s="1"/>
  <c r="K53" i="3"/>
  <c r="K54" i="3"/>
  <c r="T54" i="3" s="1"/>
  <c r="K56" i="3"/>
  <c r="K58" i="3"/>
  <c r="K61" i="3"/>
  <c r="K49" i="3"/>
  <c r="Q1" i="3"/>
  <c r="K60" i="3"/>
  <c r="T60" i="3" s="1"/>
  <c r="K52" i="3"/>
  <c r="E11" i="3"/>
  <c r="D12" i="3"/>
  <c r="F11" i="3"/>
  <c r="L12" i="3"/>
  <c r="L11" i="3"/>
  <c r="L16" i="3"/>
  <c r="L19" i="3"/>
  <c r="L8" i="3"/>
  <c r="L17" i="3"/>
  <c r="T58" i="3" l="1"/>
  <c r="T56" i="3"/>
  <c r="T48" i="3"/>
  <c r="T49" i="3"/>
  <c r="T57" i="3"/>
  <c r="T61" i="3"/>
  <c r="T47" i="3"/>
  <c r="T46" i="3"/>
  <c r="T52" i="3"/>
  <c r="K45" i="3"/>
  <c r="T53" i="3"/>
  <c r="C77" i="3"/>
  <c r="R77" i="3"/>
  <c r="C72" i="3"/>
  <c r="G76" i="3"/>
  <c r="R76" i="3"/>
  <c r="R72" i="3"/>
  <c r="C80" i="3"/>
  <c r="G67" i="3"/>
  <c r="Q80" i="3"/>
  <c r="Q67" i="3"/>
  <c r="C73" i="3"/>
  <c r="Q73" i="3"/>
  <c r="Q74" i="3"/>
  <c r="G74" i="3"/>
  <c r="C78" i="3"/>
  <c r="Q78" i="3"/>
  <c r="G71" i="3"/>
  <c r="Q71" i="3"/>
  <c r="C69" i="3"/>
  <c r="G79" i="3"/>
  <c r="R79" i="3"/>
  <c r="R69" i="3"/>
  <c r="G63" i="3"/>
  <c r="R63" i="3"/>
  <c r="R1" i="3"/>
  <c r="F12" i="3"/>
  <c r="E12" i="3"/>
  <c r="D13" i="3"/>
  <c r="L14" i="3"/>
  <c r="L6" i="3"/>
  <c r="L4" i="3"/>
  <c r="L3" i="3"/>
  <c r="L18" i="3"/>
  <c r="L15" i="3"/>
  <c r="L5" i="3"/>
  <c r="L9" i="3"/>
  <c r="L13" i="3"/>
  <c r="L10" i="3"/>
  <c r="C76" i="3" l="1"/>
  <c r="U76" i="3" s="1"/>
  <c r="Q76" i="3"/>
  <c r="S76" i="3" s="1"/>
  <c r="Q72" i="3"/>
  <c r="G72" i="3"/>
  <c r="U72" i="3" s="1"/>
  <c r="Q75" i="3"/>
  <c r="C75" i="3"/>
  <c r="Q64" i="3"/>
  <c r="G64" i="3"/>
  <c r="C66" i="3"/>
  <c r="Q65" i="3"/>
  <c r="G65" i="3"/>
  <c r="Q66" i="3"/>
  <c r="Q79" i="3"/>
  <c r="S79" i="3" s="1"/>
  <c r="C79" i="3"/>
  <c r="G69" i="3"/>
  <c r="U69" i="3" s="1"/>
  <c r="Q69" i="3"/>
  <c r="S69" i="3" s="1"/>
  <c r="R80" i="3"/>
  <c r="S80" i="3" s="1"/>
  <c r="C67" i="3"/>
  <c r="U67" i="3" s="1"/>
  <c r="G80" i="3"/>
  <c r="U80" i="3" s="1"/>
  <c r="R67" i="3"/>
  <c r="S67" i="3" s="1"/>
  <c r="R73" i="3"/>
  <c r="S73" i="3" s="1"/>
  <c r="C74" i="3"/>
  <c r="G73" i="3"/>
  <c r="U73" i="3" s="1"/>
  <c r="R74" i="3"/>
  <c r="S74" i="3" s="1"/>
  <c r="C65" i="3"/>
  <c r="R65" i="3"/>
  <c r="R66" i="3"/>
  <c r="G66" i="3"/>
  <c r="T45" i="3"/>
  <c r="R75" i="3"/>
  <c r="C64" i="3"/>
  <c r="R64" i="3"/>
  <c r="G75" i="3"/>
  <c r="R71" i="3"/>
  <c r="S71" i="3" s="1"/>
  <c r="R70" i="3"/>
  <c r="S70" i="3" s="1"/>
  <c r="S72" i="3"/>
  <c r="S1" i="3"/>
  <c r="D14" i="3"/>
  <c r="F13" i="3"/>
  <c r="E13" i="3"/>
  <c r="L2" i="3"/>
  <c r="K76" i="3" l="1"/>
  <c r="K72" i="3"/>
  <c r="U64" i="3"/>
  <c r="K73" i="3"/>
  <c r="T73" i="3" s="1"/>
  <c r="U65" i="3"/>
  <c r="S64" i="3"/>
  <c r="K79" i="3"/>
  <c r="U79" i="3"/>
  <c r="U75" i="3"/>
  <c r="U66" i="3"/>
  <c r="K74" i="3"/>
  <c r="T74" i="3" s="1"/>
  <c r="U74" i="3"/>
  <c r="S75" i="3"/>
  <c r="K66" i="3"/>
  <c r="K80" i="3"/>
  <c r="K67" i="3"/>
  <c r="T67" i="3" s="1"/>
  <c r="S65" i="3"/>
  <c r="S66" i="3"/>
  <c r="K69" i="3"/>
  <c r="K65" i="3"/>
  <c r="K64" i="3"/>
  <c r="K75" i="3"/>
  <c r="Q63" i="3"/>
  <c r="S63" i="3" s="1"/>
  <c r="G77" i="3"/>
  <c r="U77" i="3" s="1"/>
  <c r="Q77" i="3"/>
  <c r="S77" i="3" s="1"/>
  <c r="C63" i="3"/>
  <c r="U63" i="3" s="1"/>
  <c r="T72" i="3"/>
  <c r="R68" i="3"/>
  <c r="S68" i="3" s="1"/>
  <c r="C70" i="3"/>
  <c r="U70" i="3" s="1"/>
  <c r="C71" i="3"/>
  <c r="U71" i="3" s="1"/>
  <c r="G78" i="3"/>
  <c r="U78" i="3" s="1"/>
  <c r="R78" i="3"/>
  <c r="S78" i="3" s="1"/>
  <c r="G68" i="3"/>
  <c r="U68" i="3" s="1"/>
  <c r="T76" i="3"/>
  <c r="T79" i="3"/>
  <c r="T80" i="3"/>
  <c r="T1" i="3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D15" i="3"/>
  <c r="F14" i="3"/>
  <c r="E14" i="3"/>
  <c r="M13" i="3"/>
  <c r="M6" i="3"/>
  <c r="M12" i="3"/>
  <c r="M11" i="3"/>
  <c r="M19" i="3"/>
  <c r="M15" i="3"/>
  <c r="M18" i="3"/>
  <c r="T65" i="3" l="1"/>
  <c r="T75" i="3"/>
  <c r="T66" i="3"/>
  <c r="K77" i="3"/>
  <c r="T64" i="3"/>
  <c r="T69" i="3"/>
  <c r="Q92" i="3"/>
  <c r="C92" i="3"/>
  <c r="Q83" i="3"/>
  <c r="G83" i="3"/>
  <c r="K63" i="3"/>
  <c r="T77" i="3"/>
  <c r="Q85" i="3"/>
  <c r="G91" i="3"/>
  <c r="C90" i="3"/>
  <c r="Q91" i="3"/>
  <c r="Q90" i="3"/>
  <c r="R91" i="3"/>
  <c r="C85" i="3"/>
  <c r="Q93" i="3"/>
  <c r="G93" i="3"/>
  <c r="R90" i="3"/>
  <c r="C91" i="3"/>
  <c r="G90" i="3"/>
  <c r="K78" i="3"/>
  <c r="T78" i="3" s="1"/>
  <c r="Q94" i="3"/>
  <c r="K71" i="3"/>
  <c r="K68" i="3"/>
  <c r="K70" i="3"/>
  <c r="T70" i="3" s="1"/>
  <c r="C98" i="3"/>
  <c r="G96" i="3"/>
  <c r="R96" i="3"/>
  <c r="R98" i="3"/>
  <c r="C97" i="3"/>
  <c r="Q88" i="3"/>
  <c r="Q97" i="3"/>
  <c r="G88" i="3"/>
  <c r="E15" i="3"/>
  <c r="D16" i="3"/>
  <c r="F15" i="3"/>
  <c r="M8" i="3"/>
  <c r="M14" i="3"/>
  <c r="M16" i="3"/>
  <c r="M3" i="3"/>
  <c r="M4" i="3"/>
  <c r="M5" i="3"/>
  <c r="M17" i="3"/>
  <c r="M9" i="3"/>
  <c r="G92" i="3" l="1"/>
  <c r="U92" i="3" s="1"/>
  <c r="C83" i="3"/>
  <c r="K83" i="3" s="1"/>
  <c r="R83" i="3"/>
  <c r="S83" i="3" s="1"/>
  <c r="R92" i="3"/>
  <c r="S92" i="3" s="1"/>
  <c r="U91" i="3"/>
  <c r="U90" i="3"/>
  <c r="Q84" i="3"/>
  <c r="R93" i="3"/>
  <c r="S93" i="3" s="1"/>
  <c r="G85" i="3"/>
  <c r="U85" i="3" s="1"/>
  <c r="R85" i="3"/>
  <c r="S85" i="3" s="1"/>
  <c r="C93" i="3"/>
  <c r="U93" i="3" s="1"/>
  <c r="K91" i="3"/>
  <c r="S90" i="3"/>
  <c r="R82" i="3"/>
  <c r="C82" i="3"/>
  <c r="R94" i="3"/>
  <c r="S94" i="3" s="1"/>
  <c r="G94" i="3"/>
  <c r="G95" i="3"/>
  <c r="C87" i="3"/>
  <c r="Q95" i="3"/>
  <c r="Q87" i="3"/>
  <c r="T68" i="3"/>
  <c r="T71" i="3"/>
  <c r="T63" i="3"/>
  <c r="G87" i="3"/>
  <c r="S91" i="3"/>
  <c r="C94" i="3"/>
  <c r="G82" i="3"/>
  <c r="R95" i="3"/>
  <c r="K90" i="3"/>
  <c r="R87" i="3"/>
  <c r="C95" i="3"/>
  <c r="Q82" i="3"/>
  <c r="G97" i="3"/>
  <c r="U97" i="3" s="1"/>
  <c r="R88" i="3"/>
  <c r="S88" i="3" s="1"/>
  <c r="R97" i="3"/>
  <c r="S97" i="3" s="1"/>
  <c r="C88" i="3"/>
  <c r="Q81" i="3"/>
  <c r="C84" i="3"/>
  <c r="G81" i="3"/>
  <c r="Q96" i="3"/>
  <c r="S96" i="3" s="1"/>
  <c r="F16" i="3"/>
  <c r="E16" i="3"/>
  <c r="D17" i="3"/>
  <c r="M2" i="3"/>
  <c r="M10" i="3"/>
  <c r="M7" i="3"/>
  <c r="K92" i="3" l="1"/>
  <c r="T92" i="3" s="1"/>
  <c r="U83" i="3"/>
  <c r="U87" i="3"/>
  <c r="U95" i="3"/>
  <c r="K88" i="3"/>
  <c r="U88" i="3"/>
  <c r="U94" i="3"/>
  <c r="U82" i="3"/>
  <c r="K93" i="3"/>
  <c r="T93" i="3" s="1"/>
  <c r="T83" i="3"/>
  <c r="K85" i="3"/>
  <c r="T85" i="3" s="1"/>
  <c r="S87" i="3"/>
  <c r="S82" i="3"/>
  <c r="T91" i="3"/>
  <c r="S95" i="3"/>
  <c r="K87" i="3"/>
  <c r="Q89" i="3"/>
  <c r="C81" i="3"/>
  <c r="U81" i="3" s="1"/>
  <c r="R84" i="3"/>
  <c r="S84" i="3" s="1"/>
  <c r="R81" i="3"/>
  <c r="S81" i="3" s="1"/>
  <c r="G84" i="3"/>
  <c r="U84" i="3" s="1"/>
  <c r="C86" i="3"/>
  <c r="G89" i="3"/>
  <c r="R89" i="3"/>
  <c r="R86" i="3"/>
  <c r="T90" i="3"/>
  <c r="K95" i="3"/>
  <c r="K97" i="3"/>
  <c r="T97" i="3" s="1"/>
  <c r="K82" i="3"/>
  <c r="K94" i="3"/>
  <c r="T94" i="3" s="1"/>
  <c r="T88" i="3"/>
  <c r="C89" i="3"/>
  <c r="G86" i="3"/>
  <c r="Q86" i="3"/>
  <c r="Q98" i="3"/>
  <c r="S98" i="3" s="1"/>
  <c r="C96" i="3"/>
  <c r="U96" i="3" s="1"/>
  <c r="G98" i="3"/>
  <c r="U98" i="3" s="1"/>
  <c r="D18" i="3"/>
  <c r="F17" i="3"/>
  <c r="E17" i="3"/>
  <c r="N11" i="3"/>
  <c r="N4" i="3"/>
  <c r="N14" i="3"/>
  <c r="N6" i="3"/>
  <c r="N9" i="3"/>
  <c r="N18" i="3"/>
  <c r="N12" i="3"/>
  <c r="N15" i="3"/>
  <c r="N13" i="3"/>
  <c r="Q108" i="3" l="1"/>
  <c r="C110" i="3"/>
  <c r="G108" i="3"/>
  <c r="Q110" i="3"/>
  <c r="T87" i="3"/>
  <c r="U89" i="3"/>
  <c r="C101" i="3"/>
  <c r="G115" i="3"/>
  <c r="R115" i="3"/>
  <c r="R101" i="3"/>
  <c r="U86" i="3"/>
  <c r="S86" i="3"/>
  <c r="R102" i="3"/>
  <c r="T95" i="3"/>
  <c r="G112" i="3"/>
  <c r="R109" i="3"/>
  <c r="C109" i="3"/>
  <c r="R112" i="3"/>
  <c r="K89" i="3"/>
  <c r="K81" i="3"/>
  <c r="K84" i="3"/>
  <c r="T84" i="3" s="1"/>
  <c r="S89" i="3"/>
  <c r="G110" i="3"/>
  <c r="T82" i="3"/>
  <c r="G105" i="3"/>
  <c r="R111" i="3"/>
  <c r="C111" i="3"/>
  <c r="R105" i="3"/>
  <c r="Q101" i="3"/>
  <c r="Q109" i="3"/>
  <c r="G100" i="3"/>
  <c r="C106" i="3"/>
  <c r="Q115" i="3"/>
  <c r="S115" i="3" s="1"/>
  <c r="C112" i="3"/>
  <c r="Q100" i="3"/>
  <c r="Q106" i="3"/>
  <c r="G101" i="3"/>
  <c r="C115" i="3"/>
  <c r="Q112" i="3"/>
  <c r="G109" i="3"/>
  <c r="C103" i="3"/>
  <c r="R110" i="3"/>
  <c r="R108" i="3"/>
  <c r="S108" i="3" s="1"/>
  <c r="G102" i="3"/>
  <c r="C108" i="3"/>
  <c r="K86" i="3"/>
  <c r="K96" i="3"/>
  <c r="K98" i="3"/>
  <c r="T98" i="3" s="1"/>
  <c r="R103" i="3"/>
  <c r="D19" i="3"/>
  <c r="F18" i="3"/>
  <c r="E18" i="3"/>
  <c r="N16" i="3"/>
  <c r="N8" i="3"/>
  <c r="N5" i="3"/>
  <c r="N3" i="3"/>
  <c r="N19" i="3"/>
  <c r="S112" i="3" l="1"/>
  <c r="S110" i="3"/>
  <c r="U110" i="3"/>
  <c r="S101" i="3"/>
  <c r="Q105" i="3"/>
  <c r="S105" i="3" s="1"/>
  <c r="U109" i="3"/>
  <c r="K108" i="3"/>
  <c r="T108" i="3" s="1"/>
  <c r="U108" i="3"/>
  <c r="K115" i="3"/>
  <c r="T115" i="3" s="1"/>
  <c r="U115" i="3"/>
  <c r="K112" i="3"/>
  <c r="U112" i="3"/>
  <c r="U101" i="3"/>
  <c r="S109" i="3"/>
  <c r="T89" i="3"/>
  <c r="G107" i="3"/>
  <c r="K110" i="3"/>
  <c r="T81" i="3"/>
  <c r="G103" i="3"/>
  <c r="U103" i="3" s="1"/>
  <c r="R106" i="3"/>
  <c r="S106" i="3" s="1"/>
  <c r="G106" i="3"/>
  <c r="U106" i="3" s="1"/>
  <c r="R100" i="3"/>
  <c r="S100" i="3" s="1"/>
  <c r="C100" i="3"/>
  <c r="T96" i="3"/>
  <c r="T86" i="3"/>
  <c r="K101" i="3"/>
  <c r="K109" i="3"/>
  <c r="C113" i="3"/>
  <c r="R113" i="3"/>
  <c r="S113" i="3" s="1"/>
  <c r="C105" i="3"/>
  <c r="U105" i="3" s="1"/>
  <c r="G111" i="3"/>
  <c r="U111" i="3" s="1"/>
  <c r="Q111" i="3"/>
  <c r="S111" i="3" s="1"/>
  <c r="Q103" i="3"/>
  <c r="S103" i="3" s="1"/>
  <c r="C102" i="3"/>
  <c r="U102" i="3" s="1"/>
  <c r="Q102" i="3"/>
  <c r="S102" i="3" s="1"/>
  <c r="C116" i="3"/>
  <c r="G104" i="3"/>
  <c r="R104" i="3"/>
  <c r="R116" i="3"/>
  <c r="E19" i="3"/>
  <c r="D20" i="3"/>
  <c r="F19" i="3"/>
  <c r="N7" i="3"/>
  <c r="O18" i="3"/>
  <c r="N17" i="3"/>
  <c r="N10" i="3"/>
  <c r="N2" i="3"/>
  <c r="O11" i="3"/>
  <c r="T110" i="3" l="1"/>
  <c r="T112" i="3"/>
  <c r="K100" i="3"/>
  <c r="U100" i="3"/>
  <c r="K103" i="3"/>
  <c r="T103" i="3" s="1"/>
  <c r="G113" i="3"/>
  <c r="U113" i="3" s="1"/>
  <c r="R107" i="3"/>
  <c r="S107" i="3" s="1"/>
  <c r="C107" i="3"/>
  <c r="U107" i="3" s="1"/>
  <c r="Q114" i="3"/>
  <c r="Q99" i="3"/>
  <c r="G114" i="3"/>
  <c r="C99" i="3"/>
  <c r="K106" i="3"/>
  <c r="T106" i="3" s="1"/>
  <c r="Q116" i="3"/>
  <c r="S116" i="3" s="1"/>
  <c r="C104" i="3"/>
  <c r="U104" i="3" s="1"/>
  <c r="G116" i="3"/>
  <c r="U116" i="3" s="1"/>
  <c r="Q104" i="3"/>
  <c r="S104" i="3" s="1"/>
  <c r="G99" i="3"/>
  <c r="R99" i="3"/>
  <c r="C114" i="3"/>
  <c r="R114" i="3"/>
  <c r="T101" i="3"/>
  <c r="T109" i="3"/>
  <c r="T100" i="3"/>
  <c r="G122" i="3"/>
  <c r="Q133" i="3"/>
  <c r="Q122" i="3"/>
  <c r="C133" i="3"/>
  <c r="Q126" i="3"/>
  <c r="C126" i="3"/>
  <c r="Q131" i="3"/>
  <c r="K105" i="3"/>
  <c r="G131" i="3"/>
  <c r="K102" i="3"/>
  <c r="K111" i="3"/>
  <c r="T111" i="3" s="1"/>
  <c r="F20" i="3"/>
  <c r="E20" i="3"/>
  <c r="D21" i="3"/>
  <c r="O4" i="3"/>
  <c r="O3" i="3"/>
  <c r="O9" i="3"/>
  <c r="O13" i="3"/>
  <c r="O12" i="3"/>
  <c r="O15" i="3"/>
  <c r="O6" i="3"/>
  <c r="O14" i="3"/>
  <c r="K116" i="3" l="1"/>
  <c r="R129" i="3"/>
  <c r="C128" i="3"/>
  <c r="G129" i="3"/>
  <c r="R128" i="3"/>
  <c r="C130" i="3"/>
  <c r="Q120" i="3"/>
  <c r="G120" i="3"/>
  <c r="Q130" i="3"/>
  <c r="S99" i="3"/>
  <c r="U114" i="3"/>
  <c r="U99" i="3"/>
  <c r="K114" i="3"/>
  <c r="K107" i="3"/>
  <c r="T107" i="3" s="1"/>
  <c r="K104" i="3"/>
  <c r="T104" i="3" s="1"/>
  <c r="K113" i="3"/>
  <c r="T113" i="3" s="1"/>
  <c r="K99" i="3"/>
  <c r="S114" i="3"/>
  <c r="Q127" i="3"/>
  <c r="G121" i="3"/>
  <c r="Q121" i="3"/>
  <c r="C127" i="3"/>
  <c r="R125" i="3"/>
  <c r="C118" i="3"/>
  <c r="R118" i="3"/>
  <c r="G125" i="3"/>
  <c r="C119" i="3"/>
  <c r="R134" i="3"/>
  <c r="G134" i="3"/>
  <c r="R119" i="3"/>
  <c r="T105" i="3"/>
  <c r="T102" i="3"/>
  <c r="C124" i="3"/>
  <c r="G117" i="3"/>
  <c r="R117" i="3"/>
  <c r="R124" i="3"/>
  <c r="T116" i="3"/>
  <c r="Q128" i="3"/>
  <c r="C121" i="3"/>
  <c r="R127" i="3"/>
  <c r="R121" i="3"/>
  <c r="G127" i="3"/>
  <c r="D22" i="3"/>
  <c r="F21" i="3"/>
  <c r="E21" i="3"/>
  <c r="O5" i="3"/>
  <c r="O10" i="3"/>
  <c r="O16" i="3"/>
  <c r="O7" i="3"/>
  <c r="O19" i="3"/>
  <c r="O8" i="3"/>
  <c r="S128" i="3" l="1"/>
  <c r="U121" i="3"/>
  <c r="T99" i="3"/>
  <c r="U127" i="3"/>
  <c r="T114" i="3"/>
  <c r="S127" i="3"/>
  <c r="Q118" i="3"/>
  <c r="S118" i="3" s="1"/>
  <c r="C125" i="3"/>
  <c r="U125" i="3" s="1"/>
  <c r="Q125" i="3"/>
  <c r="S125" i="3" s="1"/>
  <c r="G118" i="3"/>
  <c r="U118" i="3" s="1"/>
  <c r="C131" i="3"/>
  <c r="U131" i="3" s="1"/>
  <c r="G126" i="3"/>
  <c r="U126" i="3" s="1"/>
  <c r="R131" i="3"/>
  <c r="S131" i="3" s="1"/>
  <c r="R126" i="3"/>
  <c r="S126" i="3" s="1"/>
  <c r="S121" i="3"/>
  <c r="G130" i="3"/>
  <c r="U130" i="3" s="1"/>
  <c r="G132" i="3"/>
  <c r="R132" i="3"/>
  <c r="R123" i="3"/>
  <c r="C123" i="3"/>
  <c r="K118" i="3"/>
  <c r="G133" i="3"/>
  <c r="U133" i="3" s="1"/>
  <c r="G119" i="3"/>
  <c r="U119" i="3" s="1"/>
  <c r="Q119" i="3"/>
  <c r="S119" i="3" s="1"/>
  <c r="R122" i="3"/>
  <c r="S122" i="3" s="1"/>
  <c r="Q134" i="3"/>
  <c r="S134" i="3" s="1"/>
  <c r="C134" i="3"/>
  <c r="U134" i="3" s="1"/>
  <c r="C122" i="3"/>
  <c r="U122" i="3" s="1"/>
  <c r="R133" i="3"/>
  <c r="S133" i="3" s="1"/>
  <c r="K127" i="3"/>
  <c r="R120" i="3"/>
  <c r="S120" i="3" s="1"/>
  <c r="R130" i="3"/>
  <c r="S130" i="3" s="1"/>
  <c r="C120" i="3"/>
  <c r="U120" i="3" s="1"/>
  <c r="K121" i="3"/>
  <c r="G128" i="3"/>
  <c r="U128" i="3" s="1"/>
  <c r="Q129" i="3"/>
  <c r="S129" i="3" s="1"/>
  <c r="C129" i="3"/>
  <c r="U129" i="3" s="1"/>
  <c r="D23" i="3"/>
  <c r="F22" i="3"/>
  <c r="E22" i="3"/>
  <c r="O17" i="3"/>
  <c r="O2" i="3"/>
  <c r="K125" i="3" l="1"/>
  <c r="T127" i="3"/>
  <c r="C117" i="3"/>
  <c r="U117" i="3" s="1"/>
  <c r="Q117" i="3"/>
  <c r="S117" i="3" s="1"/>
  <c r="Q124" i="3"/>
  <c r="S124" i="3" s="1"/>
  <c r="G124" i="3"/>
  <c r="U124" i="3" s="1"/>
  <c r="K126" i="3"/>
  <c r="T126" i="3" s="1"/>
  <c r="Q132" i="3"/>
  <c r="S132" i="3" s="1"/>
  <c r="Q123" i="3"/>
  <c r="S123" i="3" s="1"/>
  <c r="C132" i="3"/>
  <c r="U132" i="3" s="1"/>
  <c r="G123" i="3"/>
  <c r="U123" i="3" s="1"/>
  <c r="K131" i="3"/>
  <c r="T131" i="3" s="1"/>
  <c r="T125" i="3"/>
  <c r="K130" i="3"/>
  <c r="T130" i="3" s="1"/>
  <c r="K119" i="3"/>
  <c r="T119" i="3" s="1"/>
  <c r="T118" i="3"/>
  <c r="T121" i="3"/>
  <c r="K133" i="3"/>
  <c r="T133" i="3" s="1"/>
  <c r="K122" i="3"/>
  <c r="K134" i="3"/>
  <c r="T134" i="3" s="1"/>
  <c r="K129" i="3"/>
  <c r="T129" i="3" s="1"/>
  <c r="K120" i="3"/>
  <c r="K128" i="3"/>
  <c r="E23" i="3"/>
  <c r="D24" i="3"/>
  <c r="F23" i="3"/>
  <c r="P10" i="3"/>
  <c r="P4" i="3"/>
  <c r="P18" i="3"/>
  <c r="P6" i="3"/>
  <c r="P11" i="3"/>
  <c r="P19" i="3"/>
  <c r="P14" i="3"/>
  <c r="P12" i="3"/>
  <c r="P3" i="3"/>
  <c r="P15" i="3"/>
  <c r="P16" i="3"/>
  <c r="K117" i="3" l="1"/>
  <c r="K124" i="3"/>
  <c r="T124" i="3" s="1"/>
  <c r="K123" i="3"/>
  <c r="T123" i="3" s="1"/>
  <c r="Q149" i="3"/>
  <c r="C145" i="3"/>
  <c r="G149" i="3"/>
  <c r="Q145" i="3"/>
  <c r="K132" i="3"/>
  <c r="T132" i="3" s="1"/>
  <c r="G145" i="3"/>
  <c r="U145" i="3" s="1"/>
  <c r="R145" i="3"/>
  <c r="C149" i="3"/>
  <c r="R149" i="3"/>
  <c r="R141" i="3"/>
  <c r="G141" i="3"/>
  <c r="C143" i="3"/>
  <c r="R143" i="3"/>
  <c r="T117" i="3"/>
  <c r="C144" i="3"/>
  <c r="Q144" i="3"/>
  <c r="G139" i="3"/>
  <c r="Q139" i="3"/>
  <c r="G138" i="3"/>
  <c r="R136" i="3"/>
  <c r="R138" i="3"/>
  <c r="C136" i="3"/>
  <c r="G144" i="3"/>
  <c r="R144" i="3"/>
  <c r="R139" i="3"/>
  <c r="C139" i="3"/>
  <c r="T128" i="3"/>
  <c r="T122" i="3"/>
  <c r="T120" i="3"/>
  <c r="R137" i="3"/>
  <c r="Q147" i="3"/>
  <c r="Q140" i="3"/>
  <c r="Q152" i="3"/>
  <c r="G140" i="3"/>
  <c r="C148" i="3"/>
  <c r="Q148" i="3"/>
  <c r="G147" i="3"/>
  <c r="Q151" i="3"/>
  <c r="C151" i="3"/>
  <c r="K149" i="3"/>
  <c r="G151" i="3"/>
  <c r="R147" i="3"/>
  <c r="R151" i="3"/>
  <c r="C147" i="3"/>
  <c r="G135" i="3"/>
  <c r="C137" i="3"/>
  <c r="R135" i="3"/>
  <c r="C152" i="3"/>
  <c r="G142" i="3"/>
  <c r="Q142" i="3"/>
  <c r="F24" i="3"/>
  <c r="E24" i="3"/>
  <c r="P17" i="3"/>
  <c r="P8" i="3"/>
  <c r="P7" i="3"/>
  <c r="P13" i="3"/>
  <c r="P5" i="3"/>
  <c r="P2" i="3"/>
  <c r="P9" i="3"/>
  <c r="S145" i="3" l="1"/>
  <c r="S149" i="3"/>
  <c r="K145" i="3"/>
  <c r="U149" i="3"/>
  <c r="G152" i="3"/>
  <c r="C142" i="3"/>
  <c r="U142" i="3" s="1"/>
  <c r="R142" i="3"/>
  <c r="S142" i="3" s="1"/>
  <c r="R152" i="3"/>
  <c r="S152" i="3" s="1"/>
  <c r="U152" i="3"/>
  <c r="U151" i="3"/>
  <c r="U147" i="3"/>
  <c r="U139" i="3"/>
  <c r="U144" i="3"/>
  <c r="K139" i="3"/>
  <c r="S139" i="3"/>
  <c r="K144" i="3"/>
  <c r="G146" i="3"/>
  <c r="R146" i="3"/>
  <c r="R150" i="3"/>
  <c r="C150" i="3"/>
  <c r="S144" i="3"/>
  <c r="C141" i="3"/>
  <c r="U141" i="3" s="1"/>
  <c r="Q141" i="3"/>
  <c r="S141" i="3" s="1"/>
  <c r="Q143" i="3"/>
  <c r="S143" i="3" s="1"/>
  <c r="G143" i="3"/>
  <c r="U143" i="3" s="1"/>
  <c r="S147" i="3"/>
  <c r="Q135" i="3"/>
  <c r="G137" i="3"/>
  <c r="U137" i="3" s="1"/>
  <c r="C135" i="3"/>
  <c r="U135" i="3" s="1"/>
  <c r="Q137" i="3"/>
  <c r="S137" i="3" s="1"/>
  <c r="S135" i="3"/>
  <c r="R148" i="3"/>
  <c r="S148" i="3" s="1"/>
  <c r="C140" i="3"/>
  <c r="G148" i="3"/>
  <c r="U148" i="3" s="1"/>
  <c r="R140" i="3"/>
  <c r="S140" i="3" s="1"/>
  <c r="C138" i="3"/>
  <c r="U138" i="3" s="1"/>
  <c r="G136" i="3"/>
  <c r="U136" i="3" s="1"/>
  <c r="Q136" i="3"/>
  <c r="S136" i="3" s="1"/>
  <c r="Q138" i="3"/>
  <c r="S138" i="3" s="1"/>
  <c r="T139" i="3"/>
  <c r="T145" i="3"/>
  <c r="T149" i="3"/>
  <c r="K152" i="3"/>
  <c r="K151" i="3"/>
  <c r="S151" i="3"/>
  <c r="K142" i="3"/>
  <c r="Q146" i="3"/>
  <c r="G150" i="3"/>
  <c r="Q150" i="3"/>
  <c r="K147" i="3"/>
  <c r="C146" i="3"/>
  <c r="U146" i="3" s="1"/>
  <c r="Q16" i="3"/>
  <c r="Q6" i="3"/>
  <c r="Q12" i="3"/>
  <c r="T144" i="3" l="1"/>
  <c r="S150" i="3"/>
  <c r="K140" i="3"/>
  <c r="U140" i="3"/>
  <c r="U150" i="3"/>
  <c r="K148" i="3"/>
  <c r="T148" i="3" s="1"/>
  <c r="T152" i="3"/>
  <c r="K136" i="3"/>
  <c r="T136" i="3" s="1"/>
  <c r="K135" i="3"/>
  <c r="T135" i="3" s="1"/>
  <c r="S146" i="3"/>
  <c r="K137" i="3"/>
  <c r="T137" i="3" s="1"/>
  <c r="K138" i="3"/>
  <c r="T138" i="3" s="1"/>
  <c r="K143" i="3"/>
  <c r="T143" i="3" s="1"/>
  <c r="K141" i="3"/>
  <c r="T140" i="3"/>
  <c r="R155" i="3"/>
  <c r="C157" i="3"/>
  <c r="R157" i="3"/>
  <c r="G155" i="3"/>
  <c r="T142" i="3"/>
  <c r="T147" i="3"/>
  <c r="G158" i="3"/>
  <c r="G160" i="3"/>
  <c r="Q163" i="3"/>
  <c r="Q160" i="3"/>
  <c r="C163" i="3"/>
  <c r="T151" i="3"/>
  <c r="R158" i="3"/>
  <c r="R167" i="3"/>
  <c r="C167" i="3"/>
  <c r="K146" i="3"/>
  <c r="K150" i="3"/>
  <c r="Q11" i="3"/>
  <c r="Q19" i="3"/>
  <c r="Q2" i="3"/>
  <c r="Q9" i="3"/>
  <c r="Q10" i="3"/>
  <c r="Q7" i="3"/>
  <c r="Q4" i="3"/>
  <c r="Q3" i="3"/>
  <c r="Q14" i="3"/>
  <c r="Q15" i="3"/>
  <c r="Q5" i="3"/>
  <c r="Q18" i="3"/>
  <c r="T150" i="3" l="1"/>
  <c r="R168" i="3"/>
  <c r="C162" i="3"/>
  <c r="G168" i="3"/>
  <c r="R162" i="3"/>
  <c r="Q154" i="3"/>
  <c r="Q170" i="3"/>
  <c r="G154" i="3"/>
  <c r="C170" i="3"/>
  <c r="Q155" i="3"/>
  <c r="S155" i="3" s="1"/>
  <c r="R169" i="3"/>
  <c r="G169" i="3"/>
  <c r="R161" i="3"/>
  <c r="C161" i="3"/>
  <c r="T141" i="3"/>
  <c r="Q167" i="3"/>
  <c r="S167" i="3" s="1"/>
  <c r="C158" i="3"/>
  <c r="U158" i="3" s="1"/>
  <c r="G167" i="3"/>
  <c r="U167" i="3" s="1"/>
  <c r="Q158" i="3"/>
  <c r="S158" i="3" s="1"/>
  <c r="Q153" i="3"/>
  <c r="Q165" i="3"/>
  <c r="G153" i="3"/>
  <c r="C165" i="3"/>
  <c r="C160" i="3"/>
  <c r="U160" i="3" s="1"/>
  <c r="G163" i="3"/>
  <c r="U163" i="3" s="1"/>
  <c r="R160" i="3"/>
  <c r="S160" i="3" s="1"/>
  <c r="R163" i="3"/>
  <c r="S163" i="3" s="1"/>
  <c r="R156" i="3"/>
  <c r="C156" i="3"/>
  <c r="R159" i="3"/>
  <c r="G159" i="3"/>
  <c r="C166" i="3"/>
  <c r="G164" i="3"/>
  <c r="Q166" i="3"/>
  <c r="Q164" i="3"/>
  <c r="G170" i="3"/>
  <c r="R170" i="3"/>
  <c r="S170" i="3" s="1"/>
  <c r="C154" i="3"/>
  <c r="R154" i="3"/>
  <c r="S154" i="3" s="1"/>
  <c r="G165" i="3"/>
  <c r="C153" i="3"/>
  <c r="R153" i="3"/>
  <c r="R165" i="3"/>
  <c r="T146" i="3"/>
  <c r="G161" i="3"/>
  <c r="C169" i="3"/>
  <c r="Q161" i="3"/>
  <c r="C155" i="3"/>
  <c r="U155" i="3" s="1"/>
  <c r="Q157" i="3"/>
  <c r="S157" i="3" s="1"/>
  <c r="G157" i="3"/>
  <c r="U157" i="3" s="1"/>
  <c r="K167" i="3"/>
  <c r="Q169" i="3"/>
  <c r="S169" i="3" s="1"/>
  <c r="Q17" i="3"/>
  <c r="Q8" i="3"/>
  <c r="Q13" i="3"/>
  <c r="K163" i="3" l="1"/>
  <c r="U169" i="3"/>
  <c r="U154" i="3"/>
  <c r="C168" i="3"/>
  <c r="U168" i="3" s="1"/>
  <c r="G162" i="3"/>
  <c r="U162" i="3" s="1"/>
  <c r="Q162" i="3"/>
  <c r="S162" i="3" s="1"/>
  <c r="Q168" i="3"/>
  <c r="S168" i="3" s="1"/>
  <c r="U153" i="3"/>
  <c r="S165" i="3"/>
  <c r="K158" i="3"/>
  <c r="T158" i="3" s="1"/>
  <c r="U170" i="3"/>
  <c r="U165" i="3"/>
  <c r="U161" i="3"/>
  <c r="K160" i="3"/>
  <c r="T160" i="3" s="1"/>
  <c r="S161" i="3"/>
  <c r="K165" i="3"/>
  <c r="K170" i="3"/>
  <c r="T170" i="3" s="1"/>
  <c r="Q159" i="3"/>
  <c r="S159" i="3" s="1"/>
  <c r="C159" i="3"/>
  <c r="U159" i="3" s="1"/>
  <c r="G156" i="3"/>
  <c r="U156" i="3" s="1"/>
  <c r="Q156" i="3"/>
  <c r="S156" i="3" s="1"/>
  <c r="S153" i="3"/>
  <c r="K153" i="3"/>
  <c r="K154" i="3"/>
  <c r="C164" i="3"/>
  <c r="U164" i="3" s="1"/>
  <c r="G166" i="3"/>
  <c r="U166" i="3" s="1"/>
  <c r="R164" i="3"/>
  <c r="S164" i="3" s="1"/>
  <c r="R166" i="3"/>
  <c r="S166" i="3" s="1"/>
  <c r="T163" i="3"/>
  <c r="T167" i="3"/>
  <c r="K157" i="3"/>
  <c r="T157" i="3" s="1"/>
  <c r="K169" i="3"/>
  <c r="T169" i="3" s="1"/>
  <c r="K155" i="3"/>
  <c r="K161" i="3"/>
  <c r="R19" i="3"/>
  <c r="R18" i="3"/>
  <c r="R12" i="3"/>
  <c r="R6" i="3"/>
  <c r="R9" i="3"/>
  <c r="R16" i="3"/>
  <c r="R7" i="3"/>
  <c r="K168" i="3" l="1"/>
  <c r="T168" i="3" s="1"/>
  <c r="K162" i="3"/>
  <c r="T162" i="3" s="1"/>
  <c r="T165" i="3"/>
  <c r="K166" i="3"/>
  <c r="T166" i="3" s="1"/>
  <c r="K159" i="3"/>
  <c r="T159" i="3" s="1"/>
  <c r="K156" i="3"/>
  <c r="T153" i="3"/>
  <c r="T154" i="3"/>
  <c r="K164" i="3"/>
  <c r="R183" i="3"/>
  <c r="T161" i="3"/>
  <c r="T155" i="3"/>
  <c r="G173" i="3"/>
  <c r="Q173" i="3"/>
  <c r="Q181" i="3"/>
  <c r="C181" i="3"/>
  <c r="G174" i="3"/>
  <c r="R185" i="3"/>
  <c r="R174" i="3"/>
  <c r="C185" i="3"/>
  <c r="R188" i="3"/>
  <c r="G171" i="3"/>
  <c r="C188" i="3"/>
  <c r="R171" i="3"/>
  <c r="R178" i="3"/>
  <c r="G183" i="3"/>
  <c r="C178" i="3"/>
  <c r="Q177" i="3"/>
  <c r="G177" i="3"/>
  <c r="C175" i="3"/>
  <c r="Q175" i="3"/>
  <c r="C187" i="3"/>
  <c r="R186" i="3"/>
  <c r="C176" i="3"/>
  <c r="G186" i="3"/>
  <c r="R176" i="3"/>
  <c r="R15" i="3"/>
  <c r="R14" i="3"/>
  <c r="R2" i="3"/>
  <c r="R11" i="3"/>
  <c r="R17" i="3"/>
  <c r="R8" i="3"/>
  <c r="R3" i="3"/>
  <c r="R10" i="3"/>
  <c r="R4" i="3"/>
  <c r="Q186" i="3" l="1"/>
  <c r="C186" i="3"/>
  <c r="U186" i="3" s="1"/>
  <c r="G176" i="3"/>
  <c r="U176" i="3" s="1"/>
  <c r="Q176" i="3"/>
  <c r="S176" i="3" s="1"/>
  <c r="G178" i="3"/>
  <c r="C183" i="3"/>
  <c r="U183" i="3" s="1"/>
  <c r="Q178" i="3"/>
  <c r="Q183" i="3"/>
  <c r="S183" i="3" s="1"/>
  <c r="U178" i="3"/>
  <c r="T156" i="3"/>
  <c r="Q171" i="3"/>
  <c r="S171" i="3" s="1"/>
  <c r="C171" i="3"/>
  <c r="U171" i="3" s="1"/>
  <c r="Q188" i="3"/>
  <c r="S188" i="3" s="1"/>
  <c r="G188" i="3"/>
  <c r="U188" i="3" s="1"/>
  <c r="C177" i="3"/>
  <c r="U177" i="3" s="1"/>
  <c r="R177" i="3"/>
  <c r="S177" i="3" s="1"/>
  <c r="R175" i="3"/>
  <c r="S175" i="3" s="1"/>
  <c r="G175" i="3"/>
  <c r="U175" i="3" s="1"/>
  <c r="C184" i="3"/>
  <c r="R187" i="3"/>
  <c r="R184" i="3"/>
  <c r="G187" i="3"/>
  <c r="U187" i="3" s="1"/>
  <c r="C172" i="3"/>
  <c r="Q180" i="3"/>
  <c r="Q172" i="3"/>
  <c r="G180" i="3"/>
  <c r="T164" i="3"/>
  <c r="G181" i="3"/>
  <c r="U181" i="3" s="1"/>
  <c r="R181" i="3"/>
  <c r="S181" i="3" s="1"/>
  <c r="R173" i="3"/>
  <c r="S173" i="3" s="1"/>
  <c r="C173" i="3"/>
  <c r="U173" i="3" s="1"/>
  <c r="R179" i="3"/>
  <c r="C179" i="3"/>
  <c r="G182" i="3"/>
  <c r="R182" i="3"/>
  <c r="R180" i="3"/>
  <c r="R172" i="3"/>
  <c r="C180" i="3"/>
  <c r="U180" i="3" s="1"/>
  <c r="G172" i="3"/>
  <c r="S178" i="3"/>
  <c r="S186" i="3"/>
  <c r="Q187" i="3"/>
  <c r="G184" i="3"/>
  <c r="Q184" i="3"/>
  <c r="K183" i="3"/>
  <c r="K176" i="3"/>
  <c r="K175" i="3"/>
  <c r="K186" i="3"/>
  <c r="K178" i="3"/>
  <c r="R5" i="3"/>
  <c r="R13" i="3"/>
  <c r="S187" i="3" l="1"/>
  <c r="K181" i="3"/>
  <c r="T181" i="3" s="1"/>
  <c r="K187" i="3"/>
  <c r="T183" i="3"/>
  <c r="K188" i="3"/>
  <c r="T188" i="3" s="1"/>
  <c r="S184" i="3"/>
  <c r="U184" i="3"/>
  <c r="U172" i="3"/>
  <c r="K173" i="3"/>
  <c r="T173" i="3" s="1"/>
  <c r="K177" i="3"/>
  <c r="T177" i="3" s="1"/>
  <c r="K180" i="3"/>
  <c r="K171" i="3"/>
  <c r="T171" i="3" s="1"/>
  <c r="Q174" i="3"/>
  <c r="S174" i="3" s="1"/>
  <c r="Q185" i="3"/>
  <c r="S185" i="3" s="1"/>
  <c r="C174" i="3"/>
  <c r="U174" i="3" s="1"/>
  <c r="G185" i="3"/>
  <c r="U185" i="3" s="1"/>
  <c r="S172" i="3"/>
  <c r="S180" i="3"/>
  <c r="Q182" i="3"/>
  <c r="S182" i="3" s="1"/>
  <c r="C182" i="3"/>
  <c r="G179" i="3"/>
  <c r="U179" i="3" s="1"/>
  <c r="Q179" i="3"/>
  <c r="S179" i="3" s="1"/>
  <c r="K172" i="3"/>
  <c r="T178" i="3"/>
  <c r="T186" i="3"/>
  <c r="T176" i="3"/>
  <c r="T175" i="3"/>
  <c r="T187" i="3"/>
  <c r="K184" i="3"/>
  <c r="S8" i="3"/>
  <c r="S14" i="3"/>
  <c r="S4" i="3"/>
  <c r="S18" i="3"/>
  <c r="S2" i="3"/>
  <c r="S12" i="3"/>
  <c r="S9" i="3"/>
  <c r="S7" i="3"/>
  <c r="S17" i="3"/>
  <c r="S6" i="3"/>
  <c r="S19" i="3"/>
  <c r="T180" i="3" l="1"/>
  <c r="K182" i="3"/>
  <c r="T182" i="3" s="1"/>
  <c r="U182" i="3"/>
  <c r="C198" i="3"/>
  <c r="Q198" i="3"/>
  <c r="Q189" i="3"/>
  <c r="G189" i="3"/>
  <c r="R192" i="3"/>
  <c r="G192" i="3"/>
  <c r="C204" i="3"/>
  <c r="R204" i="3"/>
  <c r="K185" i="3"/>
  <c r="T185" i="3" s="1"/>
  <c r="R189" i="3"/>
  <c r="C189" i="3"/>
  <c r="G198" i="3"/>
  <c r="R198" i="3"/>
  <c r="K174" i="3"/>
  <c r="K179" i="3"/>
  <c r="T172" i="3"/>
  <c r="G195" i="3"/>
  <c r="R191" i="3"/>
  <c r="R195" i="3"/>
  <c r="C191" i="3"/>
  <c r="T184" i="3"/>
  <c r="G190" i="3"/>
  <c r="Q193" i="3"/>
  <c r="G199" i="3"/>
  <c r="Q203" i="3"/>
  <c r="G191" i="3"/>
  <c r="C202" i="3"/>
  <c r="Q202" i="3"/>
  <c r="Q190" i="3"/>
  <c r="R194" i="3"/>
  <c r="C194" i="3"/>
  <c r="R199" i="3"/>
  <c r="C203" i="3"/>
  <c r="Q197" i="3"/>
  <c r="G197" i="3"/>
  <c r="C195" i="3"/>
  <c r="Q191" i="3"/>
  <c r="Q195" i="3"/>
  <c r="K189" i="3"/>
  <c r="G196" i="3"/>
  <c r="Q196" i="3"/>
  <c r="C193" i="3"/>
  <c r="T9" i="3"/>
  <c r="S13" i="3"/>
  <c r="T14" i="3"/>
  <c r="S16" i="3"/>
  <c r="S11" i="3"/>
  <c r="S3" i="3"/>
  <c r="S15" i="3"/>
  <c r="G214" i="3" l="1"/>
  <c r="R217" i="3"/>
  <c r="C217" i="3"/>
  <c r="R214" i="3"/>
  <c r="R212" i="3"/>
  <c r="R211" i="3"/>
  <c r="G211" i="3"/>
  <c r="C212" i="3"/>
  <c r="S195" i="3"/>
  <c r="S189" i="3"/>
  <c r="T189" i="3" s="1"/>
  <c r="K198" i="3"/>
  <c r="U189" i="3"/>
  <c r="S198" i="3"/>
  <c r="U195" i="3"/>
  <c r="U191" i="3"/>
  <c r="C197" i="3"/>
  <c r="U197" i="3" s="1"/>
  <c r="R197" i="3"/>
  <c r="S197" i="3" s="1"/>
  <c r="G203" i="3"/>
  <c r="U203" i="3" s="1"/>
  <c r="R203" i="3"/>
  <c r="S203" i="3" s="1"/>
  <c r="U198" i="3"/>
  <c r="C199" i="3"/>
  <c r="U199" i="3" s="1"/>
  <c r="G194" i="3"/>
  <c r="U194" i="3" s="1"/>
  <c r="Q199" i="3"/>
  <c r="S199" i="3" s="1"/>
  <c r="Q194" i="3"/>
  <c r="S194" i="3" s="1"/>
  <c r="R200" i="3"/>
  <c r="C201" i="3"/>
  <c r="R201" i="3"/>
  <c r="G200" i="3"/>
  <c r="T174" i="3"/>
  <c r="K191" i="3"/>
  <c r="T179" i="3"/>
  <c r="S191" i="3"/>
  <c r="G202" i="3"/>
  <c r="U202" i="3" s="1"/>
  <c r="R202" i="3"/>
  <c r="S202" i="3" s="1"/>
  <c r="C190" i="3"/>
  <c r="R190" i="3"/>
  <c r="S190" i="3" s="1"/>
  <c r="Q200" i="3"/>
  <c r="S200" i="3" s="1"/>
  <c r="C200" i="3"/>
  <c r="G201" i="3"/>
  <c r="Q201" i="3"/>
  <c r="K195" i="3"/>
  <c r="T195" i="3" s="1"/>
  <c r="S5" i="3"/>
  <c r="T8" i="3"/>
  <c r="S10" i="3"/>
  <c r="T2" i="3"/>
  <c r="T198" i="3" l="1"/>
  <c r="K197" i="3"/>
  <c r="T197" i="3" s="1"/>
  <c r="K194" i="3"/>
  <c r="U200" i="3"/>
  <c r="K203" i="3"/>
  <c r="T203" i="3" s="1"/>
  <c r="K190" i="3"/>
  <c r="U190" i="3"/>
  <c r="U201" i="3"/>
  <c r="S201" i="3"/>
  <c r="T191" i="3"/>
  <c r="K201" i="3"/>
  <c r="K199" i="3"/>
  <c r="T199" i="3" s="1"/>
  <c r="K202" i="3"/>
  <c r="T202" i="3" s="1"/>
  <c r="G204" i="3"/>
  <c r="U204" i="3" s="1"/>
  <c r="Q204" i="3"/>
  <c r="S204" i="3" s="1"/>
  <c r="C192" i="3"/>
  <c r="U192" i="3" s="1"/>
  <c r="Q192" i="3"/>
  <c r="S192" i="3" s="1"/>
  <c r="K200" i="3"/>
  <c r="T200" i="3" s="1"/>
  <c r="R196" i="3"/>
  <c r="S196" i="3" s="1"/>
  <c r="C196" i="3"/>
  <c r="U196" i="3" s="1"/>
  <c r="R193" i="3"/>
  <c r="S193" i="3" s="1"/>
  <c r="G193" i="3"/>
  <c r="U193" i="3" s="1"/>
  <c r="T190" i="3"/>
  <c r="T194" i="3"/>
  <c r="C205" i="3"/>
  <c r="G213" i="3"/>
  <c r="R205" i="3"/>
  <c r="R213" i="3"/>
  <c r="C211" i="3"/>
  <c r="U211" i="3" s="1"/>
  <c r="Q211" i="3"/>
  <c r="S211" i="3" s="1"/>
  <c r="G212" i="3"/>
  <c r="U212" i="3" s="1"/>
  <c r="Q212" i="3"/>
  <c r="S212" i="3" s="1"/>
  <c r="T13" i="3"/>
  <c r="T15" i="3"/>
  <c r="T17" i="3"/>
  <c r="T11" i="3"/>
  <c r="T4" i="3"/>
  <c r="T12" i="3"/>
  <c r="T7" i="3"/>
  <c r="T18" i="3"/>
  <c r="T3" i="3"/>
  <c r="Q215" i="3" l="1"/>
  <c r="G222" i="3"/>
  <c r="Q222" i="3"/>
  <c r="C215" i="3"/>
  <c r="T201" i="3"/>
  <c r="G219" i="3"/>
  <c r="Q219" i="3"/>
  <c r="C221" i="3"/>
  <c r="Q221" i="3"/>
  <c r="C207" i="3"/>
  <c r="R207" i="3"/>
  <c r="G220" i="3"/>
  <c r="R220" i="3"/>
  <c r="Q206" i="3"/>
  <c r="Q216" i="3"/>
  <c r="G206" i="3"/>
  <c r="C216" i="3"/>
  <c r="K196" i="3"/>
  <c r="T196" i="3" s="1"/>
  <c r="K204" i="3"/>
  <c r="T204" i="3" s="1"/>
  <c r="K192" i="3"/>
  <c r="Q220" i="3"/>
  <c r="S220" i="3" s="1"/>
  <c r="Q207" i="3"/>
  <c r="C220" i="3"/>
  <c r="G207" i="3"/>
  <c r="K193" i="3"/>
  <c r="R216" i="3"/>
  <c r="C206" i="3"/>
  <c r="R206" i="3"/>
  <c r="G216" i="3"/>
  <c r="C214" i="3"/>
  <c r="U214" i="3" s="1"/>
  <c r="Q217" i="3"/>
  <c r="S217" i="3" s="1"/>
  <c r="G217" i="3"/>
  <c r="U217" i="3" s="1"/>
  <c r="Q214" i="3"/>
  <c r="S214" i="3" s="1"/>
  <c r="Q209" i="3"/>
  <c r="Q218" i="3"/>
  <c r="G209" i="3"/>
  <c r="C218" i="3"/>
  <c r="G208" i="3"/>
  <c r="R208" i="3"/>
  <c r="R210" i="3"/>
  <c r="C210" i="3"/>
  <c r="K212" i="3"/>
  <c r="T212" i="3" s="1"/>
  <c r="K211" i="3"/>
  <c r="T16" i="3"/>
  <c r="T19" i="3"/>
  <c r="T10" i="3"/>
  <c r="U9" i="3"/>
  <c r="S216" i="3" l="1"/>
  <c r="U206" i="3"/>
  <c r="G221" i="3"/>
  <c r="U221" i="3" s="1"/>
  <c r="R219" i="3"/>
  <c r="S219" i="3" s="1"/>
  <c r="R221" i="3"/>
  <c r="S221" i="3" s="1"/>
  <c r="C219" i="3"/>
  <c r="K219" i="3" s="1"/>
  <c r="S207" i="3"/>
  <c r="U207" i="3"/>
  <c r="U216" i="3"/>
  <c r="K220" i="3"/>
  <c r="T220" i="3" s="1"/>
  <c r="U220" i="3"/>
  <c r="K207" i="3"/>
  <c r="S206" i="3"/>
  <c r="K214" i="3"/>
  <c r="T214" i="3" s="1"/>
  <c r="K217" i="3"/>
  <c r="T217" i="3" s="1"/>
  <c r="K216" i="3"/>
  <c r="T192" i="3"/>
  <c r="G215" i="3"/>
  <c r="U215" i="3" s="1"/>
  <c r="R215" i="3"/>
  <c r="S215" i="3" s="1"/>
  <c r="R222" i="3"/>
  <c r="S222" i="3" s="1"/>
  <c r="C222" i="3"/>
  <c r="U222" i="3" s="1"/>
  <c r="C213" i="3"/>
  <c r="U213" i="3" s="1"/>
  <c r="G205" i="3"/>
  <c r="U205" i="3" s="1"/>
  <c r="Q213" i="3"/>
  <c r="S213" i="3" s="1"/>
  <c r="Q205" i="3"/>
  <c r="S205" i="3" s="1"/>
  <c r="K206" i="3"/>
  <c r="T193" i="3"/>
  <c r="T211" i="3"/>
  <c r="C229" i="3"/>
  <c r="G230" i="3"/>
  <c r="R230" i="3"/>
  <c r="R229" i="3"/>
  <c r="T5" i="3"/>
  <c r="U11" i="3"/>
  <c r="T6" i="3"/>
  <c r="U14" i="3"/>
  <c r="U8" i="3"/>
  <c r="U17" i="3"/>
  <c r="T216" i="3" l="1"/>
  <c r="K221" i="3"/>
  <c r="T221" i="3" s="1"/>
  <c r="T219" i="3"/>
  <c r="T207" i="3"/>
  <c r="Q234" i="3"/>
  <c r="G234" i="3"/>
  <c r="C233" i="3"/>
  <c r="Q233" i="3"/>
  <c r="U219" i="3"/>
  <c r="Q236" i="3"/>
  <c r="G235" i="3"/>
  <c r="C236" i="3"/>
  <c r="Q235" i="3"/>
  <c r="Q208" i="3"/>
  <c r="S208" i="3" s="1"/>
  <c r="Q210" i="3"/>
  <c r="S210" i="3" s="1"/>
  <c r="G210" i="3"/>
  <c r="U210" i="3" s="1"/>
  <c r="C208" i="3"/>
  <c r="U208" i="3" s="1"/>
  <c r="K213" i="3"/>
  <c r="T213" i="3" s="1"/>
  <c r="K222" i="3"/>
  <c r="T222" i="3" s="1"/>
  <c r="K215" i="3"/>
  <c r="K205" i="3"/>
  <c r="G218" i="3"/>
  <c r="U218" i="3" s="1"/>
  <c r="R209" i="3"/>
  <c r="S209" i="3" s="1"/>
  <c r="R218" i="3"/>
  <c r="S218" i="3" s="1"/>
  <c r="C209" i="3"/>
  <c r="U209" i="3" s="1"/>
  <c r="T206" i="3"/>
  <c r="G232" i="3"/>
  <c r="C228" i="3"/>
  <c r="Q232" i="3"/>
  <c r="Q228" i="3"/>
  <c r="V11" i="3"/>
  <c r="U19" i="3"/>
  <c r="U4" i="3"/>
  <c r="U18" i="3"/>
  <c r="U16" i="3"/>
  <c r="U13" i="3"/>
  <c r="U10" i="3"/>
  <c r="U3" i="3"/>
  <c r="G237" i="3" l="1"/>
  <c r="C242" i="3"/>
  <c r="Q237" i="3"/>
  <c r="Q242" i="3"/>
  <c r="G228" i="3"/>
  <c r="R228" i="3"/>
  <c r="S228" i="3" s="1"/>
  <c r="C232" i="3"/>
  <c r="U232" i="3" s="1"/>
  <c r="R232" i="3"/>
  <c r="S232" i="3" s="1"/>
  <c r="C235" i="3"/>
  <c r="U235" i="3" s="1"/>
  <c r="G236" i="3"/>
  <c r="U236" i="3" s="1"/>
  <c r="R236" i="3"/>
  <c r="S236" i="3" s="1"/>
  <c r="R235" i="3"/>
  <c r="S235" i="3" s="1"/>
  <c r="U228" i="3"/>
  <c r="T215" i="3"/>
  <c r="G229" i="3"/>
  <c r="U229" i="3" s="1"/>
  <c r="Q230" i="3"/>
  <c r="S230" i="3" s="1"/>
  <c r="Q229" i="3"/>
  <c r="S229" i="3" s="1"/>
  <c r="C230" i="3"/>
  <c r="U230" i="3" s="1"/>
  <c r="K218" i="3"/>
  <c r="T218" i="3" s="1"/>
  <c r="K208" i="3"/>
  <c r="K210" i="3"/>
  <c r="T210" i="3" s="1"/>
  <c r="K228" i="3"/>
  <c r="T205" i="3"/>
  <c r="G226" i="3"/>
  <c r="R226" i="3"/>
  <c r="R224" i="3"/>
  <c r="C224" i="3"/>
  <c r="K209" i="3"/>
  <c r="K235" i="3"/>
  <c r="V18" i="3"/>
  <c r="U2" i="3"/>
  <c r="V4" i="3"/>
  <c r="U12" i="3"/>
  <c r="V19" i="3"/>
  <c r="U7" i="3"/>
  <c r="U15" i="3"/>
  <c r="R243" i="3" l="1"/>
  <c r="G243" i="3"/>
  <c r="C248" i="3"/>
  <c r="R248" i="3"/>
  <c r="G239" i="3"/>
  <c r="R239" i="3"/>
  <c r="R238" i="3"/>
  <c r="C238" i="3"/>
  <c r="G246" i="3"/>
  <c r="R246" i="3"/>
  <c r="R247" i="3"/>
  <c r="C247" i="3"/>
  <c r="K236" i="3"/>
  <c r="T236" i="3" s="1"/>
  <c r="K232" i="3"/>
  <c r="T232" i="3" s="1"/>
  <c r="K229" i="3"/>
  <c r="T229" i="3" s="1"/>
  <c r="T228" i="3"/>
  <c r="R225" i="3"/>
  <c r="R231" i="3"/>
  <c r="G225" i="3"/>
  <c r="C231" i="3"/>
  <c r="C227" i="3"/>
  <c r="Q227" i="3"/>
  <c r="G223" i="3"/>
  <c r="Q223" i="3"/>
  <c r="K230" i="3"/>
  <c r="T230" i="3" s="1"/>
  <c r="T208" i="3"/>
  <c r="T209" i="3"/>
  <c r="R223" i="3"/>
  <c r="G227" i="3"/>
  <c r="U227" i="3" s="1"/>
  <c r="R227" i="3"/>
  <c r="C223" i="3"/>
  <c r="C234" i="3"/>
  <c r="U234" i="3" s="1"/>
  <c r="G233" i="3"/>
  <c r="U233" i="3" s="1"/>
  <c r="R233" i="3"/>
  <c r="S233" i="3" s="1"/>
  <c r="R234" i="3"/>
  <c r="S234" i="3" s="1"/>
  <c r="T235" i="3"/>
  <c r="V17" i="3"/>
  <c r="V10" i="3"/>
  <c r="V13" i="3"/>
  <c r="V9" i="3"/>
  <c r="V16" i="3"/>
  <c r="U5" i="3"/>
  <c r="V8" i="3"/>
  <c r="U6" i="3"/>
  <c r="C246" i="3" l="1"/>
  <c r="K246" i="3" s="1"/>
  <c r="Q246" i="3"/>
  <c r="S246" i="3" s="1"/>
  <c r="G247" i="3"/>
  <c r="U247" i="3" s="1"/>
  <c r="Q247" i="3"/>
  <c r="S247" i="3" s="1"/>
  <c r="U223" i="3"/>
  <c r="R240" i="3"/>
  <c r="G244" i="3"/>
  <c r="R244" i="3"/>
  <c r="C240" i="3"/>
  <c r="S223" i="3"/>
  <c r="S227" i="3"/>
  <c r="Q225" i="3"/>
  <c r="S225" i="3" s="1"/>
  <c r="Q231" i="3"/>
  <c r="S231" i="3" s="1"/>
  <c r="G231" i="3"/>
  <c r="U231" i="3" s="1"/>
  <c r="C225" i="3"/>
  <c r="U225" i="3" s="1"/>
  <c r="K234" i="3"/>
  <c r="T234" i="3" s="1"/>
  <c r="K227" i="3"/>
  <c r="C226" i="3"/>
  <c r="U226" i="3" s="1"/>
  <c r="G224" i="3"/>
  <c r="U224" i="3" s="1"/>
  <c r="Q226" i="3"/>
  <c r="S226" i="3" s="1"/>
  <c r="Q224" i="3"/>
  <c r="S224" i="3" s="1"/>
  <c r="K223" i="3"/>
  <c r="K233" i="3"/>
  <c r="Q241" i="3"/>
  <c r="G241" i="3"/>
  <c r="C245" i="3"/>
  <c r="Q245" i="3"/>
  <c r="G245" i="3"/>
  <c r="C241" i="3"/>
  <c r="R241" i="3"/>
  <c r="R245" i="3"/>
  <c r="W13" i="3"/>
  <c r="W10" i="3"/>
  <c r="V15" i="3"/>
  <c r="G249" i="3" l="1"/>
  <c r="Q249" i="3"/>
  <c r="C254" i="3"/>
  <c r="Q254" i="3"/>
  <c r="C257" i="3"/>
  <c r="Q257" i="3"/>
  <c r="Q260" i="3"/>
  <c r="G260" i="3"/>
  <c r="K247" i="3"/>
  <c r="T247" i="3" s="1"/>
  <c r="T246" i="3"/>
  <c r="U246" i="3"/>
  <c r="U245" i="3"/>
  <c r="U241" i="3"/>
  <c r="S245" i="3"/>
  <c r="T227" i="3"/>
  <c r="K224" i="3"/>
  <c r="T224" i="3" s="1"/>
  <c r="K225" i="3"/>
  <c r="K226" i="3"/>
  <c r="T226" i="3" s="1"/>
  <c r="K231" i="3"/>
  <c r="T231" i="3" s="1"/>
  <c r="T223" i="3"/>
  <c r="K241" i="3"/>
  <c r="G240" i="3"/>
  <c r="U240" i="3" s="1"/>
  <c r="C244" i="3"/>
  <c r="U244" i="3" s="1"/>
  <c r="Q244" i="3"/>
  <c r="S244" i="3" s="1"/>
  <c r="Q240" i="3"/>
  <c r="S240" i="3" s="1"/>
  <c r="K245" i="3"/>
  <c r="T245" i="3" s="1"/>
  <c r="T233" i="3"/>
  <c r="S241" i="3"/>
  <c r="W18" i="3"/>
  <c r="W16" i="3"/>
  <c r="V2" i="3"/>
  <c r="W17" i="3"/>
  <c r="V12" i="3"/>
  <c r="V7" i="3"/>
  <c r="V3" i="3"/>
  <c r="V14" i="3"/>
  <c r="V6" i="3"/>
  <c r="R252" i="3" l="1"/>
  <c r="G252" i="3"/>
  <c r="C259" i="3"/>
  <c r="R259" i="3"/>
  <c r="Q238" i="3"/>
  <c r="S238" i="3" s="1"/>
  <c r="G238" i="3"/>
  <c r="U238" i="3" s="1"/>
  <c r="Q239" i="3"/>
  <c r="S239" i="3" s="1"/>
  <c r="C239" i="3"/>
  <c r="U239" i="3" s="1"/>
  <c r="T241" i="3"/>
  <c r="T225" i="3"/>
  <c r="R242" i="3"/>
  <c r="S242" i="3" s="1"/>
  <c r="R237" i="3"/>
  <c r="S237" i="3" s="1"/>
  <c r="G242" i="3"/>
  <c r="U242" i="3" s="1"/>
  <c r="C237" i="3"/>
  <c r="U237" i="3" s="1"/>
  <c r="Q248" i="3"/>
  <c r="S248" i="3" s="1"/>
  <c r="G248" i="3"/>
  <c r="U248" i="3" s="1"/>
  <c r="C243" i="3"/>
  <c r="U243" i="3" s="1"/>
  <c r="Q243" i="3"/>
  <c r="S243" i="3" s="1"/>
  <c r="K244" i="3"/>
  <c r="T244" i="3" s="1"/>
  <c r="K240" i="3"/>
  <c r="W6" i="3"/>
  <c r="X16" i="3"/>
  <c r="W3" i="3"/>
  <c r="W9" i="3"/>
  <c r="W12" i="3"/>
  <c r="V5" i="3"/>
  <c r="W15" i="3"/>
  <c r="X17" i="3"/>
  <c r="R276" i="3" l="1"/>
  <c r="G274" i="3"/>
  <c r="C276" i="3"/>
  <c r="R274" i="3"/>
  <c r="R258" i="3"/>
  <c r="R256" i="3"/>
  <c r="C256" i="3"/>
  <c r="G258" i="3"/>
  <c r="R254" i="3"/>
  <c r="S254" i="3" s="1"/>
  <c r="R249" i="3"/>
  <c r="S249" i="3" s="1"/>
  <c r="G254" i="3"/>
  <c r="U254" i="3" s="1"/>
  <c r="C249" i="3"/>
  <c r="U249" i="3" s="1"/>
  <c r="Q271" i="3"/>
  <c r="C275" i="3"/>
  <c r="G271" i="3"/>
  <c r="Q275" i="3"/>
  <c r="G259" i="3"/>
  <c r="U259" i="3" s="1"/>
  <c r="Q259" i="3"/>
  <c r="C252" i="3"/>
  <c r="U252" i="3" s="1"/>
  <c r="Q252" i="3"/>
  <c r="S252" i="3" s="1"/>
  <c r="K238" i="3"/>
  <c r="T238" i="3" s="1"/>
  <c r="S259" i="3"/>
  <c r="K239" i="3"/>
  <c r="T239" i="3" s="1"/>
  <c r="K237" i="3"/>
  <c r="T237" i="3" s="1"/>
  <c r="C253" i="3"/>
  <c r="R253" i="3"/>
  <c r="G255" i="3"/>
  <c r="R255" i="3"/>
  <c r="K254" i="3"/>
  <c r="T254" i="3" s="1"/>
  <c r="K242" i="3"/>
  <c r="T242" i="3" s="1"/>
  <c r="K249" i="3"/>
  <c r="T249" i="3" s="1"/>
  <c r="K248" i="3"/>
  <c r="T248" i="3" s="1"/>
  <c r="K259" i="3"/>
  <c r="K252" i="3"/>
  <c r="K243" i="3"/>
  <c r="T240" i="3"/>
  <c r="X15" i="3"/>
  <c r="X10" i="3"/>
  <c r="W5" i="3"/>
  <c r="W19" i="3"/>
  <c r="W7" i="3"/>
  <c r="W2" i="3"/>
  <c r="W8" i="3"/>
  <c r="X3" i="3"/>
  <c r="W11" i="3"/>
  <c r="W4" i="3"/>
  <c r="C251" i="3" l="1"/>
  <c r="Q251" i="3"/>
  <c r="Q250" i="3"/>
  <c r="G250" i="3"/>
  <c r="C274" i="3"/>
  <c r="U274" i="3" s="1"/>
  <c r="Q274" i="3"/>
  <c r="S274" i="3" s="1"/>
  <c r="G276" i="3"/>
  <c r="U276" i="3" s="1"/>
  <c r="Q276" i="3"/>
  <c r="S276" i="3" s="1"/>
  <c r="T259" i="3"/>
  <c r="R251" i="3"/>
  <c r="S251" i="3" s="1"/>
  <c r="C250" i="3"/>
  <c r="U250" i="3" s="1"/>
  <c r="R250" i="3"/>
  <c r="S250" i="3" s="1"/>
  <c r="G251" i="3"/>
  <c r="U251" i="3" s="1"/>
  <c r="C269" i="3"/>
  <c r="Q270" i="3"/>
  <c r="G270" i="3"/>
  <c r="Q269" i="3"/>
  <c r="C255" i="3"/>
  <c r="U255" i="3" s="1"/>
  <c r="Q255" i="3"/>
  <c r="S255" i="3" s="1"/>
  <c r="G253" i="3"/>
  <c r="U253" i="3" s="1"/>
  <c r="Q253" i="3"/>
  <c r="S253" i="3" s="1"/>
  <c r="K276" i="3"/>
  <c r="T276" i="3" s="1"/>
  <c r="T252" i="3"/>
  <c r="R257" i="3"/>
  <c r="S257" i="3" s="1"/>
  <c r="R260" i="3"/>
  <c r="S260" i="3" s="1"/>
  <c r="G257" i="3"/>
  <c r="U257" i="3" s="1"/>
  <c r="C260" i="3"/>
  <c r="U260" i="3" s="1"/>
  <c r="T243" i="3"/>
  <c r="K274" i="3"/>
  <c r="Q266" i="3"/>
  <c r="Q262" i="3"/>
  <c r="G266" i="3"/>
  <c r="C262" i="3"/>
  <c r="X8" i="3"/>
  <c r="X18" i="3"/>
  <c r="X2" i="3"/>
  <c r="Y17" i="3"/>
  <c r="X7" i="3"/>
  <c r="X6" i="3"/>
  <c r="W14" i="3"/>
  <c r="R266" i="3" l="1"/>
  <c r="R262" i="3"/>
  <c r="C266" i="3"/>
  <c r="G262" i="3"/>
  <c r="Q261" i="3"/>
  <c r="Q277" i="3"/>
  <c r="C261" i="3"/>
  <c r="G277" i="3"/>
  <c r="R278" i="3"/>
  <c r="R267" i="3"/>
  <c r="C267" i="3"/>
  <c r="G278" i="3"/>
  <c r="U262" i="3"/>
  <c r="U266" i="3"/>
  <c r="S262" i="3"/>
  <c r="S266" i="3"/>
  <c r="G261" i="3"/>
  <c r="U261" i="3" s="1"/>
  <c r="R261" i="3"/>
  <c r="C277" i="3"/>
  <c r="R277" i="3"/>
  <c r="S277" i="3" s="1"/>
  <c r="S261" i="3"/>
  <c r="U277" i="3"/>
  <c r="K253" i="3"/>
  <c r="T253" i="3" s="1"/>
  <c r="K261" i="3"/>
  <c r="T261" i="3" s="1"/>
  <c r="K266" i="3"/>
  <c r="T266" i="3" s="1"/>
  <c r="K277" i="3"/>
  <c r="K251" i="3"/>
  <c r="T251" i="3" s="1"/>
  <c r="K250" i="3"/>
  <c r="K260" i="3"/>
  <c r="T260" i="3" s="1"/>
  <c r="K255" i="3"/>
  <c r="T255" i="3" s="1"/>
  <c r="Q272" i="3"/>
  <c r="Q265" i="3"/>
  <c r="C265" i="3"/>
  <c r="G272" i="3"/>
  <c r="K257" i="3"/>
  <c r="R294" i="3"/>
  <c r="R285" i="3"/>
  <c r="C294" i="3"/>
  <c r="G285" i="3"/>
  <c r="Q258" i="3"/>
  <c r="S258" i="3" s="1"/>
  <c r="Q256" i="3"/>
  <c r="S256" i="3" s="1"/>
  <c r="G256" i="3"/>
  <c r="U256" i="3" s="1"/>
  <c r="C258" i="3"/>
  <c r="U258" i="3" s="1"/>
  <c r="T274" i="3"/>
  <c r="K262" i="3"/>
  <c r="X19" i="3"/>
  <c r="Y7" i="3"/>
  <c r="X11" i="3"/>
  <c r="X9" i="3"/>
  <c r="Y15" i="3"/>
  <c r="X5" i="3"/>
  <c r="Y2" i="3"/>
  <c r="G292" i="3" l="1"/>
  <c r="R279" i="3"/>
  <c r="R292" i="3"/>
  <c r="C279" i="3"/>
  <c r="T277" i="3"/>
  <c r="G269" i="3"/>
  <c r="U269" i="3" s="1"/>
  <c r="C270" i="3"/>
  <c r="U270" i="3" s="1"/>
  <c r="R270" i="3"/>
  <c r="S270" i="3" s="1"/>
  <c r="R269" i="3"/>
  <c r="S269" i="3" s="1"/>
  <c r="Q278" i="3"/>
  <c r="S278" i="3" s="1"/>
  <c r="Q267" i="3"/>
  <c r="S267" i="3" s="1"/>
  <c r="G267" i="3"/>
  <c r="U267" i="3" s="1"/>
  <c r="C278" i="3"/>
  <c r="U278" i="3" s="1"/>
  <c r="Q264" i="3"/>
  <c r="C264" i="3"/>
  <c r="G268" i="3"/>
  <c r="Q268" i="3"/>
  <c r="T250" i="3"/>
  <c r="K258" i="3"/>
  <c r="T258" i="3" s="1"/>
  <c r="T257" i="3"/>
  <c r="C268" i="3"/>
  <c r="R264" i="3"/>
  <c r="G264" i="3"/>
  <c r="U264" i="3" s="1"/>
  <c r="R268" i="3"/>
  <c r="C292" i="3"/>
  <c r="K292" i="3" s="1"/>
  <c r="Q279" i="3"/>
  <c r="S279" i="3" s="1"/>
  <c r="G279" i="3"/>
  <c r="Q292" i="3"/>
  <c r="S292" i="3" s="1"/>
  <c r="K256" i="3"/>
  <c r="R289" i="3"/>
  <c r="C284" i="3"/>
  <c r="R284" i="3"/>
  <c r="G289" i="3"/>
  <c r="T262" i="3"/>
  <c r="X4" i="3"/>
  <c r="X14" i="3"/>
  <c r="Y18" i="3"/>
  <c r="X13" i="3"/>
  <c r="Y3" i="3"/>
  <c r="U279" i="3" l="1"/>
  <c r="Q295" i="3"/>
  <c r="Q287" i="3"/>
  <c r="C295" i="3"/>
  <c r="G287" i="3"/>
  <c r="U268" i="3"/>
  <c r="U292" i="3"/>
  <c r="K267" i="3"/>
  <c r="T267" i="3" s="1"/>
  <c r="K279" i="3"/>
  <c r="T279" i="3" s="1"/>
  <c r="S268" i="3"/>
  <c r="S264" i="3"/>
  <c r="Q263" i="3"/>
  <c r="Q273" i="3"/>
  <c r="C273" i="3"/>
  <c r="G263" i="3"/>
  <c r="G265" i="3"/>
  <c r="U265" i="3" s="1"/>
  <c r="R272" i="3"/>
  <c r="S272" i="3" s="1"/>
  <c r="C272" i="3"/>
  <c r="U272" i="3" s="1"/>
  <c r="R265" i="3"/>
  <c r="S265" i="3" s="1"/>
  <c r="C263" i="3"/>
  <c r="G273" i="3"/>
  <c r="R273" i="3"/>
  <c r="R263" i="3"/>
  <c r="T292" i="3"/>
  <c r="K278" i="3"/>
  <c r="T278" i="3" s="1"/>
  <c r="K270" i="3"/>
  <c r="T270" i="3" s="1"/>
  <c r="K269" i="3"/>
  <c r="K264" i="3"/>
  <c r="K268" i="3"/>
  <c r="T256" i="3"/>
  <c r="Q280" i="3"/>
  <c r="C280" i="3"/>
  <c r="Q281" i="3"/>
  <c r="G281" i="3"/>
  <c r="Y11" i="3"/>
  <c r="Y8" i="3"/>
  <c r="Z15" i="3"/>
  <c r="Y19" i="3"/>
  <c r="X12" i="3"/>
  <c r="Z2" i="3"/>
  <c r="U263" i="3" l="1"/>
  <c r="U273" i="3"/>
  <c r="T268" i="3"/>
  <c r="K263" i="3"/>
  <c r="K273" i="3"/>
  <c r="K265" i="3"/>
  <c r="T265" i="3" s="1"/>
  <c r="S273" i="3"/>
  <c r="G288" i="3"/>
  <c r="R288" i="3"/>
  <c r="R296" i="3"/>
  <c r="C296" i="3"/>
  <c r="C310" i="3"/>
  <c r="G305" i="3"/>
  <c r="R305" i="3"/>
  <c r="R310" i="3"/>
  <c r="C288" i="3"/>
  <c r="Q296" i="3"/>
  <c r="Q288" i="3"/>
  <c r="G296" i="3"/>
  <c r="U296" i="3" s="1"/>
  <c r="K272" i="3"/>
  <c r="T272" i="3" s="1"/>
  <c r="T269" i="3"/>
  <c r="S263" i="3"/>
  <c r="T264" i="3"/>
  <c r="R275" i="3"/>
  <c r="S275" i="3" s="1"/>
  <c r="C271" i="3"/>
  <c r="U271" i="3" s="1"/>
  <c r="G275" i="3"/>
  <c r="U275" i="3" s="1"/>
  <c r="R271" i="3"/>
  <c r="S271" i="3" s="1"/>
  <c r="Q285" i="3"/>
  <c r="S285" i="3" s="1"/>
  <c r="Q294" i="3"/>
  <c r="S294" i="3" s="1"/>
  <c r="C285" i="3"/>
  <c r="U285" i="3" s="1"/>
  <c r="G294" i="3"/>
  <c r="U294" i="3" s="1"/>
  <c r="G303" i="3"/>
  <c r="R303" i="3"/>
  <c r="R297" i="3"/>
  <c r="C297" i="3"/>
  <c r="Y5" i="3"/>
  <c r="Y10" i="3"/>
  <c r="Y6" i="3"/>
  <c r="Y13" i="3"/>
  <c r="Y9" i="3"/>
  <c r="C286" i="3" l="1"/>
  <c r="R286" i="3"/>
  <c r="G290" i="3"/>
  <c r="R290" i="3"/>
  <c r="T263" i="3"/>
  <c r="U288" i="3"/>
  <c r="T273" i="3"/>
  <c r="S288" i="3"/>
  <c r="S296" i="3"/>
  <c r="K271" i="3"/>
  <c r="Q290" i="3"/>
  <c r="Q286" i="3"/>
  <c r="C290" i="3"/>
  <c r="G286" i="3"/>
  <c r="R287" i="3"/>
  <c r="S287" i="3" s="1"/>
  <c r="C287" i="3"/>
  <c r="U287" i="3" s="1"/>
  <c r="G295" i="3"/>
  <c r="U295" i="3" s="1"/>
  <c r="R295" i="3"/>
  <c r="S295" i="3" s="1"/>
  <c r="K296" i="3"/>
  <c r="K294" i="3"/>
  <c r="T294" i="3" s="1"/>
  <c r="K275" i="3"/>
  <c r="T275" i="3" s="1"/>
  <c r="K288" i="3"/>
  <c r="G283" i="3"/>
  <c r="Q283" i="3"/>
  <c r="C282" i="3"/>
  <c r="Q282" i="3"/>
  <c r="R282" i="3"/>
  <c r="R283" i="3"/>
  <c r="S283" i="3" s="1"/>
  <c r="C283" i="3"/>
  <c r="G282" i="3"/>
  <c r="K285" i="3"/>
  <c r="T271" i="3"/>
  <c r="Z17" i="3"/>
  <c r="Y14" i="3"/>
  <c r="Y4" i="3"/>
  <c r="Y16" i="3"/>
  <c r="Y12" i="3"/>
  <c r="S286" i="3" l="1"/>
  <c r="K290" i="3"/>
  <c r="Q293" i="3"/>
  <c r="G293" i="3"/>
  <c r="C291" i="3"/>
  <c r="Q291" i="3"/>
  <c r="R281" i="3"/>
  <c r="S281" i="3" s="1"/>
  <c r="R280" i="3"/>
  <c r="S280" i="3" s="1"/>
  <c r="G280" i="3"/>
  <c r="U280" i="3" s="1"/>
  <c r="C281" i="3"/>
  <c r="U281" i="3" s="1"/>
  <c r="T296" i="3"/>
  <c r="S290" i="3"/>
  <c r="T290" i="3" s="1"/>
  <c r="U286" i="3"/>
  <c r="U283" i="3"/>
  <c r="U282" i="3"/>
  <c r="U290" i="3"/>
  <c r="K283" i="3"/>
  <c r="T283" i="3" s="1"/>
  <c r="K286" i="3"/>
  <c r="K295" i="3"/>
  <c r="T295" i="3" s="1"/>
  <c r="T288" i="3"/>
  <c r="K287" i="3"/>
  <c r="S282" i="3"/>
  <c r="C312" i="3"/>
  <c r="Q308" i="3"/>
  <c r="Q312" i="3"/>
  <c r="G308" i="3"/>
  <c r="G291" i="3"/>
  <c r="U291" i="3" s="1"/>
  <c r="R291" i="3"/>
  <c r="R293" i="3"/>
  <c r="S293" i="3" s="1"/>
  <c r="C293" i="3"/>
  <c r="K282" i="3"/>
  <c r="Q289" i="3"/>
  <c r="S289" i="3" s="1"/>
  <c r="G284" i="3"/>
  <c r="U284" i="3" s="1"/>
  <c r="C289" i="3"/>
  <c r="U289" i="3" s="1"/>
  <c r="Q284" i="3"/>
  <c r="S284" i="3" s="1"/>
  <c r="T285" i="3"/>
  <c r="K280" i="3"/>
  <c r="Z11" i="3"/>
  <c r="Z8" i="3"/>
  <c r="Z19" i="3"/>
  <c r="Z6" i="3"/>
  <c r="Z18" i="3"/>
  <c r="Z13" i="3"/>
  <c r="U293" i="3" l="1"/>
  <c r="S291" i="3"/>
  <c r="K281" i="3"/>
  <c r="T281" i="3" s="1"/>
  <c r="R308" i="3"/>
  <c r="C308" i="3"/>
  <c r="U308" i="3" s="1"/>
  <c r="G312" i="3"/>
  <c r="U312" i="3" s="1"/>
  <c r="R312" i="3"/>
  <c r="R314" i="3"/>
  <c r="C314" i="3"/>
  <c r="G307" i="3"/>
  <c r="R307" i="3"/>
  <c r="T286" i="3"/>
  <c r="Q300" i="3"/>
  <c r="Q313" i="3"/>
  <c r="G300" i="3"/>
  <c r="C313" i="3"/>
  <c r="G298" i="3"/>
  <c r="R298" i="3"/>
  <c r="R306" i="3"/>
  <c r="C306" i="3"/>
  <c r="G304" i="3"/>
  <c r="Q304" i="3"/>
  <c r="Q301" i="3"/>
  <c r="C301" i="3"/>
  <c r="K293" i="3"/>
  <c r="T293" i="3" s="1"/>
  <c r="K312" i="3"/>
  <c r="T287" i="3"/>
  <c r="S308" i="3"/>
  <c r="K308" i="3"/>
  <c r="T282" i="3"/>
  <c r="S312" i="3"/>
  <c r="K291" i="3"/>
  <c r="G297" i="3"/>
  <c r="U297" i="3" s="1"/>
  <c r="Q297" i="3"/>
  <c r="S297" i="3" s="1"/>
  <c r="C303" i="3"/>
  <c r="U303" i="3" s="1"/>
  <c r="Q303" i="3"/>
  <c r="S303" i="3" s="1"/>
  <c r="K289" i="3"/>
  <c r="T289" i="3" s="1"/>
  <c r="T280" i="3"/>
  <c r="K284" i="3"/>
  <c r="Z5" i="3"/>
  <c r="Z3" i="3"/>
  <c r="Z10" i="3"/>
  <c r="Z12" i="3"/>
  <c r="Z16" i="3"/>
  <c r="Z9" i="3"/>
  <c r="Z4" i="3"/>
  <c r="G311" i="3" l="1"/>
  <c r="R311" i="3"/>
  <c r="R299" i="3"/>
  <c r="C299" i="3"/>
  <c r="T312" i="3"/>
  <c r="R301" i="3"/>
  <c r="S301" i="3" s="1"/>
  <c r="C304" i="3"/>
  <c r="K304" i="3" s="1"/>
  <c r="R304" i="3"/>
  <c r="S304" i="3" s="1"/>
  <c r="G301" i="3"/>
  <c r="U301" i="3" s="1"/>
  <c r="Q305" i="3"/>
  <c r="S305" i="3" s="1"/>
  <c r="C305" i="3"/>
  <c r="U305" i="3" s="1"/>
  <c r="G310" i="3"/>
  <c r="U310" i="3" s="1"/>
  <c r="Q310" i="3"/>
  <c r="S310" i="3" s="1"/>
  <c r="C311" i="3"/>
  <c r="U311" i="3" s="1"/>
  <c r="Q311" i="3"/>
  <c r="Q299" i="3"/>
  <c r="S299" i="3" s="1"/>
  <c r="G299" i="3"/>
  <c r="C300" i="3"/>
  <c r="U300" i="3" s="1"/>
  <c r="G313" i="3"/>
  <c r="U313" i="3" s="1"/>
  <c r="R313" i="3"/>
  <c r="S313" i="3" s="1"/>
  <c r="R300" i="3"/>
  <c r="S300" i="3" s="1"/>
  <c r="T291" i="3"/>
  <c r="T308" i="3"/>
  <c r="G314" i="3"/>
  <c r="U314" i="3" s="1"/>
  <c r="Q307" i="3"/>
  <c r="S307" i="3" s="1"/>
  <c r="Q314" i="3"/>
  <c r="S314" i="3" s="1"/>
  <c r="C307" i="3"/>
  <c r="U307" i="3" s="1"/>
  <c r="G306" i="3"/>
  <c r="U306" i="3" s="1"/>
  <c r="Q306" i="3"/>
  <c r="S306" i="3" s="1"/>
  <c r="C298" i="3"/>
  <c r="U298" i="3" s="1"/>
  <c r="Q298" i="3"/>
  <c r="S298" i="3" s="1"/>
  <c r="K303" i="3"/>
  <c r="T303" i="3" s="1"/>
  <c r="T284" i="3"/>
  <c r="K297" i="3"/>
  <c r="AA13" i="3"/>
  <c r="Z14" i="3"/>
  <c r="AA17" i="3"/>
  <c r="Z7" i="3"/>
  <c r="AA8" i="3"/>
  <c r="U299" i="3" l="1"/>
  <c r="S311" i="3"/>
  <c r="K311" i="3"/>
  <c r="C330" i="3"/>
  <c r="G322" i="3"/>
  <c r="R330" i="3"/>
  <c r="R322" i="3"/>
  <c r="U304" i="3"/>
  <c r="T304" i="3"/>
  <c r="K299" i="3"/>
  <c r="K301" i="3"/>
  <c r="T301" i="3" s="1"/>
  <c r="K313" i="3"/>
  <c r="T313" i="3" s="1"/>
  <c r="K310" i="3"/>
  <c r="T310" i="3" s="1"/>
  <c r="K305" i="3"/>
  <c r="T305" i="3" s="1"/>
  <c r="K306" i="3"/>
  <c r="T306" i="3" s="1"/>
  <c r="K314" i="3"/>
  <c r="T314" i="3" s="1"/>
  <c r="R318" i="3"/>
  <c r="G318" i="3"/>
  <c r="C326" i="3"/>
  <c r="R326" i="3"/>
  <c r="R309" i="3"/>
  <c r="C309" i="3"/>
  <c r="G302" i="3"/>
  <c r="R302" i="3"/>
  <c r="K300" i="3"/>
  <c r="C321" i="3"/>
  <c r="Q321" i="3"/>
  <c r="G325" i="3"/>
  <c r="Q325" i="3"/>
  <c r="Q302" i="3"/>
  <c r="Q309" i="3"/>
  <c r="C302" i="3"/>
  <c r="G309" i="3"/>
  <c r="T299" i="3"/>
  <c r="K307" i="3"/>
  <c r="K298" i="3"/>
  <c r="T297" i="3"/>
  <c r="AA18" i="3"/>
  <c r="AA6" i="3"/>
  <c r="AA11" i="3"/>
  <c r="AA19" i="3"/>
  <c r="AA2" i="3"/>
  <c r="AA4" i="3"/>
  <c r="AA10" i="3"/>
  <c r="AA9" i="3"/>
  <c r="AA15" i="3"/>
  <c r="T311" i="3" l="1"/>
  <c r="C322" i="3"/>
  <c r="U322" i="3" s="1"/>
  <c r="Q330" i="3"/>
  <c r="S330" i="3" s="1"/>
  <c r="G330" i="3"/>
  <c r="U330" i="3" s="1"/>
  <c r="Q322" i="3"/>
  <c r="S322" i="3" s="1"/>
  <c r="U309" i="3"/>
  <c r="U302" i="3"/>
  <c r="S309" i="3"/>
  <c r="S302" i="3"/>
  <c r="Q319" i="3"/>
  <c r="Q320" i="3"/>
  <c r="C319" i="3"/>
  <c r="G320" i="3"/>
  <c r="Q329" i="3"/>
  <c r="G329" i="3"/>
  <c r="C328" i="3"/>
  <c r="Q328" i="3"/>
  <c r="G332" i="3"/>
  <c r="Q332" i="3"/>
  <c r="C331" i="3"/>
  <c r="Q331" i="3"/>
  <c r="G327" i="3"/>
  <c r="Q327" i="3"/>
  <c r="Q323" i="3"/>
  <c r="C323" i="3"/>
  <c r="K309" i="3"/>
  <c r="Q324" i="3"/>
  <c r="Q317" i="3"/>
  <c r="C324" i="3"/>
  <c r="G317" i="3"/>
  <c r="T307" i="3"/>
  <c r="T300" i="3"/>
  <c r="C332" i="3"/>
  <c r="G331" i="3"/>
  <c r="R331" i="3"/>
  <c r="R332" i="3"/>
  <c r="K322" i="3"/>
  <c r="G316" i="3"/>
  <c r="Q315" i="3"/>
  <c r="Q316" i="3"/>
  <c r="C315" i="3"/>
  <c r="R324" i="3"/>
  <c r="R317" i="3"/>
  <c r="C317" i="3"/>
  <c r="G324" i="3"/>
  <c r="K302" i="3"/>
  <c r="T298" i="3"/>
  <c r="AA12" i="3"/>
  <c r="AA3" i="3"/>
  <c r="AA5" i="3"/>
  <c r="AA16" i="3"/>
  <c r="U332" i="3" l="1"/>
  <c r="C329" i="3"/>
  <c r="U329" i="3" s="1"/>
  <c r="R329" i="3"/>
  <c r="S329" i="3" s="1"/>
  <c r="R328" i="3"/>
  <c r="S328" i="3" s="1"/>
  <c r="G328" i="3"/>
  <c r="U328" i="3" s="1"/>
  <c r="K330" i="3"/>
  <c r="T330" i="3" s="1"/>
  <c r="T309" i="3"/>
  <c r="S332" i="3"/>
  <c r="K332" i="3"/>
  <c r="U317" i="3"/>
  <c r="S331" i="3"/>
  <c r="U331" i="3"/>
  <c r="U324" i="3"/>
  <c r="S317" i="3"/>
  <c r="S324" i="3"/>
  <c r="K331" i="3"/>
  <c r="K324" i="3"/>
  <c r="T302" i="3"/>
  <c r="K317" i="3"/>
  <c r="C318" i="3"/>
  <c r="U318" i="3" s="1"/>
  <c r="Q318" i="3"/>
  <c r="S318" i="3" s="1"/>
  <c r="G326" i="3"/>
  <c r="U326" i="3" s="1"/>
  <c r="Q326" i="3"/>
  <c r="S326" i="3" s="1"/>
  <c r="R325" i="3"/>
  <c r="S325" i="3" s="1"/>
  <c r="C325" i="3"/>
  <c r="U325" i="3" s="1"/>
  <c r="G321" i="3"/>
  <c r="U321" i="3" s="1"/>
  <c r="R321" i="3"/>
  <c r="S321" i="3" s="1"/>
  <c r="T322" i="3"/>
  <c r="C316" i="3"/>
  <c r="G315" i="3"/>
  <c r="U315" i="3" s="1"/>
  <c r="R315" i="3"/>
  <c r="S315" i="3" s="1"/>
  <c r="R316" i="3"/>
  <c r="S316" i="3" s="1"/>
  <c r="AB17" i="3"/>
  <c r="AB9" i="3"/>
  <c r="AA7" i="3"/>
  <c r="AA14" i="3"/>
  <c r="T331" i="3" l="1"/>
  <c r="K329" i="3"/>
  <c r="T329" i="3" s="1"/>
  <c r="T317" i="3"/>
  <c r="K328" i="3"/>
  <c r="T328" i="3" s="1"/>
  <c r="R327" i="3"/>
  <c r="S327" i="3" s="1"/>
  <c r="R323" i="3"/>
  <c r="S323" i="3" s="1"/>
  <c r="C327" i="3"/>
  <c r="U327" i="3" s="1"/>
  <c r="G323" i="3"/>
  <c r="U323" i="3" s="1"/>
  <c r="T332" i="3"/>
  <c r="K316" i="3"/>
  <c r="T316" i="3" s="1"/>
  <c r="U316" i="3"/>
  <c r="T324" i="3"/>
  <c r="K321" i="3"/>
  <c r="T321" i="3" s="1"/>
  <c r="K326" i="3"/>
  <c r="T326" i="3" s="1"/>
  <c r="K325" i="3"/>
  <c r="T325" i="3" s="1"/>
  <c r="R320" i="3"/>
  <c r="S320" i="3" s="1"/>
  <c r="C320" i="3"/>
  <c r="U320" i="3" s="1"/>
  <c r="G319" i="3"/>
  <c r="U319" i="3" s="1"/>
  <c r="R319" i="3"/>
  <c r="S319" i="3" s="1"/>
  <c r="K318" i="3"/>
  <c r="K315" i="3"/>
  <c r="AB19" i="3"/>
  <c r="AB3" i="3"/>
  <c r="AB18" i="3"/>
  <c r="AB11" i="3"/>
  <c r="AB16" i="3"/>
  <c r="AB15" i="3"/>
  <c r="AB12" i="3"/>
  <c r="AB13" i="3"/>
  <c r="AB4" i="3"/>
  <c r="AB8" i="3"/>
  <c r="K323" i="3" l="1"/>
  <c r="T323" i="3" s="1"/>
  <c r="K327" i="3"/>
  <c r="T327" i="3" s="1"/>
  <c r="K319" i="3"/>
  <c r="T319" i="3" s="1"/>
  <c r="K320" i="3"/>
  <c r="T320" i="3" s="1"/>
  <c r="T318" i="3"/>
  <c r="T315" i="3"/>
  <c r="R345" i="3"/>
  <c r="R350" i="3"/>
  <c r="R340" i="3"/>
  <c r="R335" i="3"/>
  <c r="R337" i="3"/>
  <c r="R348" i="3"/>
  <c r="R347" i="3"/>
  <c r="R341" i="3"/>
  <c r="G335" i="3"/>
  <c r="R339" i="3"/>
  <c r="R334" i="3"/>
  <c r="Q335" i="3"/>
  <c r="S335" i="3" s="1"/>
  <c r="Q344" i="3"/>
  <c r="R349" i="3"/>
  <c r="R344" i="3"/>
  <c r="Q349" i="3"/>
  <c r="Q340" i="3"/>
  <c r="C335" i="3"/>
  <c r="G340" i="3"/>
  <c r="C340" i="3"/>
  <c r="G339" i="3"/>
  <c r="Q333" i="3"/>
  <c r="G344" i="3"/>
  <c r="Q336" i="3"/>
  <c r="Q338" i="3"/>
  <c r="Q342" i="3"/>
  <c r="G349" i="3"/>
  <c r="Q346" i="3"/>
  <c r="Q343" i="3"/>
  <c r="C349" i="3"/>
  <c r="G334" i="3"/>
  <c r="Q334" i="3"/>
  <c r="S334" i="3" s="1"/>
  <c r="Q339" i="3"/>
  <c r="C334" i="3"/>
  <c r="C339" i="3"/>
  <c r="C344" i="3"/>
  <c r="G337" i="3"/>
  <c r="G341" i="3"/>
  <c r="C350" i="3"/>
  <c r="G345" i="3"/>
  <c r="C348" i="3"/>
  <c r="G338" i="3"/>
  <c r="C347" i="3"/>
  <c r="C346" i="3"/>
  <c r="G336" i="3"/>
  <c r="C342" i="3"/>
  <c r="AB14" i="3"/>
  <c r="AB5" i="3"/>
  <c r="AB6" i="3"/>
  <c r="AB10" i="3"/>
  <c r="AB7" i="3"/>
  <c r="AB2" i="3"/>
  <c r="S340" i="3" l="1"/>
  <c r="U349" i="3"/>
  <c r="U340" i="3"/>
  <c r="S339" i="3"/>
  <c r="K339" i="3"/>
  <c r="G350" i="3"/>
  <c r="K350" i="3" s="1"/>
  <c r="Q345" i="3"/>
  <c r="S345" i="3" s="1"/>
  <c r="C345" i="3"/>
  <c r="K345" i="3" s="1"/>
  <c r="Q350" i="3"/>
  <c r="S350" i="3" s="1"/>
  <c r="K349" i="3"/>
  <c r="K344" i="3"/>
  <c r="K340" i="3"/>
  <c r="T340" i="3" s="1"/>
  <c r="K335" i="3"/>
  <c r="S344" i="3"/>
  <c r="K334" i="3"/>
  <c r="T334" i="3" s="1"/>
  <c r="S349" i="3"/>
  <c r="Q341" i="3"/>
  <c r="S341" i="3" s="1"/>
  <c r="C341" i="3"/>
  <c r="K341" i="3" s="1"/>
  <c r="Q347" i="3"/>
  <c r="S347" i="3" s="1"/>
  <c r="G347" i="3"/>
  <c r="K347" i="3" s="1"/>
  <c r="C336" i="3"/>
  <c r="R336" i="3"/>
  <c r="S336" i="3" s="1"/>
  <c r="R346" i="3"/>
  <c r="S346" i="3" s="1"/>
  <c r="G346" i="3"/>
  <c r="K346" i="3" s="1"/>
  <c r="R342" i="3"/>
  <c r="C338" i="3"/>
  <c r="G342" i="3"/>
  <c r="R338" i="3"/>
  <c r="S338" i="3" s="1"/>
  <c r="G343" i="3"/>
  <c r="R343" i="3"/>
  <c r="S343" i="3" s="1"/>
  <c r="R333" i="3"/>
  <c r="S333" i="3" s="1"/>
  <c r="Q348" i="3"/>
  <c r="S348" i="3" s="1"/>
  <c r="C337" i="3"/>
  <c r="K337" i="3" s="1"/>
  <c r="Q337" i="3"/>
  <c r="S337" i="3" s="1"/>
  <c r="G348" i="3"/>
  <c r="K348" i="3" s="1"/>
  <c r="U347" i="3"/>
  <c r="S342" i="3"/>
  <c r="T335" i="3"/>
  <c r="U344" i="3"/>
  <c r="U335" i="3"/>
  <c r="U339" i="3"/>
  <c r="U334" i="3"/>
  <c r="AC3" i="3"/>
  <c r="AC9" i="3"/>
  <c r="AC4" i="3"/>
  <c r="T350" i="3" l="1"/>
  <c r="T347" i="3"/>
  <c r="T344" i="3"/>
  <c r="T339" i="3"/>
  <c r="U345" i="3"/>
  <c r="U346" i="3"/>
  <c r="T346" i="3"/>
  <c r="T349" i="3"/>
  <c r="U348" i="3"/>
  <c r="T348" i="3"/>
  <c r="T345" i="3"/>
  <c r="U350" i="3"/>
  <c r="U342" i="3"/>
  <c r="K342" i="3"/>
  <c r="T342" i="3" s="1"/>
  <c r="U338" i="3"/>
  <c r="K338" i="3"/>
  <c r="T338" i="3" s="1"/>
  <c r="U341" i="3"/>
  <c r="T341" i="3"/>
  <c r="U337" i="3"/>
  <c r="T337" i="3"/>
  <c r="U336" i="3"/>
  <c r="K336" i="3"/>
  <c r="T336" i="3" s="1"/>
  <c r="C333" i="3"/>
  <c r="C343" i="3"/>
  <c r="G333" i="3"/>
  <c r="AC8" i="3"/>
  <c r="AC11" i="3"/>
  <c r="AC6" i="3"/>
  <c r="AC19" i="3"/>
  <c r="AC15" i="3"/>
  <c r="AC14" i="3"/>
  <c r="AC7" i="3"/>
  <c r="AC16" i="3"/>
  <c r="AC18" i="3"/>
  <c r="AC10" i="3"/>
  <c r="AC17" i="3"/>
  <c r="AC13" i="3"/>
  <c r="AC5" i="3"/>
  <c r="U333" i="3" l="1"/>
  <c r="K333" i="3"/>
  <c r="T333" i="3" s="1"/>
  <c r="U343" i="3"/>
  <c r="K343" i="3"/>
  <c r="AC2" i="3"/>
  <c r="T343" i="3" l="1"/>
  <c r="R353" i="3"/>
  <c r="R359" i="3"/>
  <c r="R365" i="3"/>
  <c r="R368" i="3"/>
  <c r="R356" i="3"/>
  <c r="R367" i="3"/>
  <c r="R366" i="3"/>
  <c r="R354" i="3"/>
  <c r="G356" i="3"/>
  <c r="Q352" i="3"/>
  <c r="R357" i="3"/>
  <c r="R364" i="3"/>
  <c r="R358" i="3"/>
  <c r="R361" i="3"/>
  <c r="R363" i="3"/>
  <c r="R351" i="3"/>
  <c r="Q364" i="3"/>
  <c r="Q355" i="3"/>
  <c r="Q357" i="3"/>
  <c r="S357" i="3" s="1"/>
  <c r="Q359" i="3"/>
  <c r="G368" i="3"/>
  <c r="Q360" i="3"/>
  <c r="R352" i="3"/>
  <c r="R362" i="3"/>
  <c r="Q367" i="3"/>
  <c r="G352" i="3"/>
  <c r="Q354" i="3"/>
  <c r="S354" i="3" s="1"/>
  <c r="Q353" i="3"/>
  <c r="S353" i="3" s="1"/>
  <c r="R355" i="3"/>
  <c r="R360" i="3"/>
  <c r="S360" i="3" s="1"/>
  <c r="G360" i="3"/>
  <c r="Q362" i="3"/>
  <c r="S362" i="3" s="1"/>
  <c r="Q368" i="3"/>
  <c r="S368" i="3" s="1"/>
  <c r="G365" i="3"/>
  <c r="Q365" i="3"/>
  <c r="Q356" i="3"/>
  <c r="S356" i="3" s="1"/>
  <c r="G355" i="3"/>
  <c r="Q366" i="3"/>
  <c r="C357" i="3"/>
  <c r="G364" i="3"/>
  <c r="C368" i="3"/>
  <c r="U368" i="3" s="1"/>
  <c r="G359" i="3"/>
  <c r="C365" i="3"/>
  <c r="U365" i="3" s="1"/>
  <c r="G357" i="3"/>
  <c r="Q351" i="3"/>
  <c r="S351" i="3" s="1"/>
  <c r="Q363" i="3"/>
  <c r="C355" i="3"/>
  <c r="C364" i="3"/>
  <c r="G367" i="3"/>
  <c r="C367" i="3"/>
  <c r="G361" i="3"/>
  <c r="C359" i="3"/>
  <c r="G353" i="3"/>
  <c r="C360" i="3"/>
  <c r="C352" i="3"/>
  <c r="U352" i="3" s="1"/>
  <c r="G362" i="3"/>
  <c r="C362" i="3"/>
  <c r="C353" i="3"/>
  <c r="G363" i="3"/>
  <c r="G366" i="3"/>
  <c r="C358" i="3"/>
  <c r="C366" i="3"/>
  <c r="G354" i="3"/>
  <c r="C356" i="3"/>
  <c r="U356" i="3" s="1"/>
  <c r="C354" i="3"/>
  <c r="AC12" i="3"/>
  <c r="S365" i="3" l="1"/>
  <c r="U367" i="3"/>
  <c r="U360" i="3"/>
  <c r="S363" i="3"/>
  <c r="U355" i="3"/>
  <c r="U359" i="3"/>
  <c r="S367" i="3"/>
  <c r="U364" i="3"/>
  <c r="S364" i="3"/>
  <c r="S366" i="3"/>
  <c r="K354" i="3"/>
  <c r="T354" i="3" s="1"/>
  <c r="S359" i="3"/>
  <c r="U366" i="3"/>
  <c r="K357" i="3"/>
  <c r="T357" i="3" s="1"/>
  <c r="S355" i="3"/>
  <c r="K353" i="3"/>
  <c r="T353" i="3" s="1"/>
  <c r="U354" i="3"/>
  <c r="U353" i="3"/>
  <c r="K364" i="3"/>
  <c r="K355" i="3"/>
  <c r="K365" i="3"/>
  <c r="T365" i="3" s="1"/>
  <c r="K368" i="3"/>
  <c r="S352" i="3"/>
  <c r="U362" i="3"/>
  <c r="U357" i="3"/>
  <c r="K360" i="3"/>
  <c r="T360" i="3" s="1"/>
  <c r="K356" i="3"/>
  <c r="T356" i="3" s="1"/>
  <c r="K366" i="3"/>
  <c r="K359" i="3"/>
  <c r="T368" i="3"/>
  <c r="K352" i="3"/>
  <c r="Q361" i="3"/>
  <c r="S361" i="3" s="1"/>
  <c r="G358" i="3"/>
  <c r="K358" i="3" s="1"/>
  <c r="C361" i="3"/>
  <c r="K361" i="3" s="1"/>
  <c r="Q358" i="3"/>
  <c r="S358" i="3" s="1"/>
  <c r="K367" i="3"/>
  <c r="K362" i="3"/>
  <c r="T362" i="3" s="1"/>
  <c r="AD13" i="3"/>
  <c r="AD16" i="3"/>
  <c r="AD11" i="3"/>
  <c r="AD7" i="3"/>
  <c r="AD4" i="3"/>
  <c r="AD19" i="3"/>
  <c r="AD5" i="3"/>
  <c r="AD8" i="3"/>
  <c r="T352" i="3" l="1"/>
  <c r="T364" i="3"/>
  <c r="T367" i="3"/>
  <c r="T366" i="3"/>
  <c r="T355" i="3"/>
  <c r="T359" i="3"/>
  <c r="T358" i="3"/>
  <c r="U361" i="3"/>
  <c r="T361" i="3"/>
  <c r="U358" i="3"/>
  <c r="C351" i="3"/>
  <c r="C363" i="3"/>
  <c r="G351" i="3"/>
  <c r="AD17" i="3"/>
  <c r="AD12" i="3"/>
  <c r="AD3" i="3"/>
  <c r="AD6" i="3"/>
  <c r="AD9" i="3"/>
  <c r="AD15" i="3"/>
  <c r="AD10" i="3"/>
  <c r="AD18" i="3"/>
  <c r="K351" i="3" l="1"/>
  <c r="T351" i="3" s="1"/>
  <c r="U351" i="3"/>
  <c r="U363" i="3"/>
  <c r="K363" i="3"/>
  <c r="T363" i="3" s="1"/>
  <c r="R372" i="3"/>
  <c r="R370" i="3"/>
  <c r="R371" i="3"/>
  <c r="R374" i="3"/>
  <c r="R375" i="3"/>
  <c r="R378" i="3"/>
  <c r="Q380" i="3"/>
  <c r="Q386" i="3"/>
  <c r="Q385" i="3"/>
  <c r="Q381" i="3"/>
  <c r="R373" i="3"/>
  <c r="R383" i="3"/>
  <c r="R382" i="3"/>
  <c r="R376" i="3"/>
  <c r="Q375" i="3"/>
  <c r="R384" i="3"/>
  <c r="R379" i="3"/>
  <c r="Q384" i="3"/>
  <c r="Q383" i="3"/>
  <c r="R386" i="3"/>
  <c r="R380" i="3"/>
  <c r="G380" i="3"/>
  <c r="Q378" i="3"/>
  <c r="S378" i="3" s="1"/>
  <c r="G373" i="3"/>
  <c r="Q379" i="3"/>
  <c r="S379" i="3" s="1"/>
  <c r="Q373" i="3"/>
  <c r="Q376" i="3"/>
  <c r="S376" i="3" s="1"/>
  <c r="Q382" i="3"/>
  <c r="S382" i="3" s="1"/>
  <c r="Q374" i="3"/>
  <c r="C380" i="3"/>
  <c r="K380" i="3" s="1"/>
  <c r="G386" i="3"/>
  <c r="C373" i="3"/>
  <c r="U373" i="3" s="1"/>
  <c r="G383" i="3"/>
  <c r="C383" i="3"/>
  <c r="Q372" i="3"/>
  <c r="S372" i="3" s="1"/>
  <c r="Q370" i="3"/>
  <c r="S370" i="3" s="1"/>
  <c r="G382" i="3"/>
  <c r="C371" i="3"/>
  <c r="G374" i="3"/>
  <c r="C376" i="3"/>
  <c r="G384" i="3"/>
  <c r="Q369" i="3"/>
  <c r="Q377" i="3"/>
  <c r="Q371" i="3"/>
  <c r="S371" i="3" s="1"/>
  <c r="C374" i="3"/>
  <c r="G371" i="3"/>
  <c r="K371" i="3" s="1"/>
  <c r="C382" i="3"/>
  <c r="G376" i="3"/>
  <c r="K376" i="3" s="1"/>
  <c r="C385" i="3"/>
  <c r="G381" i="3"/>
  <c r="C379" i="3"/>
  <c r="G378" i="3"/>
  <c r="C384" i="3"/>
  <c r="G379" i="3"/>
  <c r="C378" i="3"/>
  <c r="G375" i="3"/>
  <c r="C375" i="3"/>
  <c r="G372" i="3"/>
  <c r="C372" i="3"/>
  <c r="G370" i="3"/>
  <c r="C370" i="3"/>
  <c r="AD2" i="3"/>
  <c r="AD14" i="3"/>
  <c r="S373" i="3" l="1"/>
  <c r="K372" i="3"/>
  <c r="T372" i="3" s="1"/>
  <c r="K379" i="3"/>
  <c r="T379" i="3" s="1"/>
  <c r="S374" i="3"/>
  <c r="K375" i="3"/>
  <c r="K378" i="3"/>
  <c r="U382" i="3"/>
  <c r="K374" i="3"/>
  <c r="S383" i="3"/>
  <c r="S375" i="3"/>
  <c r="S380" i="3"/>
  <c r="T380" i="3" s="1"/>
  <c r="U370" i="3"/>
  <c r="S384" i="3"/>
  <c r="K370" i="3"/>
  <c r="T370" i="3" s="1"/>
  <c r="U372" i="3"/>
  <c r="T374" i="3"/>
  <c r="K384" i="3"/>
  <c r="K382" i="3"/>
  <c r="T382" i="3" s="1"/>
  <c r="S386" i="3"/>
  <c r="U376" i="3"/>
  <c r="U378" i="3"/>
  <c r="U379" i="3"/>
  <c r="U371" i="3"/>
  <c r="K373" i="3"/>
  <c r="T373" i="3" s="1"/>
  <c r="R377" i="3"/>
  <c r="S377" i="3" s="1"/>
  <c r="R369" i="3"/>
  <c r="S369" i="3" s="1"/>
  <c r="G377" i="3"/>
  <c r="R381" i="3"/>
  <c r="S381" i="3" s="1"/>
  <c r="C381" i="3"/>
  <c r="K381" i="3" s="1"/>
  <c r="R385" i="3"/>
  <c r="S385" i="3" s="1"/>
  <c r="G385" i="3"/>
  <c r="K385" i="3" s="1"/>
  <c r="U375" i="3"/>
  <c r="U374" i="3"/>
  <c r="U380" i="3"/>
  <c r="U384" i="3"/>
  <c r="K383" i="3"/>
  <c r="U383" i="3"/>
  <c r="T378" i="3"/>
  <c r="T376" i="3"/>
  <c r="T371" i="3"/>
  <c r="AE3" i="3"/>
  <c r="AE9" i="3"/>
  <c r="AE11" i="3"/>
  <c r="AE6" i="3"/>
  <c r="AE7" i="3"/>
  <c r="AE5" i="3"/>
  <c r="AE4" i="3"/>
  <c r="AE15" i="3"/>
  <c r="AE13" i="3"/>
  <c r="AE12" i="3"/>
  <c r="T375" i="3" l="1"/>
  <c r="T384" i="3"/>
  <c r="T383" i="3"/>
  <c r="T385" i="3"/>
  <c r="T381" i="3"/>
  <c r="U381" i="3"/>
  <c r="U385" i="3"/>
  <c r="C386" i="3"/>
  <c r="AE8" i="3"/>
  <c r="AE14" i="3"/>
  <c r="AE17" i="3"/>
  <c r="AE16" i="3"/>
  <c r="AE18" i="3"/>
  <c r="U386" i="3" l="1"/>
  <c r="K386" i="3"/>
  <c r="T386" i="3" s="1"/>
  <c r="AE19" i="3"/>
  <c r="G389" i="3" l="1"/>
  <c r="Q404" i="3"/>
  <c r="Q389" i="3"/>
  <c r="C404" i="3"/>
  <c r="C377" i="3"/>
  <c r="G369" i="3"/>
  <c r="C369" i="3"/>
  <c r="U369" i="3" l="1"/>
  <c r="U377" i="3"/>
  <c r="K377" i="3"/>
  <c r="T377" i="3" s="1"/>
  <c r="K369" i="3"/>
  <c r="AE10" i="3"/>
  <c r="T369" i="3" l="1"/>
  <c r="R390" i="3"/>
  <c r="R399" i="3"/>
  <c r="R400" i="3"/>
  <c r="R391" i="3"/>
  <c r="Q391" i="3"/>
  <c r="R396" i="3"/>
  <c r="R401" i="3"/>
  <c r="R397" i="3"/>
  <c r="R403" i="3"/>
  <c r="Q399" i="3"/>
  <c r="S399" i="3" s="1"/>
  <c r="G396" i="3"/>
  <c r="G403" i="3"/>
  <c r="G395" i="3"/>
  <c r="Q397" i="3"/>
  <c r="R388" i="3"/>
  <c r="R394" i="3"/>
  <c r="G393" i="3"/>
  <c r="R393" i="3"/>
  <c r="R392" i="3"/>
  <c r="G392" i="3"/>
  <c r="G391" i="3"/>
  <c r="Q400" i="3"/>
  <c r="Q393" i="3"/>
  <c r="G399" i="3"/>
  <c r="Q388" i="3"/>
  <c r="Q403" i="3"/>
  <c r="S403" i="3" s="1"/>
  <c r="R395" i="3"/>
  <c r="R402" i="3"/>
  <c r="G404" i="3"/>
  <c r="K404" i="3" s="1"/>
  <c r="Q402" i="3"/>
  <c r="G400" i="3"/>
  <c r="G402" i="3"/>
  <c r="G397" i="3"/>
  <c r="Q401" i="3"/>
  <c r="G388" i="3"/>
  <c r="G390" i="3"/>
  <c r="G394" i="3"/>
  <c r="Q392" i="3"/>
  <c r="G401" i="3"/>
  <c r="R387" i="3"/>
  <c r="R398" i="3"/>
  <c r="Q396" i="3"/>
  <c r="S396" i="3" s="1"/>
  <c r="Q395" i="3"/>
  <c r="S395" i="3" s="1"/>
  <c r="Q394" i="3"/>
  <c r="S394" i="3" s="1"/>
  <c r="Q390" i="3"/>
  <c r="S390" i="3" s="1"/>
  <c r="C399" i="3"/>
  <c r="U399" i="3" s="1"/>
  <c r="AE2" i="3"/>
  <c r="S402" i="3" l="1"/>
  <c r="S397" i="3"/>
  <c r="S391" i="3"/>
  <c r="S392" i="3"/>
  <c r="S401" i="3"/>
  <c r="S400" i="3"/>
  <c r="S388" i="3"/>
  <c r="S393" i="3"/>
  <c r="U404" i="3"/>
  <c r="K399" i="3"/>
  <c r="T399" i="3" s="1"/>
  <c r="Q398" i="3"/>
  <c r="S398" i="3" s="1"/>
  <c r="Q387" i="3"/>
  <c r="S387" i="3" s="1"/>
  <c r="G398" i="3"/>
  <c r="AF14" i="3"/>
  <c r="G409" i="3" l="1"/>
  <c r="R417" i="3"/>
  <c r="R409" i="3"/>
  <c r="C417" i="3"/>
  <c r="R389" i="3" l="1"/>
  <c r="S389" i="3" s="1"/>
  <c r="R404" i="3"/>
  <c r="S404" i="3" s="1"/>
  <c r="T404" i="3" s="1"/>
  <c r="C400" i="3"/>
  <c r="AF19" i="3"/>
  <c r="G418" i="3" l="1"/>
  <c r="R418" i="3"/>
  <c r="R422" i="3"/>
  <c r="C422" i="3"/>
  <c r="U400" i="3"/>
  <c r="K400" i="3"/>
  <c r="T400" i="3" s="1"/>
  <c r="AF15" i="3"/>
  <c r="G422" i="3" l="1"/>
  <c r="K422" i="3" s="1"/>
  <c r="Q422" i="3"/>
  <c r="S422" i="3" s="1"/>
  <c r="Q418" i="3"/>
  <c r="S418" i="3" s="1"/>
  <c r="C418" i="3"/>
  <c r="C397" i="3"/>
  <c r="T422" i="3" l="1"/>
  <c r="U422" i="3"/>
  <c r="U397" i="3"/>
  <c r="K397" i="3"/>
  <c r="T397" i="3" s="1"/>
  <c r="U418" i="3"/>
  <c r="K418" i="3"/>
  <c r="T418" i="3" s="1"/>
  <c r="AF12" i="3"/>
  <c r="AG19" i="3"/>
  <c r="AG15" i="3"/>
  <c r="Q415" i="3" l="1"/>
  <c r="Q413" i="3"/>
  <c r="G413" i="3"/>
  <c r="C415" i="3"/>
  <c r="C402" i="3"/>
  <c r="U402" i="3" l="1"/>
  <c r="K402" i="3"/>
  <c r="T402" i="3" s="1"/>
  <c r="AF17" i="3"/>
  <c r="R414" i="3" l="1"/>
  <c r="G414" i="3"/>
  <c r="R420" i="3"/>
  <c r="C420" i="3"/>
  <c r="C392" i="3"/>
  <c r="U392" i="3" l="1"/>
  <c r="K392" i="3"/>
  <c r="T392" i="3" s="1"/>
  <c r="AF7" i="3"/>
  <c r="G408" i="3" l="1"/>
  <c r="R408" i="3"/>
  <c r="R410" i="3"/>
  <c r="C410" i="3"/>
  <c r="C393" i="3"/>
  <c r="U393" i="3" l="1"/>
  <c r="K393" i="3"/>
  <c r="T393" i="3" s="1"/>
  <c r="AF8" i="3"/>
  <c r="Q411" i="3" l="1"/>
  <c r="Q412" i="3"/>
  <c r="G412" i="3"/>
  <c r="C411" i="3"/>
  <c r="C395" i="3"/>
  <c r="K395" i="3" l="1"/>
  <c r="T395" i="3" s="1"/>
  <c r="U395" i="3"/>
  <c r="AF10" i="3"/>
  <c r="G415" i="3" l="1"/>
  <c r="R413" i="3"/>
  <c r="S413" i="3" s="1"/>
  <c r="R415" i="3"/>
  <c r="S415" i="3" s="1"/>
  <c r="C413" i="3"/>
  <c r="C391" i="3"/>
  <c r="U413" i="3" l="1"/>
  <c r="K413" i="3"/>
  <c r="T413" i="3" s="1"/>
  <c r="U391" i="3"/>
  <c r="K391" i="3"/>
  <c r="T391" i="3" s="1"/>
  <c r="K415" i="3"/>
  <c r="T415" i="3" s="1"/>
  <c r="U415" i="3"/>
  <c r="AG12" i="3"/>
  <c r="AF6" i="3"/>
  <c r="AG10" i="3"/>
  <c r="G417" i="3" l="1"/>
  <c r="Q409" i="3"/>
  <c r="S409" i="3" s="1"/>
  <c r="Q417" i="3"/>
  <c r="S417" i="3" s="1"/>
  <c r="C409" i="3"/>
  <c r="C396" i="3"/>
  <c r="U409" i="3" l="1"/>
  <c r="K409" i="3"/>
  <c r="T409" i="3" s="1"/>
  <c r="U396" i="3"/>
  <c r="K396" i="3"/>
  <c r="T396" i="3" s="1"/>
  <c r="K417" i="3"/>
  <c r="T417" i="3" s="1"/>
  <c r="U417" i="3"/>
  <c r="AF11" i="3"/>
  <c r="AG6" i="3"/>
  <c r="AG14" i="3"/>
  <c r="Q414" i="3" l="1"/>
  <c r="S414" i="3" s="1"/>
  <c r="Q420" i="3"/>
  <c r="S420" i="3" s="1"/>
  <c r="G420" i="3"/>
  <c r="C414" i="3"/>
  <c r="C401" i="3"/>
  <c r="K401" i="3" l="1"/>
  <c r="T401" i="3" s="1"/>
  <c r="U401" i="3"/>
  <c r="U414" i="3"/>
  <c r="K414" i="3"/>
  <c r="T414" i="3" s="1"/>
  <c r="K420" i="3"/>
  <c r="T420" i="3" s="1"/>
  <c r="U420" i="3"/>
  <c r="AG11" i="3"/>
  <c r="AG17" i="3"/>
  <c r="AF16" i="3"/>
  <c r="R416" i="3" l="1"/>
  <c r="R419" i="3"/>
  <c r="G416" i="3"/>
  <c r="C419" i="3"/>
  <c r="C390" i="3" l="1"/>
  <c r="U390" i="3" l="1"/>
  <c r="K390" i="3"/>
  <c r="T390" i="3" s="1"/>
  <c r="AF5" i="3"/>
  <c r="G410" i="3" l="1"/>
  <c r="Q410" i="3"/>
  <c r="S410" i="3" s="1"/>
  <c r="Q408" i="3"/>
  <c r="S408" i="3" s="1"/>
  <c r="C408" i="3"/>
  <c r="C394" i="3"/>
  <c r="U408" i="3" l="1"/>
  <c r="K408" i="3"/>
  <c r="T408" i="3" s="1"/>
  <c r="U394" i="3"/>
  <c r="K394" i="3"/>
  <c r="T394" i="3" s="1"/>
  <c r="K410" i="3"/>
  <c r="T410" i="3" s="1"/>
  <c r="U410" i="3"/>
  <c r="AF9" i="3"/>
  <c r="AG7" i="3"/>
  <c r="AG5" i="3"/>
  <c r="R412" i="3" l="1"/>
  <c r="S412" i="3" s="1"/>
  <c r="R411" i="3"/>
  <c r="S411" i="3" s="1"/>
  <c r="G411" i="3"/>
  <c r="C412" i="3"/>
  <c r="C389" i="3"/>
  <c r="U412" i="3" l="1"/>
  <c r="K412" i="3"/>
  <c r="T412" i="3" s="1"/>
  <c r="U389" i="3"/>
  <c r="K389" i="3"/>
  <c r="T389" i="3" s="1"/>
  <c r="K411" i="3"/>
  <c r="T411" i="3" s="1"/>
  <c r="U411" i="3"/>
  <c r="AF4" i="3"/>
  <c r="AG8" i="3"/>
  <c r="AG9" i="3"/>
  <c r="R405" i="3" l="1"/>
  <c r="R407" i="3"/>
  <c r="G405" i="3"/>
  <c r="C407" i="3"/>
  <c r="C403" i="3"/>
  <c r="U403" i="3" l="1"/>
  <c r="K403" i="3"/>
  <c r="T403" i="3" s="1"/>
  <c r="AF18" i="3"/>
  <c r="Q421" i="3" l="1"/>
  <c r="Q406" i="3"/>
  <c r="G406" i="3"/>
  <c r="C421" i="3"/>
  <c r="C388" i="3"/>
  <c r="U388" i="3" l="1"/>
  <c r="K388" i="3"/>
  <c r="T388" i="3" s="1"/>
  <c r="AF3" i="3"/>
  <c r="R406" i="3" l="1"/>
  <c r="S406" i="3" s="1"/>
  <c r="R421" i="3"/>
  <c r="S421" i="3" s="1"/>
  <c r="G421" i="3"/>
  <c r="C406" i="3"/>
  <c r="K421" i="3" l="1"/>
  <c r="T421" i="3" s="1"/>
  <c r="U421" i="3"/>
  <c r="U406" i="3"/>
  <c r="K406" i="3"/>
  <c r="T406" i="3" s="1"/>
  <c r="C387" i="3"/>
  <c r="C398" i="3"/>
  <c r="G387" i="3"/>
  <c r="AG18" i="3"/>
  <c r="AG3" i="3"/>
  <c r="K387" i="3" l="1"/>
  <c r="T387" i="3" s="1"/>
  <c r="U387" i="3"/>
  <c r="U398" i="3"/>
  <c r="K398" i="3"/>
  <c r="AF2" i="3"/>
  <c r="C405" i="3" l="1"/>
  <c r="Q407" i="3"/>
  <c r="S407" i="3" s="1"/>
  <c r="Q405" i="3"/>
  <c r="S405" i="3" s="1"/>
  <c r="G407" i="3"/>
  <c r="K407" i="3" s="1"/>
  <c r="T398" i="3"/>
  <c r="K405" i="3"/>
  <c r="U405" i="3"/>
  <c r="AF13" i="3"/>
  <c r="T407" i="3" l="1"/>
  <c r="T405" i="3"/>
  <c r="U407" i="3"/>
  <c r="Q419" i="3"/>
  <c r="S419" i="3" s="1"/>
  <c r="Q416" i="3"/>
  <c r="S416" i="3" s="1"/>
  <c r="G419" i="3"/>
  <c r="C416" i="3"/>
  <c r="AG2" i="3"/>
  <c r="AG4" i="3"/>
  <c r="K419" i="3" l="1"/>
  <c r="T419" i="3" s="1"/>
  <c r="U419" i="3"/>
  <c r="U416" i="3"/>
  <c r="AC28" i="3" s="1"/>
  <c r="F2" i="2" s="1"/>
  <c r="K416" i="3"/>
  <c r="AC27" i="3" s="1"/>
  <c r="E2" i="2" s="1"/>
  <c r="AG16" i="3"/>
  <c r="T416" i="3" l="1"/>
  <c r="AG13" i="3"/>
  <c r="AC26" i="3" l="1"/>
  <c r="D2" i="2" s="1"/>
</calcChain>
</file>

<file path=xl/sharedStrings.xml><?xml version="1.0" encoding="utf-8"?>
<sst xmlns="http://schemas.openxmlformats.org/spreadsheetml/2006/main" count="896" uniqueCount="66">
  <si>
    <t>Week</t>
  </si>
  <si>
    <t>Home</t>
  </si>
  <si>
    <t>G</t>
  </si>
  <si>
    <t>B</t>
  </si>
  <si>
    <t>Score</t>
  </si>
  <si>
    <t>Visitor</t>
  </si>
  <si>
    <t>Winner</t>
  </si>
  <si>
    <t>Richmond</t>
  </si>
  <si>
    <t>Carlton</t>
  </si>
  <si>
    <t>Essendon</t>
  </si>
  <si>
    <t>Adelaide</t>
  </si>
  <si>
    <t>St. Kilda</t>
  </si>
  <si>
    <t>Brisbane Lions</t>
  </si>
  <si>
    <t>Port Adelaide</t>
  </si>
  <si>
    <t>Fremantle</t>
  </si>
  <si>
    <t>Gold Coast</t>
  </si>
  <si>
    <t>North Melbourne</t>
  </si>
  <si>
    <t>Hawthorn</t>
  </si>
  <si>
    <t>Collingwood</t>
  </si>
  <si>
    <t>GWS</t>
  </si>
  <si>
    <t>Western Bulldogs</t>
  </si>
  <si>
    <t>Melbourne</t>
  </si>
  <si>
    <t>Geelong</t>
  </si>
  <si>
    <t>West Coast</t>
  </si>
  <si>
    <t>Sydney</t>
  </si>
  <si>
    <t>k</t>
  </si>
  <si>
    <t>scale</t>
  </si>
  <si>
    <t>MVC</t>
  </si>
  <si>
    <t>HFA</t>
  </si>
  <si>
    <t>Home?</t>
  </si>
  <si>
    <t>Shared field?</t>
  </si>
  <si>
    <t>Team</t>
  </si>
  <si>
    <t>Prior Elo</t>
  </si>
  <si>
    <t>Opp prior Elo</t>
  </si>
  <si>
    <t>Opponent</t>
  </si>
  <si>
    <t>Start row</t>
  </si>
  <si>
    <t>End row</t>
  </si>
  <si>
    <t>FLIP Visitor</t>
  </si>
  <si>
    <t>FLIP G</t>
  </si>
  <si>
    <t>FLIP B</t>
  </si>
  <si>
    <t>FLIP Score</t>
  </si>
  <si>
    <t>FLIP Home</t>
  </si>
  <si>
    <t>FLIP Shared?</t>
  </si>
  <si>
    <t>startrow</t>
  </si>
  <si>
    <t>endrow</t>
  </si>
  <si>
    <t>TEAMS</t>
  </si>
  <si>
    <t>Shared site?</t>
  </si>
  <si>
    <t>Expected</t>
  </si>
  <si>
    <t>Actual</t>
  </si>
  <si>
    <t>PtDiff</t>
  </si>
  <si>
    <t>FLIP Winner</t>
  </si>
  <si>
    <t>FLIP PtDiff</t>
  </si>
  <si>
    <t>Loser</t>
  </si>
  <si>
    <t>Margin of victory factor</t>
  </si>
  <si>
    <t>Winner Prior Elo</t>
  </si>
  <si>
    <t>Loser Prior Elo</t>
  </si>
  <si>
    <t>ln(abs(1+PD))</t>
  </si>
  <si>
    <t>Team New Elo</t>
  </si>
  <si>
    <t>Exp x actual</t>
  </si>
  <si>
    <t>Elodiff vs ptdiff</t>
  </si>
  <si>
    <t>Range</t>
  </si>
  <si>
    <t>end row</t>
  </si>
  <si>
    <t>Elodiff x ptdiff</t>
  </si>
  <si>
    <t>elodiff</t>
  </si>
  <si>
    <t>r^2 of fit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</si>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</sst>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499984740745262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/>
    <xf numFmtId="1" fontId="1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 ratings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42093081304315E-2"/>
          <c:y val="5.8312227293244402E-2"/>
          <c:w val="0.93953283487258621"/>
          <c:h val="0.79638698028988419"/>
        </c:manualLayout>
      </c:layout>
      <c:lineChart>
        <c:grouping val="standard"/>
        <c:varyColors val="0"/>
        <c:ser>
          <c:idx val="1"/>
          <c:order val="0"/>
          <c:tx>
            <c:strRef>
              <c:f>Calculations!$I$2</c:f>
              <c:strCache>
                <c:ptCount val="1"/>
                <c:pt idx="0">
                  <c:v>Adelaide</c:v>
                </c:pt>
              </c:strCache>
            </c:strRef>
          </c:tx>
          <c:spPr>
            <a:ln w="635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Calculations!$J$2:$AG$2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1487.6752606775503</c:v>
                </c:pt>
                <c:pt idx="2">
                  <c:v>1508.7850571940012</c:v>
                </c:pt>
                <c:pt idx="3">
                  <c:v>1564.8813743621533</c:v>
                </c:pt>
                <c:pt idx="4">
                  <c:v>1497.60482104263</c:v>
                </c:pt>
                <c:pt idx="5">
                  <c:v>1537.2225129530373</c:v>
                </c:pt>
                <c:pt idx="6">
                  <c:v>1553.9242178860154</c:v>
                </c:pt>
                <c:pt idx="7">
                  <c:v>1559.5003750078365</c:v>
                </c:pt>
                <c:pt idx="8">
                  <c:v>1540.38005437171</c:v>
                </c:pt>
                <c:pt idx="9">
                  <c:v>1552.4337876448174</c:v>
                </c:pt>
                <c:pt idx="10">
                  <c:v>1536.2138966693701</c:v>
                </c:pt>
                <c:pt idx="11">
                  <c:v>1486.6069501088975</c:v>
                </c:pt>
                <c:pt idx="12">
                  <c:v>1478.5553933056299</c:v>
                </c:pt>
                <c:pt idx="13">
                  <c:v>1458.924283754671</c:v>
                </c:pt>
                <c:pt idx="14">
                  <c:v>1458.924283754671</c:v>
                </c:pt>
                <c:pt idx="15">
                  <c:v>1480.5731658462357</c:v>
                </c:pt>
                <c:pt idx="16">
                  <c:v>1474.0538024407615</c:v>
                </c:pt>
                <c:pt idx="17">
                  <c:v>1423.9907327408685</c:v>
                </c:pt>
                <c:pt idx="18">
                  <c:v>1451.4532464456147</c:v>
                </c:pt>
                <c:pt idx="19">
                  <c:v>1420.9952533909677</c:v>
                </c:pt>
                <c:pt idx="20">
                  <c:v>1441.8273888563599</c:v>
                </c:pt>
                <c:pt idx="21">
                  <c:v>1436.1468967624619</c:v>
                </c:pt>
                <c:pt idx="22">
                  <c:v>1450.4926586918766</c:v>
                </c:pt>
                <c:pt idx="23">
                  <c:v>1487.9081359005902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B40-9D05-59AF873A8988}"/>
            </c:ext>
          </c:extLst>
        </c:ser>
        <c:ser>
          <c:idx val="0"/>
          <c:order val="1"/>
          <c:tx>
            <c:strRef>
              <c:f>Calculations!$I$3</c:f>
              <c:strCache>
                <c:ptCount val="1"/>
                <c:pt idx="0">
                  <c:v>Brisbane Lions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Calculations!$J$3:$AG$3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1484.3446458692538</c:v>
                </c:pt>
                <c:pt idx="2">
                  <c:v>1434.3980365599496</c:v>
                </c:pt>
                <c:pt idx="3">
                  <c:v>1429.9109421648614</c:v>
                </c:pt>
                <c:pt idx="4">
                  <c:v>1417.0368377541147</c:v>
                </c:pt>
                <c:pt idx="5">
                  <c:v>1392.938138196788</c:v>
                </c:pt>
                <c:pt idx="6">
                  <c:v>1384.8617665636355</c:v>
                </c:pt>
                <c:pt idx="7">
                  <c:v>1360.7861091186869</c:v>
                </c:pt>
                <c:pt idx="8">
                  <c:v>1352.3611646943284</c:v>
                </c:pt>
                <c:pt idx="9">
                  <c:v>1391.2513522677727</c:v>
                </c:pt>
                <c:pt idx="10">
                  <c:v>1363.1438713639784</c:v>
                </c:pt>
                <c:pt idx="11">
                  <c:v>1356.3428335725966</c:v>
                </c:pt>
                <c:pt idx="12">
                  <c:v>1316.4281519480076</c:v>
                </c:pt>
                <c:pt idx="13">
                  <c:v>1316.4281519480076</c:v>
                </c:pt>
                <c:pt idx="14">
                  <c:v>1279.7745388090482</c:v>
                </c:pt>
                <c:pt idx="15">
                  <c:v>1355.2183726821372</c:v>
                </c:pt>
                <c:pt idx="16">
                  <c:v>1366.3941744105718</c:v>
                </c:pt>
                <c:pt idx="17">
                  <c:v>1429.901929254753</c:v>
                </c:pt>
                <c:pt idx="18">
                  <c:v>1402.4394155500067</c:v>
                </c:pt>
                <c:pt idx="19">
                  <c:v>1398.1205592315021</c:v>
                </c:pt>
                <c:pt idx="20">
                  <c:v>1381.0306813073605</c:v>
                </c:pt>
                <c:pt idx="21">
                  <c:v>1375.6409688999045</c:v>
                </c:pt>
                <c:pt idx="22">
                  <c:v>1393.7733993187519</c:v>
                </c:pt>
                <c:pt idx="23">
                  <c:v>1363.9809884140507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F-844A-88C1-BA3CE65199F8}"/>
            </c:ext>
          </c:extLst>
        </c:ser>
        <c:ser>
          <c:idx val="2"/>
          <c:order val="2"/>
          <c:tx>
            <c:strRef>
              <c:f>Calculations!$I$4</c:f>
              <c:strCache>
                <c:ptCount val="1"/>
                <c:pt idx="0">
                  <c:v>Carlton</c:v>
                </c:pt>
              </c:strCache>
            </c:strRef>
          </c:tx>
          <c:spPr>
            <a:ln w="603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285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Calculations!$J$4:$AG$4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1467.0416313399567</c:v>
                </c:pt>
                <c:pt idx="2">
                  <c:v>1416.9677084119244</c:v>
                </c:pt>
                <c:pt idx="3">
                  <c:v>1385.5747764207915</c:v>
                </c:pt>
                <c:pt idx="4">
                  <c:v>1354.7374901825071</c:v>
                </c:pt>
                <c:pt idx="5">
                  <c:v>1330.4556218601424</c:v>
                </c:pt>
                <c:pt idx="6">
                  <c:v>1307.1481081864627</c:v>
                </c:pt>
                <c:pt idx="7">
                  <c:v>1301.5719510646416</c:v>
                </c:pt>
                <c:pt idx="8">
                  <c:v>1335.2989892999667</c:v>
                </c:pt>
                <c:pt idx="9">
                  <c:v>1318.8187412312805</c:v>
                </c:pt>
                <c:pt idx="10">
                  <c:v>1303.6013518697321</c:v>
                </c:pt>
                <c:pt idx="11">
                  <c:v>1300.5057857592326</c:v>
                </c:pt>
                <c:pt idx="12">
                  <c:v>1300.5057857592326</c:v>
                </c:pt>
                <c:pt idx="13">
                  <c:v>1254.8344801672326</c:v>
                </c:pt>
                <c:pt idx="14">
                  <c:v>1248.4253427161245</c:v>
                </c:pt>
                <c:pt idx="15">
                  <c:v>1232.5598987901626</c:v>
                </c:pt>
                <c:pt idx="16">
                  <c:v>1221.384097061728</c:v>
                </c:pt>
                <c:pt idx="17">
                  <c:v>1190.7361570707719</c:v>
                </c:pt>
                <c:pt idx="18">
                  <c:v>1176.0850448273509</c:v>
                </c:pt>
                <c:pt idx="19">
                  <c:v>1239.1589750975154</c:v>
                </c:pt>
                <c:pt idx="20">
                  <c:v>1211.8208313062082</c:v>
                </c:pt>
                <c:pt idx="21">
                  <c:v>1203.7551764379807</c:v>
                </c:pt>
                <c:pt idx="22">
                  <c:v>1189.0476421884443</c:v>
                </c:pt>
                <c:pt idx="23">
                  <c:v>1151.6321649797308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844A-88C1-BA3CE65199F8}"/>
            </c:ext>
          </c:extLst>
        </c:ser>
        <c:ser>
          <c:idx val="3"/>
          <c:order val="3"/>
          <c:tx>
            <c:strRef>
              <c:f>Calculations!$I$5</c:f>
              <c:strCache>
                <c:ptCount val="1"/>
                <c:pt idx="0">
                  <c:v>Collingwood</c:v>
                </c:pt>
              </c:strCache>
            </c:strRef>
          </c:tx>
          <c:spPr>
            <a:ln w="476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Calculations!$J$5:$AG$5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1464.4465193851058</c:v>
                </c:pt>
                <c:pt idx="2">
                  <c:v>1425.2776194763978</c:v>
                </c:pt>
                <c:pt idx="3">
                  <c:v>1456.6705514675307</c:v>
                </c:pt>
                <c:pt idx="4">
                  <c:v>1523.9471047870541</c:v>
                </c:pt>
                <c:pt idx="5">
                  <c:v>1558.2923826678032</c:v>
                </c:pt>
                <c:pt idx="6">
                  <c:v>1523.8281646199277</c:v>
                </c:pt>
                <c:pt idx="7">
                  <c:v>1547.9038220648763</c:v>
                </c:pt>
                <c:pt idx="8">
                  <c:v>1517.6161874349095</c:v>
                </c:pt>
                <c:pt idx="9">
                  <c:v>1534.7614546076209</c:v>
                </c:pt>
                <c:pt idx="10">
                  <c:v>1561.7101405512865</c:v>
                </c:pt>
                <c:pt idx="11">
                  <c:v>1573.6303131249294</c:v>
                </c:pt>
                <c:pt idx="12">
                  <c:v>1619.6420436109495</c:v>
                </c:pt>
                <c:pt idx="13">
                  <c:v>1619.6420436109495</c:v>
                </c:pt>
                <c:pt idx="14">
                  <c:v>1626.0511810620576</c:v>
                </c:pt>
                <c:pt idx="15">
                  <c:v>1648.8189721667989</c:v>
                </c:pt>
                <c:pt idx="16">
                  <c:v>1671.8288954030661</c:v>
                </c:pt>
                <c:pt idx="17">
                  <c:v>1612.5702954865462</c:v>
                </c:pt>
                <c:pt idx="18">
                  <c:v>1641.3350876914503</c:v>
                </c:pt>
                <c:pt idx="19">
                  <c:v>1613.1237863708493</c:v>
                </c:pt>
                <c:pt idx="20">
                  <c:v>1606.4694661395795</c:v>
                </c:pt>
                <c:pt idx="21">
                  <c:v>1611.8591785470355</c:v>
                </c:pt>
                <c:pt idx="22">
                  <c:v>1626.6646176686854</c:v>
                </c:pt>
                <c:pt idx="23">
                  <c:v>1644.8245890294015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F-844A-88C1-BA3CE65199F8}"/>
            </c:ext>
          </c:extLst>
        </c:ser>
        <c:ser>
          <c:idx val="4"/>
          <c:order val="4"/>
          <c:tx>
            <c:strRef>
              <c:f>Calculations!$I$6</c:f>
              <c:strCache>
                <c:ptCount val="1"/>
                <c:pt idx="0">
                  <c:v>Essendon</c:v>
                </c:pt>
              </c:strCache>
            </c:strRef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Calculations!$J$6:$AG$6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1512.3247393224497</c:v>
                </c:pt>
                <c:pt idx="2">
                  <c:v>1496.7180771122705</c:v>
                </c:pt>
                <c:pt idx="3">
                  <c:v>1458.4550487000297</c:v>
                </c:pt>
                <c:pt idx="4">
                  <c:v>1482.6066767304826</c:v>
                </c:pt>
                <c:pt idx="5">
                  <c:v>1448.2613988497335</c:v>
                </c:pt>
                <c:pt idx="6">
                  <c:v>1416.3166179250993</c:v>
                </c:pt>
                <c:pt idx="7">
                  <c:v>1396.2290699132773</c:v>
                </c:pt>
                <c:pt idx="8">
                  <c:v>1362.5020316779521</c:v>
                </c:pt>
                <c:pt idx="9">
                  <c:v>1419.4127447563885</c:v>
                </c:pt>
                <c:pt idx="10">
                  <c:v>1477.8409072326453</c:v>
                </c:pt>
                <c:pt idx="11">
                  <c:v>1454.3269124229519</c:v>
                </c:pt>
                <c:pt idx="12">
                  <c:v>1494.241594047541</c:v>
                </c:pt>
                <c:pt idx="13">
                  <c:v>1494.241594047541</c:v>
                </c:pt>
                <c:pt idx="14">
                  <c:v>1556.2224332716537</c:v>
                </c:pt>
                <c:pt idx="15">
                  <c:v>1584.6437718315847</c:v>
                </c:pt>
                <c:pt idx="16">
                  <c:v>1561.6338485953174</c:v>
                </c:pt>
                <c:pt idx="17">
                  <c:v>1588.7287672874309</c:v>
                </c:pt>
                <c:pt idx="18">
                  <c:v>1596.571553565625</c:v>
                </c:pt>
                <c:pt idx="19">
                  <c:v>1613.1246690903567</c:v>
                </c:pt>
                <c:pt idx="20">
                  <c:v>1593.1879548362833</c:v>
                </c:pt>
                <c:pt idx="21">
                  <c:v>1604.2726025633153</c:v>
                </c:pt>
                <c:pt idx="22">
                  <c:v>1591.1799400726288</c:v>
                </c:pt>
                <c:pt idx="23">
                  <c:v>1635.2376425820969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F-844A-88C1-BA3CE65199F8}"/>
            </c:ext>
          </c:extLst>
        </c:ser>
        <c:ser>
          <c:idx val="5"/>
          <c:order val="5"/>
          <c:tx>
            <c:strRef>
              <c:f>Calculations!$I$7</c:f>
              <c:strCache>
                <c:ptCount val="1"/>
                <c:pt idx="0">
                  <c:v>Fremantle</c:v>
                </c:pt>
              </c:strCache>
            </c:strRef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Calculations!$J$7:$AG$7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1481.107336157073</c:v>
                </c:pt>
                <c:pt idx="2">
                  <c:v>1496.7139983672521</c:v>
                </c:pt>
                <c:pt idx="3">
                  <c:v>1552.5135709285958</c:v>
                </c:pt>
                <c:pt idx="4">
                  <c:v>1533.8916033860005</c:v>
                </c:pt>
                <c:pt idx="5">
                  <c:v>1545.4611088008255</c:v>
                </c:pt>
                <c:pt idx="6">
                  <c:v>1524.9570752561469</c:v>
                </c:pt>
                <c:pt idx="7">
                  <c:v>1511.7970017335219</c:v>
                </c:pt>
                <c:pt idx="8">
                  <c:v>1518.993765226217</c:v>
                </c:pt>
                <c:pt idx="9">
                  <c:v>1504.5767136085501</c:v>
                </c:pt>
                <c:pt idx="10">
                  <c:v>1454.8068670935902</c:v>
                </c:pt>
                <c:pt idx="11">
                  <c:v>1442.8866945199472</c:v>
                </c:pt>
                <c:pt idx="12">
                  <c:v>1450.9382513232149</c:v>
                </c:pt>
                <c:pt idx="13">
                  <c:v>1496.6095569152149</c:v>
                </c:pt>
                <c:pt idx="14">
                  <c:v>1496.6095569152149</c:v>
                </c:pt>
                <c:pt idx="15">
                  <c:v>1421.1657230421258</c:v>
                </c:pt>
                <c:pt idx="16">
                  <c:v>1411.964697750408</c:v>
                </c:pt>
                <c:pt idx="17">
                  <c:v>1437.6793655084277</c:v>
                </c:pt>
                <c:pt idx="18">
                  <c:v>1429.8365792302336</c:v>
                </c:pt>
                <c:pt idx="19">
                  <c:v>1371.9604416532638</c:v>
                </c:pt>
                <c:pt idx="20">
                  <c:v>1357.4523902522328</c:v>
                </c:pt>
                <c:pt idx="21">
                  <c:v>1365.5180451204603</c:v>
                </c:pt>
                <c:pt idx="22">
                  <c:v>1359.7421928058584</c:v>
                </c:pt>
                <c:pt idx="23">
                  <c:v>1341.5822214451423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F-844A-88C1-BA3CE65199F8}"/>
            </c:ext>
          </c:extLst>
        </c:ser>
        <c:ser>
          <c:idx val="6"/>
          <c:order val="6"/>
          <c:tx>
            <c:strRef>
              <c:f>Calculations!$I$8</c:f>
              <c:strCache>
                <c:ptCount val="1"/>
                <c:pt idx="0">
                  <c:v>Geelong</c:v>
                </c:pt>
              </c:strCache>
            </c:strRef>
          </c:tx>
          <c:spPr>
            <a:ln w="476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Calculations!$J$8:$AG$8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1513.8629436111989</c:v>
                </c:pt>
                <c:pt idx="2">
                  <c:v>1507.3777117412933</c:v>
                </c:pt>
                <c:pt idx="3">
                  <c:v>1494.2676054043973</c:v>
                </c:pt>
                <c:pt idx="4">
                  <c:v>1524.2119132566647</c:v>
                </c:pt>
                <c:pt idx="5">
                  <c:v>1580.2141081286491</c:v>
                </c:pt>
                <c:pt idx="6">
                  <c:v>1532.8116612416381</c:v>
                </c:pt>
                <c:pt idx="7">
                  <c:v>1554.6743919806604</c:v>
                </c:pt>
                <c:pt idx="8">
                  <c:v>1584.9620266106272</c:v>
                </c:pt>
                <c:pt idx="9">
                  <c:v>1528.0513135321908</c:v>
                </c:pt>
                <c:pt idx="10">
                  <c:v>1543.2687028937391</c:v>
                </c:pt>
                <c:pt idx="11">
                  <c:v>1591.633801701714</c:v>
                </c:pt>
                <c:pt idx="12">
                  <c:v>1626.6573959503085</c:v>
                </c:pt>
                <c:pt idx="13">
                  <c:v>1599.0655570662477</c:v>
                </c:pt>
                <c:pt idx="14">
                  <c:v>1599.0655570662477</c:v>
                </c:pt>
                <c:pt idx="15">
                  <c:v>1581.8259227206131</c:v>
                </c:pt>
                <c:pt idx="16">
                  <c:v>1624.7878375197463</c:v>
                </c:pt>
                <c:pt idx="17">
                  <c:v>1674.8509072196393</c:v>
                </c:pt>
                <c:pt idx="18">
                  <c:v>1683.4510756199109</c:v>
                </c:pt>
                <c:pt idx="19">
                  <c:v>1687.7699319384155</c:v>
                </c:pt>
                <c:pt idx="20">
                  <c:v>1675.4227341912813</c:v>
                </c:pt>
                <c:pt idx="21">
                  <c:v>1641.6945783079721</c:v>
                </c:pt>
                <c:pt idx="22">
                  <c:v>1647.470430622574</c:v>
                </c:pt>
                <c:pt idx="23">
                  <c:v>1649.649070829111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8F-844A-88C1-BA3CE65199F8}"/>
            </c:ext>
          </c:extLst>
        </c:ser>
        <c:ser>
          <c:idx val="7"/>
          <c:order val="7"/>
          <c:tx>
            <c:strRef>
              <c:f>Calculations!$I$9</c:f>
              <c:strCache>
                <c:ptCount val="1"/>
                <c:pt idx="0">
                  <c:v>Gold Coast</c:v>
                </c:pt>
              </c:strCache>
            </c:strRef>
          </c:tx>
          <c:spPr>
            <a:ln w="476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Calculations!$J$9:$AG$9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1513.6137642674305</c:v>
                </c:pt>
                <c:pt idx="2">
                  <c:v>1563.6876871954628</c:v>
                </c:pt>
                <c:pt idx="3">
                  <c:v>1507.8881146341191</c:v>
                </c:pt>
                <c:pt idx="4">
                  <c:v>1488.2623995772242</c:v>
                </c:pt>
                <c:pt idx="5">
                  <c:v>1512.3610991345508</c:v>
                </c:pt>
                <c:pt idx="6">
                  <c:v>1495.6593942015727</c:v>
                </c:pt>
                <c:pt idx="7">
                  <c:v>1481.5281579753607</c:v>
                </c:pt>
                <c:pt idx="8">
                  <c:v>1423.0082377403385</c:v>
                </c:pt>
                <c:pt idx="9">
                  <c:v>1379.3889207982095</c:v>
                </c:pt>
                <c:pt idx="10">
                  <c:v>1379.3889207982095</c:v>
                </c:pt>
                <c:pt idx="11">
                  <c:v>1331.0238219902346</c:v>
                </c:pt>
                <c:pt idx="12">
                  <c:v>1319.1219817107556</c:v>
                </c:pt>
                <c:pt idx="13">
                  <c:v>1301.5102225243984</c:v>
                </c:pt>
                <c:pt idx="14">
                  <c:v>1294.1821331077085</c:v>
                </c:pt>
                <c:pt idx="15">
                  <c:v>1271.4143420029673</c:v>
                </c:pt>
                <c:pt idx="16">
                  <c:v>1266.4840879913886</c:v>
                </c:pt>
                <c:pt idx="17">
                  <c:v>1239.3891692992752</c:v>
                </c:pt>
                <c:pt idx="18">
                  <c:v>1304.42078058487</c:v>
                </c:pt>
                <c:pt idx="19">
                  <c:v>1241.3468503147055</c:v>
                </c:pt>
                <c:pt idx="20">
                  <c:v>1238.3403341221137</c:v>
                </c:pt>
                <c:pt idx="21">
                  <c:v>1225.8471454916507</c:v>
                </c:pt>
                <c:pt idx="22">
                  <c:v>1207.7147150728033</c:v>
                </c:pt>
                <c:pt idx="23">
                  <c:v>1205.5360748662663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8F-844A-88C1-BA3CE65199F8}"/>
            </c:ext>
          </c:extLst>
        </c:ser>
        <c:ser>
          <c:idx val="8"/>
          <c:order val="8"/>
          <c:tx>
            <c:strRef>
              <c:f>Calculations!$I$10</c:f>
              <c:strCache>
                <c:ptCount val="1"/>
                <c:pt idx="0">
                  <c:v>GWS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Calculations!$J$10:$AG$10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1521.2328007335188</c:v>
                </c:pt>
                <c:pt idx="2">
                  <c:v>1560.4017006422268</c:v>
                </c:pt>
                <c:pt idx="3">
                  <c:v>1527.0861588898415</c:v>
                </c:pt>
                <c:pt idx="4">
                  <c:v>1545.7081264324368</c:v>
                </c:pt>
                <c:pt idx="5">
                  <c:v>1546.8753879414692</c:v>
                </c:pt>
                <c:pt idx="6">
                  <c:v>1554.9517595746217</c:v>
                </c:pt>
                <c:pt idx="7">
                  <c:v>1533.0890288355995</c:v>
                </c:pt>
                <c:pt idx="8">
                  <c:v>1489.2240081576424</c:v>
                </c:pt>
                <c:pt idx="9">
                  <c:v>1472.3448628551519</c:v>
                </c:pt>
                <c:pt idx="10">
                  <c:v>1413.916700378895</c:v>
                </c:pt>
                <c:pt idx="11">
                  <c:v>1463.5236469393676</c:v>
                </c:pt>
                <c:pt idx="12">
                  <c:v>1475.4254872188467</c:v>
                </c:pt>
                <c:pt idx="13">
                  <c:v>1475.4254872188467</c:v>
                </c:pt>
                <c:pt idx="14">
                  <c:v>1512.0791003578061</c:v>
                </c:pt>
                <c:pt idx="15">
                  <c:v>1523.5502954323833</c:v>
                </c:pt>
                <c:pt idx="16">
                  <c:v>1515.1361732059397</c:v>
                </c:pt>
                <c:pt idx="17">
                  <c:v>1525.7662186772347</c:v>
                </c:pt>
                <c:pt idx="18">
                  <c:v>1579.1311446004652</c:v>
                </c:pt>
                <c:pt idx="19">
                  <c:v>1583.7020378067793</c:v>
                </c:pt>
                <c:pt idx="20">
                  <c:v>1611.0401815980865</c:v>
                </c:pt>
                <c:pt idx="21">
                  <c:v>1616.7206736919845</c:v>
                </c:pt>
                <c:pt idx="22">
                  <c:v>1569.586484953659</c:v>
                </c:pt>
                <c:pt idx="23">
                  <c:v>1556.0866666646614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8F-844A-88C1-BA3CE65199F8}"/>
            </c:ext>
          </c:extLst>
        </c:ser>
        <c:ser>
          <c:idx val="9"/>
          <c:order val="9"/>
          <c:tx>
            <c:strRef>
              <c:f>Calculations!$I$11</c:f>
              <c:strCache>
                <c:ptCount val="1"/>
                <c:pt idx="0">
                  <c:v>Hawthorn</c:v>
                </c:pt>
              </c:strCache>
            </c:strRef>
          </c:tx>
          <c:spPr>
            <a:ln w="4762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1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Calculations!$J$11:$AG$11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1535.5534806148942</c:v>
                </c:pt>
                <c:pt idx="2">
                  <c:v>1542.0387124847998</c:v>
                </c:pt>
                <c:pt idx="3">
                  <c:v>1513.2738639913073</c:v>
                </c:pt>
                <c:pt idx="4">
                  <c:v>1562.7942791214055</c:v>
                </c:pt>
                <c:pt idx="5">
                  <c:v>1525.3032501193052</c:v>
                </c:pt>
                <c:pt idx="6">
                  <c:v>1547.1249951114837</c:v>
                </c:pt>
                <c:pt idx="7">
                  <c:v>1567.2125431233057</c:v>
                </c:pt>
                <c:pt idx="8">
                  <c:v>1533.0655972236086</c:v>
                </c:pt>
                <c:pt idx="9">
                  <c:v>1494.1754096501643</c:v>
                </c:pt>
                <c:pt idx="10">
                  <c:v>1464.7644376090791</c:v>
                </c:pt>
                <c:pt idx="11">
                  <c:v>1476.2165794794382</c:v>
                </c:pt>
                <c:pt idx="12">
                  <c:v>1476.2165794794382</c:v>
                </c:pt>
                <c:pt idx="13">
                  <c:v>1495.8476890303971</c:v>
                </c:pt>
                <c:pt idx="14">
                  <c:v>1503.1757784470869</c:v>
                </c:pt>
                <c:pt idx="15">
                  <c:v>1491.7045833725097</c:v>
                </c:pt>
                <c:pt idx="16">
                  <c:v>1523.2099639581804</c:v>
                </c:pt>
                <c:pt idx="17">
                  <c:v>1459.7022091139993</c:v>
                </c:pt>
                <c:pt idx="18">
                  <c:v>1474.3533213574203</c:v>
                </c:pt>
                <c:pt idx="19">
                  <c:v>1532.2294589343901</c:v>
                </c:pt>
                <c:pt idx="20">
                  <c:v>1552.1661731884635</c:v>
                </c:pt>
                <c:pt idx="21">
                  <c:v>1585.8943290717727</c:v>
                </c:pt>
                <c:pt idx="22">
                  <c:v>1590.5202950058815</c:v>
                </c:pt>
                <c:pt idx="23">
                  <c:v>1628.3924826886569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8F-844A-88C1-BA3CE65199F8}"/>
            </c:ext>
          </c:extLst>
        </c:ser>
        <c:ser>
          <c:idx val="10"/>
          <c:order val="10"/>
          <c:tx>
            <c:strRef>
              <c:f>Calculations!$I$12</c:f>
              <c:strCache>
                <c:ptCount val="1"/>
                <c:pt idx="0">
                  <c:v>Melbourne</c:v>
                </c:pt>
              </c:strCache>
            </c:strRef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Calculations!$J$12:$AG$12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1486.1370563888011</c:v>
                </c:pt>
                <c:pt idx="2">
                  <c:v>1536.0836656981053</c:v>
                </c:pt>
                <c:pt idx="3">
                  <c:v>1571.7524907407796</c:v>
                </c:pt>
                <c:pt idx="4">
                  <c:v>1522.2320756106815</c:v>
                </c:pt>
                <c:pt idx="5">
                  <c:v>1487.2940952083163</c:v>
                </c:pt>
                <c:pt idx="6">
                  <c:v>1519.2388761329505</c:v>
                </c:pt>
                <c:pt idx="7">
                  <c:v>1540.2859554787897</c:v>
                </c:pt>
                <c:pt idx="8">
                  <c:v>1598.8058757138119</c:v>
                </c:pt>
                <c:pt idx="9">
                  <c:v>1615.2861237824982</c:v>
                </c:pt>
                <c:pt idx="10">
                  <c:v>1631.5060147579454</c:v>
                </c:pt>
                <c:pt idx="11">
                  <c:v>1649.1792390014266</c:v>
                </c:pt>
                <c:pt idx="12">
                  <c:v>1603.1675085154066</c:v>
                </c:pt>
                <c:pt idx="13">
                  <c:v>1603.1675085154066</c:v>
                </c:pt>
                <c:pt idx="14">
                  <c:v>1592.1693101361009</c:v>
                </c:pt>
                <c:pt idx="15">
                  <c:v>1573.0405064397305</c:v>
                </c:pt>
                <c:pt idx="16">
                  <c:v>1582.2415317314483</c:v>
                </c:pt>
                <c:pt idx="17">
                  <c:v>1600.2993605735605</c:v>
                </c:pt>
                <c:pt idx="18">
                  <c:v>1591.699192173289</c:v>
                </c:pt>
                <c:pt idx="19">
                  <c:v>1622.157185227936</c:v>
                </c:pt>
                <c:pt idx="20">
                  <c:v>1625.1637014205278</c:v>
                </c:pt>
                <c:pt idx="21">
                  <c:v>1587.343505281046</c:v>
                </c:pt>
                <c:pt idx="22">
                  <c:v>1635.9958068901492</c:v>
                </c:pt>
                <c:pt idx="23">
                  <c:v>1649.4956251791468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744C-86C9-BF674F47F8BB}"/>
            </c:ext>
          </c:extLst>
        </c:ser>
        <c:ser>
          <c:idx val="11"/>
          <c:order val="11"/>
          <c:tx>
            <c:strRef>
              <c:f>Calculations!$I$13</c:f>
              <c:strCache>
                <c:ptCount val="1"/>
                <c:pt idx="0">
                  <c:v>North Melbourne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11"/>
            <c:spPr>
              <a:solidFill>
                <a:schemeClr val="bg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Calculations!$J$13:$AG$13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1486.3862357325695</c:v>
                </c:pt>
                <c:pt idx="2">
                  <c:v>1529.5523129007797</c:v>
                </c:pt>
                <c:pt idx="3">
                  <c:v>1493.8834878581054</c:v>
                </c:pt>
                <c:pt idx="4">
                  <c:v>1524.7207740963897</c:v>
                </c:pt>
                <c:pt idx="5">
                  <c:v>1562.21180309849</c:v>
                </c:pt>
                <c:pt idx="6">
                  <c:v>1503.6801216383774</c:v>
                </c:pt>
                <c:pt idx="7">
                  <c:v>1521.8662804941973</c:v>
                </c:pt>
                <c:pt idx="8">
                  <c:v>1505.6807607899443</c:v>
                </c:pt>
                <c:pt idx="9">
                  <c:v>1522.5599060924349</c:v>
                </c:pt>
                <c:pt idx="10">
                  <c:v>1572.3297526073948</c:v>
                </c:pt>
                <c:pt idx="11">
                  <c:v>1579.1307903987765</c:v>
                </c:pt>
                <c:pt idx="12">
                  <c:v>1544.1071961501821</c:v>
                </c:pt>
                <c:pt idx="13">
                  <c:v>1544.1071961501821</c:v>
                </c:pt>
                <c:pt idx="14">
                  <c:v>1550.6151026255252</c:v>
                </c:pt>
                <c:pt idx="15">
                  <c:v>1522.1937640655942</c:v>
                </c:pt>
                <c:pt idx="16">
                  <c:v>1527.1240180771729</c:v>
                </c:pt>
                <c:pt idx="17">
                  <c:v>1501.8491764761134</c:v>
                </c:pt>
                <c:pt idx="18">
                  <c:v>1473.0843842712093</c:v>
                </c:pt>
                <c:pt idx="19">
                  <c:v>1510.6239624628467</c:v>
                </c:pt>
                <c:pt idx="20">
                  <c:v>1527.7138403869883</c:v>
                </c:pt>
                <c:pt idx="21">
                  <c:v>1496.8459811427563</c:v>
                </c:pt>
                <c:pt idx="22">
                  <c:v>1482.5002192133416</c:v>
                </c:pt>
                <c:pt idx="23">
                  <c:v>1497.1269101418943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8-744C-86C9-BF674F47F8BB}"/>
            </c:ext>
          </c:extLst>
        </c:ser>
        <c:ser>
          <c:idx val="12"/>
          <c:order val="12"/>
          <c:tx>
            <c:strRef>
              <c:f>Calculations!$I$14</c:f>
              <c:strCache>
                <c:ptCount val="1"/>
                <c:pt idx="0">
                  <c:v>Port Adelaide</c:v>
                </c:pt>
              </c:strCache>
            </c:strRef>
          </c:tx>
          <c:spPr>
            <a:ln w="476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Calculations!$J$14:$AG$14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1518.892663842927</c:v>
                </c:pt>
                <c:pt idx="2">
                  <c:v>1569.4302718917786</c:v>
                </c:pt>
                <c:pt idx="3">
                  <c:v>1573.9173662868668</c:v>
                </c:pt>
                <c:pt idx="4">
                  <c:v>1549.7657382564139</c:v>
                </c:pt>
                <c:pt idx="5">
                  <c:v>1493.7635433844298</c:v>
                </c:pt>
                <c:pt idx="6">
                  <c:v>1552.2952248445424</c:v>
                </c:pt>
                <c:pt idx="7">
                  <c:v>1536.9820239697285</c:v>
                </c:pt>
                <c:pt idx="8">
                  <c:v>1556.102344605855</c:v>
                </c:pt>
                <c:pt idx="9">
                  <c:v>1599.721661547984</c:v>
                </c:pt>
                <c:pt idx="10">
                  <c:v>1599.721661547984</c:v>
                </c:pt>
                <c:pt idx="11">
                  <c:v>1588.2695196776249</c:v>
                </c:pt>
                <c:pt idx="12">
                  <c:v>1606.3289031980394</c:v>
                </c:pt>
                <c:pt idx="13">
                  <c:v>1613.497531023</c:v>
                </c:pt>
                <c:pt idx="14">
                  <c:v>1624.4957294023056</c:v>
                </c:pt>
                <c:pt idx="15">
                  <c:v>1640.3611733282676</c:v>
                </c:pt>
                <c:pt idx="16">
                  <c:v>1643.6345536149906</c:v>
                </c:pt>
                <c:pt idx="17">
                  <c:v>1617.919885856971</c:v>
                </c:pt>
                <c:pt idx="18">
                  <c:v>1564.5549599337405</c:v>
                </c:pt>
                <c:pt idx="19">
                  <c:v>1600.7654521572128</c:v>
                </c:pt>
                <c:pt idx="20">
                  <c:v>1579.9333166918207</c:v>
                </c:pt>
                <c:pt idx="21">
                  <c:v>1558.1077661806803</c:v>
                </c:pt>
                <c:pt idx="22">
                  <c:v>1543.3023270590304</c:v>
                </c:pt>
                <c:pt idx="23">
                  <c:v>1499.2446245495623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8-744C-86C9-BF674F47F8BB}"/>
            </c:ext>
          </c:extLst>
        </c:ser>
        <c:ser>
          <c:idx val="13"/>
          <c:order val="13"/>
          <c:tx>
            <c:strRef>
              <c:f>Calculations!$I$15</c:f>
              <c:strCache>
                <c:ptCount val="1"/>
                <c:pt idx="0">
                  <c:v>Richmond</c:v>
                </c:pt>
              </c:strCache>
            </c:strRef>
          </c:tx>
          <c:spPr>
            <a:ln w="476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Calculations!$J$15:$AG$15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1532.9583686600433</c:v>
                </c:pt>
                <c:pt idx="2">
                  <c:v>1511.8485721435925</c:v>
                </c:pt>
                <c:pt idx="3">
                  <c:v>1540.613420637085</c:v>
                </c:pt>
                <c:pt idx="4">
                  <c:v>1553.4875250478317</c:v>
                </c:pt>
                <c:pt idx="5">
                  <c:v>1588.4255054501969</c:v>
                </c:pt>
                <c:pt idx="6">
                  <c:v>1622.8897234980723</c:v>
                </c:pt>
                <c:pt idx="7">
                  <c:v>1636.0497970206973</c:v>
                </c:pt>
                <c:pt idx="8">
                  <c:v>1652.2353167249503</c:v>
                </c:pt>
                <c:pt idx="9">
                  <c:v>1633.250589070673</c:v>
                </c:pt>
                <c:pt idx="10">
                  <c:v>1642.3985417275667</c:v>
                </c:pt>
                <c:pt idx="11">
                  <c:v>1665.9125365372602</c:v>
                </c:pt>
                <c:pt idx="12">
                  <c:v>1647.8531530168457</c:v>
                </c:pt>
                <c:pt idx="13">
                  <c:v>1675.4449919009064</c:v>
                </c:pt>
                <c:pt idx="14">
                  <c:v>1675.4449919009064</c:v>
                </c:pt>
                <c:pt idx="15">
                  <c:v>1691.2032204056648</c:v>
                </c:pt>
                <c:pt idx="16">
                  <c:v>1697.722583811139</c:v>
                </c:pt>
                <c:pt idx="17">
                  <c:v>1687.0925383398439</c:v>
                </c:pt>
                <c:pt idx="18">
                  <c:v>1696.5411555503988</c:v>
                </c:pt>
                <c:pt idx="19">
                  <c:v>1724.7524568709998</c:v>
                </c:pt>
                <c:pt idx="20">
                  <c:v>1737.0996546181341</c:v>
                </c:pt>
                <c:pt idx="21">
                  <c:v>1749.5928432485971</c:v>
                </c:pt>
                <c:pt idx="22">
                  <c:v>1762.6855057392836</c:v>
                </c:pt>
                <c:pt idx="23">
                  <c:v>1765.6519370588542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8-744C-86C9-BF674F47F8BB}"/>
            </c:ext>
          </c:extLst>
        </c:ser>
        <c:ser>
          <c:idx val="14"/>
          <c:order val="14"/>
          <c:tx>
            <c:strRef>
              <c:f>Calculations!$I$16</c:f>
              <c:strCache>
                <c:ptCount val="1"/>
                <c:pt idx="0">
                  <c:v>St. Kilda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25400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Calculations!$J$16:$AG$16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1515.6553541307462</c:v>
                </c:pt>
                <c:pt idx="2">
                  <c:v>1472.489276962536</c:v>
                </c:pt>
                <c:pt idx="3">
                  <c:v>1416.3929597943838</c:v>
                </c:pt>
                <c:pt idx="4">
                  <c:v>1386.4486519421164</c:v>
                </c:pt>
                <c:pt idx="5">
                  <c:v>1385.281390433084</c:v>
                </c:pt>
                <c:pt idx="6">
                  <c:v>1363.4596454409054</c:v>
                </c:pt>
                <c:pt idx="7">
                  <c:v>1342.4125660950663</c:v>
                </c:pt>
                <c:pt idx="8">
                  <c:v>1335.2158026023712</c:v>
                </c:pt>
                <c:pt idx="9">
                  <c:v>1318.0705354296599</c:v>
                </c:pt>
                <c:pt idx="10">
                  <c:v>1308.9225827727662</c:v>
                </c:pt>
                <c:pt idx="11">
                  <c:v>1307.2491623711712</c:v>
                </c:pt>
                <c:pt idx="12">
                  <c:v>1280.0177625509889</c:v>
                </c:pt>
                <c:pt idx="13">
                  <c:v>1297.6295217373461</c:v>
                </c:pt>
                <c:pt idx="14">
                  <c:v>1297.6295217373461</c:v>
                </c:pt>
                <c:pt idx="15">
                  <c:v>1316.7583254337164</c:v>
                </c:pt>
                <c:pt idx="16">
                  <c:v>1313.4849451469934</c:v>
                </c:pt>
                <c:pt idx="17">
                  <c:v>1344.1328851379494</c:v>
                </c:pt>
                <c:pt idx="18">
                  <c:v>1334.6842679273946</c:v>
                </c:pt>
                <c:pt idx="19">
                  <c:v>1330.1133747210804</c:v>
                </c:pt>
                <c:pt idx="20">
                  <c:v>1293.0207787778011</c:v>
                </c:pt>
                <c:pt idx="21">
                  <c:v>1281.9361310507691</c:v>
                </c:pt>
                <c:pt idx="22">
                  <c:v>1277.3101651166603</c:v>
                </c:pt>
                <c:pt idx="23">
                  <c:v>1262.6834741881075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8-744C-86C9-BF674F47F8BB}"/>
            </c:ext>
          </c:extLst>
        </c:ser>
        <c:ser>
          <c:idx val="15"/>
          <c:order val="15"/>
          <c:tx>
            <c:strRef>
              <c:f>Calculations!$I$17</c:f>
              <c:strCache>
                <c:ptCount val="1"/>
                <c:pt idx="0">
                  <c:v>Sydney</c:v>
                </c:pt>
              </c:strCache>
            </c:strRef>
          </c:tx>
          <c:spPr>
            <a:ln w="47625" cap="rnd">
              <a:solidFill>
                <a:srgbClr val="FF515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rgbClr val="FF5154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Calculations!$J$17:$AG$17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1551.680985152818</c:v>
                </c:pt>
                <c:pt idx="2">
                  <c:v>1501.1433771039665</c:v>
                </c:pt>
                <c:pt idx="3">
                  <c:v>1534.4589188563518</c:v>
                </c:pt>
                <c:pt idx="4">
                  <c:v>1561.9390853555478</c:v>
                </c:pt>
                <c:pt idx="5">
                  <c:v>1522.3213934451405</c:v>
                </c:pt>
                <c:pt idx="6">
                  <c:v>1569.7238403321514</c:v>
                </c:pt>
                <c:pt idx="7">
                  <c:v>1551.5376814763315</c:v>
                </c:pt>
                <c:pt idx="8">
                  <c:v>1585.6846273760286</c:v>
                </c:pt>
                <c:pt idx="9">
                  <c:v>1600.1016789936955</c:v>
                </c:pt>
                <c:pt idx="10">
                  <c:v>1628.2091598974898</c:v>
                </c:pt>
                <c:pt idx="11">
                  <c:v>1631.3047260079893</c:v>
                </c:pt>
                <c:pt idx="12">
                  <c:v>1658.5361258281716</c:v>
                </c:pt>
                <c:pt idx="13">
                  <c:v>1674.335432393588</c:v>
                </c:pt>
                <c:pt idx="14">
                  <c:v>1674.335432393588</c:v>
                </c:pt>
                <c:pt idx="15">
                  <c:v>1658.5772038888297</c:v>
                </c:pt>
                <c:pt idx="16">
                  <c:v>1615.6152890896965</c:v>
                </c:pt>
                <c:pt idx="17">
                  <c:v>1640.890130690756</c:v>
                </c:pt>
                <c:pt idx="18">
                  <c:v>1575.8585194051611</c:v>
                </c:pt>
                <c:pt idx="19">
                  <c:v>1559.3054038804294</c:v>
                </c:pt>
                <c:pt idx="20">
                  <c:v>1565.9597241116992</c:v>
                </c:pt>
                <c:pt idx="21">
                  <c:v>1603.779920251181</c:v>
                </c:pt>
                <c:pt idx="22">
                  <c:v>1650.9141089895065</c:v>
                </c:pt>
                <c:pt idx="23">
                  <c:v>1613.0419213067312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8-744C-86C9-BF674F47F8BB}"/>
            </c:ext>
          </c:extLst>
        </c:ser>
        <c:ser>
          <c:idx val="16"/>
          <c:order val="16"/>
          <c:tx>
            <c:strRef>
              <c:f>Calculations!$I$18</c:f>
              <c:strCache>
                <c:ptCount val="1"/>
                <c:pt idx="0">
                  <c:v>West Coast</c:v>
                </c:pt>
              </c:strCache>
            </c:strRef>
          </c:tx>
          <c:spPr>
            <a:ln w="476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Calculations!$J$18:$AG$18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1448.319014847182</c:v>
                </c:pt>
                <c:pt idx="2">
                  <c:v>1510.9609020332455</c:v>
                </c:pt>
                <c:pt idx="3">
                  <c:v>1524.0710083701415</c:v>
                </c:pt>
                <c:pt idx="4">
                  <c:v>1543.6967234270364</c:v>
                </c:pt>
                <c:pt idx="5">
                  <c:v>1567.9785917494012</c:v>
                </c:pt>
                <c:pt idx="6">
                  <c:v>1588.4826252940798</c:v>
                </c:pt>
                <c:pt idx="7">
                  <c:v>1603.7958261688937</c:v>
                </c:pt>
                <c:pt idx="8">
                  <c:v>1647.6608468468507</c:v>
                </c:pt>
                <c:pt idx="9">
                  <c:v>1666.6455745011281</c:v>
                </c:pt>
                <c:pt idx="10">
                  <c:v>1696.0565465422133</c:v>
                </c:pt>
                <c:pt idx="11">
                  <c:v>1697.7299669438082</c:v>
                </c:pt>
                <c:pt idx="12">
                  <c:v>1697.7299669438082</c:v>
                </c:pt>
                <c:pt idx="13">
                  <c:v>1681.9306603783918</c:v>
                </c:pt>
                <c:pt idx="14">
                  <c:v>1619.9498211542791</c:v>
                </c:pt>
                <c:pt idx="15">
                  <c:v>1598.3009390627144</c:v>
                </c:pt>
                <c:pt idx="16">
                  <c:v>1606.715061289158</c:v>
                </c:pt>
                <c:pt idx="17">
                  <c:v>1665.9736612056779</c:v>
                </c:pt>
                <c:pt idx="18">
                  <c:v>1669.9485763043942</c:v>
                </c:pt>
                <c:pt idx="19">
                  <c:v>1632.4089981127568</c:v>
                </c:pt>
                <c:pt idx="20">
                  <c:v>1646.9170495137878</c:v>
                </c:pt>
                <c:pt idx="21">
                  <c:v>1668.7426000249282</c:v>
                </c:pt>
                <c:pt idx="22">
                  <c:v>1620.0902984158249</c:v>
                </c:pt>
                <c:pt idx="23">
                  <c:v>1649.8827093205261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8-744C-86C9-BF674F47F8BB}"/>
            </c:ext>
          </c:extLst>
        </c:ser>
        <c:ser>
          <c:idx val="17"/>
          <c:order val="17"/>
          <c:tx>
            <c:strRef>
              <c:f>Calculations!$I$19</c:f>
              <c:strCache>
                <c:ptCount val="1"/>
                <c:pt idx="0">
                  <c:v>Western Bulldogs</c:v>
                </c:pt>
              </c:strCache>
            </c:strRef>
          </c:tx>
          <c:spPr>
            <a:ln w="476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Calculations!$J$19:$AG$19</c:f>
              <c:numCache>
                <c:formatCode>0</c:formatCode>
                <c:ptCount val="24"/>
                <c:pt idx="0" formatCode="General">
                  <c:v>1500</c:v>
                </c:pt>
                <c:pt idx="1">
                  <c:v>1478.7671992664812</c:v>
                </c:pt>
                <c:pt idx="2">
                  <c:v>1416.1253120804176</c:v>
                </c:pt>
                <c:pt idx="3">
                  <c:v>1454.3883404926585</c:v>
                </c:pt>
                <c:pt idx="4">
                  <c:v>1426.9081739934625</c:v>
                </c:pt>
                <c:pt idx="5">
                  <c:v>1415.3386685786375</c:v>
                </c:pt>
                <c:pt idx="6">
                  <c:v>1438.6461822523172</c:v>
                </c:pt>
                <c:pt idx="7">
                  <c:v>1452.7774184785292</c:v>
                </c:pt>
                <c:pt idx="8">
                  <c:v>1461.2023629028877</c:v>
                </c:pt>
                <c:pt idx="9">
                  <c:v>1449.1486296297803</c:v>
                </c:pt>
                <c:pt idx="10">
                  <c:v>1422.1999436861147</c:v>
                </c:pt>
                <c:pt idx="11">
                  <c:v>1404.5267194426335</c:v>
                </c:pt>
                <c:pt idx="12">
                  <c:v>1404.5267194426335</c:v>
                </c:pt>
                <c:pt idx="13">
                  <c:v>1397.3580916176729</c:v>
                </c:pt>
                <c:pt idx="14">
                  <c:v>1390.8501851423298</c:v>
                </c:pt>
                <c:pt idx="15">
                  <c:v>1408.0898194879644</c:v>
                </c:pt>
                <c:pt idx="16">
                  <c:v>1376.5844389022936</c:v>
                </c:pt>
                <c:pt idx="17">
                  <c:v>1358.5266100601814</c:v>
                </c:pt>
                <c:pt idx="18">
                  <c:v>1354.551694961465</c:v>
                </c:pt>
                <c:pt idx="19">
                  <c:v>1318.3412027379927</c:v>
                </c:pt>
                <c:pt idx="20">
                  <c:v>1355.433798681272</c:v>
                </c:pt>
                <c:pt idx="21">
                  <c:v>1386.3016579255041</c:v>
                </c:pt>
                <c:pt idx="22">
                  <c:v>1401.0091921750404</c:v>
                </c:pt>
                <c:pt idx="23">
                  <c:v>1398.0427608554699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D8-744C-86C9-BF674F47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80560"/>
        <c:axId val="758782240"/>
      </c:lineChart>
      <c:catAx>
        <c:axId val="7587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2240"/>
        <c:crosses val="autoZero"/>
        <c:auto val="1"/>
        <c:lblAlgn val="ctr"/>
        <c:lblOffset val="100"/>
        <c:noMultiLvlLbl val="0"/>
      </c:catAx>
      <c:valAx>
        <c:axId val="758782240"/>
        <c:scaling>
          <c:orientation val="minMax"/>
          <c:max val="18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Regression: Are Elo ratings predictive</a:t>
            </a:r>
            <a:r>
              <a:rPr lang="en-US" sz="2000" baseline="0"/>
              <a:t> of margin of victory?</a:t>
            </a:r>
            <a:endParaRPr lang="en-US" sz="2000"/>
          </a:p>
        </c:rich>
      </c:tx>
      <c:layout>
        <c:manualLayout>
          <c:xMode val="edge"/>
          <c:yMode val="edge"/>
          <c:x val="1.5739828604847027E-2"/>
          <c:y val="2.217437439137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13316244550899E-2"/>
                  <c:y val="-0.27090180815594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Calculations!$U$45:$U$422</c:f>
              <c:numCache>
                <c:formatCode>0</c:formatCode>
                <c:ptCount val="378"/>
                <c:pt idx="0">
                  <c:v>-45.283107982492993</c:v>
                </c:pt>
                <c:pt idx="1">
                  <c:v>-1.7924105195472748</c:v>
                </c:pt>
                <c:pt idx="2">
                  <c:v>-46.572132927473831</c:v>
                </c:pt>
                <c:pt idx="3">
                  <c:v>-56.786281348413013</c:v>
                </c:pt>
                <c:pt idx="4">
                  <c:v>31.217403165376709</c:v>
                </c:pt>
                <c:pt idx="5">
                  <c:v>-31.217403165376709</c:v>
                </c:pt>
                <c:pt idx="6">
                  <c:v>-21.690537003695226</c:v>
                </c:pt>
                <c:pt idx="7">
                  <c:v>46.572132927473831</c:v>
                </c:pt>
                <c:pt idx="8">
                  <c:v>56.786281348413013</c:v>
                </c:pt>
                <c:pt idx="9">
                  <c:v>21.690537003695226</c:v>
                </c:pt>
                <c:pt idx="10">
                  <c:v>1.7924105195472748</c:v>
                </c:pt>
                <c:pt idx="11">
                  <c:v>-29.269118398176715</c:v>
                </c:pt>
                <c:pt idx="12">
                  <c:v>-32.788321309890989</c:v>
                </c:pt>
                <c:pt idx="13">
                  <c:v>45.283107982492993</c:v>
                </c:pt>
                <c:pt idx="14">
                  <c:v>29.269118398176715</c:v>
                </c:pt>
                <c:pt idx="15">
                  <c:v>32.788321309890989</c:v>
                </c:pt>
                <c:pt idx="16">
                  <c:v>-30.448184419299196</c:v>
                </c:pt>
                <c:pt idx="17">
                  <c:v>30.448184419299196</c:v>
                </c:pt>
                <c:pt idx="18">
                  <c:v>36.295780231465187</c:v>
                </c:pt>
                <c:pt idx="19">
                  <c:v>-135.03223533182904</c:v>
                </c:pt>
                <c:pt idx="20">
                  <c:v>-8.3099110644734537</c:v>
                </c:pt>
                <c:pt idx="21">
                  <c:v>8.3099110644734537</c:v>
                </c:pt>
                <c:pt idx="22">
                  <c:v>80.592765031852878</c:v>
                </c:pt>
                <c:pt idx="23">
                  <c:v>-66.973688828210697</c:v>
                </c:pt>
                <c:pt idx="24">
                  <c:v>-3.5831902919521781</c:v>
                </c:pt>
                <c:pt idx="25">
                  <c:v>66.973688828210697</c:v>
                </c:pt>
                <c:pt idx="26">
                  <c:v>59.258323538260356</c:v>
                </c:pt>
                <c:pt idx="27">
                  <c:v>30.190140341207325</c:v>
                </c:pt>
                <c:pt idx="28">
                  <c:v>6.5313527973255532</c:v>
                </c:pt>
                <c:pt idx="29">
                  <c:v>-6.5313527973255532</c:v>
                </c:pt>
                <c:pt idx="30">
                  <c:v>135.03223533182904</c:v>
                </c:pt>
                <c:pt idx="31">
                  <c:v>-30.190140341207325</c:v>
                </c:pt>
                <c:pt idx="32">
                  <c:v>-36.295780231465187</c:v>
                </c:pt>
                <c:pt idx="33">
                  <c:v>-59.258323538260356</c:v>
                </c:pt>
                <c:pt idx="34">
                  <c:v>3.5831902919521781</c:v>
                </c:pt>
                <c:pt idx="35">
                  <c:v>-80.592765031852878</c:v>
                </c:pt>
                <c:pt idx="36">
                  <c:v>108.21082289462265</c:v>
                </c:pt>
                <c:pt idx="37">
                  <c:v>-110.70247847222367</c:v>
                </c:pt>
                <c:pt idx="38">
                  <c:v>-108.30871143731383</c:v>
                </c:pt>
                <c:pt idx="39">
                  <c:v>-108.21082289462265</c:v>
                </c:pt>
                <c:pt idx="40">
                  <c:v>-115.46231758683712</c:v>
                </c:pt>
                <c:pt idx="41">
                  <c:v>25.427412038754255</c:v>
                </c:pt>
                <c:pt idx="42">
                  <c:v>77.874645610013431</c:v>
                </c:pt>
                <c:pt idx="43">
                  <c:v>-16.182893736022379</c:v>
                </c:pt>
                <c:pt idx="44">
                  <c:v>-25.427412038754255</c:v>
                </c:pt>
                <c:pt idx="45">
                  <c:v>-58.478626749472369</c:v>
                </c:pt>
                <c:pt idx="46">
                  <c:v>58.478626749472369</c:v>
                </c:pt>
                <c:pt idx="47">
                  <c:v>108.30871143731383</c:v>
                </c:pt>
                <c:pt idx="48">
                  <c:v>115.46231758683712</c:v>
                </c:pt>
                <c:pt idx="49">
                  <c:v>110.70247847222367</c:v>
                </c:pt>
                <c:pt idx="50">
                  <c:v>-77.874645610013431</c:v>
                </c:pt>
                <c:pt idx="51">
                  <c:v>80.070578363693357</c:v>
                </c:pt>
                <c:pt idx="52">
                  <c:v>16.182893736022379</c:v>
                </c:pt>
                <c:pt idx="53">
                  <c:v>-80.070578363693357</c:v>
                </c:pt>
                <c:pt idx="54">
                  <c:v>-64.334264312917867</c:v>
                </c:pt>
                <c:pt idx="55">
                  <c:v>-71.225561823109501</c:v>
                </c:pt>
                <c:pt idx="56">
                  <c:v>-188.95923324452929</c:v>
                </c:pt>
                <c:pt idx="57">
                  <c:v>41.340428056571454</c:v>
                </c:pt>
                <c:pt idx="58">
                  <c:v>-41.340428056571454</c:v>
                </c:pt>
                <c:pt idx="59">
                  <c:v>106.98342939253803</c:v>
                </c:pt>
                <c:pt idx="60">
                  <c:v>-25.553824999749168</c:v>
                </c:pt>
                <c:pt idx="61">
                  <c:v>71.225561823109501</c:v>
                </c:pt>
                <c:pt idx="62">
                  <c:v>159.25947449032037</c:v>
                </c:pt>
                <c:pt idx="63">
                  <c:v>38.07350502501572</c:v>
                </c:pt>
                <c:pt idx="64">
                  <c:v>-31.255449437150219</c:v>
                </c:pt>
                <c:pt idx="65">
                  <c:v>-38.07350502501572</c:v>
                </c:pt>
                <c:pt idx="66">
                  <c:v>25.553824999749168</c:v>
                </c:pt>
                <c:pt idx="67">
                  <c:v>31.255449437150219</c:v>
                </c:pt>
                <c:pt idx="68">
                  <c:v>-159.25947449032037</c:v>
                </c:pt>
                <c:pt idx="69">
                  <c:v>64.334264312917867</c:v>
                </c:pt>
                <c:pt idx="70">
                  <c:v>188.95923324452929</c:v>
                </c:pt>
                <c:pt idx="71">
                  <c:v>-106.98342939253803</c:v>
                </c:pt>
                <c:pt idx="72">
                  <c:v>24.861413818486426</c:v>
                </c:pt>
                <c:pt idx="73">
                  <c:v>-153.93724974468114</c:v>
                </c:pt>
                <c:pt idx="74">
                  <c:v>-84.883046718495052</c:v>
                </c:pt>
                <c:pt idx="75">
                  <c:v>-30.133122782393684</c:v>
                </c:pt>
                <c:pt idx="76">
                  <c:v>-39.032696358582825</c:v>
                </c:pt>
                <c:pt idx="77">
                  <c:v>-22.517482948575662</c:v>
                </c:pt>
                <c:pt idx="78">
                  <c:v>57.89271468350853</c:v>
                </c:pt>
                <c:pt idx="79">
                  <c:v>-24.861413818486426</c:v>
                </c:pt>
                <c:pt idx="80">
                  <c:v>153.93724974468114</c:v>
                </c:pt>
                <c:pt idx="81">
                  <c:v>140.02185968622121</c:v>
                </c:pt>
                <c:pt idx="82">
                  <c:v>39.032696358582825</c:v>
                </c:pt>
                <c:pt idx="83">
                  <c:v>68.448259714060214</c:v>
                </c:pt>
                <c:pt idx="84">
                  <c:v>-68.448259714060214</c:v>
                </c:pt>
                <c:pt idx="85">
                  <c:v>30.133122782393684</c:v>
                </c:pt>
                <c:pt idx="86">
                  <c:v>-140.02185968622121</c:v>
                </c:pt>
                <c:pt idx="87">
                  <c:v>-57.89271468350853</c:v>
                </c:pt>
                <c:pt idx="88">
                  <c:v>22.517482948575662</c:v>
                </c:pt>
                <c:pt idx="89">
                  <c:v>84.883046718495052</c:v>
                </c:pt>
                <c:pt idx="90">
                  <c:v>246.77610969955276</c:v>
                </c:pt>
                <c:pt idx="91">
                  <c:v>-138.96639805629229</c:v>
                </c:pt>
                <c:pt idx="92">
                  <c:v>-246.77610969955276</c:v>
                </c:pt>
                <c:pt idx="93">
                  <c:v>138.96639805629229</c:v>
                </c:pt>
                <c:pt idx="94">
                  <c:v>-130.8083771863844</c:v>
                </c:pt>
                <c:pt idx="95">
                  <c:v>-97.932648241925335</c:v>
                </c:pt>
                <c:pt idx="96">
                  <c:v>-22.140098332983598</c:v>
                </c:pt>
                <c:pt idx="97">
                  <c:v>57.013211949255492</c:v>
                </c:pt>
                <c:pt idx="98">
                  <c:v>22.140098332983598</c:v>
                </c:pt>
                <c:pt idx="99">
                  <c:v>130.8083771863844</c:v>
                </c:pt>
                <c:pt idx="100">
                  <c:v>155.77923069204508</c:v>
                </c:pt>
                <c:pt idx="101">
                  <c:v>-66.043718693774053</c:v>
                </c:pt>
                <c:pt idx="102">
                  <c:v>-36.187400449537336</c:v>
                </c:pt>
                <c:pt idx="103">
                  <c:v>97.932648241925335</c:v>
                </c:pt>
                <c:pt idx="104">
                  <c:v>-155.77923069204508</c:v>
                </c:pt>
                <c:pt idx="105">
                  <c:v>66.043718693774053</c:v>
                </c:pt>
                <c:pt idx="106">
                  <c:v>36.187400449537336</c:v>
                </c:pt>
                <c:pt idx="107">
                  <c:v>-57.013211949255492</c:v>
                </c:pt>
                <c:pt idx="108">
                  <c:v>22.518351038107994</c:v>
                </c:pt>
                <c:pt idx="109">
                  <c:v>-91.991309359842262</c:v>
                </c:pt>
                <c:pt idx="110">
                  <c:v>-94.657118848635719</c:v>
                </c:pt>
                <c:pt idx="111">
                  <c:v>-6.7705699157841082</c:v>
                </c:pt>
                <c:pt idx="112">
                  <c:v>94.657118848635719</c:v>
                </c:pt>
                <c:pt idx="113">
                  <c:v>169.38443563845567</c:v>
                </c:pt>
                <c:pt idx="114">
                  <c:v>6.7705699157841082</c:v>
                </c:pt>
                <c:pt idx="115">
                  <c:v>-58.757797503428947</c:v>
                </c:pt>
                <c:pt idx="116">
                  <c:v>-70.706797333294162</c:v>
                </c:pt>
                <c:pt idx="117">
                  <c:v>15.67486164697425</c:v>
                </c:pt>
                <c:pt idx="118">
                  <c:v>58.757797503428947</c:v>
                </c:pt>
                <c:pt idx="119">
                  <c:v>-114.18351652649994</c:v>
                </c:pt>
                <c:pt idx="120">
                  <c:v>-22.518351038107994</c:v>
                </c:pt>
                <c:pt idx="121">
                  <c:v>114.18351652649994</c:v>
                </c:pt>
                <c:pt idx="122">
                  <c:v>-169.38443563845567</c:v>
                </c:pt>
                <c:pt idx="123">
                  <c:v>-15.67486164697425</c:v>
                </c:pt>
                <c:pt idx="124">
                  <c:v>70.706797333294162</c:v>
                </c:pt>
                <c:pt idx="125">
                  <c:v>91.991309359842262</c:v>
                </c:pt>
                <c:pt idx="126">
                  <c:v>79.177691468822331</c:v>
                </c:pt>
                <c:pt idx="127">
                  <c:v>-180.70443252928021</c:v>
                </c:pt>
                <c:pt idx="128">
                  <c:v>-263.50688641384522</c:v>
                </c:pt>
                <c:pt idx="129">
                  <c:v>182.40038483253829</c:v>
                </c:pt>
                <c:pt idx="130">
                  <c:v>-222.45999493267504</c:v>
                </c:pt>
                <c:pt idx="131">
                  <c:v>-66.690862149811664</c:v>
                </c:pt>
                <c:pt idx="132">
                  <c:v>222.45999493267504</c:v>
                </c:pt>
                <c:pt idx="133">
                  <c:v>-133.09410686551655</c:v>
                </c:pt>
                <c:pt idx="134">
                  <c:v>-16.456752632301914</c:v>
                </c:pt>
                <c:pt idx="135">
                  <c:v>180.70443252928021</c:v>
                </c:pt>
                <c:pt idx="136">
                  <c:v>263.50688641384522</c:v>
                </c:pt>
                <c:pt idx="137">
                  <c:v>16.456752632301914</c:v>
                </c:pt>
                <c:pt idx="138">
                  <c:v>133.09410686551655</c:v>
                </c:pt>
                <c:pt idx="139">
                  <c:v>4.574469878099535</c:v>
                </c:pt>
                <c:pt idx="140">
                  <c:v>-182.40038483253829</c:v>
                </c:pt>
                <c:pt idx="141">
                  <c:v>66.690862149811664</c:v>
                </c:pt>
                <c:pt idx="142">
                  <c:v>-4.574469878099535</c:v>
                </c:pt>
                <c:pt idx="143">
                  <c:v>-79.177691468822331</c:v>
                </c:pt>
                <c:pt idx="144">
                  <c:v>-62.852336137680823</c:v>
                </c:pt>
                <c:pt idx="145">
                  <c:v>-208.85032672592274</c:v>
                </c:pt>
                <c:pt idx="146">
                  <c:v>-209.23257230091031</c:v>
                </c:pt>
                <c:pt idx="147">
                  <c:v>85.612824977840546</c:v>
                </c:pt>
                <c:pt idx="148">
                  <c:v>-52.93211809876334</c:v>
                </c:pt>
                <c:pt idx="149">
                  <c:v>-17.98319248388475</c:v>
                </c:pt>
                <c:pt idx="150">
                  <c:v>209.23257230091031</c:v>
                </c:pt>
                <c:pt idx="151">
                  <c:v>52.93211809876334</c:v>
                </c:pt>
                <c:pt idx="152">
                  <c:v>-172.47016485096378</c:v>
                </c:pt>
                <c:pt idx="153">
                  <c:v>62.852336137680823</c:v>
                </c:pt>
                <c:pt idx="154">
                  <c:v>17.98319248388475</c:v>
                </c:pt>
                <c:pt idx="155">
                  <c:v>315.18005364101305</c:v>
                </c:pt>
                <c:pt idx="156">
                  <c:v>-315.18005364101305</c:v>
                </c:pt>
                <c:pt idx="157">
                  <c:v>208.85032672592274</c:v>
                </c:pt>
                <c:pt idx="158">
                  <c:v>172.47016485096378</c:v>
                </c:pt>
                <c:pt idx="159">
                  <c:v>-85.612824977840546</c:v>
                </c:pt>
                <c:pt idx="160">
                  <c:v>122.29719629047509</c:v>
                </c:pt>
                <c:pt idx="161">
                  <c:v>-209.18588124341636</c:v>
                </c:pt>
                <c:pt idx="162">
                  <c:v>-324.60780802775776</c:v>
                </c:pt>
                <c:pt idx="163">
                  <c:v>106.90327345769629</c:v>
                </c:pt>
                <c:pt idx="164">
                  <c:v>-164.55763449492133</c:v>
                </c:pt>
                <c:pt idx="165">
                  <c:v>-106.90327345769629</c:v>
                </c:pt>
                <c:pt idx="166">
                  <c:v>163.87978209552966</c:v>
                </c:pt>
                <c:pt idx="167">
                  <c:v>-163.87978209552966</c:v>
                </c:pt>
                <c:pt idx="168">
                  <c:v>-122.29719629047509</c:v>
                </c:pt>
                <c:pt idx="169">
                  <c:v>-134.95722393890492</c:v>
                </c:pt>
                <c:pt idx="170">
                  <c:v>209.30607107183073</c:v>
                </c:pt>
                <c:pt idx="171">
                  <c:v>209.18588124341636</c:v>
                </c:pt>
                <c:pt idx="172">
                  <c:v>134.95722393890492</c:v>
                </c:pt>
                <c:pt idx="173">
                  <c:v>164.55763449492133</c:v>
                </c:pt>
                <c:pt idx="174">
                  <c:v>-387.13396376944706</c:v>
                </c:pt>
                <c:pt idx="175">
                  <c:v>324.60780802775776</c:v>
                </c:pt>
                <c:pt idx="176">
                  <c:v>387.13396376944706</c:v>
                </c:pt>
                <c:pt idx="177">
                  <c:v>-209.30607107183073</c:v>
                </c:pt>
                <c:pt idx="178">
                  <c:v>43.720255588950295</c:v>
                </c:pt>
                <c:pt idx="179">
                  <c:v>-97.984078850355218</c:v>
                </c:pt>
                <c:pt idx="180">
                  <c:v>-75.548925876497151</c:v>
                </c:pt>
                <c:pt idx="181">
                  <c:v>97.984078850355218</c:v>
                </c:pt>
                <c:pt idx="182">
                  <c:v>-43.720255588950295</c:v>
                </c:pt>
                <c:pt idx="183">
                  <c:v>12.503011302937466</c:v>
                </c:pt>
                <c:pt idx="184">
                  <c:v>-132.49982494913297</c:v>
                </c:pt>
                <c:pt idx="185">
                  <c:v>132.49982494913297</c:v>
                </c:pt>
                <c:pt idx="186">
                  <c:v>75.548925876497151</c:v>
                </c:pt>
                <c:pt idx="187">
                  <c:v>-12.503011302937466</c:v>
                </c:pt>
                <c:pt idx="188">
                  <c:v>-77.643016859635281</c:v>
                </c:pt>
                <c:pt idx="189">
                  <c:v>77.643016859635281</c:v>
                </c:pt>
                <c:pt idx="190">
                  <c:v>-324.05556363681808</c:v>
                </c:pt>
                <c:pt idx="191">
                  <c:v>324.05556363681808</c:v>
                </c:pt>
                <c:pt idx="192">
                  <c:v>2.3388138261916538</c:v>
                </c:pt>
                <c:pt idx="193">
                  <c:v>-150.4324655639823</c:v>
                </c:pt>
                <c:pt idx="194">
                  <c:v>150.4324655639823</c:v>
                </c:pt>
                <c:pt idx="195">
                  <c:v>-21.195757066537226</c:v>
                </c:pt>
                <c:pt idx="196">
                  <c:v>39.104219159766672</c:v>
                </c:pt>
                <c:pt idx="197">
                  <c:v>-2.3388138261916538</c:v>
                </c:pt>
                <c:pt idx="198">
                  <c:v>201.80218375540585</c:v>
                </c:pt>
                <c:pt idx="199">
                  <c:v>21.195757066537226</c:v>
                </c:pt>
                <c:pt idx="200">
                  <c:v>-39.104219159766672</c:v>
                </c:pt>
                <c:pt idx="201">
                  <c:v>-39.193841115636587</c:v>
                </c:pt>
                <c:pt idx="202">
                  <c:v>39.193841115636587</c:v>
                </c:pt>
                <c:pt idx="203">
                  <c:v>-201.80218375540585</c:v>
                </c:pt>
                <c:pt idx="204">
                  <c:v>-158.99733527083913</c:v>
                </c:pt>
                <c:pt idx="205">
                  <c:v>-364.80756344371684</c:v>
                </c:pt>
                <c:pt idx="206">
                  <c:v>364.80756344371684</c:v>
                </c:pt>
                <c:pt idx="207">
                  <c:v>-187.68906633085089</c:v>
                </c:pt>
                <c:pt idx="208">
                  <c:v>-194.33746650599869</c:v>
                </c:pt>
                <c:pt idx="209">
                  <c:v>158.99733527083913</c:v>
                </c:pt>
                <c:pt idx="210">
                  <c:v>194.33746650599869</c:v>
                </c:pt>
                <c:pt idx="211">
                  <c:v>-10.330022507593412</c:v>
                </c:pt>
                <c:pt idx="212">
                  <c:v>146.74910453250914</c:v>
                </c:pt>
                <c:pt idx="213">
                  <c:v>10.330022507593412</c:v>
                </c:pt>
                <c:pt idx="214">
                  <c:v>187.68906633085089</c:v>
                </c:pt>
                <c:pt idx="215">
                  <c:v>-146.74910453250914</c:v>
                </c:pt>
                <c:pt idx="216">
                  <c:v>-161.02553739960808</c:v>
                </c:pt>
                <c:pt idx="217">
                  <c:v>-216.83501810616667</c:v>
                </c:pt>
                <c:pt idx="218">
                  <c:v>-376.07038668618111</c:v>
                </c:pt>
                <c:pt idx="219">
                  <c:v>331.86904795434907</c:v>
                </c:pt>
                <c:pt idx="220">
                  <c:v>5.6073306461285028</c:v>
                </c:pt>
                <c:pt idx="221">
                  <c:v>216.83501810616667</c:v>
                </c:pt>
                <c:pt idx="222">
                  <c:v>208.21537192391793</c:v>
                </c:pt>
                <c:pt idx="223">
                  <c:v>-331.86904795434907</c:v>
                </c:pt>
                <c:pt idx="224">
                  <c:v>8.9033219107191144</c:v>
                </c:pt>
                <c:pt idx="225">
                  <c:v>-8.9033219107191144</c:v>
                </c:pt>
                <c:pt idx="226">
                  <c:v>294.53978839875481</c:v>
                </c:pt>
                <c:pt idx="227">
                  <c:v>-5.6073306461285028</c:v>
                </c:pt>
                <c:pt idx="228">
                  <c:v>376.07038668618111</c:v>
                </c:pt>
                <c:pt idx="229">
                  <c:v>1.1095595073184086</c:v>
                </c:pt>
                <c:pt idx="230">
                  <c:v>-294.53978839875481</c:v>
                </c:pt>
                <c:pt idx="231">
                  <c:v>-1.1095595073184086</c:v>
                </c:pt>
                <c:pt idx="232">
                  <c:v>161.02553739960808</c:v>
                </c:pt>
                <c:pt idx="233">
                  <c:v>-208.21537192391793</c:v>
                </c:pt>
                <c:pt idx="234">
                  <c:v>-210.63005455942903</c:v>
                </c:pt>
                <c:pt idx="235">
                  <c:v>122.65847389197461</c:v>
                </c:pt>
                <c:pt idx="236">
                  <c:v>-122.65847389197461</c:v>
                </c:pt>
                <c:pt idx="237">
                  <c:v>64.175200335214186</c:v>
                </c:pt>
                <c:pt idx="238">
                  <c:v>-64.175200335214186</c:v>
                </c:pt>
                <c:pt idx="239">
                  <c:v>-151.87478339760469</c:v>
                </c:pt>
                <c:pt idx="240">
                  <c:v>-76.751281168216565</c:v>
                </c:pt>
                <c:pt idx="241">
                  <c:v>-250.77942206262696</c:v>
                </c:pt>
                <c:pt idx="242">
                  <c:v>-74.750643630331069</c:v>
                </c:pt>
                <c:pt idx="243">
                  <c:v>83.614763884545255</c:v>
                </c:pt>
                <c:pt idx="244">
                  <c:v>151.87478339760469</c:v>
                </c:pt>
                <c:pt idx="245">
                  <c:v>250.77942206262696</c:v>
                </c:pt>
                <c:pt idx="246">
                  <c:v>323.60284789455113</c:v>
                </c:pt>
                <c:pt idx="247">
                  <c:v>210.63005455942903</c:v>
                </c:pt>
                <c:pt idx="248">
                  <c:v>-323.60284789455113</c:v>
                </c:pt>
                <c:pt idx="249">
                  <c:v>76.751281168216565</c:v>
                </c:pt>
                <c:pt idx="250">
                  <c:v>74.750643630331069</c:v>
                </c:pt>
                <c:pt idx="251">
                  <c:v>-83.614763884545255</c:v>
                </c:pt>
                <c:pt idx="252">
                  <c:v>-150.73403507898479</c:v>
                </c:pt>
                <c:pt idx="253">
                  <c:v>-156.81578954760857</c:v>
                </c:pt>
                <c:pt idx="254">
                  <c:v>-92.100848085265397</c:v>
                </c:pt>
                <c:pt idx="255">
                  <c:v>65.113834113908069</c:v>
                </c:pt>
                <c:pt idx="256">
                  <c:v>295.14976060392883</c:v>
                </c:pt>
                <c:pt idx="257">
                  <c:v>-231.66985586458259</c:v>
                </c:pt>
                <c:pt idx="258">
                  <c:v>150.73403507898479</c:v>
                </c:pt>
                <c:pt idx="259">
                  <c:v>-295.14976060392883</c:v>
                </c:pt>
                <c:pt idx="260">
                  <c:v>-182.58641060519926</c:v>
                </c:pt>
                <c:pt idx="261">
                  <c:v>156.81578954760857</c:v>
                </c:pt>
                <c:pt idx="262">
                  <c:v>205.65709282915464</c:v>
                </c:pt>
                <c:pt idx="263">
                  <c:v>-88.491271012523612</c:v>
                </c:pt>
                <c:pt idx="264">
                  <c:v>231.66985586458259</c:v>
                </c:pt>
                <c:pt idx="265">
                  <c:v>182.58641060519926</c:v>
                </c:pt>
                <c:pt idx="266">
                  <c:v>92.100848085265397</c:v>
                </c:pt>
                <c:pt idx="267">
                  <c:v>88.491271012523612</c:v>
                </c:pt>
                <c:pt idx="268">
                  <c:v>-65.113834113908069</c:v>
                </c:pt>
                <c:pt idx="269">
                  <c:v>-205.65709282915464</c:v>
                </c:pt>
                <c:pt idx="270">
                  <c:v>-5.9111965138845335</c:v>
                </c:pt>
                <c:pt idx="271">
                  <c:v>5.9111965138845335</c:v>
                </c:pt>
                <c:pt idx="272">
                  <c:v>-268.96605204322736</c:v>
                </c:pt>
                <c:pt idx="273">
                  <c:v>110.72111901043286</c:v>
                </c:pt>
                <c:pt idx="274">
                  <c:v>151.04940177900312</c:v>
                </c:pt>
                <c:pt idx="275">
                  <c:v>-151.04940177900312</c:v>
                </c:pt>
                <c:pt idx="276">
                  <c:v>74.551546646078805</c:v>
                </c:pt>
                <c:pt idx="277">
                  <c:v>-401.50096139148081</c:v>
                </c:pt>
                <c:pt idx="278">
                  <c:v>-92.153667179736203</c:v>
                </c:pt>
                <c:pt idx="279">
                  <c:v>268.96605204322736</c:v>
                </c:pt>
                <c:pt idx="280">
                  <c:v>-74.551546646078805</c:v>
                </c:pt>
                <c:pt idx="281">
                  <c:v>-110.72111901043286</c:v>
                </c:pt>
                <c:pt idx="282">
                  <c:v>92.153667179736203</c:v>
                </c:pt>
                <c:pt idx="283">
                  <c:v>342.95965320189453</c:v>
                </c:pt>
                <c:pt idx="284">
                  <c:v>-342.95965320189453</c:v>
                </c:pt>
                <c:pt idx="285">
                  <c:v>401.50096139148081</c:v>
                </c:pt>
                <c:pt idx="286">
                  <c:v>307.44705114549652</c:v>
                </c:pt>
                <c:pt idx="287">
                  <c:v>-307.44705114549652</c:v>
                </c:pt>
                <c:pt idx="288">
                  <c:v>-140.24594572767433</c:v>
                </c:pt>
                <c:pt idx="289">
                  <c:v>-281.01166006990411</c:v>
                </c:pt>
                <c:pt idx="290">
                  <c:v>-128.33573575751916</c:v>
                </c:pt>
                <c:pt idx="291">
                  <c:v>-55.206067858948472</c:v>
                </c:pt>
                <c:pt idx="292">
                  <c:v>20.713034160463849</c:v>
                </c:pt>
                <c:pt idx="293">
                  <c:v>-44.516742127186717</c:v>
                </c:pt>
                <c:pt idx="294">
                  <c:v>281.01166006990411</c:v>
                </c:pt>
                <c:pt idx="295">
                  <c:v>128.33573575751916</c:v>
                </c:pt>
                <c:pt idx="296">
                  <c:v>244.44687667307062</c:v>
                </c:pt>
                <c:pt idx="297">
                  <c:v>44.516742127186717</c:v>
                </c:pt>
                <c:pt idx="298">
                  <c:v>140.24594572767433</c:v>
                </c:pt>
                <c:pt idx="299">
                  <c:v>-196.86419203318496</c:v>
                </c:pt>
                <c:pt idx="300">
                  <c:v>210.00326497227547</c:v>
                </c:pt>
                <c:pt idx="301">
                  <c:v>55.206067858948472</c:v>
                </c:pt>
                <c:pt idx="302">
                  <c:v>-244.44687667307062</c:v>
                </c:pt>
                <c:pt idx="303">
                  <c:v>-20.713034160463849</c:v>
                </c:pt>
                <c:pt idx="304">
                  <c:v>196.86419203318496</c:v>
                </c:pt>
                <c:pt idx="305">
                  <c:v>-210.00326497227547</c:v>
                </c:pt>
                <c:pt idx="306">
                  <c:v>-179.77019876624513</c:v>
                </c:pt>
                <c:pt idx="307">
                  <c:v>-112.50340323134469</c:v>
                </c:pt>
                <c:pt idx="308">
                  <c:v>-344.54306270926395</c:v>
                </c:pt>
                <c:pt idx="309">
                  <c:v>53.818382490419935</c:v>
                </c:pt>
                <c:pt idx="310">
                  <c:v>80.895210155966652</c:v>
                </c:pt>
                <c:pt idx="311">
                  <c:v>-260.44855645949292</c:v>
                </c:pt>
                <c:pt idx="312">
                  <c:v>-36.982524932584283</c:v>
                </c:pt>
                <c:pt idx="313">
                  <c:v>-380.81033491323046</c:v>
                </c:pt>
                <c:pt idx="314">
                  <c:v>344.54306270926395</c:v>
                </c:pt>
                <c:pt idx="315">
                  <c:v>-80.895210155966652</c:v>
                </c:pt>
                <c:pt idx="316">
                  <c:v>380.81033491323046</c:v>
                </c:pt>
                <c:pt idx="317">
                  <c:v>112.50340323134469</c:v>
                </c:pt>
                <c:pt idx="318">
                  <c:v>179.77019876624513</c:v>
                </c:pt>
                <c:pt idx="319">
                  <c:v>36.982524932584283</c:v>
                </c:pt>
                <c:pt idx="320">
                  <c:v>11.772171983087674</c:v>
                </c:pt>
                <c:pt idx="321">
                  <c:v>-53.818382490419935</c:v>
                </c:pt>
                <c:pt idx="322">
                  <c:v>260.44855645949292</c:v>
                </c:pt>
                <c:pt idx="323">
                  <c:v>-11.772171983087674</c:v>
                </c:pt>
                <c:pt idx="324">
                  <c:v>-169.21279274172662</c:v>
                </c:pt>
                <c:pt idx="325">
                  <c:v>-225.43878483221897</c:v>
                </c:pt>
                <c:pt idx="326">
                  <c:v>-145.6315589460246</c:v>
                </c:pt>
                <c:pt idx="327">
                  <c:v>225.43878483221897</c:v>
                </c:pt>
                <c:pt idx="328">
                  <c:v>300.16717605848226</c:v>
                </c:pt>
                <c:pt idx="329">
                  <c:v>145.6315589460246</c:v>
                </c:pt>
                <c:pt idx="330">
                  <c:v>123.25656100281776</c:v>
                </c:pt>
                <c:pt idx="331">
                  <c:v>-498.75932049602034</c:v>
                </c:pt>
                <c:pt idx="332">
                  <c:v>169.21279274172662</c:v>
                </c:pt>
                <c:pt idx="333">
                  <c:v>-123.25656100281776</c:v>
                </c:pt>
                <c:pt idx="334">
                  <c:v>59.203977308828598</c:v>
                </c:pt>
                <c:pt idx="335">
                  <c:v>172.28004170571626</c:v>
                </c:pt>
                <c:pt idx="336">
                  <c:v>-66.983732821967124</c:v>
                </c:pt>
                <c:pt idx="337">
                  <c:v>498.75932049602034</c:v>
                </c:pt>
                <c:pt idx="338">
                  <c:v>-300.16717605848226</c:v>
                </c:pt>
                <c:pt idx="339">
                  <c:v>-59.203977308828598</c:v>
                </c:pt>
                <c:pt idx="340">
                  <c:v>66.983732821967124</c:v>
                </c:pt>
                <c:pt idx="341">
                  <c:v>-172.28004170571626</c:v>
                </c:pt>
                <c:pt idx="342">
                  <c:v>-60.69908438029438</c:v>
                </c:pt>
                <c:pt idx="343">
                  <c:v>149.79382340825373</c:v>
                </c:pt>
                <c:pt idx="344">
                  <c:v>-182.54648148752335</c:v>
                </c:pt>
                <c:pt idx="345">
                  <c:v>53.751412366355225</c:v>
                </c:pt>
                <c:pt idx="346">
                  <c:v>-145.32024068528176</c:v>
                </c:pt>
                <c:pt idx="347">
                  <c:v>-276.17653318751172</c:v>
                </c:pt>
                <c:pt idx="348">
                  <c:v>276.17653318751172</c:v>
                </c:pt>
                <c:pt idx="349">
                  <c:v>-149.79382340825373</c:v>
                </c:pt>
                <c:pt idx="350">
                  <c:v>12.940753440803519</c:v>
                </c:pt>
                <c:pt idx="351">
                  <c:v>303.95819802100368</c:v>
                </c:pt>
                <c:pt idx="352">
                  <c:v>-81.399094743882188</c:v>
                </c:pt>
                <c:pt idx="353">
                  <c:v>60.69908438029438</c:v>
                </c:pt>
                <c:pt idx="354">
                  <c:v>-53.751412366355225</c:v>
                </c:pt>
                <c:pt idx="355">
                  <c:v>145.32024068528176</c:v>
                </c:pt>
                <c:pt idx="356">
                  <c:v>-303.95819802100368</c:v>
                </c:pt>
                <c:pt idx="357">
                  <c:v>-12.940753440803519</c:v>
                </c:pt>
                <c:pt idx="358">
                  <c:v>81.399094743882188</c:v>
                </c:pt>
                <c:pt idx="359">
                  <c:v>182.54648148752335</c:v>
                </c:pt>
                <c:pt idx="360">
                  <c:v>261.44501650343227</c:v>
                </c:pt>
                <c:pt idx="361">
                  <c:v>-226.31689909707302</c:v>
                </c:pt>
                <c:pt idx="362">
                  <c:v>-261.44501650343227</c:v>
                </c:pt>
                <c:pt idx="363">
                  <c:v>266.92242486282703</c:v>
                </c:pt>
                <c:pt idx="364">
                  <c:v>47.87761301359842</c:v>
                </c:pt>
                <c:pt idx="365">
                  <c:v>-266.92242486282703</c:v>
                </c:pt>
                <c:pt idx="366">
                  <c:v>439.75571554977068</c:v>
                </c:pt>
                <c:pt idx="367">
                  <c:v>-439.75571554977068</c:v>
                </c:pt>
                <c:pt idx="368">
                  <c:v>-66.409321936490187</c:v>
                </c:pt>
                <c:pt idx="369">
                  <c:v>-60.393813983625023</c:v>
                </c:pt>
                <c:pt idx="370">
                  <c:v>66.409321936490187</c:v>
                </c:pt>
                <c:pt idx="371">
                  <c:v>205.19005409668125</c:v>
                </c:pt>
                <c:pt idx="372">
                  <c:v>-47.87761301359842</c:v>
                </c:pt>
                <c:pt idx="373">
                  <c:v>361.67631356424317</c:v>
                </c:pt>
                <c:pt idx="374">
                  <c:v>-205.19005409668125</c:v>
                </c:pt>
                <c:pt idx="375">
                  <c:v>60.393813983625023</c:v>
                </c:pt>
                <c:pt idx="376">
                  <c:v>226.31689909707302</c:v>
                </c:pt>
                <c:pt idx="377">
                  <c:v>-361.67631356424317</c:v>
                </c:pt>
              </c:numCache>
            </c:numRef>
          </c:xVal>
          <c:yVal>
            <c:numRef>
              <c:f>Calculations!$O$45:$O$422</c:f>
              <c:numCache>
                <c:formatCode>General</c:formatCode>
                <c:ptCount val="378"/>
                <c:pt idx="0">
                  <c:v>36</c:v>
                </c:pt>
                <c:pt idx="1">
                  <c:v>-26</c:v>
                </c:pt>
                <c:pt idx="2">
                  <c:v>-34</c:v>
                </c:pt>
                <c:pt idx="3">
                  <c:v>-16</c:v>
                </c:pt>
                <c:pt idx="4">
                  <c:v>-16</c:v>
                </c:pt>
                <c:pt idx="5">
                  <c:v>16</c:v>
                </c:pt>
                <c:pt idx="6">
                  <c:v>-1</c:v>
                </c:pt>
                <c:pt idx="7">
                  <c:v>34</c:v>
                </c:pt>
                <c:pt idx="8">
                  <c:v>16</c:v>
                </c:pt>
                <c:pt idx="9">
                  <c:v>1</c:v>
                </c:pt>
                <c:pt idx="10">
                  <c:v>26</c:v>
                </c:pt>
                <c:pt idx="11">
                  <c:v>52</c:v>
                </c:pt>
                <c:pt idx="12">
                  <c:v>23</c:v>
                </c:pt>
                <c:pt idx="13">
                  <c:v>-36</c:v>
                </c:pt>
                <c:pt idx="14">
                  <c:v>-52</c:v>
                </c:pt>
                <c:pt idx="15">
                  <c:v>-23</c:v>
                </c:pt>
                <c:pt idx="16">
                  <c:v>51</c:v>
                </c:pt>
                <c:pt idx="17">
                  <c:v>-51</c:v>
                </c:pt>
                <c:pt idx="18">
                  <c:v>49</c:v>
                </c:pt>
                <c:pt idx="19">
                  <c:v>-5</c:v>
                </c:pt>
                <c:pt idx="20">
                  <c:v>-24</c:v>
                </c:pt>
                <c:pt idx="21">
                  <c:v>24</c:v>
                </c:pt>
                <c:pt idx="22">
                  <c:v>-21</c:v>
                </c:pt>
                <c:pt idx="23">
                  <c:v>28</c:v>
                </c:pt>
                <c:pt idx="24">
                  <c:v>-15</c:v>
                </c:pt>
                <c:pt idx="25">
                  <c:v>-28</c:v>
                </c:pt>
                <c:pt idx="26">
                  <c:v>-16</c:v>
                </c:pt>
                <c:pt idx="27">
                  <c:v>-13</c:v>
                </c:pt>
                <c:pt idx="28">
                  <c:v>37</c:v>
                </c:pt>
                <c:pt idx="29">
                  <c:v>-37</c:v>
                </c:pt>
                <c:pt idx="30">
                  <c:v>5</c:v>
                </c:pt>
                <c:pt idx="31">
                  <c:v>13</c:v>
                </c:pt>
                <c:pt idx="32">
                  <c:v>-49</c:v>
                </c:pt>
                <c:pt idx="33">
                  <c:v>16</c:v>
                </c:pt>
                <c:pt idx="34">
                  <c:v>15</c:v>
                </c:pt>
                <c:pt idx="35">
                  <c:v>21</c:v>
                </c:pt>
                <c:pt idx="36">
                  <c:v>-48</c:v>
                </c:pt>
                <c:pt idx="37">
                  <c:v>-93</c:v>
                </c:pt>
                <c:pt idx="38">
                  <c:v>-86</c:v>
                </c:pt>
                <c:pt idx="39">
                  <c:v>48</c:v>
                </c:pt>
                <c:pt idx="40">
                  <c:v>22</c:v>
                </c:pt>
                <c:pt idx="41">
                  <c:v>-31</c:v>
                </c:pt>
                <c:pt idx="42">
                  <c:v>47</c:v>
                </c:pt>
                <c:pt idx="43">
                  <c:v>-80</c:v>
                </c:pt>
                <c:pt idx="44">
                  <c:v>31</c:v>
                </c:pt>
                <c:pt idx="45">
                  <c:v>67</c:v>
                </c:pt>
                <c:pt idx="46">
                  <c:v>-67</c:v>
                </c:pt>
                <c:pt idx="47">
                  <c:v>86</c:v>
                </c:pt>
                <c:pt idx="48">
                  <c:v>-22</c:v>
                </c:pt>
                <c:pt idx="49">
                  <c:v>93</c:v>
                </c:pt>
                <c:pt idx="50">
                  <c:v>-47</c:v>
                </c:pt>
                <c:pt idx="51">
                  <c:v>7</c:v>
                </c:pt>
                <c:pt idx="52">
                  <c:v>80</c:v>
                </c:pt>
                <c:pt idx="53">
                  <c:v>-7</c:v>
                </c:pt>
                <c:pt idx="54">
                  <c:v>10</c:v>
                </c:pt>
                <c:pt idx="55">
                  <c:v>-5</c:v>
                </c:pt>
                <c:pt idx="56">
                  <c:v>-10</c:v>
                </c:pt>
                <c:pt idx="57">
                  <c:v>49</c:v>
                </c:pt>
                <c:pt idx="58">
                  <c:v>-49</c:v>
                </c:pt>
                <c:pt idx="59">
                  <c:v>54</c:v>
                </c:pt>
                <c:pt idx="60">
                  <c:v>34</c:v>
                </c:pt>
                <c:pt idx="61">
                  <c:v>5</c:v>
                </c:pt>
                <c:pt idx="62">
                  <c:v>0</c:v>
                </c:pt>
                <c:pt idx="63">
                  <c:v>-28</c:v>
                </c:pt>
                <c:pt idx="64">
                  <c:v>-46</c:v>
                </c:pt>
                <c:pt idx="65">
                  <c:v>28</c:v>
                </c:pt>
                <c:pt idx="66">
                  <c:v>-34</c:v>
                </c:pt>
                <c:pt idx="67">
                  <c:v>46</c:v>
                </c:pt>
                <c:pt idx="68">
                  <c:v>0</c:v>
                </c:pt>
                <c:pt idx="69">
                  <c:v>-10</c:v>
                </c:pt>
                <c:pt idx="70">
                  <c:v>10</c:v>
                </c:pt>
                <c:pt idx="71">
                  <c:v>-54</c:v>
                </c:pt>
                <c:pt idx="72">
                  <c:v>48</c:v>
                </c:pt>
                <c:pt idx="73">
                  <c:v>-34</c:v>
                </c:pt>
                <c:pt idx="74">
                  <c:v>-21</c:v>
                </c:pt>
                <c:pt idx="75">
                  <c:v>-43</c:v>
                </c:pt>
                <c:pt idx="76">
                  <c:v>-36</c:v>
                </c:pt>
                <c:pt idx="77">
                  <c:v>-8</c:v>
                </c:pt>
                <c:pt idx="78">
                  <c:v>-17</c:v>
                </c:pt>
                <c:pt idx="79">
                  <c:v>-48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-33</c:v>
                </c:pt>
                <c:pt idx="84">
                  <c:v>33</c:v>
                </c:pt>
                <c:pt idx="85">
                  <c:v>43</c:v>
                </c:pt>
                <c:pt idx="86">
                  <c:v>-35</c:v>
                </c:pt>
                <c:pt idx="87">
                  <c:v>17</c:v>
                </c:pt>
                <c:pt idx="88">
                  <c:v>8</c:v>
                </c:pt>
                <c:pt idx="89">
                  <c:v>21</c:v>
                </c:pt>
                <c:pt idx="90">
                  <c:v>55</c:v>
                </c:pt>
                <c:pt idx="91">
                  <c:v>-7</c:v>
                </c:pt>
                <c:pt idx="92">
                  <c:v>-55</c:v>
                </c:pt>
                <c:pt idx="93">
                  <c:v>7</c:v>
                </c:pt>
                <c:pt idx="94">
                  <c:v>-23</c:v>
                </c:pt>
                <c:pt idx="95">
                  <c:v>-77</c:v>
                </c:pt>
                <c:pt idx="96">
                  <c:v>61</c:v>
                </c:pt>
                <c:pt idx="97">
                  <c:v>-9</c:v>
                </c:pt>
                <c:pt idx="98">
                  <c:v>-61</c:v>
                </c:pt>
                <c:pt idx="99">
                  <c:v>23</c:v>
                </c:pt>
                <c:pt idx="100">
                  <c:v>39</c:v>
                </c:pt>
                <c:pt idx="101">
                  <c:v>2</c:v>
                </c:pt>
                <c:pt idx="102">
                  <c:v>-42</c:v>
                </c:pt>
                <c:pt idx="103">
                  <c:v>77</c:v>
                </c:pt>
                <c:pt idx="104">
                  <c:v>-39</c:v>
                </c:pt>
                <c:pt idx="105">
                  <c:v>-2</c:v>
                </c:pt>
                <c:pt idx="106">
                  <c:v>42</c:v>
                </c:pt>
                <c:pt idx="107">
                  <c:v>9</c:v>
                </c:pt>
                <c:pt idx="108">
                  <c:v>-5</c:v>
                </c:pt>
                <c:pt idx="109">
                  <c:v>-14</c:v>
                </c:pt>
                <c:pt idx="110">
                  <c:v>13</c:v>
                </c:pt>
                <c:pt idx="111">
                  <c:v>-21</c:v>
                </c:pt>
                <c:pt idx="112">
                  <c:v>-13</c:v>
                </c:pt>
                <c:pt idx="113">
                  <c:v>30</c:v>
                </c:pt>
                <c:pt idx="114">
                  <c:v>21</c:v>
                </c:pt>
                <c:pt idx="115">
                  <c:v>-69</c:v>
                </c:pt>
                <c:pt idx="116">
                  <c:v>-25</c:v>
                </c:pt>
                <c:pt idx="117">
                  <c:v>-8</c:v>
                </c:pt>
                <c:pt idx="118">
                  <c:v>69</c:v>
                </c:pt>
                <c:pt idx="119">
                  <c:v>-10</c:v>
                </c:pt>
                <c:pt idx="120">
                  <c:v>5</c:v>
                </c:pt>
                <c:pt idx="121">
                  <c:v>10</c:v>
                </c:pt>
                <c:pt idx="122">
                  <c:v>-30</c:v>
                </c:pt>
                <c:pt idx="123">
                  <c:v>8</c:v>
                </c:pt>
                <c:pt idx="124">
                  <c:v>25</c:v>
                </c:pt>
                <c:pt idx="125">
                  <c:v>14</c:v>
                </c:pt>
                <c:pt idx="126">
                  <c:v>37</c:v>
                </c:pt>
                <c:pt idx="127">
                  <c:v>56</c:v>
                </c:pt>
                <c:pt idx="128">
                  <c:v>-109</c:v>
                </c:pt>
                <c:pt idx="129">
                  <c:v>28</c:v>
                </c:pt>
                <c:pt idx="130">
                  <c:v>34</c:v>
                </c:pt>
                <c:pt idx="131">
                  <c:v>-59</c:v>
                </c:pt>
                <c:pt idx="132">
                  <c:v>-34</c:v>
                </c:pt>
                <c:pt idx="133">
                  <c:v>-40</c:v>
                </c:pt>
                <c:pt idx="134">
                  <c:v>-43</c:v>
                </c:pt>
                <c:pt idx="135">
                  <c:v>-56</c:v>
                </c:pt>
                <c:pt idx="136">
                  <c:v>109</c:v>
                </c:pt>
                <c:pt idx="137">
                  <c:v>43</c:v>
                </c:pt>
                <c:pt idx="138">
                  <c:v>40</c:v>
                </c:pt>
                <c:pt idx="139">
                  <c:v>-47</c:v>
                </c:pt>
                <c:pt idx="140">
                  <c:v>-28</c:v>
                </c:pt>
                <c:pt idx="141">
                  <c:v>59</c:v>
                </c:pt>
                <c:pt idx="142">
                  <c:v>47</c:v>
                </c:pt>
                <c:pt idx="143">
                  <c:v>-37</c:v>
                </c:pt>
                <c:pt idx="144">
                  <c:v>-91</c:v>
                </c:pt>
                <c:pt idx="145">
                  <c:v>-18</c:v>
                </c:pt>
                <c:pt idx="146">
                  <c:v>-28</c:v>
                </c:pt>
                <c:pt idx="147">
                  <c:v>35</c:v>
                </c:pt>
                <c:pt idx="148">
                  <c:v>35</c:v>
                </c:pt>
                <c:pt idx="149">
                  <c:v>-28</c:v>
                </c:pt>
                <c:pt idx="150">
                  <c:v>28</c:v>
                </c:pt>
                <c:pt idx="151">
                  <c:v>-35</c:v>
                </c:pt>
                <c:pt idx="152">
                  <c:v>-15</c:v>
                </c:pt>
                <c:pt idx="153">
                  <c:v>91</c:v>
                </c:pt>
                <c:pt idx="154">
                  <c:v>28</c:v>
                </c:pt>
                <c:pt idx="155">
                  <c:v>28</c:v>
                </c:pt>
                <c:pt idx="156">
                  <c:v>-28</c:v>
                </c:pt>
                <c:pt idx="157">
                  <c:v>18</c:v>
                </c:pt>
                <c:pt idx="158">
                  <c:v>15</c:v>
                </c:pt>
                <c:pt idx="159">
                  <c:v>-35</c:v>
                </c:pt>
                <c:pt idx="160">
                  <c:v>-16</c:v>
                </c:pt>
                <c:pt idx="161">
                  <c:v>-54</c:v>
                </c:pt>
                <c:pt idx="162">
                  <c:v>-30</c:v>
                </c:pt>
                <c:pt idx="163">
                  <c:v>61</c:v>
                </c:pt>
                <c:pt idx="164">
                  <c:v>-71</c:v>
                </c:pt>
                <c:pt idx="165">
                  <c:v>-61</c:v>
                </c:pt>
                <c:pt idx="166">
                  <c:v>85</c:v>
                </c:pt>
                <c:pt idx="167">
                  <c:v>-85</c:v>
                </c:pt>
                <c:pt idx="168">
                  <c:v>16</c:v>
                </c:pt>
                <c:pt idx="169">
                  <c:v>3</c:v>
                </c:pt>
                <c:pt idx="170">
                  <c:v>49</c:v>
                </c:pt>
                <c:pt idx="171">
                  <c:v>54</c:v>
                </c:pt>
                <c:pt idx="172">
                  <c:v>-3</c:v>
                </c:pt>
                <c:pt idx="173">
                  <c:v>71</c:v>
                </c:pt>
                <c:pt idx="174">
                  <c:v>-13</c:v>
                </c:pt>
                <c:pt idx="175">
                  <c:v>30</c:v>
                </c:pt>
                <c:pt idx="176">
                  <c:v>13</c:v>
                </c:pt>
                <c:pt idx="177">
                  <c:v>-49</c:v>
                </c:pt>
                <c:pt idx="178">
                  <c:v>-3</c:v>
                </c:pt>
                <c:pt idx="179">
                  <c:v>-22</c:v>
                </c:pt>
                <c:pt idx="180">
                  <c:v>42</c:v>
                </c:pt>
                <c:pt idx="181">
                  <c:v>22</c:v>
                </c:pt>
                <c:pt idx="182">
                  <c:v>3</c:v>
                </c:pt>
                <c:pt idx="183">
                  <c:v>37</c:v>
                </c:pt>
                <c:pt idx="184">
                  <c:v>-108</c:v>
                </c:pt>
                <c:pt idx="185">
                  <c:v>108</c:v>
                </c:pt>
                <c:pt idx="186">
                  <c:v>-42</c:v>
                </c:pt>
                <c:pt idx="187">
                  <c:v>-37</c:v>
                </c:pt>
                <c:pt idx="188">
                  <c:v>14</c:v>
                </c:pt>
                <c:pt idx="189">
                  <c:v>-14</c:v>
                </c:pt>
                <c:pt idx="190">
                  <c:v>-71</c:v>
                </c:pt>
                <c:pt idx="191">
                  <c:v>71</c:v>
                </c:pt>
                <c:pt idx="192">
                  <c:v>-56</c:v>
                </c:pt>
                <c:pt idx="193">
                  <c:v>-57</c:v>
                </c:pt>
                <c:pt idx="194">
                  <c:v>57</c:v>
                </c:pt>
                <c:pt idx="195">
                  <c:v>-18</c:v>
                </c:pt>
                <c:pt idx="196">
                  <c:v>-2</c:v>
                </c:pt>
                <c:pt idx="197">
                  <c:v>56</c:v>
                </c:pt>
                <c:pt idx="198">
                  <c:v>57</c:v>
                </c:pt>
                <c:pt idx="199">
                  <c:v>18</c:v>
                </c:pt>
                <c:pt idx="200">
                  <c:v>2</c:v>
                </c:pt>
                <c:pt idx="201">
                  <c:v>15</c:v>
                </c:pt>
                <c:pt idx="202">
                  <c:v>-15</c:v>
                </c:pt>
                <c:pt idx="203">
                  <c:v>-57</c:v>
                </c:pt>
                <c:pt idx="204">
                  <c:v>-27</c:v>
                </c:pt>
                <c:pt idx="205">
                  <c:v>-20</c:v>
                </c:pt>
                <c:pt idx="206">
                  <c:v>20</c:v>
                </c:pt>
                <c:pt idx="207">
                  <c:v>28</c:v>
                </c:pt>
                <c:pt idx="208">
                  <c:v>-53</c:v>
                </c:pt>
                <c:pt idx="209">
                  <c:v>27</c:v>
                </c:pt>
                <c:pt idx="210">
                  <c:v>53</c:v>
                </c:pt>
                <c:pt idx="211">
                  <c:v>-10</c:v>
                </c:pt>
                <c:pt idx="212">
                  <c:v>2</c:v>
                </c:pt>
                <c:pt idx="213">
                  <c:v>10</c:v>
                </c:pt>
                <c:pt idx="214">
                  <c:v>-28</c:v>
                </c:pt>
                <c:pt idx="215">
                  <c:v>-2</c:v>
                </c:pt>
                <c:pt idx="216">
                  <c:v>10</c:v>
                </c:pt>
                <c:pt idx="217">
                  <c:v>55</c:v>
                </c:pt>
                <c:pt idx="218">
                  <c:v>-21</c:v>
                </c:pt>
                <c:pt idx="219">
                  <c:v>39</c:v>
                </c:pt>
                <c:pt idx="220">
                  <c:v>17</c:v>
                </c:pt>
                <c:pt idx="221">
                  <c:v>-55</c:v>
                </c:pt>
                <c:pt idx="222">
                  <c:v>-2</c:v>
                </c:pt>
                <c:pt idx="223">
                  <c:v>-39</c:v>
                </c:pt>
                <c:pt idx="224">
                  <c:v>11</c:v>
                </c:pt>
                <c:pt idx="225">
                  <c:v>-11</c:v>
                </c:pt>
                <c:pt idx="226">
                  <c:v>-2</c:v>
                </c:pt>
                <c:pt idx="227">
                  <c:v>-17</c:v>
                </c:pt>
                <c:pt idx="228">
                  <c:v>21</c:v>
                </c:pt>
                <c:pt idx="229">
                  <c:v>26</c:v>
                </c:pt>
                <c:pt idx="230">
                  <c:v>2</c:v>
                </c:pt>
                <c:pt idx="231">
                  <c:v>-26</c:v>
                </c:pt>
                <c:pt idx="232">
                  <c:v>-10</c:v>
                </c:pt>
                <c:pt idx="233">
                  <c:v>2</c:v>
                </c:pt>
                <c:pt idx="234">
                  <c:v>-47</c:v>
                </c:pt>
                <c:pt idx="235">
                  <c:v>65</c:v>
                </c:pt>
                <c:pt idx="236">
                  <c:v>-65</c:v>
                </c:pt>
                <c:pt idx="237">
                  <c:v>16</c:v>
                </c:pt>
                <c:pt idx="238">
                  <c:v>-16</c:v>
                </c:pt>
                <c:pt idx="239">
                  <c:v>-54</c:v>
                </c:pt>
                <c:pt idx="240">
                  <c:v>12</c:v>
                </c:pt>
                <c:pt idx="241">
                  <c:v>-37</c:v>
                </c:pt>
                <c:pt idx="242">
                  <c:v>-11</c:v>
                </c:pt>
                <c:pt idx="243">
                  <c:v>63</c:v>
                </c:pt>
                <c:pt idx="244">
                  <c:v>54</c:v>
                </c:pt>
                <c:pt idx="245">
                  <c:v>37</c:v>
                </c:pt>
                <c:pt idx="246">
                  <c:v>36</c:v>
                </c:pt>
                <c:pt idx="247">
                  <c:v>47</c:v>
                </c:pt>
                <c:pt idx="248">
                  <c:v>-36</c:v>
                </c:pt>
                <c:pt idx="249">
                  <c:v>-12</c:v>
                </c:pt>
                <c:pt idx="250">
                  <c:v>11</c:v>
                </c:pt>
                <c:pt idx="251">
                  <c:v>-63</c:v>
                </c:pt>
                <c:pt idx="252">
                  <c:v>-85</c:v>
                </c:pt>
                <c:pt idx="253">
                  <c:v>33</c:v>
                </c:pt>
                <c:pt idx="254">
                  <c:v>-64</c:v>
                </c:pt>
                <c:pt idx="255">
                  <c:v>-35</c:v>
                </c:pt>
                <c:pt idx="256">
                  <c:v>44</c:v>
                </c:pt>
                <c:pt idx="257">
                  <c:v>9</c:v>
                </c:pt>
                <c:pt idx="258">
                  <c:v>85</c:v>
                </c:pt>
                <c:pt idx="259">
                  <c:v>-44</c:v>
                </c:pt>
                <c:pt idx="260">
                  <c:v>2</c:v>
                </c:pt>
                <c:pt idx="261">
                  <c:v>-33</c:v>
                </c:pt>
                <c:pt idx="262">
                  <c:v>50</c:v>
                </c:pt>
                <c:pt idx="263">
                  <c:v>-6</c:v>
                </c:pt>
                <c:pt idx="264">
                  <c:v>-9</c:v>
                </c:pt>
                <c:pt idx="265">
                  <c:v>-2</c:v>
                </c:pt>
                <c:pt idx="266">
                  <c:v>64</c:v>
                </c:pt>
                <c:pt idx="267">
                  <c:v>6</c:v>
                </c:pt>
                <c:pt idx="268">
                  <c:v>35</c:v>
                </c:pt>
                <c:pt idx="269">
                  <c:v>-50</c:v>
                </c:pt>
                <c:pt idx="270">
                  <c:v>5</c:v>
                </c:pt>
                <c:pt idx="271">
                  <c:v>-5</c:v>
                </c:pt>
                <c:pt idx="272">
                  <c:v>-72</c:v>
                </c:pt>
                <c:pt idx="273">
                  <c:v>66</c:v>
                </c:pt>
                <c:pt idx="274">
                  <c:v>29</c:v>
                </c:pt>
                <c:pt idx="275">
                  <c:v>-29</c:v>
                </c:pt>
                <c:pt idx="276">
                  <c:v>2</c:v>
                </c:pt>
                <c:pt idx="277">
                  <c:v>24</c:v>
                </c:pt>
                <c:pt idx="278">
                  <c:v>22</c:v>
                </c:pt>
                <c:pt idx="279">
                  <c:v>72</c:v>
                </c:pt>
                <c:pt idx="280">
                  <c:v>-2</c:v>
                </c:pt>
                <c:pt idx="281">
                  <c:v>-66</c:v>
                </c:pt>
                <c:pt idx="282">
                  <c:v>-22</c:v>
                </c:pt>
                <c:pt idx="283">
                  <c:v>54</c:v>
                </c:pt>
                <c:pt idx="284">
                  <c:v>-54</c:v>
                </c:pt>
                <c:pt idx="285">
                  <c:v>-24</c:v>
                </c:pt>
                <c:pt idx="286">
                  <c:v>54</c:v>
                </c:pt>
                <c:pt idx="287">
                  <c:v>-54</c:v>
                </c:pt>
                <c:pt idx="288">
                  <c:v>-13</c:v>
                </c:pt>
                <c:pt idx="289">
                  <c:v>-42</c:v>
                </c:pt>
                <c:pt idx="290">
                  <c:v>35</c:v>
                </c:pt>
                <c:pt idx="291">
                  <c:v>-28</c:v>
                </c:pt>
                <c:pt idx="292">
                  <c:v>43</c:v>
                </c:pt>
                <c:pt idx="293">
                  <c:v>-59</c:v>
                </c:pt>
                <c:pt idx="294">
                  <c:v>42</c:v>
                </c:pt>
                <c:pt idx="295">
                  <c:v>-35</c:v>
                </c:pt>
                <c:pt idx="296">
                  <c:v>25</c:v>
                </c:pt>
                <c:pt idx="297">
                  <c:v>59</c:v>
                </c:pt>
                <c:pt idx="298">
                  <c:v>13</c:v>
                </c:pt>
                <c:pt idx="299">
                  <c:v>40</c:v>
                </c:pt>
                <c:pt idx="300">
                  <c:v>44</c:v>
                </c:pt>
                <c:pt idx="301">
                  <c:v>28</c:v>
                </c:pt>
                <c:pt idx="302">
                  <c:v>-25</c:v>
                </c:pt>
                <c:pt idx="303">
                  <c:v>-43</c:v>
                </c:pt>
                <c:pt idx="304">
                  <c:v>-40</c:v>
                </c:pt>
                <c:pt idx="305">
                  <c:v>-44</c:v>
                </c:pt>
                <c:pt idx="306">
                  <c:v>3</c:v>
                </c:pt>
                <c:pt idx="307">
                  <c:v>-3</c:v>
                </c:pt>
                <c:pt idx="308">
                  <c:v>-105</c:v>
                </c:pt>
                <c:pt idx="309">
                  <c:v>-2</c:v>
                </c:pt>
                <c:pt idx="310">
                  <c:v>-4</c:v>
                </c:pt>
                <c:pt idx="311">
                  <c:v>-58</c:v>
                </c:pt>
                <c:pt idx="312">
                  <c:v>-3</c:v>
                </c:pt>
                <c:pt idx="313">
                  <c:v>-96</c:v>
                </c:pt>
                <c:pt idx="314">
                  <c:v>105</c:v>
                </c:pt>
                <c:pt idx="315">
                  <c:v>4</c:v>
                </c:pt>
                <c:pt idx="316">
                  <c:v>96</c:v>
                </c:pt>
                <c:pt idx="317">
                  <c:v>3</c:v>
                </c:pt>
                <c:pt idx="318">
                  <c:v>-3</c:v>
                </c:pt>
                <c:pt idx="319">
                  <c:v>3</c:v>
                </c:pt>
                <c:pt idx="320">
                  <c:v>-35</c:v>
                </c:pt>
                <c:pt idx="321">
                  <c:v>2</c:v>
                </c:pt>
                <c:pt idx="322">
                  <c:v>58</c:v>
                </c:pt>
                <c:pt idx="323">
                  <c:v>35</c:v>
                </c:pt>
                <c:pt idx="324">
                  <c:v>-14</c:v>
                </c:pt>
                <c:pt idx="325">
                  <c:v>-31</c:v>
                </c:pt>
                <c:pt idx="326">
                  <c:v>-29</c:v>
                </c:pt>
                <c:pt idx="327">
                  <c:v>31</c:v>
                </c:pt>
                <c:pt idx="328">
                  <c:v>43</c:v>
                </c:pt>
                <c:pt idx="329">
                  <c:v>29</c:v>
                </c:pt>
                <c:pt idx="330">
                  <c:v>-11</c:v>
                </c:pt>
                <c:pt idx="331">
                  <c:v>-74</c:v>
                </c:pt>
                <c:pt idx="332">
                  <c:v>14</c:v>
                </c:pt>
                <c:pt idx="333">
                  <c:v>11</c:v>
                </c:pt>
                <c:pt idx="334">
                  <c:v>-9</c:v>
                </c:pt>
                <c:pt idx="335">
                  <c:v>-7</c:v>
                </c:pt>
                <c:pt idx="336">
                  <c:v>-4</c:v>
                </c:pt>
                <c:pt idx="337">
                  <c:v>74</c:v>
                </c:pt>
                <c:pt idx="338">
                  <c:v>-43</c:v>
                </c:pt>
                <c:pt idx="339">
                  <c:v>9</c:v>
                </c:pt>
                <c:pt idx="340">
                  <c:v>4</c:v>
                </c:pt>
                <c:pt idx="341">
                  <c:v>7</c:v>
                </c:pt>
                <c:pt idx="342">
                  <c:v>9</c:v>
                </c:pt>
                <c:pt idx="343">
                  <c:v>4</c:v>
                </c:pt>
                <c:pt idx="344">
                  <c:v>-17</c:v>
                </c:pt>
                <c:pt idx="345">
                  <c:v>51</c:v>
                </c:pt>
                <c:pt idx="346">
                  <c:v>-8</c:v>
                </c:pt>
                <c:pt idx="347">
                  <c:v>-133</c:v>
                </c:pt>
                <c:pt idx="348">
                  <c:v>133</c:v>
                </c:pt>
                <c:pt idx="349">
                  <c:v>-4</c:v>
                </c:pt>
                <c:pt idx="350">
                  <c:v>-20</c:v>
                </c:pt>
                <c:pt idx="351">
                  <c:v>4</c:v>
                </c:pt>
                <c:pt idx="352">
                  <c:v>17</c:v>
                </c:pt>
                <c:pt idx="353">
                  <c:v>-9</c:v>
                </c:pt>
                <c:pt idx="354">
                  <c:v>-51</c:v>
                </c:pt>
                <c:pt idx="355">
                  <c:v>8</c:v>
                </c:pt>
                <c:pt idx="356">
                  <c:v>-4</c:v>
                </c:pt>
                <c:pt idx="357">
                  <c:v>20</c:v>
                </c:pt>
                <c:pt idx="358">
                  <c:v>-17</c:v>
                </c:pt>
                <c:pt idx="359">
                  <c:v>17</c:v>
                </c:pt>
                <c:pt idx="360">
                  <c:v>104</c:v>
                </c:pt>
                <c:pt idx="361">
                  <c:v>-26</c:v>
                </c:pt>
                <c:pt idx="362">
                  <c:v>-104</c:v>
                </c:pt>
                <c:pt idx="363">
                  <c:v>9</c:v>
                </c:pt>
                <c:pt idx="364">
                  <c:v>22</c:v>
                </c:pt>
                <c:pt idx="365">
                  <c:v>-9</c:v>
                </c:pt>
                <c:pt idx="366">
                  <c:v>102</c:v>
                </c:pt>
                <c:pt idx="367">
                  <c:v>-102</c:v>
                </c:pt>
                <c:pt idx="368">
                  <c:v>-45</c:v>
                </c:pt>
                <c:pt idx="369">
                  <c:v>9</c:v>
                </c:pt>
                <c:pt idx="370">
                  <c:v>45</c:v>
                </c:pt>
                <c:pt idx="371">
                  <c:v>23</c:v>
                </c:pt>
                <c:pt idx="372">
                  <c:v>-22</c:v>
                </c:pt>
                <c:pt idx="373">
                  <c:v>3</c:v>
                </c:pt>
                <c:pt idx="374">
                  <c:v>-23</c:v>
                </c:pt>
                <c:pt idx="375">
                  <c:v>-9</c:v>
                </c:pt>
                <c:pt idx="376">
                  <c:v>26</c:v>
                </c:pt>
                <c:pt idx="37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5-4C40-B6B0-60AB954A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39232"/>
        <c:axId val="2067929904"/>
      </c:scatterChart>
      <c:valAx>
        <c:axId val="2068539232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Difference in teams' Elo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9904"/>
        <c:crossesAt val="-150"/>
        <c:crossBetween val="midCat"/>
      </c:valAx>
      <c:valAx>
        <c:axId val="2067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Point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9232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38100</xdr:rowOff>
    </xdr:from>
    <xdr:to>
      <xdr:col>21</xdr:col>
      <xdr:colOff>12700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DF874-D6F3-C44F-91D6-78F2DFAB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</xdr:row>
      <xdr:rowOff>0</xdr:rowOff>
    </xdr:from>
    <xdr:to>
      <xdr:col>22</xdr:col>
      <xdr:colOff>130753</xdr:colOff>
      <xdr:row>32</xdr:row>
      <xdr:rowOff>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D17F9-ED13-794E-B36E-434CFF3C2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DAF-CE9B-8C44-861F-CD1BA0BF8B01}">
  <dimension ref="A1:T199"/>
  <sheetViews>
    <sheetView workbookViewId="0">
      <selection activeCell="L1" sqref="L1"/>
    </sheetView>
  </sheetViews>
  <sheetFormatPr baseColWidth="10" defaultRowHeight="16"/>
  <cols>
    <col min="2" max="2" width="18.83203125" customWidth="1"/>
    <col min="3" max="5" width="10.83203125" customWidth="1"/>
    <col min="6" max="6" width="17.83203125" customWidth="1"/>
    <col min="7" max="9" width="10.83203125" customWidth="1"/>
    <col min="10" max="10" width="13.6640625" customWidth="1"/>
    <col min="12" max="12" width="18.6640625" customWidth="1"/>
    <col min="20" max="20" width="13.83203125" customWidth="1"/>
  </cols>
  <sheetData>
    <row r="1" spans="1:20" ht="17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30</v>
      </c>
      <c r="K1" s="1" t="s">
        <v>6</v>
      </c>
      <c r="L1" s="1" t="s">
        <v>49</v>
      </c>
      <c r="M1" s="1"/>
      <c r="N1" s="1"/>
      <c r="O1" s="1"/>
      <c r="P1" s="1"/>
      <c r="Q1" s="1"/>
      <c r="R1" s="1"/>
      <c r="S1" s="1"/>
      <c r="T1" s="1"/>
    </row>
    <row r="2" spans="1:20">
      <c r="A2">
        <v>1</v>
      </c>
      <c r="B2" t="s">
        <v>7</v>
      </c>
      <c r="C2">
        <v>17</v>
      </c>
      <c r="D2">
        <v>19</v>
      </c>
      <c r="E2">
        <v>121</v>
      </c>
      <c r="F2" t="s">
        <v>8</v>
      </c>
      <c r="G2">
        <v>15</v>
      </c>
      <c r="H2">
        <v>5</v>
      </c>
      <c r="I2">
        <v>95</v>
      </c>
      <c r="J2" t="b">
        <v>1</v>
      </c>
      <c r="K2" t="str">
        <f>IF(I2=E2,"Draw",IF(I2&gt;E2,F2,B2))</f>
        <v>Richmond</v>
      </c>
      <c r="L2">
        <f>E2-I2</f>
        <v>26</v>
      </c>
    </row>
    <row r="3" spans="1:20">
      <c r="A3">
        <v>1</v>
      </c>
      <c r="B3" t="s">
        <v>9</v>
      </c>
      <c r="C3">
        <v>14</v>
      </c>
      <c r="D3">
        <v>15</v>
      </c>
      <c r="E3">
        <v>99</v>
      </c>
      <c r="F3" t="s">
        <v>10</v>
      </c>
      <c r="G3">
        <v>12</v>
      </c>
      <c r="H3">
        <v>15</v>
      </c>
      <c r="I3">
        <v>87</v>
      </c>
      <c r="J3" t="b">
        <v>0</v>
      </c>
      <c r="K3" t="str">
        <f t="shared" ref="K3:K66" si="0">IF(I3=E3,"Draw",IF(I3&gt;E3,F3,B3))</f>
        <v>Essendon</v>
      </c>
      <c r="L3">
        <f t="shared" ref="L3:L66" si="1">E3-I3</f>
        <v>12</v>
      </c>
    </row>
    <row r="4" spans="1:20">
      <c r="A4">
        <v>1</v>
      </c>
      <c r="B4" t="s">
        <v>11</v>
      </c>
      <c r="C4">
        <v>16</v>
      </c>
      <c r="D4">
        <v>11</v>
      </c>
      <c r="E4">
        <v>107</v>
      </c>
      <c r="F4" t="s">
        <v>12</v>
      </c>
      <c r="G4">
        <v>12</v>
      </c>
      <c r="H4">
        <v>10</v>
      </c>
      <c r="I4">
        <v>82</v>
      </c>
      <c r="J4" t="b">
        <v>0</v>
      </c>
      <c r="K4" t="str">
        <f t="shared" si="0"/>
        <v>St. Kilda</v>
      </c>
      <c r="L4">
        <f t="shared" si="1"/>
        <v>25</v>
      </c>
    </row>
    <row r="5" spans="1:20">
      <c r="A5">
        <v>1</v>
      </c>
      <c r="B5" t="s">
        <v>13</v>
      </c>
      <c r="C5">
        <v>16</v>
      </c>
      <c r="D5">
        <v>14</v>
      </c>
      <c r="E5">
        <v>110</v>
      </c>
      <c r="F5" t="s">
        <v>14</v>
      </c>
      <c r="G5">
        <v>9</v>
      </c>
      <c r="H5">
        <v>6</v>
      </c>
      <c r="I5">
        <v>60</v>
      </c>
      <c r="J5" t="b">
        <v>0</v>
      </c>
      <c r="K5" t="str">
        <f t="shared" si="0"/>
        <v>Port Adelaide</v>
      </c>
      <c r="L5">
        <f t="shared" si="1"/>
        <v>50</v>
      </c>
    </row>
    <row r="6" spans="1:20">
      <c r="A6">
        <v>1</v>
      </c>
      <c r="B6" t="s">
        <v>15</v>
      </c>
      <c r="C6">
        <v>7</v>
      </c>
      <c r="D6">
        <v>13</v>
      </c>
      <c r="E6">
        <v>55</v>
      </c>
      <c r="F6" t="s">
        <v>16</v>
      </c>
      <c r="G6">
        <v>5</v>
      </c>
      <c r="H6">
        <v>9</v>
      </c>
      <c r="I6">
        <v>39</v>
      </c>
      <c r="J6" t="b">
        <v>0</v>
      </c>
      <c r="K6" t="str">
        <f t="shared" si="0"/>
        <v>Gold Coast</v>
      </c>
      <c r="L6">
        <f t="shared" si="1"/>
        <v>16</v>
      </c>
    </row>
    <row r="7" spans="1:20">
      <c r="A7">
        <v>1</v>
      </c>
      <c r="B7" t="s">
        <v>17</v>
      </c>
      <c r="C7">
        <v>15</v>
      </c>
      <c r="D7">
        <v>11</v>
      </c>
      <c r="E7">
        <v>101</v>
      </c>
      <c r="F7" t="s">
        <v>18</v>
      </c>
      <c r="G7">
        <v>9</v>
      </c>
      <c r="H7">
        <v>13</v>
      </c>
      <c r="I7">
        <v>67</v>
      </c>
      <c r="J7" t="b">
        <v>1</v>
      </c>
      <c r="K7" t="str">
        <f t="shared" si="0"/>
        <v>Hawthorn</v>
      </c>
      <c r="L7">
        <f t="shared" si="1"/>
        <v>34</v>
      </c>
    </row>
    <row r="8" spans="1:20">
      <c r="A8">
        <v>1</v>
      </c>
      <c r="B8" t="s">
        <v>19</v>
      </c>
      <c r="C8">
        <v>20</v>
      </c>
      <c r="D8">
        <v>13</v>
      </c>
      <c r="E8">
        <v>133</v>
      </c>
      <c r="F8" t="s">
        <v>20</v>
      </c>
      <c r="G8">
        <v>7</v>
      </c>
      <c r="H8">
        <v>9</v>
      </c>
      <c r="I8">
        <v>51</v>
      </c>
      <c r="J8" t="b">
        <v>0</v>
      </c>
      <c r="K8" t="str">
        <f t="shared" si="0"/>
        <v>GWS</v>
      </c>
      <c r="L8">
        <f t="shared" si="1"/>
        <v>82</v>
      </c>
    </row>
    <row r="9" spans="1:20">
      <c r="A9">
        <v>1</v>
      </c>
      <c r="B9" t="s">
        <v>21</v>
      </c>
      <c r="C9">
        <v>13</v>
      </c>
      <c r="D9">
        <v>16</v>
      </c>
      <c r="E9">
        <v>94</v>
      </c>
      <c r="F9" t="s">
        <v>22</v>
      </c>
      <c r="G9">
        <v>14</v>
      </c>
      <c r="H9">
        <v>13</v>
      </c>
      <c r="I9">
        <v>97</v>
      </c>
      <c r="J9" t="b">
        <v>1</v>
      </c>
      <c r="K9" t="str">
        <f t="shared" si="0"/>
        <v>Geelong</v>
      </c>
      <c r="L9">
        <f t="shared" si="1"/>
        <v>-3</v>
      </c>
    </row>
    <row r="10" spans="1:20">
      <c r="A10">
        <v>1</v>
      </c>
      <c r="B10" t="s">
        <v>23</v>
      </c>
      <c r="C10">
        <v>13</v>
      </c>
      <c r="D10">
        <v>8</v>
      </c>
      <c r="E10">
        <v>86</v>
      </c>
      <c r="F10" t="s">
        <v>24</v>
      </c>
      <c r="G10">
        <v>18</v>
      </c>
      <c r="H10">
        <v>7</v>
      </c>
      <c r="I10">
        <v>115</v>
      </c>
      <c r="J10" t="b">
        <v>0</v>
      </c>
      <c r="K10" t="str">
        <f t="shared" si="0"/>
        <v>Sydney</v>
      </c>
      <c r="L10">
        <f t="shared" si="1"/>
        <v>-29</v>
      </c>
    </row>
    <row r="11" spans="1:20">
      <c r="A11">
        <v>2</v>
      </c>
      <c r="B11" t="s">
        <v>10</v>
      </c>
      <c r="C11">
        <v>18</v>
      </c>
      <c r="D11">
        <v>10</v>
      </c>
      <c r="E11">
        <v>118</v>
      </c>
      <c r="F11" t="s">
        <v>7</v>
      </c>
      <c r="G11">
        <v>12</v>
      </c>
      <c r="H11">
        <v>10</v>
      </c>
      <c r="I11">
        <v>82</v>
      </c>
      <c r="J11" t="b">
        <v>0</v>
      </c>
      <c r="K11" t="str">
        <f t="shared" si="0"/>
        <v>Adelaide</v>
      </c>
      <c r="L11">
        <f t="shared" si="1"/>
        <v>36</v>
      </c>
    </row>
    <row r="12" spans="1:20">
      <c r="A12">
        <v>2</v>
      </c>
      <c r="B12" t="s">
        <v>16</v>
      </c>
      <c r="C12">
        <v>13</v>
      </c>
      <c r="D12">
        <v>17</v>
      </c>
      <c r="E12">
        <v>95</v>
      </c>
      <c r="F12" t="s">
        <v>11</v>
      </c>
      <c r="G12">
        <v>5</v>
      </c>
      <c r="H12">
        <v>13</v>
      </c>
      <c r="I12">
        <v>43</v>
      </c>
      <c r="J12" t="b">
        <v>1</v>
      </c>
      <c r="K12" t="str">
        <f t="shared" si="0"/>
        <v>North Melbourne</v>
      </c>
      <c r="L12">
        <f t="shared" si="1"/>
        <v>52</v>
      </c>
    </row>
    <row r="13" spans="1:20">
      <c r="A13">
        <v>2</v>
      </c>
      <c r="B13" t="s">
        <v>8</v>
      </c>
      <c r="C13">
        <v>9</v>
      </c>
      <c r="D13">
        <v>13</v>
      </c>
      <c r="E13">
        <v>67</v>
      </c>
      <c r="F13" t="s">
        <v>15</v>
      </c>
      <c r="G13">
        <v>15</v>
      </c>
      <c r="H13">
        <v>11</v>
      </c>
      <c r="I13">
        <v>101</v>
      </c>
      <c r="J13" t="b">
        <v>0</v>
      </c>
      <c r="K13" t="str">
        <f t="shared" si="0"/>
        <v>Gold Coast</v>
      </c>
      <c r="L13">
        <f t="shared" si="1"/>
        <v>-34</v>
      </c>
    </row>
    <row r="14" spans="1:20">
      <c r="A14">
        <v>2</v>
      </c>
      <c r="B14" t="s">
        <v>18</v>
      </c>
      <c r="C14">
        <v>12</v>
      </c>
      <c r="D14">
        <v>7</v>
      </c>
      <c r="E14">
        <v>79</v>
      </c>
      <c r="F14" t="s">
        <v>19</v>
      </c>
      <c r="G14">
        <v>15</v>
      </c>
      <c r="H14">
        <v>5</v>
      </c>
      <c r="I14">
        <v>95</v>
      </c>
      <c r="J14" t="b">
        <v>0</v>
      </c>
      <c r="K14" t="str">
        <f t="shared" si="0"/>
        <v>GWS</v>
      </c>
      <c r="L14">
        <f t="shared" si="1"/>
        <v>-16</v>
      </c>
    </row>
    <row r="15" spans="1:20">
      <c r="A15">
        <v>2</v>
      </c>
      <c r="B15" t="s">
        <v>12</v>
      </c>
      <c r="C15">
        <v>10</v>
      </c>
      <c r="D15">
        <v>14</v>
      </c>
      <c r="E15">
        <v>74</v>
      </c>
      <c r="F15" t="s">
        <v>21</v>
      </c>
      <c r="G15">
        <v>14</v>
      </c>
      <c r="H15">
        <v>16</v>
      </c>
      <c r="I15">
        <v>100</v>
      </c>
      <c r="J15" t="b">
        <v>0</v>
      </c>
      <c r="K15" t="str">
        <f t="shared" si="0"/>
        <v>Melbourne</v>
      </c>
      <c r="L15">
        <f t="shared" si="1"/>
        <v>-26</v>
      </c>
    </row>
    <row r="16" spans="1:20">
      <c r="A16">
        <v>2</v>
      </c>
      <c r="B16" t="s">
        <v>14</v>
      </c>
      <c r="C16">
        <v>16</v>
      </c>
      <c r="D16">
        <v>10</v>
      </c>
      <c r="E16">
        <v>106</v>
      </c>
      <c r="F16" t="s">
        <v>9</v>
      </c>
      <c r="G16">
        <v>14</v>
      </c>
      <c r="H16">
        <v>6</v>
      </c>
      <c r="I16">
        <v>90</v>
      </c>
      <c r="J16" t="b">
        <v>0</v>
      </c>
      <c r="K16" t="str">
        <f t="shared" si="0"/>
        <v>Fremantle</v>
      </c>
      <c r="L16">
        <f t="shared" si="1"/>
        <v>16</v>
      </c>
    </row>
    <row r="17" spans="1:12">
      <c r="A17">
        <v>2</v>
      </c>
      <c r="B17" t="s">
        <v>20</v>
      </c>
      <c r="C17">
        <v>9</v>
      </c>
      <c r="D17">
        <v>16</v>
      </c>
      <c r="E17">
        <v>70</v>
      </c>
      <c r="F17" t="s">
        <v>23</v>
      </c>
      <c r="G17">
        <v>18</v>
      </c>
      <c r="H17">
        <v>13</v>
      </c>
      <c r="I17">
        <v>121</v>
      </c>
      <c r="J17" t="b">
        <v>0</v>
      </c>
      <c r="K17" t="str">
        <f t="shared" si="0"/>
        <v>West Coast</v>
      </c>
      <c r="L17">
        <f t="shared" si="1"/>
        <v>-51</v>
      </c>
    </row>
    <row r="18" spans="1:12">
      <c r="A18">
        <v>2</v>
      </c>
      <c r="B18" t="s">
        <v>24</v>
      </c>
      <c r="C18">
        <v>10</v>
      </c>
      <c r="D18">
        <v>11</v>
      </c>
      <c r="E18">
        <v>71</v>
      </c>
      <c r="F18" t="s">
        <v>13</v>
      </c>
      <c r="G18">
        <v>14</v>
      </c>
      <c r="H18">
        <v>10</v>
      </c>
      <c r="I18">
        <v>94</v>
      </c>
      <c r="J18" t="b">
        <v>0</v>
      </c>
      <c r="K18" t="str">
        <f t="shared" si="0"/>
        <v>Port Adelaide</v>
      </c>
      <c r="L18">
        <f t="shared" si="1"/>
        <v>-23</v>
      </c>
    </row>
    <row r="19" spans="1:12">
      <c r="A19">
        <v>2</v>
      </c>
      <c r="B19" t="s">
        <v>22</v>
      </c>
      <c r="C19">
        <v>18</v>
      </c>
      <c r="D19">
        <v>9</v>
      </c>
      <c r="E19">
        <v>117</v>
      </c>
      <c r="F19" t="s">
        <v>17</v>
      </c>
      <c r="G19">
        <v>17</v>
      </c>
      <c r="H19">
        <v>16</v>
      </c>
      <c r="I19">
        <v>118</v>
      </c>
      <c r="J19" t="b">
        <v>1</v>
      </c>
      <c r="K19" t="str">
        <f t="shared" si="0"/>
        <v>Hawthorn</v>
      </c>
      <c r="L19">
        <f t="shared" si="1"/>
        <v>-1</v>
      </c>
    </row>
    <row r="20" spans="1:12">
      <c r="A20">
        <v>3</v>
      </c>
      <c r="B20" t="s">
        <v>8</v>
      </c>
      <c r="C20">
        <v>11</v>
      </c>
      <c r="D20">
        <v>10</v>
      </c>
      <c r="E20">
        <v>76</v>
      </c>
      <c r="F20" t="s">
        <v>18</v>
      </c>
      <c r="G20">
        <v>16</v>
      </c>
      <c r="H20">
        <v>4</v>
      </c>
      <c r="I20">
        <v>100</v>
      </c>
      <c r="J20" t="b">
        <v>1</v>
      </c>
      <c r="K20" t="str">
        <f t="shared" si="0"/>
        <v>Collingwood</v>
      </c>
      <c r="L20">
        <f t="shared" si="1"/>
        <v>-24</v>
      </c>
    </row>
    <row r="21" spans="1:12">
      <c r="A21">
        <v>3</v>
      </c>
      <c r="B21" t="s">
        <v>13</v>
      </c>
      <c r="C21">
        <v>14</v>
      </c>
      <c r="D21">
        <v>13</v>
      </c>
      <c r="E21">
        <v>97</v>
      </c>
      <c r="F21" t="s">
        <v>12</v>
      </c>
      <c r="G21">
        <v>14</v>
      </c>
      <c r="H21">
        <v>8</v>
      </c>
      <c r="I21">
        <v>92</v>
      </c>
      <c r="J21" t="b">
        <v>0</v>
      </c>
      <c r="K21" t="str">
        <f t="shared" si="0"/>
        <v>Port Adelaide</v>
      </c>
      <c r="L21">
        <f t="shared" si="1"/>
        <v>5</v>
      </c>
    </row>
    <row r="22" spans="1:12">
      <c r="A22">
        <v>3</v>
      </c>
      <c r="B22" t="s">
        <v>21</v>
      </c>
      <c r="C22">
        <v>18</v>
      </c>
      <c r="D22">
        <v>15</v>
      </c>
      <c r="E22">
        <v>123</v>
      </c>
      <c r="F22" t="s">
        <v>16</v>
      </c>
      <c r="G22">
        <v>13</v>
      </c>
      <c r="H22">
        <v>8</v>
      </c>
      <c r="I22">
        <v>86</v>
      </c>
      <c r="J22" t="b">
        <v>1</v>
      </c>
      <c r="K22" t="str">
        <f t="shared" si="0"/>
        <v>Melbourne</v>
      </c>
      <c r="L22">
        <f t="shared" si="1"/>
        <v>37</v>
      </c>
    </row>
    <row r="23" spans="1:12">
      <c r="A23">
        <v>3</v>
      </c>
      <c r="B23" t="s">
        <v>15</v>
      </c>
      <c r="C23">
        <v>10</v>
      </c>
      <c r="D23">
        <v>8</v>
      </c>
      <c r="E23">
        <v>68</v>
      </c>
      <c r="F23" t="s">
        <v>14</v>
      </c>
      <c r="G23">
        <v>13</v>
      </c>
      <c r="H23">
        <v>18</v>
      </c>
      <c r="I23">
        <v>96</v>
      </c>
      <c r="J23" t="b">
        <v>0</v>
      </c>
      <c r="K23" t="str">
        <f t="shared" si="0"/>
        <v>Fremantle</v>
      </c>
      <c r="L23">
        <f t="shared" si="1"/>
        <v>-28</v>
      </c>
    </row>
    <row r="24" spans="1:12">
      <c r="A24">
        <v>3</v>
      </c>
      <c r="B24" t="s">
        <v>24</v>
      </c>
      <c r="C24">
        <v>16</v>
      </c>
      <c r="D24">
        <v>7</v>
      </c>
      <c r="E24">
        <v>103</v>
      </c>
      <c r="F24" t="s">
        <v>19</v>
      </c>
      <c r="G24">
        <v>12</v>
      </c>
      <c r="H24">
        <v>15</v>
      </c>
      <c r="I24">
        <v>87</v>
      </c>
      <c r="J24" t="b">
        <v>1</v>
      </c>
      <c r="K24" t="str">
        <f t="shared" si="0"/>
        <v>Sydney</v>
      </c>
      <c r="L24">
        <f t="shared" si="1"/>
        <v>16</v>
      </c>
    </row>
    <row r="25" spans="1:12">
      <c r="A25">
        <v>3</v>
      </c>
      <c r="B25" t="s">
        <v>11</v>
      </c>
      <c r="C25">
        <v>7</v>
      </c>
      <c r="D25">
        <v>13</v>
      </c>
      <c r="E25">
        <v>55</v>
      </c>
      <c r="F25" t="s">
        <v>10</v>
      </c>
      <c r="G25">
        <v>15</v>
      </c>
      <c r="H25">
        <v>14</v>
      </c>
      <c r="I25">
        <v>104</v>
      </c>
      <c r="J25" t="b">
        <v>0</v>
      </c>
      <c r="K25" t="str">
        <f t="shared" si="0"/>
        <v>Adelaide</v>
      </c>
      <c r="L25">
        <f t="shared" si="1"/>
        <v>-49</v>
      </c>
    </row>
    <row r="26" spans="1:12">
      <c r="A26">
        <v>3</v>
      </c>
      <c r="B26" t="s">
        <v>7</v>
      </c>
      <c r="C26">
        <v>15</v>
      </c>
      <c r="D26">
        <v>12</v>
      </c>
      <c r="E26">
        <v>102</v>
      </c>
      <c r="F26" t="s">
        <v>17</v>
      </c>
      <c r="G26">
        <v>13</v>
      </c>
      <c r="H26">
        <v>11</v>
      </c>
      <c r="I26">
        <v>89</v>
      </c>
      <c r="J26" t="b">
        <v>1</v>
      </c>
      <c r="K26" t="str">
        <f t="shared" si="0"/>
        <v>Richmond</v>
      </c>
      <c r="L26">
        <f t="shared" si="1"/>
        <v>13</v>
      </c>
    </row>
    <row r="27" spans="1:12">
      <c r="A27">
        <v>3</v>
      </c>
      <c r="B27" t="s">
        <v>20</v>
      </c>
      <c r="C27">
        <v>14</v>
      </c>
      <c r="D27">
        <v>20</v>
      </c>
      <c r="E27">
        <v>104</v>
      </c>
      <c r="F27" t="s">
        <v>9</v>
      </c>
      <c r="G27">
        <v>12</v>
      </c>
      <c r="H27">
        <v>11</v>
      </c>
      <c r="I27">
        <v>83</v>
      </c>
      <c r="J27" t="b">
        <v>1</v>
      </c>
      <c r="K27" t="str">
        <f t="shared" si="0"/>
        <v>Western Bulldogs</v>
      </c>
      <c r="L27">
        <f t="shared" si="1"/>
        <v>21</v>
      </c>
    </row>
    <row r="28" spans="1:12">
      <c r="A28">
        <v>3</v>
      </c>
      <c r="B28" t="s">
        <v>23</v>
      </c>
      <c r="C28">
        <v>14</v>
      </c>
      <c r="D28">
        <v>11</v>
      </c>
      <c r="E28">
        <v>95</v>
      </c>
      <c r="F28" t="s">
        <v>22</v>
      </c>
      <c r="G28">
        <v>11</v>
      </c>
      <c r="H28">
        <v>14</v>
      </c>
      <c r="I28">
        <v>80</v>
      </c>
      <c r="J28" t="b">
        <v>0</v>
      </c>
      <c r="K28" t="str">
        <f t="shared" si="0"/>
        <v>West Coast</v>
      </c>
      <c r="L28">
        <f t="shared" si="1"/>
        <v>15</v>
      </c>
    </row>
    <row r="29" spans="1:12">
      <c r="A29">
        <v>4</v>
      </c>
      <c r="B29" t="s">
        <v>10</v>
      </c>
      <c r="C29">
        <v>9</v>
      </c>
      <c r="D29">
        <v>4</v>
      </c>
      <c r="E29">
        <v>58</v>
      </c>
      <c r="F29" t="s">
        <v>18</v>
      </c>
      <c r="G29">
        <v>16</v>
      </c>
      <c r="H29">
        <v>10</v>
      </c>
      <c r="I29">
        <v>106</v>
      </c>
      <c r="J29" t="b">
        <v>0</v>
      </c>
      <c r="K29" t="str">
        <f t="shared" si="0"/>
        <v>Collingwood</v>
      </c>
      <c r="L29">
        <f t="shared" si="1"/>
        <v>-48</v>
      </c>
    </row>
    <row r="30" spans="1:12">
      <c r="A30">
        <v>4</v>
      </c>
      <c r="B30" t="s">
        <v>19</v>
      </c>
      <c r="C30">
        <v>11</v>
      </c>
      <c r="D30">
        <v>16</v>
      </c>
      <c r="E30">
        <v>82</v>
      </c>
      <c r="F30" t="s">
        <v>14</v>
      </c>
      <c r="G30">
        <v>7</v>
      </c>
      <c r="H30">
        <v>9</v>
      </c>
      <c r="I30">
        <v>51</v>
      </c>
      <c r="J30" t="b">
        <v>0</v>
      </c>
      <c r="K30" t="str">
        <f t="shared" si="0"/>
        <v>GWS</v>
      </c>
      <c r="L30">
        <f t="shared" si="1"/>
        <v>31</v>
      </c>
    </row>
    <row r="31" spans="1:12">
      <c r="A31">
        <v>4</v>
      </c>
      <c r="B31" t="s">
        <v>7</v>
      </c>
      <c r="C31">
        <v>16</v>
      </c>
      <c r="D31">
        <v>14</v>
      </c>
      <c r="E31">
        <v>110</v>
      </c>
      <c r="F31" t="s">
        <v>12</v>
      </c>
      <c r="G31">
        <v>2</v>
      </c>
      <c r="H31">
        <v>5</v>
      </c>
      <c r="I31">
        <v>17</v>
      </c>
      <c r="J31" t="b">
        <v>0</v>
      </c>
      <c r="K31" t="str">
        <f t="shared" si="0"/>
        <v>Richmond</v>
      </c>
      <c r="L31">
        <f t="shared" si="1"/>
        <v>93</v>
      </c>
    </row>
    <row r="32" spans="1:12">
      <c r="A32">
        <v>4</v>
      </c>
      <c r="B32" t="s">
        <v>20</v>
      </c>
      <c r="C32">
        <v>11</v>
      </c>
      <c r="D32">
        <v>13</v>
      </c>
      <c r="E32">
        <v>79</v>
      </c>
      <c r="F32" t="s">
        <v>24</v>
      </c>
      <c r="G32">
        <v>13</v>
      </c>
      <c r="H32">
        <v>8</v>
      </c>
      <c r="I32">
        <v>86</v>
      </c>
      <c r="J32" t="b">
        <v>0</v>
      </c>
      <c r="K32" t="str">
        <f t="shared" si="0"/>
        <v>Sydney</v>
      </c>
      <c r="L32">
        <f t="shared" si="1"/>
        <v>-7</v>
      </c>
    </row>
    <row r="33" spans="1:12">
      <c r="A33">
        <v>4</v>
      </c>
      <c r="B33" t="s">
        <v>16</v>
      </c>
      <c r="C33">
        <v>18</v>
      </c>
      <c r="D33">
        <v>8</v>
      </c>
      <c r="E33">
        <v>116</v>
      </c>
      <c r="F33" t="s">
        <v>8</v>
      </c>
      <c r="G33">
        <v>4</v>
      </c>
      <c r="H33">
        <v>6</v>
      </c>
      <c r="I33">
        <v>30</v>
      </c>
      <c r="J33" t="b">
        <v>1</v>
      </c>
      <c r="K33" t="str">
        <f t="shared" si="0"/>
        <v>North Melbourne</v>
      </c>
      <c r="L33">
        <f t="shared" si="1"/>
        <v>86</v>
      </c>
    </row>
    <row r="34" spans="1:12">
      <c r="A34">
        <v>4</v>
      </c>
      <c r="B34" t="s">
        <v>23</v>
      </c>
      <c r="C34">
        <v>21</v>
      </c>
      <c r="D34">
        <v>13</v>
      </c>
      <c r="E34">
        <v>139</v>
      </c>
      <c r="F34" t="s">
        <v>15</v>
      </c>
      <c r="G34">
        <v>9</v>
      </c>
      <c r="H34">
        <v>5</v>
      </c>
      <c r="I34">
        <v>59</v>
      </c>
      <c r="J34" t="b">
        <v>0</v>
      </c>
      <c r="K34" t="str">
        <f t="shared" si="0"/>
        <v>West Coast</v>
      </c>
      <c r="L34">
        <f t="shared" si="1"/>
        <v>80</v>
      </c>
    </row>
    <row r="35" spans="1:12">
      <c r="A35">
        <v>4</v>
      </c>
      <c r="B35" t="s">
        <v>9</v>
      </c>
      <c r="C35">
        <v>16</v>
      </c>
      <c r="D35">
        <v>10</v>
      </c>
      <c r="E35">
        <v>106</v>
      </c>
      <c r="F35" t="s">
        <v>13</v>
      </c>
      <c r="G35">
        <v>12</v>
      </c>
      <c r="H35">
        <v>12</v>
      </c>
      <c r="I35">
        <v>84</v>
      </c>
      <c r="J35" t="b">
        <v>0</v>
      </c>
      <c r="K35" t="str">
        <f t="shared" si="0"/>
        <v>Essendon</v>
      </c>
      <c r="L35">
        <f t="shared" si="1"/>
        <v>22</v>
      </c>
    </row>
    <row r="36" spans="1:12">
      <c r="A36">
        <v>4</v>
      </c>
      <c r="B36" t="s">
        <v>17</v>
      </c>
      <c r="C36">
        <v>18</v>
      </c>
      <c r="D36">
        <v>7</v>
      </c>
      <c r="E36">
        <v>115</v>
      </c>
      <c r="F36" t="s">
        <v>21</v>
      </c>
      <c r="G36">
        <v>6</v>
      </c>
      <c r="H36">
        <v>12</v>
      </c>
      <c r="I36">
        <v>48</v>
      </c>
      <c r="J36" t="b">
        <v>1</v>
      </c>
      <c r="K36" t="str">
        <f t="shared" si="0"/>
        <v>Hawthorn</v>
      </c>
      <c r="L36">
        <f t="shared" si="1"/>
        <v>67</v>
      </c>
    </row>
    <row r="37" spans="1:12">
      <c r="A37">
        <v>4</v>
      </c>
      <c r="B37" t="s">
        <v>22</v>
      </c>
      <c r="C37">
        <v>15</v>
      </c>
      <c r="D37">
        <v>13</v>
      </c>
      <c r="E37">
        <v>103</v>
      </c>
      <c r="F37" t="s">
        <v>11</v>
      </c>
      <c r="G37">
        <v>7</v>
      </c>
      <c r="H37">
        <v>14</v>
      </c>
      <c r="I37">
        <v>56</v>
      </c>
      <c r="J37" t="b">
        <v>1</v>
      </c>
      <c r="K37" t="str">
        <f t="shared" si="0"/>
        <v>Geelong</v>
      </c>
      <c r="L37">
        <f t="shared" si="1"/>
        <v>47</v>
      </c>
    </row>
    <row r="38" spans="1:12">
      <c r="A38">
        <v>5</v>
      </c>
      <c r="B38" t="s">
        <v>24</v>
      </c>
      <c r="C38">
        <v>10</v>
      </c>
      <c r="D38">
        <v>15</v>
      </c>
      <c r="E38">
        <v>75</v>
      </c>
      <c r="F38" t="s">
        <v>10</v>
      </c>
      <c r="G38">
        <v>12</v>
      </c>
      <c r="H38">
        <v>13</v>
      </c>
      <c r="I38">
        <v>85</v>
      </c>
      <c r="J38" t="b">
        <v>0</v>
      </c>
      <c r="K38" t="str">
        <f t="shared" si="0"/>
        <v>Adelaide</v>
      </c>
      <c r="L38">
        <f t="shared" si="1"/>
        <v>-10</v>
      </c>
    </row>
    <row r="39" spans="1:12">
      <c r="A39" s="3">
        <v>5</v>
      </c>
      <c r="B39" s="3" t="s">
        <v>11</v>
      </c>
      <c r="C39" s="3">
        <v>10</v>
      </c>
      <c r="D39" s="3">
        <v>13</v>
      </c>
      <c r="E39" s="3">
        <v>73</v>
      </c>
      <c r="F39" s="3" t="s">
        <v>19</v>
      </c>
      <c r="G39" s="3">
        <v>9</v>
      </c>
      <c r="H39" s="3">
        <v>19</v>
      </c>
      <c r="I39" s="3">
        <v>73</v>
      </c>
      <c r="J39" s="3" t="b">
        <v>0</v>
      </c>
      <c r="K39" t="str">
        <f t="shared" si="0"/>
        <v>Draw</v>
      </c>
      <c r="L39">
        <f t="shared" si="1"/>
        <v>0</v>
      </c>
    </row>
    <row r="40" spans="1:12">
      <c r="A40">
        <v>5</v>
      </c>
      <c r="B40" t="s">
        <v>8</v>
      </c>
      <c r="C40">
        <v>10</v>
      </c>
      <c r="D40">
        <v>9</v>
      </c>
      <c r="E40">
        <v>69</v>
      </c>
      <c r="F40" t="s">
        <v>23</v>
      </c>
      <c r="G40">
        <v>10</v>
      </c>
      <c r="H40">
        <v>19</v>
      </c>
      <c r="I40">
        <v>79</v>
      </c>
      <c r="J40" s="3" t="b">
        <v>0</v>
      </c>
      <c r="K40" t="str">
        <f t="shared" si="0"/>
        <v>West Coast</v>
      </c>
      <c r="L40">
        <f t="shared" si="1"/>
        <v>-10</v>
      </c>
    </row>
    <row r="41" spans="1:12">
      <c r="A41">
        <v>5</v>
      </c>
      <c r="B41" t="s">
        <v>13</v>
      </c>
      <c r="C41">
        <v>7</v>
      </c>
      <c r="D41">
        <v>8</v>
      </c>
      <c r="E41">
        <v>50</v>
      </c>
      <c r="F41" t="s">
        <v>22</v>
      </c>
      <c r="G41">
        <v>12</v>
      </c>
      <c r="H41">
        <v>12</v>
      </c>
      <c r="I41">
        <v>84</v>
      </c>
      <c r="J41" s="3" t="b">
        <v>0</v>
      </c>
      <c r="K41" t="str">
        <f t="shared" si="0"/>
        <v>Geelong</v>
      </c>
      <c r="L41">
        <f t="shared" si="1"/>
        <v>-34</v>
      </c>
    </row>
    <row r="42" spans="1:12">
      <c r="A42">
        <v>5</v>
      </c>
      <c r="B42" t="s">
        <v>14</v>
      </c>
      <c r="C42">
        <v>16</v>
      </c>
      <c r="D42">
        <v>12</v>
      </c>
      <c r="E42">
        <v>108</v>
      </c>
      <c r="F42" t="s">
        <v>20</v>
      </c>
      <c r="G42">
        <v>8</v>
      </c>
      <c r="H42">
        <v>6</v>
      </c>
      <c r="I42">
        <v>54</v>
      </c>
      <c r="J42" s="3" t="b">
        <v>0</v>
      </c>
      <c r="K42" t="str">
        <f t="shared" si="0"/>
        <v>Fremantle</v>
      </c>
      <c r="L42">
        <f t="shared" si="1"/>
        <v>54</v>
      </c>
    </row>
    <row r="43" spans="1:12">
      <c r="A43">
        <v>5</v>
      </c>
      <c r="B43" t="s">
        <v>16</v>
      </c>
      <c r="C43">
        <v>14</v>
      </c>
      <c r="D43">
        <v>14</v>
      </c>
      <c r="E43">
        <v>98</v>
      </c>
      <c r="F43" t="s">
        <v>17</v>
      </c>
      <c r="G43">
        <v>11</v>
      </c>
      <c r="H43">
        <v>4</v>
      </c>
      <c r="I43">
        <v>70</v>
      </c>
      <c r="J43" t="b">
        <v>1</v>
      </c>
      <c r="K43" t="str">
        <f t="shared" si="0"/>
        <v>North Melbourne</v>
      </c>
      <c r="L43">
        <f t="shared" si="1"/>
        <v>28</v>
      </c>
    </row>
    <row r="44" spans="1:12">
      <c r="A44">
        <v>5</v>
      </c>
      <c r="B44" t="s">
        <v>12</v>
      </c>
      <c r="C44">
        <v>10</v>
      </c>
      <c r="D44">
        <v>11</v>
      </c>
      <c r="E44">
        <v>71</v>
      </c>
      <c r="F44" t="s">
        <v>15</v>
      </c>
      <c r="G44">
        <v>11</v>
      </c>
      <c r="H44">
        <v>10</v>
      </c>
      <c r="I44">
        <v>76</v>
      </c>
      <c r="J44" t="b">
        <v>0</v>
      </c>
      <c r="K44" t="str">
        <f t="shared" si="0"/>
        <v>Gold Coast</v>
      </c>
      <c r="L44">
        <f t="shared" si="1"/>
        <v>-5</v>
      </c>
    </row>
    <row r="45" spans="1:12">
      <c r="A45">
        <v>5</v>
      </c>
      <c r="B45" t="s">
        <v>21</v>
      </c>
      <c r="C45">
        <v>8</v>
      </c>
      <c r="D45">
        <v>8</v>
      </c>
      <c r="E45">
        <v>56</v>
      </c>
      <c r="F45" t="s">
        <v>7</v>
      </c>
      <c r="G45">
        <v>15</v>
      </c>
      <c r="H45">
        <v>12</v>
      </c>
      <c r="I45">
        <v>102</v>
      </c>
      <c r="J45" t="b">
        <v>1</v>
      </c>
      <c r="K45" t="str">
        <f t="shared" si="0"/>
        <v>Richmond</v>
      </c>
      <c r="L45">
        <f t="shared" si="1"/>
        <v>-46</v>
      </c>
    </row>
    <row r="46" spans="1:12">
      <c r="A46">
        <v>5</v>
      </c>
      <c r="B46" t="s">
        <v>18</v>
      </c>
      <c r="C46">
        <v>14</v>
      </c>
      <c r="D46">
        <v>17</v>
      </c>
      <c r="E46">
        <v>101</v>
      </c>
      <c r="F46" t="s">
        <v>9</v>
      </c>
      <c r="G46">
        <v>7</v>
      </c>
      <c r="H46">
        <v>10</v>
      </c>
      <c r="I46">
        <v>52</v>
      </c>
      <c r="J46" t="b">
        <v>1</v>
      </c>
      <c r="K46" t="str">
        <f t="shared" si="0"/>
        <v>Collingwood</v>
      </c>
      <c r="L46">
        <f t="shared" si="1"/>
        <v>49</v>
      </c>
    </row>
    <row r="47" spans="1:12">
      <c r="A47">
        <v>6</v>
      </c>
      <c r="B47" t="s">
        <v>20</v>
      </c>
      <c r="C47">
        <v>11</v>
      </c>
      <c r="D47">
        <v>14</v>
      </c>
      <c r="E47">
        <v>80</v>
      </c>
      <c r="F47" t="s">
        <v>8</v>
      </c>
      <c r="G47">
        <v>8</v>
      </c>
      <c r="H47">
        <v>11</v>
      </c>
      <c r="I47">
        <v>59</v>
      </c>
      <c r="J47" t="b">
        <v>1</v>
      </c>
      <c r="K47" t="str">
        <f t="shared" si="0"/>
        <v>Western Bulldogs</v>
      </c>
      <c r="L47">
        <f t="shared" si="1"/>
        <v>21</v>
      </c>
    </row>
    <row r="48" spans="1:12">
      <c r="A48">
        <v>6</v>
      </c>
      <c r="B48" t="s">
        <v>22</v>
      </c>
      <c r="C48">
        <v>10</v>
      </c>
      <c r="D48">
        <v>9</v>
      </c>
      <c r="E48">
        <v>69</v>
      </c>
      <c r="F48" t="s">
        <v>24</v>
      </c>
      <c r="G48">
        <v>12</v>
      </c>
      <c r="H48">
        <v>14</v>
      </c>
      <c r="I48">
        <v>86</v>
      </c>
      <c r="J48" t="b">
        <v>0</v>
      </c>
      <c r="K48" t="str">
        <f t="shared" si="0"/>
        <v>Sydney</v>
      </c>
      <c r="L48">
        <f t="shared" si="1"/>
        <v>-17</v>
      </c>
    </row>
    <row r="49" spans="1:12">
      <c r="A49">
        <v>6</v>
      </c>
      <c r="B49" t="s">
        <v>16</v>
      </c>
      <c r="C49">
        <v>10</v>
      </c>
      <c r="D49">
        <v>9</v>
      </c>
      <c r="E49">
        <v>69</v>
      </c>
      <c r="F49" t="s">
        <v>13</v>
      </c>
      <c r="G49">
        <v>15</v>
      </c>
      <c r="H49">
        <v>12</v>
      </c>
      <c r="I49">
        <v>102</v>
      </c>
      <c r="J49" t="b">
        <v>0</v>
      </c>
      <c r="K49" t="str">
        <f t="shared" si="0"/>
        <v>Port Adelaide</v>
      </c>
      <c r="L49">
        <f t="shared" si="1"/>
        <v>-33</v>
      </c>
    </row>
    <row r="50" spans="1:12">
      <c r="A50">
        <v>6</v>
      </c>
      <c r="B50" t="s">
        <v>19</v>
      </c>
      <c r="C50">
        <v>10</v>
      </c>
      <c r="D50">
        <v>17</v>
      </c>
      <c r="E50">
        <v>77</v>
      </c>
      <c r="F50" t="s">
        <v>12</v>
      </c>
      <c r="G50">
        <v>5</v>
      </c>
      <c r="H50">
        <v>13</v>
      </c>
      <c r="I50">
        <v>43</v>
      </c>
      <c r="J50" t="b">
        <v>0</v>
      </c>
      <c r="K50" t="str">
        <f t="shared" si="0"/>
        <v>GWS</v>
      </c>
      <c r="L50">
        <f t="shared" si="1"/>
        <v>34</v>
      </c>
    </row>
    <row r="51" spans="1:12">
      <c r="A51">
        <v>6</v>
      </c>
      <c r="B51" t="s">
        <v>17</v>
      </c>
      <c r="C51">
        <v>13</v>
      </c>
      <c r="D51">
        <v>11</v>
      </c>
      <c r="E51">
        <v>89</v>
      </c>
      <c r="F51" t="s">
        <v>11</v>
      </c>
      <c r="G51">
        <v>7</v>
      </c>
      <c r="H51">
        <v>12</v>
      </c>
      <c r="I51">
        <v>54</v>
      </c>
      <c r="J51" t="b">
        <v>1</v>
      </c>
      <c r="K51" t="str">
        <f t="shared" si="0"/>
        <v>Hawthorn</v>
      </c>
      <c r="L51">
        <f t="shared" si="1"/>
        <v>35</v>
      </c>
    </row>
    <row r="52" spans="1:12">
      <c r="A52">
        <v>6</v>
      </c>
      <c r="B52" t="s">
        <v>10</v>
      </c>
      <c r="C52">
        <v>16</v>
      </c>
      <c r="D52">
        <v>14</v>
      </c>
      <c r="E52">
        <v>110</v>
      </c>
      <c r="F52" t="s">
        <v>15</v>
      </c>
      <c r="G52">
        <v>9</v>
      </c>
      <c r="H52">
        <v>8</v>
      </c>
      <c r="I52">
        <v>62</v>
      </c>
      <c r="J52" t="b">
        <v>0</v>
      </c>
      <c r="K52" t="str">
        <f t="shared" si="0"/>
        <v>Adelaide</v>
      </c>
      <c r="L52">
        <f t="shared" si="1"/>
        <v>48</v>
      </c>
    </row>
    <row r="53" spans="1:12">
      <c r="A53">
        <v>6</v>
      </c>
      <c r="B53" t="s">
        <v>9</v>
      </c>
      <c r="C53">
        <v>10</v>
      </c>
      <c r="D53">
        <v>12</v>
      </c>
      <c r="E53">
        <v>72</v>
      </c>
      <c r="F53" t="s">
        <v>21</v>
      </c>
      <c r="G53">
        <v>16</v>
      </c>
      <c r="H53">
        <v>12</v>
      </c>
      <c r="I53">
        <v>108</v>
      </c>
      <c r="J53" t="b">
        <v>1</v>
      </c>
      <c r="K53" t="str">
        <f t="shared" si="0"/>
        <v>Melbourne</v>
      </c>
      <c r="L53">
        <f t="shared" si="1"/>
        <v>-36</v>
      </c>
    </row>
    <row r="54" spans="1:12">
      <c r="A54">
        <v>6</v>
      </c>
      <c r="B54" t="s">
        <v>18</v>
      </c>
      <c r="C54">
        <v>10</v>
      </c>
      <c r="D54">
        <v>10</v>
      </c>
      <c r="E54">
        <v>70</v>
      </c>
      <c r="F54" t="s">
        <v>7</v>
      </c>
      <c r="G54">
        <v>16</v>
      </c>
      <c r="H54">
        <v>17</v>
      </c>
      <c r="I54">
        <v>113</v>
      </c>
      <c r="J54" t="b">
        <v>1</v>
      </c>
      <c r="K54" t="str">
        <f t="shared" si="0"/>
        <v>Richmond</v>
      </c>
      <c r="L54">
        <f t="shared" si="1"/>
        <v>-43</v>
      </c>
    </row>
    <row r="55" spans="1:12">
      <c r="A55">
        <v>6</v>
      </c>
      <c r="B55" t="s">
        <v>14</v>
      </c>
      <c r="C55">
        <v>12</v>
      </c>
      <c r="D55">
        <v>9</v>
      </c>
      <c r="E55">
        <v>81</v>
      </c>
      <c r="F55" t="s">
        <v>23</v>
      </c>
      <c r="G55">
        <v>13</v>
      </c>
      <c r="H55">
        <v>11</v>
      </c>
      <c r="I55">
        <v>89</v>
      </c>
      <c r="J55" t="b">
        <v>1</v>
      </c>
      <c r="K55" t="str">
        <f t="shared" si="0"/>
        <v>West Coast</v>
      </c>
      <c r="L55">
        <f t="shared" si="1"/>
        <v>-8</v>
      </c>
    </row>
    <row r="56" spans="1:12">
      <c r="A56">
        <v>7</v>
      </c>
      <c r="B56" t="s">
        <v>22</v>
      </c>
      <c r="C56">
        <v>14</v>
      </c>
      <c r="D56">
        <v>9</v>
      </c>
      <c r="E56">
        <v>93</v>
      </c>
      <c r="F56" t="s">
        <v>19</v>
      </c>
      <c r="G56">
        <v>4</v>
      </c>
      <c r="H56">
        <v>8</v>
      </c>
      <c r="I56">
        <v>32</v>
      </c>
      <c r="J56" t="b">
        <v>0</v>
      </c>
      <c r="K56" t="str">
        <f t="shared" si="0"/>
        <v>Geelong</v>
      </c>
      <c r="L56">
        <f t="shared" si="1"/>
        <v>61</v>
      </c>
    </row>
    <row r="57" spans="1:12">
      <c r="A57">
        <v>7</v>
      </c>
      <c r="B57" t="s">
        <v>20</v>
      </c>
      <c r="C57">
        <v>11</v>
      </c>
      <c r="D57">
        <v>5</v>
      </c>
      <c r="E57">
        <v>81</v>
      </c>
      <c r="F57" t="s">
        <v>15</v>
      </c>
      <c r="G57">
        <v>10</v>
      </c>
      <c r="H57">
        <v>12</v>
      </c>
      <c r="I57">
        <v>72</v>
      </c>
      <c r="J57" t="b">
        <v>0</v>
      </c>
      <c r="K57" t="str">
        <f t="shared" si="0"/>
        <v>Western Bulldogs</v>
      </c>
      <c r="L57">
        <f t="shared" si="1"/>
        <v>9</v>
      </c>
    </row>
    <row r="58" spans="1:12">
      <c r="A58">
        <v>7</v>
      </c>
      <c r="B58" t="s">
        <v>9</v>
      </c>
      <c r="C58">
        <v>10</v>
      </c>
      <c r="D58">
        <v>7</v>
      </c>
      <c r="E58">
        <v>67</v>
      </c>
      <c r="F58" t="s">
        <v>17</v>
      </c>
      <c r="G58">
        <v>13</v>
      </c>
      <c r="H58">
        <v>12</v>
      </c>
      <c r="I58">
        <v>90</v>
      </c>
      <c r="J58" t="b">
        <v>1</v>
      </c>
      <c r="K58" t="str">
        <f t="shared" si="0"/>
        <v>Hawthorn</v>
      </c>
      <c r="L58">
        <f t="shared" si="1"/>
        <v>-23</v>
      </c>
    </row>
    <row r="59" spans="1:12">
      <c r="A59">
        <v>7</v>
      </c>
      <c r="B59" t="s">
        <v>23</v>
      </c>
      <c r="C59">
        <v>16</v>
      </c>
      <c r="D59">
        <v>6</v>
      </c>
      <c r="E59">
        <v>102</v>
      </c>
      <c r="F59" t="s">
        <v>13</v>
      </c>
      <c r="G59">
        <v>9</v>
      </c>
      <c r="H59">
        <v>6</v>
      </c>
      <c r="I59">
        <v>60</v>
      </c>
      <c r="J59" t="b">
        <v>0</v>
      </c>
      <c r="K59" t="str">
        <f t="shared" si="0"/>
        <v>West Coast</v>
      </c>
      <c r="L59">
        <f t="shared" si="1"/>
        <v>42</v>
      </c>
    </row>
    <row r="60" spans="1:12">
      <c r="A60">
        <v>7</v>
      </c>
      <c r="B60" t="s">
        <v>24</v>
      </c>
      <c r="C60">
        <v>9</v>
      </c>
      <c r="D60">
        <v>12</v>
      </c>
      <c r="E60">
        <v>66</v>
      </c>
      <c r="F60" t="s">
        <v>16</v>
      </c>
      <c r="G60">
        <v>9</v>
      </c>
      <c r="H60">
        <v>14</v>
      </c>
      <c r="I60">
        <v>68</v>
      </c>
      <c r="J60" t="b">
        <v>0</v>
      </c>
      <c r="K60" t="str">
        <f t="shared" si="0"/>
        <v>North Melbourne</v>
      </c>
      <c r="L60">
        <f t="shared" si="1"/>
        <v>-2</v>
      </c>
    </row>
    <row r="61" spans="1:12">
      <c r="A61">
        <v>7</v>
      </c>
      <c r="B61" t="s">
        <v>10</v>
      </c>
      <c r="C61">
        <v>19</v>
      </c>
      <c r="D61">
        <v>11</v>
      </c>
      <c r="E61">
        <v>125</v>
      </c>
      <c r="F61" t="s">
        <v>8</v>
      </c>
      <c r="G61">
        <v>10</v>
      </c>
      <c r="H61">
        <v>10</v>
      </c>
      <c r="I61">
        <v>70</v>
      </c>
      <c r="J61" t="b">
        <v>0</v>
      </c>
      <c r="K61" t="str">
        <f t="shared" si="0"/>
        <v>Adelaide</v>
      </c>
      <c r="L61">
        <f t="shared" si="1"/>
        <v>55</v>
      </c>
    </row>
    <row r="62" spans="1:12">
      <c r="A62">
        <v>7</v>
      </c>
      <c r="B62" t="s">
        <v>7</v>
      </c>
      <c r="C62">
        <v>15</v>
      </c>
      <c r="D62">
        <v>20</v>
      </c>
      <c r="E62">
        <v>110</v>
      </c>
      <c r="F62" t="s">
        <v>14</v>
      </c>
      <c r="G62">
        <v>4</v>
      </c>
      <c r="H62">
        <v>9</v>
      </c>
      <c r="I62">
        <v>33</v>
      </c>
      <c r="J62" t="b">
        <v>0</v>
      </c>
      <c r="K62" t="str">
        <f t="shared" si="0"/>
        <v>Richmond</v>
      </c>
      <c r="L62">
        <f t="shared" si="1"/>
        <v>77</v>
      </c>
    </row>
    <row r="63" spans="1:12">
      <c r="A63">
        <v>7</v>
      </c>
      <c r="B63" t="s">
        <v>11</v>
      </c>
      <c r="C63">
        <v>9</v>
      </c>
      <c r="D63">
        <v>13</v>
      </c>
      <c r="E63">
        <v>67</v>
      </c>
      <c r="F63" t="s">
        <v>21</v>
      </c>
      <c r="G63">
        <v>16</v>
      </c>
      <c r="H63">
        <v>10</v>
      </c>
      <c r="I63">
        <v>106</v>
      </c>
      <c r="J63" t="b">
        <v>1</v>
      </c>
      <c r="K63" t="str">
        <f t="shared" si="0"/>
        <v>Melbourne</v>
      </c>
      <c r="L63">
        <f t="shared" si="1"/>
        <v>-39</v>
      </c>
    </row>
    <row r="64" spans="1:12">
      <c r="A64">
        <v>7</v>
      </c>
      <c r="B64" t="s">
        <v>12</v>
      </c>
      <c r="C64">
        <v>18</v>
      </c>
      <c r="D64">
        <v>6</v>
      </c>
      <c r="E64">
        <v>114</v>
      </c>
      <c r="F64" t="s">
        <v>18</v>
      </c>
      <c r="G64">
        <v>19</v>
      </c>
      <c r="H64">
        <v>7</v>
      </c>
      <c r="I64">
        <v>121</v>
      </c>
      <c r="J64" t="b">
        <v>0</v>
      </c>
      <c r="K64" t="str">
        <f t="shared" si="0"/>
        <v>Collingwood</v>
      </c>
      <c r="L64">
        <f t="shared" si="1"/>
        <v>-7</v>
      </c>
    </row>
    <row r="65" spans="1:12">
      <c r="A65">
        <v>8</v>
      </c>
      <c r="B65" t="s">
        <v>17</v>
      </c>
      <c r="C65">
        <v>10</v>
      </c>
      <c r="D65">
        <v>11</v>
      </c>
      <c r="E65">
        <v>71</v>
      </c>
      <c r="F65" t="s">
        <v>24</v>
      </c>
      <c r="G65">
        <v>12</v>
      </c>
      <c r="H65">
        <v>7</v>
      </c>
      <c r="I65">
        <v>79</v>
      </c>
      <c r="J65" t="b">
        <v>0</v>
      </c>
      <c r="K65" t="str">
        <f t="shared" si="0"/>
        <v>Sydney</v>
      </c>
      <c r="L65">
        <f t="shared" si="1"/>
        <v>-8</v>
      </c>
    </row>
    <row r="66" spans="1:12">
      <c r="A66">
        <v>8</v>
      </c>
      <c r="B66" t="s">
        <v>19</v>
      </c>
      <c r="C66">
        <v>8</v>
      </c>
      <c r="D66">
        <v>13</v>
      </c>
      <c r="E66">
        <v>61</v>
      </c>
      <c r="F66" t="s">
        <v>23</v>
      </c>
      <c r="G66">
        <v>12</v>
      </c>
      <c r="H66">
        <v>14</v>
      </c>
      <c r="I66">
        <v>86</v>
      </c>
      <c r="J66" t="b">
        <v>0</v>
      </c>
      <c r="K66" t="str">
        <f t="shared" si="0"/>
        <v>West Coast</v>
      </c>
      <c r="L66">
        <f t="shared" si="1"/>
        <v>-25</v>
      </c>
    </row>
    <row r="67" spans="1:12">
      <c r="A67">
        <v>8</v>
      </c>
      <c r="B67" t="s">
        <v>8</v>
      </c>
      <c r="C67">
        <v>14</v>
      </c>
      <c r="D67">
        <v>7</v>
      </c>
      <c r="E67">
        <v>91</v>
      </c>
      <c r="F67" t="s">
        <v>9</v>
      </c>
      <c r="G67">
        <v>10</v>
      </c>
      <c r="H67">
        <v>18</v>
      </c>
      <c r="I67">
        <v>78</v>
      </c>
      <c r="J67" t="b">
        <v>1</v>
      </c>
      <c r="K67" t="str">
        <f t="shared" ref="K67:K130" si="2">IF(I67=E67,"Draw",IF(I67&gt;E67,F67,B67))</f>
        <v>Carlton</v>
      </c>
      <c r="L67">
        <f t="shared" ref="L67:L130" si="3">E67-I67</f>
        <v>13</v>
      </c>
    </row>
    <row r="68" spans="1:12">
      <c r="A68">
        <v>8</v>
      </c>
      <c r="B68" t="s">
        <v>15</v>
      </c>
      <c r="C68">
        <v>11</v>
      </c>
      <c r="D68">
        <v>11</v>
      </c>
      <c r="E68">
        <v>77</v>
      </c>
      <c r="F68" t="s">
        <v>21</v>
      </c>
      <c r="G68">
        <v>21</v>
      </c>
      <c r="H68">
        <v>20</v>
      </c>
      <c r="I68">
        <v>146</v>
      </c>
      <c r="J68" t="b">
        <v>0</v>
      </c>
      <c r="K68" t="str">
        <f t="shared" si="2"/>
        <v>Melbourne</v>
      </c>
      <c r="L68">
        <f t="shared" si="3"/>
        <v>-69</v>
      </c>
    </row>
    <row r="69" spans="1:12">
      <c r="A69">
        <v>8</v>
      </c>
      <c r="B69" t="s">
        <v>13</v>
      </c>
      <c r="C69">
        <v>14</v>
      </c>
      <c r="D69">
        <v>11</v>
      </c>
      <c r="E69">
        <v>95</v>
      </c>
      <c r="F69" t="s">
        <v>10</v>
      </c>
      <c r="G69">
        <v>14</v>
      </c>
      <c r="H69">
        <v>6</v>
      </c>
      <c r="I69">
        <v>90</v>
      </c>
      <c r="J69" t="b">
        <v>1</v>
      </c>
      <c r="K69" t="str">
        <f t="shared" si="2"/>
        <v>Port Adelaide</v>
      </c>
      <c r="L69">
        <f t="shared" si="3"/>
        <v>5</v>
      </c>
    </row>
    <row r="70" spans="1:12">
      <c r="A70">
        <v>8</v>
      </c>
      <c r="B70" t="s">
        <v>20</v>
      </c>
      <c r="C70">
        <v>16</v>
      </c>
      <c r="D70">
        <v>11</v>
      </c>
      <c r="E70">
        <v>107</v>
      </c>
      <c r="F70" t="s">
        <v>12</v>
      </c>
      <c r="G70">
        <v>14</v>
      </c>
      <c r="H70">
        <v>9</v>
      </c>
      <c r="I70">
        <v>93</v>
      </c>
      <c r="J70" t="b">
        <v>0</v>
      </c>
      <c r="K70" t="str">
        <f t="shared" si="2"/>
        <v>Western Bulldogs</v>
      </c>
      <c r="L70">
        <f t="shared" si="3"/>
        <v>14</v>
      </c>
    </row>
    <row r="71" spans="1:12">
      <c r="A71">
        <v>8</v>
      </c>
      <c r="B71" t="s">
        <v>14</v>
      </c>
      <c r="C71">
        <v>13</v>
      </c>
      <c r="D71">
        <v>11</v>
      </c>
      <c r="E71">
        <v>89</v>
      </c>
      <c r="F71" t="s">
        <v>11</v>
      </c>
      <c r="G71">
        <v>8</v>
      </c>
      <c r="H71">
        <v>11</v>
      </c>
      <c r="I71">
        <v>59</v>
      </c>
      <c r="J71" t="b">
        <v>0</v>
      </c>
      <c r="K71" t="str">
        <f t="shared" si="2"/>
        <v>Fremantle</v>
      </c>
      <c r="L71">
        <f t="shared" si="3"/>
        <v>30</v>
      </c>
    </row>
    <row r="72" spans="1:12">
      <c r="A72">
        <v>8</v>
      </c>
      <c r="B72" t="s">
        <v>16</v>
      </c>
      <c r="C72">
        <v>11</v>
      </c>
      <c r="D72">
        <v>6</v>
      </c>
      <c r="E72">
        <v>72</v>
      </c>
      <c r="F72" t="s">
        <v>7</v>
      </c>
      <c r="G72">
        <v>12</v>
      </c>
      <c r="H72">
        <v>10</v>
      </c>
      <c r="I72">
        <v>82</v>
      </c>
      <c r="J72" t="b">
        <v>1</v>
      </c>
      <c r="K72" t="str">
        <f t="shared" si="2"/>
        <v>Richmond</v>
      </c>
      <c r="L72">
        <f t="shared" si="3"/>
        <v>-10</v>
      </c>
    </row>
    <row r="73" spans="1:12">
      <c r="A73">
        <v>8</v>
      </c>
      <c r="B73" t="s">
        <v>18</v>
      </c>
      <c r="C73">
        <v>5</v>
      </c>
      <c r="D73">
        <v>15</v>
      </c>
      <c r="E73">
        <v>45</v>
      </c>
      <c r="F73" t="s">
        <v>22</v>
      </c>
      <c r="G73">
        <v>9</v>
      </c>
      <c r="H73">
        <v>12</v>
      </c>
      <c r="I73">
        <v>66</v>
      </c>
      <c r="J73" t="b">
        <v>1</v>
      </c>
      <c r="K73" t="str">
        <f t="shared" si="2"/>
        <v>Geelong</v>
      </c>
      <c r="L73">
        <f t="shared" si="3"/>
        <v>-21</v>
      </c>
    </row>
    <row r="74" spans="1:12">
      <c r="A74">
        <v>9</v>
      </c>
      <c r="B74" t="s">
        <v>10</v>
      </c>
      <c r="C74">
        <v>9</v>
      </c>
      <c r="D74">
        <v>9</v>
      </c>
      <c r="E74">
        <v>63</v>
      </c>
      <c r="F74" t="s">
        <v>20</v>
      </c>
      <c r="G74">
        <v>2</v>
      </c>
      <c r="H74">
        <v>14</v>
      </c>
      <c r="I74">
        <v>26</v>
      </c>
      <c r="J74" t="b">
        <v>0</v>
      </c>
      <c r="K74" t="str">
        <f t="shared" si="2"/>
        <v>Adelaide</v>
      </c>
      <c r="L74">
        <f t="shared" si="3"/>
        <v>37</v>
      </c>
    </row>
    <row r="75" spans="1:12">
      <c r="A75">
        <v>9</v>
      </c>
      <c r="B75" t="s">
        <v>16</v>
      </c>
      <c r="C75">
        <v>17</v>
      </c>
      <c r="D75">
        <v>10</v>
      </c>
      <c r="E75">
        <v>112</v>
      </c>
      <c r="F75" t="s">
        <v>19</v>
      </c>
      <c r="G75">
        <v>9</v>
      </c>
      <c r="H75">
        <v>15</v>
      </c>
      <c r="I75">
        <v>69</v>
      </c>
      <c r="J75" t="b">
        <v>0</v>
      </c>
      <c r="K75" t="str">
        <f t="shared" si="2"/>
        <v>North Melbourne</v>
      </c>
      <c r="L75">
        <f t="shared" si="3"/>
        <v>43</v>
      </c>
    </row>
    <row r="76" spans="1:12">
      <c r="A76">
        <v>9</v>
      </c>
      <c r="B76" t="s">
        <v>15</v>
      </c>
      <c r="C76">
        <v>6</v>
      </c>
      <c r="D76">
        <v>6</v>
      </c>
      <c r="E76">
        <v>42</v>
      </c>
      <c r="F76" t="s">
        <v>13</v>
      </c>
      <c r="G76">
        <v>11</v>
      </c>
      <c r="H76">
        <v>16</v>
      </c>
      <c r="I76">
        <v>82</v>
      </c>
      <c r="J76" t="b">
        <v>0</v>
      </c>
      <c r="K76" t="str">
        <f t="shared" si="2"/>
        <v>Port Adelaide</v>
      </c>
      <c r="L76">
        <f t="shared" si="3"/>
        <v>-40</v>
      </c>
    </row>
    <row r="77" spans="1:12">
      <c r="A77">
        <v>9</v>
      </c>
      <c r="B77" t="s">
        <v>9</v>
      </c>
      <c r="C77">
        <v>12</v>
      </c>
      <c r="D77">
        <v>12</v>
      </c>
      <c r="E77">
        <v>84</v>
      </c>
      <c r="F77" t="s">
        <v>22</v>
      </c>
      <c r="G77">
        <v>7</v>
      </c>
      <c r="H77">
        <v>8</v>
      </c>
      <c r="I77">
        <v>50</v>
      </c>
      <c r="J77" t="b">
        <v>1</v>
      </c>
      <c r="K77" t="str">
        <f t="shared" si="2"/>
        <v>Essendon</v>
      </c>
      <c r="L77">
        <f t="shared" si="3"/>
        <v>34</v>
      </c>
    </row>
    <row r="78" spans="1:12">
      <c r="A78">
        <v>9</v>
      </c>
      <c r="B78" t="s">
        <v>24</v>
      </c>
      <c r="C78">
        <v>17</v>
      </c>
      <c r="D78">
        <v>9</v>
      </c>
      <c r="E78">
        <v>111</v>
      </c>
      <c r="F78" t="s">
        <v>14</v>
      </c>
      <c r="G78">
        <v>7</v>
      </c>
      <c r="H78">
        <v>10</v>
      </c>
      <c r="I78">
        <v>52</v>
      </c>
      <c r="J78" t="b">
        <v>0</v>
      </c>
      <c r="K78" t="str">
        <f t="shared" si="2"/>
        <v>Sydney</v>
      </c>
      <c r="L78">
        <f t="shared" si="3"/>
        <v>59</v>
      </c>
    </row>
    <row r="79" spans="1:12">
      <c r="A79">
        <v>9</v>
      </c>
      <c r="B79" t="s">
        <v>11</v>
      </c>
      <c r="C79">
        <v>10</v>
      </c>
      <c r="D79">
        <v>12</v>
      </c>
      <c r="E79">
        <v>72</v>
      </c>
      <c r="F79" t="s">
        <v>18</v>
      </c>
      <c r="G79">
        <v>15</v>
      </c>
      <c r="H79">
        <v>10</v>
      </c>
      <c r="I79">
        <v>100</v>
      </c>
      <c r="J79" t="b">
        <v>1</v>
      </c>
      <c r="K79" t="str">
        <f t="shared" si="2"/>
        <v>Collingwood</v>
      </c>
      <c r="L79">
        <f t="shared" si="3"/>
        <v>-28</v>
      </c>
    </row>
    <row r="80" spans="1:12">
      <c r="A80">
        <v>9</v>
      </c>
      <c r="B80" t="s">
        <v>8</v>
      </c>
      <c r="C80">
        <v>7</v>
      </c>
      <c r="D80">
        <v>8</v>
      </c>
      <c r="E80">
        <v>50</v>
      </c>
      <c r="F80" t="s">
        <v>21</v>
      </c>
      <c r="G80">
        <v>25</v>
      </c>
      <c r="H80">
        <v>9</v>
      </c>
      <c r="I80">
        <v>159</v>
      </c>
      <c r="J80" t="b">
        <v>1</v>
      </c>
      <c r="K80" t="str">
        <f t="shared" si="2"/>
        <v>Melbourne</v>
      </c>
      <c r="L80">
        <f t="shared" si="3"/>
        <v>-109</v>
      </c>
    </row>
    <row r="81" spans="1:12">
      <c r="A81">
        <v>9</v>
      </c>
      <c r="B81" t="s">
        <v>12</v>
      </c>
      <c r="C81">
        <v>20</v>
      </c>
      <c r="D81">
        <v>9</v>
      </c>
      <c r="E81">
        <v>129</v>
      </c>
      <c r="F81" t="s">
        <v>17</v>
      </c>
      <c r="G81">
        <v>11</v>
      </c>
      <c r="H81">
        <v>7</v>
      </c>
      <c r="I81">
        <v>73</v>
      </c>
      <c r="J81" t="b">
        <v>0</v>
      </c>
      <c r="K81" t="str">
        <f t="shared" si="2"/>
        <v>Brisbane Lions</v>
      </c>
      <c r="L81">
        <f t="shared" si="3"/>
        <v>56</v>
      </c>
    </row>
    <row r="82" spans="1:12">
      <c r="A82">
        <v>9</v>
      </c>
      <c r="B82" t="s">
        <v>23</v>
      </c>
      <c r="C82">
        <v>20</v>
      </c>
      <c r="D82">
        <v>10</v>
      </c>
      <c r="E82">
        <v>130</v>
      </c>
      <c r="F82" t="s">
        <v>7</v>
      </c>
      <c r="G82">
        <v>12</v>
      </c>
      <c r="H82">
        <v>11</v>
      </c>
      <c r="I82">
        <v>83</v>
      </c>
      <c r="J82" t="b">
        <v>0</v>
      </c>
      <c r="K82" t="str">
        <f t="shared" si="2"/>
        <v>West Coast</v>
      </c>
      <c r="L82">
        <f t="shared" si="3"/>
        <v>47</v>
      </c>
    </row>
    <row r="83" spans="1:12">
      <c r="A83">
        <v>10</v>
      </c>
      <c r="B83" t="s">
        <v>18</v>
      </c>
      <c r="C83">
        <v>13</v>
      </c>
      <c r="D83">
        <v>12</v>
      </c>
      <c r="E83">
        <v>90</v>
      </c>
      <c r="F83" t="s">
        <v>20</v>
      </c>
      <c r="G83">
        <v>8</v>
      </c>
      <c r="H83">
        <v>7</v>
      </c>
      <c r="I83">
        <v>55</v>
      </c>
      <c r="J83" t="b">
        <v>1</v>
      </c>
      <c r="K83" t="str">
        <f t="shared" si="2"/>
        <v>Collingwood</v>
      </c>
      <c r="L83">
        <f t="shared" si="3"/>
        <v>35</v>
      </c>
    </row>
    <row r="84" spans="1:12">
      <c r="A84">
        <v>10</v>
      </c>
      <c r="B84" t="s">
        <v>7</v>
      </c>
      <c r="C84">
        <v>15</v>
      </c>
      <c r="D84">
        <v>15</v>
      </c>
      <c r="E84">
        <v>105</v>
      </c>
      <c r="F84" t="s">
        <v>11</v>
      </c>
      <c r="G84">
        <v>12</v>
      </c>
      <c r="H84">
        <v>5</v>
      </c>
      <c r="I84">
        <v>77</v>
      </c>
      <c r="J84" t="b">
        <v>1</v>
      </c>
      <c r="K84" t="str">
        <f t="shared" si="2"/>
        <v>Richmond</v>
      </c>
      <c r="L84">
        <f t="shared" si="3"/>
        <v>28</v>
      </c>
    </row>
    <row r="85" spans="1:12">
      <c r="A85">
        <v>10</v>
      </c>
      <c r="B85" t="s">
        <v>12</v>
      </c>
      <c r="C85">
        <v>6</v>
      </c>
      <c r="D85">
        <v>13</v>
      </c>
      <c r="E85">
        <v>49</v>
      </c>
      <c r="F85" t="s">
        <v>24</v>
      </c>
      <c r="G85">
        <v>10</v>
      </c>
      <c r="H85">
        <v>7</v>
      </c>
      <c r="I85">
        <v>67</v>
      </c>
      <c r="J85" t="b">
        <v>0</v>
      </c>
      <c r="K85" t="str">
        <f t="shared" si="2"/>
        <v>Sydney</v>
      </c>
      <c r="L85">
        <f t="shared" si="3"/>
        <v>-18</v>
      </c>
    </row>
    <row r="86" spans="1:12">
      <c r="A86">
        <v>10</v>
      </c>
      <c r="B86" t="s">
        <v>22</v>
      </c>
      <c r="C86">
        <v>11</v>
      </c>
      <c r="D86">
        <v>7</v>
      </c>
      <c r="E86">
        <v>73</v>
      </c>
      <c r="F86" t="s">
        <v>8</v>
      </c>
      <c r="G86">
        <v>5</v>
      </c>
      <c r="H86">
        <v>15</v>
      </c>
      <c r="I86">
        <v>45</v>
      </c>
      <c r="J86" t="b">
        <v>1</v>
      </c>
      <c r="K86" t="str">
        <f t="shared" si="2"/>
        <v>Geelong</v>
      </c>
      <c r="L86">
        <f t="shared" si="3"/>
        <v>28</v>
      </c>
    </row>
    <row r="87" spans="1:12">
      <c r="A87">
        <v>10</v>
      </c>
      <c r="B87" t="s">
        <v>19</v>
      </c>
      <c r="C87">
        <v>8</v>
      </c>
      <c r="D87">
        <v>12</v>
      </c>
      <c r="E87">
        <v>60</v>
      </c>
      <c r="F87" t="s">
        <v>9</v>
      </c>
      <c r="G87">
        <v>14</v>
      </c>
      <c r="H87">
        <v>11</v>
      </c>
      <c r="I87">
        <v>95</v>
      </c>
      <c r="J87" t="b">
        <v>0</v>
      </c>
      <c r="K87" t="str">
        <f t="shared" si="2"/>
        <v>Essendon</v>
      </c>
      <c r="L87">
        <f t="shared" si="3"/>
        <v>-35</v>
      </c>
    </row>
    <row r="88" spans="1:12">
      <c r="A88">
        <v>10</v>
      </c>
      <c r="B88" t="s">
        <v>17</v>
      </c>
      <c r="C88">
        <v>9</v>
      </c>
      <c r="D88">
        <v>6</v>
      </c>
      <c r="E88">
        <v>60</v>
      </c>
      <c r="F88" t="s">
        <v>23</v>
      </c>
      <c r="G88">
        <v>11</v>
      </c>
      <c r="H88">
        <v>9</v>
      </c>
      <c r="I88">
        <v>75</v>
      </c>
      <c r="J88" t="b">
        <v>0</v>
      </c>
      <c r="K88" t="str">
        <f t="shared" si="2"/>
        <v>West Coast</v>
      </c>
      <c r="L88">
        <f t="shared" si="3"/>
        <v>-15</v>
      </c>
    </row>
    <row r="89" spans="1:12">
      <c r="A89">
        <v>10</v>
      </c>
      <c r="B89" t="s">
        <v>21</v>
      </c>
      <c r="C89">
        <v>23</v>
      </c>
      <c r="D89">
        <v>8</v>
      </c>
      <c r="E89">
        <v>146</v>
      </c>
      <c r="F89" t="s">
        <v>10</v>
      </c>
      <c r="G89">
        <v>8</v>
      </c>
      <c r="H89">
        <v>7</v>
      </c>
      <c r="I89">
        <v>55</v>
      </c>
      <c r="J89" t="b">
        <v>0</v>
      </c>
      <c r="K89" t="str">
        <f t="shared" si="2"/>
        <v>Melbourne</v>
      </c>
      <c r="L89">
        <f t="shared" si="3"/>
        <v>91</v>
      </c>
    </row>
    <row r="90" spans="1:12">
      <c r="A90">
        <v>10</v>
      </c>
      <c r="B90" t="s">
        <v>14</v>
      </c>
      <c r="C90">
        <v>8</v>
      </c>
      <c r="D90">
        <v>10</v>
      </c>
      <c r="E90">
        <v>58</v>
      </c>
      <c r="F90" t="s">
        <v>16</v>
      </c>
      <c r="G90">
        <v>12</v>
      </c>
      <c r="H90">
        <v>14</v>
      </c>
      <c r="I90">
        <v>86</v>
      </c>
      <c r="J90" t="b">
        <v>0</v>
      </c>
      <c r="K90" t="str">
        <f t="shared" si="2"/>
        <v>North Melbourne</v>
      </c>
      <c r="L90">
        <f t="shared" si="3"/>
        <v>-28</v>
      </c>
    </row>
    <row r="91" spans="1:12">
      <c r="A91">
        <v>11</v>
      </c>
      <c r="B91" t="s">
        <v>24</v>
      </c>
      <c r="C91">
        <v>13</v>
      </c>
      <c r="D91">
        <v>13</v>
      </c>
      <c r="E91">
        <v>91</v>
      </c>
      <c r="F91" t="s">
        <v>8</v>
      </c>
      <c r="G91">
        <v>9</v>
      </c>
      <c r="H91">
        <v>7</v>
      </c>
      <c r="I91">
        <v>61</v>
      </c>
      <c r="J91" t="b">
        <v>0</v>
      </c>
      <c r="K91" t="str">
        <f t="shared" si="2"/>
        <v>Sydney</v>
      </c>
      <c r="L91">
        <f t="shared" si="3"/>
        <v>30</v>
      </c>
    </row>
    <row r="92" spans="1:12">
      <c r="A92">
        <v>11</v>
      </c>
      <c r="B92" t="s">
        <v>20</v>
      </c>
      <c r="C92">
        <v>7</v>
      </c>
      <c r="D92">
        <v>9</v>
      </c>
      <c r="E92">
        <v>51</v>
      </c>
      <c r="F92" t="s">
        <v>21</v>
      </c>
      <c r="G92">
        <v>15</v>
      </c>
      <c r="H92">
        <v>10</v>
      </c>
      <c r="I92">
        <v>100</v>
      </c>
      <c r="J92" t="b">
        <v>1</v>
      </c>
      <c r="K92" t="str">
        <f t="shared" si="2"/>
        <v>Melbourne</v>
      </c>
      <c r="L92">
        <f t="shared" si="3"/>
        <v>-49</v>
      </c>
    </row>
    <row r="93" spans="1:12">
      <c r="A93">
        <v>11</v>
      </c>
      <c r="B93" t="s">
        <v>17</v>
      </c>
      <c r="C93">
        <v>9</v>
      </c>
      <c r="D93">
        <v>10</v>
      </c>
      <c r="E93">
        <v>64</v>
      </c>
      <c r="F93" t="s">
        <v>13</v>
      </c>
      <c r="G93">
        <v>9</v>
      </c>
      <c r="H93">
        <v>7</v>
      </c>
      <c r="I93">
        <v>61</v>
      </c>
      <c r="J93" t="b">
        <v>0</v>
      </c>
      <c r="K93" t="str">
        <f t="shared" si="2"/>
        <v>Hawthorn</v>
      </c>
      <c r="L93">
        <f t="shared" si="3"/>
        <v>3</v>
      </c>
    </row>
    <row r="94" spans="1:12">
      <c r="A94">
        <v>11</v>
      </c>
      <c r="B94" t="s">
        <v>15</v>
      </c>
      <c r="C94">
        <v>4</v>
      </c>
      <c r="D94">
        <v>12</v>
      </c>
      <c r="E94">
        <v>36</v>
      </c>
      <c r="F94" t="s">
        <v>22</v>
      </c>
      <c r="G94">
        <v>17</v>
      </c>
      <c r="H94">
        <v>19</v>
      </c>
      <c r="I94">
        <v>121</v>
      </c>
      <c r="J94" t="b">
        <v>0</v>
      </c>
      <c r="K94" t="str">
        <f t="shared" si="2"/>
        <v>Geelong</v>
      </c>
      <c r="L94">
        <f t="shared" si="3"/>
        <v>-85</v>
      </c>
    </row>
    <row r="95" spans="1:12">
      <c r="A95">
        <v>11</v>
      </c>
      <c r="B95" t="s">
        <v>9</v>
      </c>
      <c r="C95">
        <v>6</v>
      </c>
      <c r="D95">
        <v>7</v>
      </c>
      <c r="E95">
        <v>43</v>
      </c>
      <c r="F95" t="s">
        <v>7</v>
      </c>
      <c r="G95">
        <v>17</v>
      </c>
      <c r="H95">
        <v>12</v>
      </c>
      <c r="I95">
        <v>114</v>
      </c>
      <c r="J95" t="b">
        <v>1</v>
      </c>
      <c r="K95" t="str">
        <f t="shared" si="2"/>
        <v>Richmond</v>
      </c>
      <c r="L95">
        <f t="shared" si="3"/>
        <v>-71</v>
      </c>
    </row>
    <row r="96" spans="1:12">
      <c r="A96">
        <v>11</v>
      </c>
      <c r="B96" t="s">
        <v>23</v>
      </c>
      <c r="C96">
        <v>16</v>
      </c>
      <c r="D96">
        <v>15</v>
      </c>
      <c r="E96">
        <v>101</v>
      </c>
      <c r="F96" t="s">
        <v>11</v>
      </c>
      <c r="G96">
        <v>14</v>
      </c>
      <c r="H96">
        <v>4</v>
      </c>
      <c r="I96">
        <v>88</v>
      </c>
      <c r="J96" t="b">
        <v>0</v>
      </c>
      <c r="K96" t="str">
        <f t="shared" si="2"/>
        <v>West Coast</v>
      </c>
      <c r="L96">
        <f t="shared" si="3"/>
        <v>13</v>
      </c>
    </row>
    <row r="97" spans="1:12">
      <c r="A97">
        <v>11</v>
      </c>
      <c r="B97" t="s">
        <v>16</v>
      </c>
      <c r="C97">
        <v>21</v>
      </c>
      <c r="D97">
        <v>15</v>
      </c>
      <c r="E97">
        <v>141</v>
      </c>
      <c r="F97" t="s">
        <v>12</v>
      </c>
      <c r="G97">
        <v>12</v>
      </c>
      <c r="H97">
        <v>15</v>
      </c>
      <c r="I97">
        <v>87</v>
      </c>
      <c r="J97" t="b">
        <v>0</v>
      </c>
      <c r="K97" t="str">
        <f t="shared" si="2"/>
        <v>North Melbourne</v>
      </c>
      <c r="L97">
        <f t="shared" si="3"/>
        <v>54</v>
      </c>
    </row>
    <row r="98" spans="1:12">
      <c r="A98">
        <v>11</v>
      </c>
      <c r="B98" t="s">
        <v>18</v>
      </c>
      <c r="C98">
        <v>21</v>
      </c>
      <c r="D98">
        <v>12</v>
      </c>
      <c r="E98">
        <v>138</v>
      </c>
      <c r="F98" t="s">
        <v>14</v>
      </c>
      <c r="G98">
        <v>12</v>
      </c>
      <c r="H98">
        <v>5</v>
      </c>
      <c r="I98">
        <v>77</v>
      </c>
      <c r="J98" t="b">
        <v>0</v>
      </c>
      <c r="K98" t="str">
        <f t="shared" si="2"/>
        <v>Collingwood</v>
      </c>
      <c r="L98">
        <f t="shared" si="3"/>
        <v>61</v>
      </c>
    </row>
    <row r="99" spans="1:12">
      <c r="A99">
        <v>11</v>
      </c>
      <c r="B99" t="s">
        <v>10</v>
      </c>
      <c r="C99">
        <v>11</v>
      </c>
      <c r="D99">
        <v>15</v>
      </c>
      <c r="E99">
        <v>81</v>
      </c>
      <c r="F99" t="s">
        <v>19</v>
      </c>
      <c r="G99">
        <v>14</v>
      </c>
      <c r="H99">
        <v>13</v>
      </c>
      <c r="I99">
        <v>97</v>
      </c>
      <c r="J99" t="b">
        <v>0</v>
      </c>
      <c r="K99" t="str">
        <f t="shared" si="2"/>
        <v>GWS</v>
      </c>
      <c r="L99">
        <f t="shared" si="3"/>
        <v>-16</v>
      </c>
    </row>
    <row r="100" spans="1:12">
      <c r="A100">
        <v>12</v>
      </c>
      <c r="B100" t="s">
        <v>13</v>
      </c>
      <c r="C100">
        <v>10</v>
      </c>
      <c r="D100">
        <v>12</v>
      </c>
      <c r="E100">
        <v>72</v>
      </c>
      <c r="F100" t="s">
        <v>7</v>
      </c>
      <c r="G100">
        <v>8</v>
      </c>
      <c r="H100">
        <v>10</v>
      </c>
      <c r="I100">
        <v>58</v>
      </c>
      <c r="J100" t="b">
        <v>0</v>
      </c>
      <c r="K100" t="str">
        <f t="shared" si="2"/>
        <v>Port Adelaide</v>
      </c>
      <c r="L100">
        <f t="shared" si="3"/>
        <v>14</v>
      </c>
    </row>
    <row r="101" spans="1:12">
      <c r="A101">
        <v>12</v>
      </c>
      <c r="B101" t="s">
        <v>22</v>
      </c>
      <c r="C101">
        <v>14</v>
      </c>
      <c r="D101">
        <v>12</v>
      </c>
      <c r="E101">
        <v>96</v>
      </c>
      <c r="F101" t="s">
        <v>16</v>
      </c>
      <c r="G101">
        <v>8</v>
      </c>
      <c r="H101">
        <v>11</v>
      </c>
      <c r="I101">
        <v>59</v>
      </c>
      <c r="J101" t="b">
        <v>1</v>
      </c>
      <c r="K101" t="str">
        <f t="shared" si="2"/>
        <v>Geelong</v>
      </c>
      <c r="L101">
        <f t="shared" si="3"/>
        <v>37</v>
      </c>
    </row>
    <row r="102" spans="1:12">
      <c r="A102">
        <v>12</v>
      </c>
      <c r="B102" t="s">
        <v>19</v>
      </c>
      <c r="C102">
        <v>20</v>
      </c>
      <c r="D102">
        <v>14</v>
      </c>
      <c r="E102">
        <v>134</v>
      </c>
      <c r="F102" t="s">
        <v>15</v>
      </c>
      <c r="G102">
        <v>4</v>
      </c>
      <c r="H102">
        <v>2</v>
      </c>
      <c r="I102">
        <v>26</v>
      </c>
      <c r="J102" t="b">
        <v>0</v>
      </c>
      <c r="K102" t="str">
        <f t="shared" si="2"/>
        <v>GWS</v>
      </c>
      <c r="L102">
        <f t="shared" si="3"/>
        <v>108</v>
      </c>
    </row>
    <row r="103" spans="1:12">
      <c r="A103">
        <v>12</v>
      </c>
      <c r="B103" t="s">
        <v>11</v>
      </c>
      <c r="C103">
        <v>7</v>
      </c>
      <c r="D103">
        <v>13</v>
      </c>
      <c r="E103">
        <v>55</v>
      </c>
      <c r="F103" t="s">
        <v>24</v>
      </c>
      <c r="G103">
        <v>19</v>
      </c>
      <c r="H103">
        <v>12</v>
      </c>
      <c r="I103">
        <v>126</v>
      </c>
      <c r="J103" t="b">
        <v>0</v>
      </c>
      <c r="K103" t="str">
        <f t="shared" si="2"/>
        <v>Sydney</v>
      </c>
      <c r="L103">
        <f t="shared" si="3"/>
        <v>-71</v>
      </c>
    </row>
    <row r="104" spans="1:12">
      <c r="A104">
        <v>12</v>
      </c>
      <c r="B104" t="s">
        <v>12</v>
      </c>
      <c r="C104">
        <v>8</v>
      </c>
      <c r="D104">
        <v>14</v>
      </c>
      <c r="E104">
        <v>62</v>
      </c>
      <c r="F104" t="s">
        <v>9</v>
      </c>
      <c r="G104">
        <v>12</v>
      </c>
      <c r="H104">
        <v>12</v>
      </c>
      <c r="I104">
        <v>84</v>
      </c>
      <c r="J104" t="b">
        <v>0</v>
      </c>
      <c r="K104" t="str">
        <f t="shared" si="2"/>
        <v>Essendon</v>
      </c>
      <c r="L104">
        <f t="shared" si="3"/>
        <v>-22</v>
      </c>
    </row>
    <row r="105" spans="1:12">
      <c r="A105">
        <v>12</v>
      </c>
      <c r="B105" t="s">
        <v>14</v>
      </c>
      <c r="C105">
        <v>10</v>
      </c>
      <c r="D105">
        <v>11</v>
      </c>
      <c r="E105">
        <v>71</v>
      </c>
      <c r="F105" t="s">
        <v>10</v>
      </c>
      <c r="G105">
        <v>9</v>
      </c>
      <c r="H105">
        <v>14</v>
      </c>
      <c r="I105">
        <v>68</v>
      </c>
      <c r="J105" t="b">
        <v>0</v>
      </c>
      <c r="K105" t="str">
        <f t="shared" si="2"/>
        <v>Fremantle</v>
      </c>
      <c r="L105">
        <f t="shared" si="3"/>
        <v>3</v>
      </c>
    </row>
    <row r="106" spans="1:12">
      <c r="A106">
        <v>12</v>
      </c>
      <c r="B106" t="s">
        <v>21</v>
      </c>
      <c r="C106">
        <v>14</v>
      </c>
      <c r="D106">
        <v>7</v>
      </c>
      <c r="E106">
        <v>91</v>
      </c>
      <c r="F106" t="s">
        <v>18</v>
      </c>
      <c r="G106">
        <v>20</v>
      </c>
      <c r="H106">
        <v>13</v>
      </c>
      <c r="I106">
        <v>133</v>
      </c>
      <c r="J106" t="b">
        <v>1</v>
      </c>
      <c r="K106" t="str">
        <f t="shared" si="2"/>
        <v>Collingwood</v>
      </c>
      <c r="L106">
        <f t="shared" si="3"/>
        <v>-42</v>
      </c>
    </row>
    <row r="107" spans="1:12">
      <c r="A107">
        <v>13</v>
      </c>
      <c r="B107" t="s">
        <v>13</v>
      </c>
      <c r="C107">
        <v>20</v>
      </c>
      <c r="D107">
        <v>12</v>
      </c>
      <c r="E107">
        <v>132</v>
      </c>
      <c r="F107" t="s">
        <v>20</v>
      </c>
      <c r="G107">
        <v>11</v>
      </c>
      <c r="H107">
        <v>9</v>
      </c>
      <c r="I107">
        <v>75</v>
      </c>
      <c r="J107" t="b">
        <v>0</v>
      </c>
      <c r="K107" t="str">
        <f t="shared" si="2"/>
        <v>Port Adelaide</v>
      </c>
      <c r="L107">
        <f t="shared" si="3"/>
        <v>57</v>
      </c>
    </row>
    <row r="108" spans="1:12">
      <c r="A108">
        <v>13</v>
      </c>
      <c r="B108" t="s">
        <v>24</v>
      </c>
      <c r="C108">
        <v>10</v>
      </c>
      <c r="D108">
        <v>12</v>
      </c>
      <c r="E108">
        <v>72</v>
      </c>
      <c r="F108" t="s">
        <v>23</v>
      </c>
      <c r="G108">
        <v>7</v>
      </c>
      <c r="H108">
        <v>15</v>
      </c>
      <c r="I108">
        <v>57</v>
      </c>
      <c r="J108" t="b">
        <v>0</v>
      </c>
      <c r="K108" t="str">
        <f t="shared" si="2"/>
        <v>Sydney</v>
      </c>
      <c r="L108">
        <f t="shared" si="3"/>
        <v>15</v>
      </c>
    </row>
    <row r="109" spans="1:12">
      <c r="A109">
        <v>13</v>
      </c>
      <c r="B109" t="s">
        <v>8</v>
      </c>
      <c r="C109">
        <v>6</v>
      </c>
      <c r="D109">
        <v>10</v>
      </c>
      <c r="E109">
        <v>46</v>
      </c>
      <c r="F109" t="s">
        <v>14</v>
      </c>
      <c r="G109">
        <v>15</v>
      </c>
      <c r="H109">
        <v>13</v>
      </c>
      <c r="I109">
        <v>103</v>
      </c>
      <c r="J109" t="b">
        <v>0</v>
      </c>
      <c r="K109" t="str">
        <f t="shared" si="2"/>
        <v>Fremantle</v>
      </c>
      <c r="L109">
        <f t="shared" si="3"/>
        <v>-57</v>
      </c>
    </row>
    <row r="110" spans="1:12">
      <c r="A110">
        <v>13</v>
      </c>
      <c r="B110" t="s">
        <v>15</v>
      </c>
      <c r="C110">
        <v>11</v>
      </c>
      <c r="D110">
        <v>12</v>
      </c>
      <c r="E110">
        <v>78</v>
      </c>
      <c r="F110" t="s">
        <v>11</v>
      </c>
      <c r="G110">
        <v>11</v>
      </c>
      <c r="H110">
        <v>14</v>
      </c>
      <c r="I110">
        <v>80</v>
      </c>
      <c r="J110" t="b">
        <v>0</v>
      </c>
      <c r="K110" t="str">
        <f t="shared" si="2"/>
        <v>St. Kilda</v>
      </c>
      <c r="L110">
        <f t="shared" si="3"/>
        <v>-2</v>
      </c>
    </row>
    <row r="111" spans="1:12">
      <c r="A111">
        <v>13</v>
      </c>
      <c r="B111" t="s">
        <v>17</v>
      </c>
      <c r="C111">
        <v>12</v>
      </c>
      <c r="D111">
        <v>16</v>
      </c>
      <c r="E111">
        <v>88</v>
      </c>
      <c r="F111" t="s">
        <v>10</v>
      </c>
      <c r="G111">
        <v>4</v>
      </c>
      <c r="H111">
        <v>8</v>
      </c>
      <c r="I111">
        <v>32</v>
      </c>
      <c r="J111" t="b">
        <v>0</v>
      </c>
      <c r="K111" t="str">
        <f t="shared" si="2"/>
        <v>Hawthorn</v>
      </c>
      <c r="L111">
        <f t="shared" si="3"/>
        <v>56</v>
      </c>
    </row>
    <row r="112" spans="1:12">
      <c r="A112">
        <v>13</v>
      </c>
      <c r="B112" t="s">
        <v>22</v>
      </c>
      <c r="C112">
        <v>9</v>
      </c>
      <c r="D112">
        <v>11</v>
      </c>
      <c r="E112">
        <v>65</v>
      </c>
      <c r="F112" t="s">
        <v>7</v>
      </c>
      <c r="G112">
        <v>12</v>
      </c>
      <c r="H112">
        <v>11</v>
      </c>
      <c r="I112">
        <v>83</v>
      </c>
      <c r="J112" t="b">
        <v>1</v>
      </c>
      <c r="K112" t="str">
        <f t="shared" si="2"/>
        <v>Richmond</v>
      </c>
      <c r="L112">
        <f t="shared" si="3"/>
        <v>-18</v>
      </c>
    </row>
    <row r="113" spans="1:12">
      <c r="A113">
        <v>14</v>
      </c>
      <c r="B113" t="s">
        <v>23</v>
      </c>
      <c r="C113">
        <v>6</v>
      </c>
      <c r="D113">
        <v>16</v>
      </c>
      <c r="E113">
        <v>52</v>
      </c>
      <c r="F113" t="s">
        <v>9</v>
      </c>
      <c r="G113">
        <v>12</v>
      </c>
      <c r="H113">
        <v>8</v>
      </c>
      <c r="I113">
        <v>80</v>
      </c>
      <c r="J113" t="b">
        <v>0</v>
      </c>
      <c r="K113" t="str">
        <f t="shared" si="2"/>
        <v>Essendon</v>
      </c>
      <c r="L113">
        <f t="shared" si="3"/>
        <v>-28</v>
      </c>
    </row>
    <row r="114" spans="1:12">
      <c r="A114">
        <v>14</v>
      </c>
      <c r="B114" t="s">
        <v>13</v>
      </c>
      <c r="C114">
        <v>11</v>
      </c>
      <c r="D114">
        <v>9</v>
      </c>
      <c r="E114">
        <v>75</v>
      </c>
      <c r="F114" t="s">
        <v>21</v>
      </c>
      <c r="G114">
        <v>9</v>
      </c>
      <c r="H114">
        <v>11</v>
      </c>
      <c r="I114">
        <v>65</v>
      </c>
      <c r="J114" t="b">
        <v>0</v>
      </c>
      <c r="K114" t="str">
        <f t="shared" si="2"/>
        <v>Port Adelaide</v>
      </c>
      <c r="L114">
        <f t="shared" si="3"/>
        <v>10</v>
      </c>
    </row>
    <row r="115" spans="1:12">
      <c r="A115">
        <v>14</v>
      </c>
      <c r="B115" t="s">
        <v>17</v>
      </c>
      <c r="C115">
        <v>13</v>
      </c>
      <c r="D115">
        <v>18</v>
      </c>
      <c r="E115">
        <v>96</v>
      </c>
      <c r="F115" t="s">
        <v>15</v>
      </c>
      <c r="G115">
        <v>5</v>
      </c>
      <c r="H115">
        <v>13</v>
      </c>
      <c r="I115">
        <v>43</v>
      </c>
      <c r="J115" t="b">
        <v>0</v>
      </c>
      <c r="K115" t="str">
        <f t="shared" si="2"/>
        <v>Hawthorn</v>
      </c>
      <c r="L115">
        <f t="shared" si="3"/>
        <v>53</v>
      </c>
    </row>
    <row r="116" spans="1:12">
      <c r="A116">
        <v>14</v>
      </c>
      <c r="B116" t="s">
        <v>12</v>
      </c>
      <c r="C116">
        <v>12</v>
      </c>
      <c r="D116">
        <v>10</v>
      </c>
      <c r="E116">
        <v>82</v>
      </c>
      <c r="F116" t="s">
        <v>19</v>
      </c>
      <c r="G116">
        <v>16</v>
      </c>
      <c r="H116">
        <v>13</v>
      </c>
      <c r="I116">
        <v>109</v>
      </c>
      <c r="J116" t="b">
        <v>0</v>
      </c>
      <c r="K116" t="str">
        <f t="shared" si="2"/>
        <v>GWS</v>
      </c>
      <c r="L116">
        <f t="shared" si="3"/>
        <v>-27</v>
      </c>
    </row>
    <row r="117" spans="1:12">
      <c r="A117">
        <v>14</v>
      </c>
      <c r="B117" t="s">
        <v>20</v>
      </c>
      <c r="C117">
        <v>11</v>
      </c>
      <c r="D117">
        <v>9</v>
      </c>
      <c r="E117">
        <v>75</v>
      </c>
      <c r="F117" t="s">
        <v>16</v>
      </c>
      <c r="G117">
        <v>12</v>
      </c>
      <c r="H117">
        <v>5</v>
      </c>
      <c r="I117">
        <v>77</v>
      </c>
      <c r="J117" t="b">
        <v>1</v>
      </c>
      <c r="K117" t="str">
        <f t="shared" si="2"/>
        <v>North Melbourne</v>
      </c>
      <c r="L117">
        <f t="shared" si="3"/>
        <v>-2</v>
      </c>
    </row>
    <row r="118" spans="1:12">
      <c r="A118">
        <v>14</v>
      </c>
      <c r="B118" t="s">
        <v>18</v>
      </c>
      <c r="C118">
        <v>11</v>
      </c>
      <c r="D118">
        <v>13</v>
      </c>
      <c r="E118">
        <v>79</v>
      </c>
      <c r="F118" t="s">
        <v>8</v>
      </c>
      <c r="G118">
        <v>9</v>
      </c>
      <c r="H118">
        <v>5</v>
      </c>
      <c r="I118">
        <v>59</v>
      </c>
      <c r="J118" t="b">
        <v>1</v>
      </c>
      <c r="K118" t="str">
        <f t="shared" si="2"/>
        <v>Collingwood</v>
      </c>
      <c r="L118">
        <f t="shared" si="3"/>
        <v>20</v>
      </c>
    </row>
    <row r="119" spans="1:12">
      <c r="A119">
        <v>15</v>
      </c>
      <c r="B119" t="s">
        <v>7</v>
      </c>
      <c r="C119">
        <v>14</v>
      </c>
      <c r="D119">
        <v>9</v>
      </c>
      <c r="E119">
        <v>93</v>
      </c>
      <c r="F119" t="s">
        <v>24</v>
      </c>
      <c r="G119">
        <v>11</v>
      </c>
      <c r="H119">
        <v>1</v>
      </c>
      <c r="I119">
        <v>67</v>
      </c>
      <c r="J119" t="b">
        <v>0</v>
      </c>
      <c r="K119" t="str">
        <f t="shared" si="2"/>
        <v>Richmond</v>
      </c>
      <c r="L119">
        <f t="shared" si="3"/>
        <v>26</v>
      </c>
    </row>
    <row r="120" spans="1:12">
      <c r="A120">
        <v>15</v>
      </c>
      <c r="B120" t="s">
        <v>20</v>
      </c>
      <c r="C120">
        <v>16</v>
      </c>
      <c r="D120">
        <v>7</v>
      </c>
      <c r="E120">
        <v>103</v>
      </c>
      <c r="F120" t="s">
        <v>22</v>
      </c>
      <c r="G120">
        <v>15</v>
      </c>
      <c r="H120">
        <v>11</v>
      </c>
      <c r="I120">
        <v>101</v>
      </c>
      <c r="J120" t="b">
        <v>1</v>
      </c>
      <c r="K120" t="str">
        <f t="shared" si="2"/>
        <v>Western Bulldogs</v>
      </c>
      <c r="L120">
        <f t="shared" si="3"/>
        <v>2</v>
      </c>
    </row>
    <row r="121" spans="1:12">
      <c r="A121">
        <v>15</v>
      </c>
      <c r="B121" t="s">
        <v>8</v>
      </c>
      <c r="C121">
        <v>10</v>
      </c>
      <c r="D121">
        <v>9</v>
      </c>
      <c r="E121">
        <v>69</v>
      </c>
      <c r="F121" t="s">
        <v>13</v>
      </c>
      <c r="G121">
        <v>13</v>
      </c>
      <c r="H121">
        <v>12</v>
      </c>
      <c r="I121">
        <v>90</v>
      </c>
      <c r="J121" t="b">
        <v>0</v>
      </c>
      <c r="K121" t="str">
        <f t="shared" si="2"/>
        <v>Port Adelaide</v>
      </c>
      <c r="L121">
        <f t="shared" si="3"/>
        <v>-21</v>
      </c>
    </row>
    <row r="122" spans="1:12">
      <c r="A122">
        <v>15</v>
      </c>
      <c r="B122" t="s">
        <v>10</v>
      </c>
      <c r="C122">
        <v>12</v>
      </c>
      <c r="D122">
        <v>16</v>
      </c>
      <c r="E122">
        <v>88</v>
      </c>
      <c r="F122" t="s">
        <v>23</v>
      </c>
      <c r="G122">
        <v>12</v>
      </c>
      <c r="H122">
        <v>6</v>
      </c>
      <c r="I122">
        <v>78</v>
      </c>
      <c r="J122" t="b">
        <v>0</v>
      </c>
      <c r="K122" t="str">
        <f t="shared" si="2"/>
        <v>Adelaide</v>
      </c>
      <c r="L122">
        <f t="shared" si="3"/>
        <v>10</v>
      </c>
    </row>
    <row r="123" spans="1:12">
      <c r="A123">
        <v>15</v>
      </c>
      <c r="B123" t="s">
        <v>15</v>
      </c>
      <c r="C123">
        <v>8</v>
      </c>
      <c r="D123">
        <v>12</v>
      </c>
      <c r="E123">
        <v>60</v>
      </c>
      <c r="F123" t="s">
        <v>18</v>
      </c>
      <c r="G123">
        <v>14</v>
      </c>
      <c r="H123">
        <v>15</v>
      </c>
      <c r="I123">
        <v>99</v>
      </c>
      <c r="J123" t="b">
        <v>0</v>
      </c>
      <c r="K123" t="str">
        <f t="shared" si="2"/>
        <v>Collingwood</v>
      </c>
      <c r="L123">
        <f t="shared" si="3"/>
        <v>-39</v>
      </c>
    </row>
    <row r="124" spans="1:12">
      <c r="A124">
        <v>15</v>
      </c>
      <c r="B124" t="s">
        <v>19</v>
      </c>
      <c r="C124">
        <v>13</v>
      </c>
      <c r="D124">
        <v>17</v>
      </c>
      <c r="E124">
        <v>95</v>
      </c>
      <c r="F124" t="s">
        <v>17</v>
      </c>
      <c r="G124">
        <v>13</v>
      </c>
      <c r="H124">
        <v>6</v>
      </c>
      <c r="I124">
        <v>84</v>
      </c>
      <c r="J124" t="b">
        <v>0</v>
      </c>
      <c r="K124" t="str">
        <f t="shared" si="2"/>
        <v>GWS</v>
      </c>
      <c r="L124">
        <f t="shared" si="3"/>
        <v>11</v>
      </c>
    </row>
    <row r="125" spans="1:12">
      <c r="A125">
        <v>15</v>
      </c>
      <c r="B125" t="s">
        <v>21</v>
      </c>
      <c r="C125">
        <v>18</v>
      </c>
      <c r="D125">
        <v>9</v>
      </c>
      <c r="E125">
        <v>117</v>
      </c>
      <c r="F125" t="s">
        <v>11</v>
      </c>
      <c r="G125">
        <v>18</v>
      </c>
      <c r="H125">
        <v>11</v>
      </c>
      <c r="I125">
        <v>119</v>
      </c>
      <c r="J125" t="b">
        <v>1</v>
      </c>
      <c r="K125" t="str">
        <f t="shared" si="2"/>
        <v>St. Kilda</v>
      </c>
      <c r="L125">
        <f t="shared" si="3"/>
        <v>-2</v>
      </c>
    </row>
    <row r="126" spans="1:12">
      <c r="A126">
        <v>15</v>
      </c>
      <c r="B126" t="s">
        <v>9</v>
      </c>
      <c r="C126">
        <v>19</v>
      </c>
      <c r="D126">
        <v>11</v>
      </c>
      <c r="E126">
        <v>125</v>
      </c>
      <c r="F126" t="s">
        <v>16</v>
      </c>
      <c r="G126">
        <v>16</v>
      </c>
      <c r="H126">
        <v>12</v>
      </c>
      <c r="I126">
        <v>108</v>
      </c>
      <c r="J126" t="b">
        <v>1</v>
      </c>
      <c r="K126" t="str">
        <f t="shared" si="2"/>
        <v>Essendon</v>
      </c>
      <c r="L126">
        <f t="shared" si="3"/>
        <v>17</v>
      </c>
    </row>
    <row r="127" spans="1:12">
      <c r="A127">
        <v>15</v>
      </c>
      <c r="B127" t="s">
        <v>14</v>
      </c>
      <c r="C127">
        <v>9</v>
      </c>
      <c r="D127">
        <v>10</v>
      </c>
      <c r="E127">
        <v>64</v>
      </c>
      <c r="F127" t="s">
        <v>12</v>
      </c>
      <c r="G127">
        <v>18</v>
      </c>
      <c r="H127">
        <v>11</v>
      </c>
      <c r="I127">
        <v>119</v>
      </c>
      <c r="J127" t="b">
        <v>0</v>
      </c>
      <c r="K127" t="str">
        <f t="shared" si="2"/>
        <v>Brisbane Lions</v>
      </c>
      <c r="L127">
        <f t="shared" si="3"/>
        <v>-55</v>
      </c>
    </row>
    <row r="128" spans="1:12">
      <c r="A128">
        <v>16</v>
      </c>
      <c r="B128" t="s">
        <v>24</v>
      </c>
      <c r="C128">
        <v>9</v>
      </c>
      <c r="D128">
        <v>5</v>
      </c>
      <c r="E128">
        <v>59</v>
      </c>
      <c r="F128" t="s">
        <v>22</v>
      </c>
      <c r="G128">
        <v>8</v>
      </c>
      <c r="H128">
        <v>23</v>
      </c>
      <c r="I128">
        <v>71</v>
      </c>
      <c r="J128" t="b">
        <v>0</v>
      </c>
      <c r="K128" t="str">
        <f t="shared" si="2"/>
        <v>Geelong</v>
      </c>
      <c r="L128">
        <f t="shared" si="3"/>
        <v>-12</v>
      </c>
    </row>
    <row r="129" spans="1:12">
      <c r="A129">
        <v>16</v>
      </c>
      <c r="B129" t="s">
        <v>7</v>
      </c>
      <c r="C129">
        <v>15</v>
      </c>
      <c r="D129">
        <v>13</v>
      </c>
      <c r="E129">
        <v>103</v>
      </c>
      <c r="F129" t="s">
        <v>10</v>
      </c>
      <c r="G129">
        <v>8</v>
      </c>
      <c r="H129">
        <v>8</v>
      </c>
      <c r="I129">
        <v>56</v>
      </c>
      <c r="J129" t="b">
        <v>0</v>
      </c>
      <c r="K129" t="str">
        <f t="shared" si="2"/>
        <v>Richmond</v>
      </c>
      <c r="L129">
        <f t="shared" si="3"/>
        <v>47</v>
      </c>
    </row>
    <row r="130" spans="1:12">
      <c r="A130">
        <v>16</v>
      </c>
      <c r="B130" t="s">
        <v>12</v>
      </c>
      <c r="C130">
        <v>18</v>
      </c>
      <c r="D130">
        <v>12</v>
      </c>
      <c r="E130">
        <v>120</v>
      </c>
      <c r="F130" t="s">
        <v>8</v>
      </c>
      <c r="G130">
        <v>7</v>
      </c>
      <c r="H130">
        <v>13</v>
      </c>
      <c r="I130">
        <v>55</v>
      </c>
      <c r="J130" t="b">
        <v>0</v>
      </c>
      <c r="K130" t="str">
        <f t="shared" si="2"/>
        <v>Brisbane Lions</v>
      </c>
      <c r="L130">
        <f t="shared" si="3"/>
        <v>65</v>
      </c>
    </row>
    <row r="131" spans="1:12">
      <c r="A131">
        <v>16</v>
      </c>
      <c r="B131" t="s">
        <v>13</v>
      </c>
      <c r="C131">
        <v>12</v>
      </c>
      <c r="D131">
        <v>14</v>
      </c>
      <c r="E131">
        <v>86</v>
      </c>
      <c r="F131" t="s">
        <v>11</v>
      </c>
      <c r="G131">
        <v>7</v>
      </c>
      <c r="H131">
        <v>8</v>
      </c>
      <c r="I131">
        <v>50</v>
      </c>
      <c r="J131" t="b">
        <v>0</v>
      </c>
      <c r="K131" t="str">
        <f t="shared" ref="K131:K194" si="4">IF(I131=E131,"Draw",IF(I131&gt;E131,F131,B131))</f>
        <v>Port Adelaide</v>
      </c>
      <c r="L131">
        <f t="shared" ref="L131:L194" si="5">E131-I131</f>
        <v>36</v>
      </c>
    </row>
    <row r="132" spans="1:12">
      <c r="A132">
        <v>16</v>
      </c>
      <c r="B132" t="s">
        <v>20</v>
      </c>
      <c r="C132">
        <v>9</v>
      </c>
      <c r="D132">
        <v>5</v>
      </c>
      <c r="E132">
        <v>59</v>
      </c>
      <c r="F132" t="s">
        <v>17</v>
      </c>
      <c r="G132">
        <v>19</v>
      </c>
      <c r="H132">
        <v>8</v>
      </c>
      <c r="I132">
        <v>122</v>
      </c>
      <c r="J132" t="b">
        <v>1</v>
      </c>
      <c r="K132" t="str">
        <f t="shared" si="4"/>
        <v>Hawthorn</v>
      </c>
      <c r="L132">
        <f t="shared" si="5"/>
        <v>-63</v>
      </c>
    </row>
    <row r="133" spans="1:12">
      <c r="A133">
        <v>16</v>
      </c>
      <c r="B133" t="s">
        <v>21</v>
      </c>
      <c r="C133">
        <v>13</v>
      </c>
      <c r="D133">
        <v>24</v>
      </c>
      <c r="E133">
        <v>102</v>
      </c>
      <c r="F133" t="s">
        <v>14</v>
      </c>
      <c r="G133">
        <v>7</v>
      </c>
      <c r="H133">
        <v>6</v>
      </c>
      <c r="I133">
        <v>48</v>
      </c>
      <c r="J133" t="b">
        <v>0</v>
      </c>
      <c r="K133" t="str">
        <f t="shared" si="4"/>
        <v>Melbourne</v>
      </c>
      <c r="L133">
        <f t="shared" si="5"/>
        <v>54</v>
      </c>
    </row>
    <row r="134" spans="1:12">
      <c r="A134">
        <v>16</v>
      </c>
      <c r="B134" t="s">
        <v>16</v>
      </c>
      <c r="C134">
        <v>14</v>
      </c>
      <c r="D134">
        <v>11</v>
      </c>
      <c r="E134">
        <v>95</v>
      </c>
      <c r="F134" t="s">
        <v>15</v>
      </c>
      <c r="G134">
        <v>8</v>
      </c>
      <c r="H134">
        <v>10</v>
      </c>
      <c r="I134">
        <v>58</v>
      </c>
      <c r="J134" t="b">
        <v>0</v>
      </c>
      <c r="K134" t="str">
        <f t="shared" si="4"/>
        <v>North Melbourne</v>
      </c>
      <c r="L134">
        <f t="shared" si="5"/>
        <v>37</v>
      </c>
    </row>
    <row r="135" spans="1:12">
      <c r="A135">
        <v>16</v>
      </c>
      <c r="B135" t="s">
        <v>9</v>
      </c>
      <c r="C135">
        <v>9</v>
      </c>
      <c r="D135">
        <v>8</v>
      </c>
      <c r="E135">
        <v>62</v>
      </c>
      <c r="F135" t="s">
        <v>18</v>
      </c>
      <c r="G135">
        <v>12</v>
      </c>
      <c r="H135">
        <v>6</v>
      </c>
      <c r="I135">
        <v>78</v>
      </c>
      <c r="J135" t="b">
        <v>1</v>
      </c>
      <c r="K135" t="str">
        <f t="shared" si="4"/>
        <v>Collingwood</v>
      </c>
      <c r="L135">
        <f t="shared" si="5"/>
        <v>-16</v>
      </c>
    </row>
    <row r="136" spans="1:12">
      <c r="A136">
        <v>16</v>
      </c>
      <c r="B136" t="s">
        <v>23</v>
      </c>
      <c r="C136">
        <v>13</v>
      </c>
      <c r="D136">
        <v>8</v>
      </c>
      <c r="E136">
        <v>86</v>
      </c>
      <c r="F136" t="s">
        <v>19</v>
      </c>
      <c r="G136">
        <v>10</v>
      </c>
      <c r="H136">
        <v>15</v>
      </c>
      <c r="I136">
        <v>75</v>
      </c>
      <c r="J136" t="b">
        <v>0</v>
      </c>
      <c r="K136" t="str">
        <f t="shared" si="4"/>
        <v>West Coast</v>
      </c>
      <c r="L136">
        <f t="shared" si="5"/>
        <v>11</v>
      </c>
    </row>
    <row r="137" spans="1:12">
      <c r="A137">
        <v>17</v>
      </c>
      <c r="B137" t="s">
        <v>10</v>
      </c>
      <c r="C137">
        <v>16</v>
      </c>
      <c r="D137">
        <v>16</v>
      </c>
      <c r="E137">
        <v>12</v>
      </c>
      <c r="F137" t="s">
        <v>22</v>
      </c>
      <c r="G137">
        <v>14</v>
      </c>
      <c r="H137">
        <v>13</v>
      </c>
      <c r="I137">
        <v>97</v>
      </c>
      <c r="J137" t="b">
        <v>0</v>
      </c>
      <c r="K137" t="str">
        <f t="shared" si="4"/>
        <v>Geelong</v>
      </c>
      <c r="L137">
        <f t="shared" si="5"/>
        <v>-85</v>
      </c>
    </row>
    <row r="138" spans="1:12">
      <c r="A138">
        <v>17</v>
      </c>
      <c r="B138" t="s">
        <v>11</v>
      </c>
      <c r="C138">
        <v>16</v>
      </c>
      <c r="D138">
        <v>20</v>
      </c>
      <c r="E138">
        <v>116</v>
      </c>
      <c r="F138" t="s">
        <v>8</v>
      </c>
      <c r="G138">
        <v>7</v>
      </c>
      <c r="H138">
        <v>10</v>
      </c>
      <c r="I138">
        <v>52</v>
      </c>
      <c r="J138" t="b">
        <v>1</v>
      </c>
      <c r="K138" t="str">
        <f t="shared" si="4"/>
        <v>St. Kilda</v>
      </c>
      <c r="L138">
        <f t="shared" si="5"/>
        <v>64</v>
      </c>
    </row>
    <row r="139" spans="1:12">
      <c r="A139">
        <v>17</v>
      </c>
      <c r="B139" t="s">
        <v>17</v>
      </c>
      <c r="C139">
        <v>9</v>
      </c>
      <c r="D139">
        <v>11</v>
      </c>
      <c r="E139">
        <v>65</v>
      </c>
      <c r="F139" t="s">
        <v>12</v>
      </c>
      <c r="G139">
        <v>15</v>
      </c>
      <c r="H139">
        <v>8</v>
      </c>
      <c r="I139">
        <v>98</v>
      </c>
      <c r="J139" t="b">
        <v>0</v>
      </c>
      <c r="K139" t="str">
        <f t="shared" si="4"/>
        <v>Brisbane Lions</v>
      </c>
      <c r="L139">
        <f t="shared" si="5"/>
        <v>-33</v>
      </c>
    </row>
    <row r="140" spans="1:12">
      <c r="A140">
        <v>17</v>
      </c>
      <c r="B140" t="s">
        <v>21</v>
      </c>
      <c r="C140">
        <v>18</v>
      </c>
      <c r="D140">
        <v>11</v>
      </c>
      <c r="E140">
        <v>119</v>
      </c>
      <c r="F140" t="s">
        <v>20</v>
      </c>
      <c r="G140">
        <v>10</v>
      </c>
      <c r="H140">
        <v>9</v>
      </c>
      <c r="I140">
        <v>69</v>
      </c>
      <c r="J140" t="b">
        <v>1</v>
      </c>
      <c r="K140" t="str">
        <f t="shared" si="4"/>
        <v>Melbourne</v>
      </c>
      <c r="L140">
        <f t="shared" si="5"/>
        <v>50</v>
      </c>
    </row>
    <row r="141" spans="1:12">
      <c r="A141">
        <v>17</v>
      </c>
      <c r="B141" t="s">
        <v>15</v>
      </c>
      <c r="C141">
        <v>6</v>
      </c>
      <c r="D141">
        <v>15</v>
      </c>
      <c r="E141">
        <v>51</v>
      </c>
      <c r="F141" t="s">
        <v>9</v>
      </c>
      <c r="G141">
        <v>13</v>
      </c>
      <c r="H141">
        <v>17</v>
      </c>
      <c r="I141">
        <v>95</v>
      </c>
      <c r="J141" t="b">
        <v>0</v>
      </c>
      <c r="K141" t="str">
        <f t="shared" si="4"/>
        <v>Essendon</v>
      </c>
      <c r="L141">
        <f t="shared" si="5"/>
        <v>-44</v>
      </c>
    </row>
    <row r="142" spans="1:12">
      <c r="A142">
        <v>17</v>
      </c>
      <c r="B142" t="s">
        <v>19</v>
      </c>
      <c r="C142">
        <v>11</v>
      </c>
      <c r="D142">
        <v>13</v>
      </c>
      <c r="E142">
        <v>79</v>
      </c>
      <c r="F142" t="s">
        <v>7</v>
      </c>
      <c r="G142">
        <v>10</v>
      </c>
      <c r="H142">
        <v>17</v>
      </c>
      <c r="I142">
        <v>77</v>
      </c>
      <c r="J142" t="b">
        <v>0</v>
      </c>
      <c r="K142" t="str">
        <f t="shared" si="4"/>
        <v>GWS</v>
      </c>
      <c r="L142">
        <f t="shared" si="5"/>
        <v>2</v>
      </c>
    </row>
    <row r="143" spans="1:12">
      <c r="A143">
        <v>17</v>
      </c>
      <c r="B143" t="s">
        <v>18</v>
      </c>
      <c r="C143">
        <v>9</v>
      </c>
      <c r="D143">
        <v>13</v>
      </c>
      <c r="E143">
        <v>67</v>
      </c>
      <c r="F143" t="s">
        <v>23</v>
      </c>
      <c r="G143">
        <v>15</v>
      </c>
      <c r="H143">
        <v>12</v>
      </c>
      <c r="I143">
        <v>102</v>
      </c>
      <c r="J143" t="b">
        <v>0</v>
      </c>
      <c r="K143" t="str">
        <f t="shared" si="4"/>
        <v>West Coast</v>
      </c>
      <c r="L143">
        <f t="shared" si="5"/>
        <v>-35</v>
      </c>
    </row>
    <row r="144" spans="1:12">
      <c r="A144">
        <v>17</v>
      </c>
      <c r="B144" t="s">
        <v>16</v>
      </c>
      <c r="C144">
        <v>15</v>
      </c>
      <c r="D144">
        <v>8</v>
      </c>
      <c r="E144">
        <v>98</v>
      </c>
      <c r="F144" t="s">
        <v>24</v>
      </c>
      <c r="G144">
        <v>16</v>
      </c>
      <c r="H144">
        <v>8</v>
      </c>
      <c r="I144">
        <v>104</v>
      </c>
      <c r="J144" t="b">
        <v>0</v>
      </c>
      <c r="K144" t="str">
        <f t="shared" si="4"/>
        <v>Sydney</v>
      </c>
      <c r="L144">
        <f t="shared" si="5"/>
        <v>-6</v>
      </c>
    </row>
    <row r="145" spans="1:12">
      <c r="A145">
        <v>17</v>
      </c>
      <c r="B145" t="s">
        <v>14</v>
      </c>
      <c r="C145">
        <v>8</v>
      </c>
      <c r="D145">
        <v>11</v>
      </c>
      <c r="E145">
        <v>59</v>
      </c>
      <c r="F145" t="s">
        <v>13</v>
      </c>
      <c r="G145">
        <v>7</v>
      </c>
      <c r="H145">
        <v>8</v>
      </c>
      <c r="I145">
        <v>50</v>
      </c>
      <c r="J145" t="b">
        <v>0</v>
      </c>
      <c r="K145" t="str">
        <f t="shared" si="4"/>
        <v>Fremantle</v>
      </c>
      <c r="L145">
        <f t="shared" si="5"/>
        <v>9</v>
      </c>
    </row>
    <row r="146" spans="1:12">
      <c r="A146">
        <v>18</v>
      </c>
      <c r="B146" t="s">
        <v>11</v>
      </c>
      <c r="C146">
        <v>8</v>
      </c>
      <c r="D146">
        <v>9</v>
      </c>
      <c r="E146">
        <v>57</v>
      </c>
      <c r="F146" t="s">
        <v>7</v>
      </c>
      <c r="G146">
        <v>16</v>
      </c>
      <c r="H146">
        <v>15</v>
      </c>
      <c r="I146">
        <v>111</v>
      </c>
      <c r="J146" t="b">
        <v>1</v>
      </c>
      <c r="K146" t="str">
        <f t="shared" si="4"/>
        <v>Richmond</v>
      </c>
      <c r="L146">
        <f t="shared" si="5"/>
        <v>-54</v>
      </c>
    </row>
    <row r="147" spans="1:12">
      <c r="A147">
        <v>18</v>
      </c>
      <c r="B147" t="s">
        <v>18</v>
      </c>
      <c r="C147">
        <v>20</v>
      </c>
      <c r="D147">
        <v>10</v>
      </c>
      <c r="E147">
        <v>130</v>
      </c>
      <c r="F147" t="s">
        <v>16</v>
      </c>
      <c r="G147">
        <v>9</v>
      </c>
      <c r="H147">
        <v>10</v>
      </c>
      <c r="I147">
        <v>64</v>
      </c>
      <c r="J147" t="b">
        <v>1</v>
      </c>
      <c r="K147" t="str">
        <f t="shared" si="4"/>
        <v>Collingwood</v>
      </c>
      <c r="L147">
        <f t="shared" si="5"/>
        <v>66</v>
      </c>
    </row>
    <row r="148" spans="1:12">
      <c r="A148">
        <v>18</v>
      </c>
      <c r="B148" t="s">
        <v>24</v>
      </c>
      <c r="C148">
        <v>8</v>
      </c>
      <c r="D148">
        <v>16</v>
      </c>
      <c r="E148">
        <v>64</v>
      </c>
      <c r="F148" t="s">
        <v>15</v>
      </c>
      <c r="G148">
        <v>12</v>
      </c>
      <c r="H148">
        <v>16</v>
      </c>
      <c r="I148">
        <v>88</v>
      </c>
      <c r="J148" t="b">
        <v>0</v>
      </c>
      <c r="K148" t="str">
        <f t="shared" si="4"/>
        <v>Gold Coast</v>
      </c>
      <c r="L148">
        <f t="shared" si="5"/>
        <v>-24</v>
      </c>
    </row>
    <row r="149" spans="1:12">
      <c r="A149">
        <v>18</v>
      </c>
      <c r="B149" t="s">
        <v>9</v>
      </c>
      <c r="C149">
        <v>13</v>
      </c>
      <c r="D149">
        <v>21</v>
      </c>
      <c r="E149">
        <v>99</v>
      </c>
      <c r="F149" t="s">
        <v>14</v>
      </c>
      <c r="G149">
        <v>11</v>
      </c>
      <c r="H149">
        <v>4</v>
      </c>
      <c r="I149">
        <v>70</v>
      </c>
      <c r="J149" t="b">
        <v>0</v>
      </c>
      <c r="K149" t="str">
        <f t="shared" si="4"/>
        <v>Essendon</v>
      </c>
      <c r="L149">
        <f t="shared" si="5"/>
        <v>29</v>
      </c>
    </row>
    <row r="150" spans="1:12">
      <c r="A150">
        <v>18</v>
      </c>
      <c r="B150" t="s">
        <v>12</v>
      </c>
      <c r="C150">
        <v>13</v>
      </c>
      <c r="D150">
        <v>10</v>
      </c>
      <c r="E150">
        <v>88</v>
      </c>
      <c r="F150" t="s">
        <v>10</v>
      </c>
      <c r="G150">
        <v>13</v>
      </c>
      <c r="H150">
        <v>15</v>
      </c>
      <c r="I150">
        <v>93</v>
      </c>
      <c r="J150" t="b">
        <v>0</v>
      </c>
      <c r="K150" t="str">
        <f t="shared" si="4"/>
        <v>Adelaide</v>
      </c>
      <c r="L150">
        <f t="shared" si="5"/>
        <v>-5</v>
      </c>
    </row>
    <row r="151" spans="1:12">
      <c r="A151">
        <v>18</v>
      </c>
      <c r="B151" t="s">
        <v>22</v>
      </c>
      <c r="C151">
        <v>16</v>
      </c>
      <c r="D151">
        <v>4</v>
      </c>
      <c r="E151">
        <v>100</v>
      </c>
      <c r="F151" t="s">
        <v>21</v>
      </c>
      <c r="G151">
        <v>14</v>
      </c>
      <c r="H151">
        <v>14</v>
      </c>
      <c r="I151">
        <v>98</v>
      </c>
      <c r="J151" t="b">
        <v>1</v>
      </c>
      <c r="K151" t="str">
        <f t="shared" si="4"/>
        <v>Geelong</v>
      </c>
      <c r="L151">
        <f t="shared" si="5"/>
        <v>2</v>
      </c>
    </row>
    <row r="152" spans="1:12">
      <c r="A152">
        <v>18</v>
      </c>
      <c r="B152" t="s">
        <v>8</v>
      </c>
      <c r="C152">
        <v>7</v>
      </c>
      <c r="D152">
        <v>10</v>
      </c>
      <c r="E152">
        <v>52</v>
      </c>
      <c r="F152" t="s">
        <v>17</v>
      </c>
      <c r="G152">
        <v>18</v>
      </c>
      <c r="H152">
        <v>16</v>
      </c>
      <c r="I152">
        <v>124</v>
      </c>
      <c r="J152" t="b">
        <v>1</v>
      </c>
      <c r="K152" t="str">
        <f t="shared" si="4"/>
        <v>Hawthorn</v>
      </c>
      <c r="L152">
        <f t="shared" si="5"/>
        <v>-72</v>
      </c>
    </row>
    <row r="153" spans="1:12">
      <c r="A153">
        <v>18</v>
      </c>
      <c r="B153" t="s">
        <v>23</v>
      </c>
      <c r="C153">
        <v>14</v>
      </c>
      <c r="D153">
        <v>16</v>
      </c>
      <c r="E153">
        <v>100</v>
      </c>
      <c r="F153" t="s">
        <v>20</v>
      </c>
      <c r="G153">
        <v>6</v>
      </c>
      <c r="H153">
        <v>10</v>
      </c>
      <c r="I153">
        <v>46</v>
      </c>
      <c r="J153" t="b">
        <v>0</v>
      </c>
      <c r="K153" t="str">
        <f t="shared" si="4"/>
        <v>West Coast</v>
      </c>
      <c r="L153">
        <f t="shared" si="5"/>
        <v>54</v>
      </c>
    </row>
    <row r="154" spans="1:12">
      <c r="A154">
        <v>18</v>
      </c>
      <c r="B154" t="s">
        <v>13</v>
      </c>
      <c r="C154">
        <v>8</v>
      </c>
      <c r="D154">
        <v>10</v>
      </c>
      <c r="E154">
        <v>58</v>
      </c>
      <c r="F154" t="s">
        <v>19</v>
      </c>
      <c r="G154">
        <v>11</v>
      </c>
      <c r="H154">
        <v>14</v>
      </c>
      <c r="I154">
        <v>80</v>
      </c>
      <c r="J154" t="b">
        <v>0</v>
      </c>
      <c r="K154" t="str">
        <f t="shared" si="4"/>
        <v>GWS</v>
      </c>
      <c r="L154">
        <f t="shared" si="5"/>
        <v>-22</v>
      </c>
    </row>
    <row r="155" spans="1:12">
      <c r="A155">
        <v>19</v>
      </c>
      <c r="B155" t="s">
        <v>9</v>
      </c>
      <c r="C155">
        <v>15</v>
      </c>
      <c r="D155">
        <v>19</v>
      </c>
      <c r="E155">
        <v>109</v>
      </c>
      <c r="F155" t="s">
        <v>24</v>
      </c>
      <c r="G155">
        <v>10</v>
      </c>
      <c r="H155">
        <v>6</v>
      </c>
      <c r="I155">
        <v>66</v>
      </c>
      <c r="J155" t="b">
        <v>0</v>
      </c>
      <c r="K155" t="str">
        <f t="shared" si="4"/>
        <v>Essendon</v>
      </c>
      <c r="L155">
        <f t="shared" si="5"/>
        <v>43</v>
      </c>
    </row>
    <row r="156" spans="1:12">
      <c r="A156">
        <v>19</v>
      </c>
      <c r="B156" t="s">
        <v>7</v>
      </c>
      <c r="C156">
        <v>16</v>
      </c>
      <c r="D156">
        <v>9</v>
      </c>
      <c r="E156">
        <v>105</v>
      </c>
      <c r="F156" t="s">
        <v>18</v>
      </c>
      <c r="G156">
        <v>12</v>
      </c>
      <c r="H156">
        <v>5</v>
      </c>
      <c r="I156">
        <v>77</v>
      </c>
      <c r="J156" t="b">
        <v>1</v>
      </c>
      <c r="K156" t="str">
        <f t="shared" si="4"/>
        <v>Richmond</v>
      </c>
      <c r="L156">
        <f t="shared" si="5"/>
        <v>28</v>
      </c>
    </row>
    <row r="157" spans="1:12">
      <c r="A157">
        <v>19</v>
      </c>
      <c r="B157" t="s">
        <v>22</v>
      </c>
      <c r="C157">
        <v>18</v>
      </c>
      <c r="D157">
        <v>12</v>
      </c>
      <c r="E157">
        <v>120</v>
      </c>
      <c r="F157" t="s">
        <v>12</v>
      </c>
      <c r="G157">
        <v>11</v>
      </c>
      <c r="H157">
        <v>12</v>
      </c>
      <c r="I157">
        <v>78</v>
      </c>
      <c r="J157" t="b">
        <v>0</v>
      </c>
      <c r="K157" t="str">
        <f t="shared" si="4"/>
        <v>Geelong</v>
      </c>
      <c r="L157">
        <f t="shared" si="5"/>
        <v>42</v>
      </c>
    </row>
    <row r="158" spans="1:12">
      <c r="A158">
        <v>19</v>
      </c>
      <c r="B158" t="s">
        <v>19</v>
      </c>
      <c r="C158">
        <v>13</v>
      </c>
      <c r="D158">
        <v>8</v>
      </c>
      <c r="E158">
        <v>86</v>
      </c>
      <c r="F158" t="s">
        <v>11</v>
      </c>
      <c r="G158">
        <v>8</v>
      </c>
      <c r="H158">
        <v>13</v>
      </c>
      <c r="I158">
        <v>61</v>
      </c>
      <c r="J158" t="b">
        <v>0</v>
      </c>
      <c r="K158" t="str">
        <f t="shared" si="4"/>
        <v>GWS</v>
      </c>
      <c r="L158">
        <f t="shared" si="5"/>
        <v>25</v>
      </c>
    </row>
    <row r="159" spans="1:12">
      <c r="A159">
        <v>19</v>
      </c>
      <c r="B159" t="s">
        <v>15</v>
      </c>
      <c r="C159">
        <v>5</v>
      </c>
      <c r="D159">
        <v>14</v>
      </c>
      <c r="E159">
        <v>44</v>
      </c>
      <c r="F159" t="s">
        <v>8</v>
      </c>
      <c r="G159">
        <v>12</v>
      </c>
      <c r="H159">
        <v>7</v>
      </c>
      <c r="I159">
        <v>79</v>
      </c>
      <c r="J159" t="b">
        <v>0</v>
      </c>
      <c r="K159" t="str">
        <f t="shared" si="4"/>
        <v>Carlton</v>
      </c>
      <c r="L159">
        <f t="shared" si="5"/>
        <v>-35</v>
      </c>
    </row>
    <row r="160" spans="1:12">
      <c r="A160">
        <v>19</v>
      </c>
      <c r="B160" t="s">
        <v>10</v>
      </c>
      <c r="C160">
        <v>10</v>
      </c>
      <c r="D160">
        <v>17</v>
      </c>
      <c r="E160">
        <v>77</v>
      </c>
      <c r="F160" t="s">
        <v>21</v>
      </c>
      <c r="G160">
        <v>13</v>
      </c>
      <c r="H160">
        <v>12</v>
      </c>
      <c r="I160">
        <v>90</v>
      </c>
      <c r="J160" t="b">
        <v>0</v>
      </c>
      <c r="K160" t="str">
        <f t="shared" si="4"/>
        <v>Melbourne</v>
      </c>
      <c r="L160">
        <f t="shared" si="5"/>
        <v>-13</v>
      </c>
    </row>
    <row r="161" spans="1:12">
      <c r="A161">
        <v>19</v>
      </c>
      <c r="B161" t="s">
        <v>16</v>
      </c>
      <c r="C161">
        <v>12</v>
      </c>
      <c r="D161">
        <v>9</v>
      </c>
      <c r="E161">
        <v>81</v>
      </c>
      <c r="F161" t="s">
        <v>23</v>
      </c>
      <c r="G161">
        <v>6</v>
      </c>
      <c r="H161">
        <v>5</v>
      </c>
      <c r="I161">
        <v>41</v>
      </c>
      <c r="J161" t="b">
        <v>0</v>
      </c>
      <c r="K161" t="str">
        <f t="shared" si="4"/>
        <v>North Melbourne</v>
      </c>
      <c r="L161">
        <f t="shared" si="5"/>
        <v>40</v>
      </c>
    </row>
    <row r="162" spans="1:12">
      <c r="A162">
        <v>19</v>
      </c>
      <c r="B162" t="s">
        <v>20</v>
      </c>
      <c r="C162">
        <v>5</v>
      </c>
      <c r="D162">
        <v>4</v>
      </c>
      <c r="E162">
        <v>34</v>
      </c>
      <c r="F162" t="s">
        <v>13</v>
      </c>
      <c r="G162">
        <v>11</v>
      </c>
      <c r="H162">
        <v>12</v>
      </c>
      <c r="I162">
        <v>78</v>
      </c>
      <c r="J162" t="b">
        <v>0</v>
      </c>
      <c r="K162" t="str">
        <f t="shared" si="4"/>
        <v>Port Adelaide</v>
      </c>
      <c r="L162">
        <f t="shared" si="5"/>
        <v>-44</v>
      </c>
    </row>
    <row r="163" spans="1:12">
      <c r="A163">
        <v>19</v>
      </c>
      <c r="B163" t="s">
        <v>14</v>
      </c>
      <c r="C163">
        <v>7</v>
      </c>
      <c r="D163">
        <v>11</v>
      </c>
      <c r="E163">
        <v>53</v>
      </c>
      <c r="F163" t="s">
        <v>17</v>
      </c>
      <c r="G163">
        <v>17</v>
      </c>
      <c r="H163">
        <v>10</v>
      </c>
      <c r="I163">
        <v>112</v>
      </c>
      <c r="J163" t="b">
        <v>0</v>
      </c>
      <c r="K163" t="str">
        <f t="shared" si="4"/>
        <v>Hawthorn</v>
      </c>
      <c r="L163">
        <f t="shared" si="5"/>
        <v>-59</v>
      </c>
    </row>
    <row r="164" spans="1:12">
      <c r="A164">
        <v>20</v>
      </c>
      <c r="B164" t="s">
        <v>7</v>
      </c>
      <c r="C164">
        <v>12</v>
      </c>
      <c r="D164">
        <v>13</v>
      </c>
      <c r="E164">
        <v>85</v>
      </c>
      <c r="F164" t="s">
        <v>22</v>
      </c>
      <c r="G164">
        <v>12</v>
      </c>
      <c r="H164">
        <v>10</v>
      </c>
      <c r="I164">
        <v>82</v>
      </c>
      <c r="J164" t="b">
        <v>1</v>
      </c>
      <c r="K164" t="str">
        <f t="shared" si="4"/>
        <v>Richmond</v>
      </c>
      <c r="L164">
        <f t="shared" si="5"/>
        <v>3</v>
      </c>
    </row>
    <row r="165" spans="1:12">
      <c r="A165">
        <v>20</v>
      </c>
      <c r="B165" t="s">
        <v>17</v>
      </c>
      <c r="C165">
        <v>16</v>
      </c>
      <c r="D165">
        <v>11</v>
      </c>
      <c r="E165">
        <v>107</v>
      </c>
      <c r="F165" t="s">
        <v>9</v>
      </c>
      <c r="G165">
        <v>16</v>
      </c>
      <c r="H165">
        <v>7</v>
      </c>
      <c r="I165">
        <v>103</v>
      </c>
      <c r="J165" t="b">
        <v>1</v>
      </c>
      <c r="K165" t="str">
        <f t="shared" si="4"/>
        <v>Hawthorn</v>
      </c>
      <c r="L165">
        <f t="shared" si="5"/>
        <v>4</v>
      </c>
    </row>
    <row r="166" spans="1:12">
      <c r="A166">
        <v>20</v>
      </c>
      <c r="B166" t="s">
        <v>12</v>
      </c>
      <c r="C166">
        <v>16</v>
      </c>
      <c r="D166">
        <v>8</v>
      </c>
      <c r="E166">
        <v>104</v>
      </c>
      <c r="F166" t="s">
        <v>16</v>
      </c>
      <c r="G166">
        <v>16</v>
      </c>
      <c r="H166">
        <v>11</v>
      </c>
      <c r="I166">
        <v>107</v>
      </c>
      <c r="J166" t="b">
        <v>0</v>
      </c>
      <c r="K166" t="str">
        <f t="shared" si="4"/>
        <v>North Melbourne</v>
      </c>
      <c r="L166">
        <f t="shared" si="5"/>
        <v>-3</v>
      </c>
    </row>
    <row r="167" spans="1:12">
      <c r="A167">
        <v>20</v>
      </c>
      <c r="B167" t="s">
        <v>10</v>
      </c>
      <c r="C167">
        <v>13</v>
      </c>
      <c r="D167">
        <v>18</v>
      </c>
      <c r="E167">
        <v>96</v>
      </c>
      <c r="F167" t="s">
        <v>13</v>
      </c>
      <c r="G167">
        <v>14</v>
      </c>
      <c r="H167">
        <v>9</v>
      </c>
      <c r="I167">
        <v>93</v>
      </c>
      <c r="J167" t="b">
        <v>1</v>
      </c>
      <c r="K167" t="str">
        <f t="shared" si="4"/>
        <v>Adelaide</v>
      </c>
      <c r="L167">
        <f t="shared" si="5"/>
        <v>3</v>
      </c>
    </row>
    <row r="168" spans="1:12">
      <c r="A168">
        <v>20</v>
      </c>
      <c r="B168" t="s">
        <v>11</v>
      </c>
      <c r="C168">
        <v>9</v>
      </c>
      <c r="D168">
        <v>14</v>
      </c>
      <c r="E168">
        <v>68</v>
      </c>
      <c r="F168" t="s">
        <v>20</v>
      </c>
      <c r="G168">
        <v>15</v>
      </c>
      <c r="H168">
        <v>13</v>
      </c>
      <c r="I168">
        <v>103</v>
      </c>
      <c r="J168" t="b">
        <v>1</v>
      </c>
      <c r="K168" t="str">
        <f t="shared" si="4"/>
        <v>Western Bulldogs</v>
      </c>
      <c r="L168">
        <f t="shared" si="5"/>
        <v>-35</v>
      </c>
    </row>
    <row r="169" spans="1:12">
      <c r="A169">
        <v>20</v>
      </c>
      <c r="B169" t="s">
        <v>24</v>
      </c>
      <c r="C169">
        <v>11</v>
      </c>
      <c r="D169">
        <v>7</v>
      </c>
      <c r="E169">
        <v>73</v>
      </c>
      <c r="F169" t="s">
        <v>18</v>
      </c>
      <c r="G169">
        <v>10</v>
      </c>
      <c r="H169">
        <v>11</v>
      </c>
      <c r="I169">
        <v>71</v>
      </c>
      <c r="J169" t="b">
        <v>0</v>
      </c>
      <c r="K169" t="str">
        <f t="shared" si="4"/>
        <v>Sydney</v>
      </c>
      <c r="L169">
        <f t="shared" si="5"/>
        <v>2</v>
      </c>
    </row>
    <row r="170" spans="1:12">
      <c r="A170">
        <v>20</v>
      </c>
      <c r="B170" t="s">
        <v>8</v>
      </c>
      <c r="C170">
        <v>7</v>
      </c>
      <c r="D170">
        <v>4</v>
      </c>
      <c r="E170">
        <v>46</v>
      </c>
      <c r="F170" t="s">
        <v>19</v>
      </c>
      <c r="G170">
        <v>23</v>
      </c>
      <c r="H170">
        <v>13</v>
      </c>
      <c r="I170">
        <v>151</v>
      </c>
      <c r="J170" t="b">
        <v>0</v>
      </c>
      <c r="K170" t="str">
        <f t="shared" si="4"/>
        <v>GWS</v>
      </c>
      <c r="L170">
        <f t="shared" si="5"/>
        <v>-105</v>
      </c>
    </row>
    <row r="171" spans="1:12">
      <c r="A171">
        <v>20</v>
      </c>
      <c r="B171" t="s">
        <v>21</v>
      </c>
      <c r="C171">
        <v>21</v>
      </c>
      <c r="D171">
        <v>17</v>
      </c>
      <c r="E171">
        <v>143</v>
      </c>
      <c r="F171" t="s">
        <v>15</v>
      </c>
      <c r="G171">
        <v>7</v>
      </c>
      <c r="H171">
        <v>5</v>
      </c>
      <c r="I171">
        <v>47</v>
      </c>
      <c r="J171" t="b">
        <v>0</v>
      </c>
      <c r="K171" t="str">
        <f t="shared" si="4"/>
        <v>Melbourne</v>
      </c>
      <c r="L171">
        <f t="shared" si="5"/>
        <v>96</v>
      </c>
    </row>
    <row r="172" spans="1:12">
      <c r="A172">
        <v>20</v>
      </c>
      <c r="B172" t="s">
        <v>23</v>
      </c>
      <c r="C172">
        <v>21</v>
      </c>
      <c r="D172">
        <v>16</v>
      </c>
      <c r="E172">
        <v>142</v>
      </c>
      <c r="F172" t="s">
        <v>14</v>
      </c>
      <c r="G172">
        <v>13</v>
      </c>
      <c r="H172">
        <v>6</v>
      </c>
      <c r="I172">
        <v>84</v>
      </c>
      <c r="J172" t="b">
        <v>1</v>
      </c>
      <c r="K172" t="str">
        <f t="shared" si="4"/>
        <v>West Coast</v>
      </c>
      <c r="L172">
        <f t="shared" si="5"/>
        <v>58</v>
      </c>
    </row>
    <row r="173" spans="1:12">
      <c r="A173">
        <v>21</v>
      </c>
      <c r="B173" t="s">
        <v>9</v>
      </c>
      <c r="C173">
        <v>18</v>
      </c>
      <c r="D173">
        <v>14</v>
      </c>
      <c r="E173">
        <v>122</v>
      </c>
      <c r="F173" t="s">
        <v>11</v>
      </c>
      <c r="G173">
        <v>11</v>
      </c>
      <c r="H173">
        <v>13</v>
      </c>
      <c r="I173">
        <v>79</v>
      </c>
      <c r="J173" t="b">
        <v>1</v>
      </c>
      <c r="K173" t="str">
        <f t="shared" si="4"/>
        <v>Essendon</v>
      </c>
      <c r="L173">
        <f t="shared" si="5"/>
        <v>43</v>
      </c>
    </row>
    <row r="174" spans="1:12">
      <c r="A174">
        <v>21</v>
      </c>
      <c r="B174" t="s">
        <v>17</v>
      </c>
      <c r="C174">
        <v>10</v>
      </c>
      <c r="D174">
        <v>11</v>
      </c>
      <c r="E174">
        <v>71</v>
      </c>
      <c r="F174" t="s">
        <v>22</v>
      </c>
      <c r="G174">
        <v>8</v>
      </c>
      <c r="H174">
        <v>12</v>
      </c>
      <c r="I174">
        <v>60</v>
      </c>
      <c r="J174" t="b">
        <v>1</v>
      </c>
      <c r="K174" t="str">
        <f t="shared" si="4"/>
        <v>Hawthorn</v>
      </c>
      <c r="L174">
        <f t="shared" si="5"/>
        <v>11</v>
      </c>
    </row>
    <row r="175" spans="1:12">
      <c r="A175">
        <v>21</v>
      </c>
      <c r="B175" t="s">
        <v>15</v>
      </c>
      <c r="C175">
        <v>7</v>
      </c>
      <c r="D175">
        <v>9</v>
      </c>
      <c r="E175">
        <v>51</v>
      </c>
      <c r="F175" t="s">
        <v>7</v>
      </c>
      <c r="G175">
        <v>19</v>
      </c>
      <c r="H175">
        <v>11</v>
      </c>
      <c r="I175">
        <v>125</v>
      </c>
      <c r="J175" t="b">
        <v>0</v>
      </c>
      <c r="K175" t="str">
        <f t="shared" si="4"/>
        <v>Richmond</v>
      </c>
      <c r="L175">
        <f t="shared" si="5"/>
        <v>-74</v>
      </c>
    </row>
    <row r="176" spans="1:12">
      <c r="A176">
        <v>21</v>
      </c>
      <c r="B176" t="s">
        <v>13</v>
      </c>
      <c r="C176">
        <v>9</v>
      </c>
      <c r="D176">
        <v>4</v>
      </c>
      <c r="E176">
        <v>58</v>
      </c>
      <c r="F176" t="s">
        <v>23</v>
      </c>
      <c r="G176">
        <v>9</v>
      </c>
      <c r="H176">
        <v>8</v>
      </c>
      <c r="I176">
        <v>62</v>
      </c>
      <c r="J176" t="b">
        <v>0</v>
      </c>
      <c r="K176" t="str">
        <f t="shared" si="4"/>
        <v>West Coast</v>
      </c>
      <c r="L176">
        <f t="shared" si="5"/>
        <v>-4</v>
      </c>
    </row>
    <row r="177" spans="1:12">
      <c r="A177">
        <v>21</v>
      </c>
      <c r="B177" t="s">
        <v>18</v>
      </c>
      <c r="C177">
        <v>14</v>
      </c>
      <c r="D177">
        <v>20</v>
      </c>
      <c r="E177">
        <v>104</v>
      </c>
      <c r="F177" t="s">
        <v>12</v>
      </c>
      <c r="G177">
        <v>11</v>
      </c>
      <c r="H177">
        <v>7</v>
      </c>
      <c r="I177">
        <v>73</v>
      </c>
      <c r="J177" t="b">
        <v>0</v>
      </c>
      <c r="K177" t="str">
        <f t="shared" si="4"/>
        <v>Collingwood</v>
      </c>
      <c r="L177">
        <f t="shared" si="5"/>
        <v>31</v>
      </c>
    </row>
    <row r="178" spans="1:12">
      <c r="A178">
        <v>21</v>
      </c>
      <c r="B178" t="s">
        <v>19</v>
      </c>
      <c r="C178">
        <v>15</v>
      </c>
      <c r="D178">
        <v>16</v>
      </c>
      <c r="E178">
        <v>106</v>
      </c>
      <c r="F178" t="s">
        <v>10</v>
      </c>
      <c r="G178">
        <v>13</v>
      </c>
      <c r="H178">
        <v>14</v>
      </c>
      <c r="I178">
        <v>92</v>
      </c>
      <c r="J178" t="b">
        <v>0</v>
      </c>
      <c r="K178" t="str">
        <f t="shared" si="4"/>
        <v>GWS</v>
      </c>
      <c r="L178">
        <f t="shared" si="5"/>
        <v>14</v>
      </c>
    </row>
    <row r="179" spans="1:12">
      <c r="A179">
        <v>21</v>
      </c>
      <c r="B179" t="s">
        <v>16</v>
      </c>
      <c r="C179">
        <v>12</v>
      </c>
      <c r="D179">
        <v>13</v>
      </c>
      <c r="E179">
        <v>85</v>
      </c>
      <c r="F179" t="s">
        <v>20</v>
      </c>
      <c r="G179">
        <v>13</v>
      </c>
      <c r="H179">
        <v>14</v>
      </c>
      <c r="I179">
        <v>92</v>
      </c>
      <c r="J179" t="b">
        <v>1</v>
      </c>
      <c r="K179" t="str">
        <f t="shared" si="4"/>
        <v>Western Bulldogs</v>
      </c>
      <c r="L179">
        <f t="shared" si="5"/>
        <v>-7</v>
      </c>
    </row>
    <row r="180" spans="1:12">
      <c r="A180">
        <v>21</v>
      </c>
      <c r="B180" t="s">
        <v>21</v>
      </c>
      <c r="C180">
        <v>10</v>
      </c>
      <c r="D180">
        <v>18</v>
      </c>
      <c r="E180">
        <v>78</v>
      </c>
      <c r="F180" t="s">
        <v>24</v>
      </c>
      <c r="G180">
        <v>13</v>
      </c>
      <c r="H180">
        <v>9</v>
      </c>
      <c r="I180">
        <v>87</v>
      </c>
      <c r="J180" t="b">
        <v>0</v>
      </c>
      <c r="K180" t="str">
        <f t="shared" si="4"/>
        <v>Sydney</v>
      </c>
      <c r="L180">
        <f t="shared" si="5"/>
        <v>-9</v>
      </c>
    </row>
    <row r="181" spans="1:12">
      <c r="A181">
        <v>21</v>
      </c>
      <c r="B181" t="s">
        <v>14</v>
      </c>
      <c r="C181">
        <v>15</v>
      </c>
      <c r="D181">
        <v>11</v>
      </c>
      <c r="E181">
        <v>101</v>
      </c>
      <c r="F181" t="s">
        <v>8</v>
      </c>
      <c r="G181">
        <v>10</v>
      </c>
      <c r="H181">
        <v>12</v>
      </c>
      <c r="I181">
        <v>72</v>
      </c>
      <c r="J181" t="b">
        <v>0</v>
      </c>
      <c r="K181" t="str">
        <f t="shared" si="4"/>
        <v>Fremantle</v>
      </c>
      <c r="L181">
        <f t="shared" si="5"/>
        <v>29</v>
      </c>
    </row>
    <row r="182" spans="1:12">
      <c r="A182">
        <v>22</v>
      </c>
      <c r="B182" t="s">
        <v>7</v>
      </c>
      <c r="C182">
        <v>12</v>
      </c>
      <c r="D182">
        <v>9</v>
      </c>
      <c r="E182">
        <v>81</v>
      </c>
      <c r="F182" t="s">
        <v>9</v>
      </c>
      <c r="G182">
        <v>11</v>
      </c>
      <c r="H182">
        <v>7</v>
      </c>
      <c r="I182">
        <v>73</v>
      </c>
      <c r="J182" t="b">
        <v>1</v>
      </c>
      <c r="K182" t="str">
        <f t="shared" si="4"/>
        <v>Richmond</v>
      </c>
      <c r="L182">
        <f t="shared" si="5"/>
        <v>8</v>
      </c>
    </row>
    <row r="183" spans="1:12">
      <c r="A183">
        <v>22</v>
      </c>
      <c r="B183" t="s">
        <v>18</v>
      </c>
      <c r="C183">
        <v>17</v>
      </c>
      <c r="D183">
        <v>13</v>
      </c>
      <c r="E183">
        <v>115</v>
      </c>
      <c r="F183" t="s">
        <v>13</v>
      </c>
      <c r="G183">
        <v>10</v>
      </c>
      <c r="H183">
        <v>4</v>
      </c>
      <c r="I183">
        <v>64</v>
      </c>
      <c r="J183" t="b">
        <v>0</v>
      </c>
      <c r="K183" t="str">
        <f t="shared" si="4"/>
        <v>Collingwood</v>
      </c>
      <c r="L183">
        <f t="shared" si="5"/>
        <v>51</v>
      </c>
    </row>
    <row r="184" spans="1:12">
      <c r="A184">
        <v>22</v>
      </c>
      <c r="B184" t="s">
        <v>22</v>
      </c>
      <c r="C184">
        <v>24</v>
      </c>
      <c r="D184">
        <v>14</v>
      </c>
      <c r="E184">
        <v>158</v>
      </c>
      <c r="F184" t="s">
        <v>14</v>
      </c>
      <c r="G184">
        <v>3</v>
      </c>
      <c r="H184">
        <v>7</v>
      </c>
      <c r="I184">
        <v>25</v>
      </c>
      <c r="J184" t="b">
        <v>0</v>
      </c>
      <c r="K184" t="str">
        <f t="shared" si="4"/>
        <v>Geelong</v>
      </c>
      <c r="L184">
        <f t="shared" si="5"/>
        <v>133</v>
      </c>
    </row>
    <row r="185" spans="1:12">
      <c r="A185">
        <v>22</v>
      </c>
      <c r="B185" t="s">
        <v>19</v>
      </c>
      <c r="C185">
        <v>8</v>
      </c>
      <c r="D185">
        <v>12</v>
      </c>
      <c r="E185">
        <v>60</v>
      </c>
      <c r="F185" t="s">
        <v>24</v>
      </c>
      <c r="G185">
        <v>11</v>
      </c>
      <c r="H185">
        <v>14</v>
      </c>
      <c r="I185">
        <v>80</v>
      </c>
      <c r="J185" t="b">
        <v>0</v>
      </c>
      <c r="K185" t="str">
        <f t="shared" si="4"/>
        <v>Sydney</v>
      </c>
      <c r="L185">
        <f t="shared" si="5"/>
        <v>-20</v>
      </c>
    </row>
    <row r="186" spans="1:12">
      <c r="A186">
        <v>22</v>
      </c>
      <c r="B186" t="s">
        <v>15</v>
      </c>
      <c r="C186">
        <v>11</v>
      </c>
      <c r="D186">
        <v>8</v>
      </c>
      <c r="E186">
        <v>74</v>
      </c>
      <c r="F186" t="s">
        <v>12</v>
      </c>
      <c r="G186">
        <v>10</v>
      </c>
      <c r="H186">
        <v>18</v>
      </c>
      <c r="I186">
        <v>78</v>
      </c>
      <c r="J186" t="b">
        <v>0</v>
      </c>
      <c r="K186" t="str">
        <f t="shared" si="4"/>
        <v>Brisbane Lions</v>
      </c>
      <c r="L186">
        <f t="shared" si="5"/>
        <v>-4</v>
      </c>
    </row>
    <row r="187" spans="1:12">
      <c r="A187">
        <v>22</v>
      </c>
      <c r="B187" t="s">
        <v>11</v>
      </c>
      <c r="C187">
        <v>11</v>
      </c>
      <c r="D187">
        <v>10</v>
      </c>
      <c r="E187">
        <v>76</v>
      </c>
      <c r="F187" t="s">
        <v>17</v>
      </c>
      <c r="G187">
        <v>12</v>
      </c>
      <c r="H187">
        <v>8</v>
      </c>
      <c r="I187">
        <v>80</v>
      </c>
      <c r="J187" t="b">
        <v>1</v>
      </c>
      <c r="K187" t="str">
        <f t="shared" si="4"/>
        <v>Hawthorn</v>
      </c>
      <c r="L187">
        <f t="shared" si="5"/>
        <v>-4</v>
      </c>
    </row>
    <row r="188" spans="1:12">
      <c r="A188">
        <v>22</v>
      </c>
      <c r="B188" t="s">
        <v>8</v>
      </c>
      <c r="C188">
        <v>7</v>
      </c>
      <c r="D188">
        <v>7</v>
      </c>
      <c r="E188">
        <v>49</v>
      </c>
      <c r="F188" t="s">
        <v>20</v>
      </c>
      <c r="G188">
        <v>10</v>
      </c>
      <c r="H188">
        <v>6</v>
      </c>
      <c r="I188">
        <v>66</v>
      </c>
      <c r="J188" t="b">
        <v>1</v>
      </c>
      <c r="K188" t="str">
        <f t="shared" si="4"/>
        <v>Western Bulldogs</v>
      </c>
      <c r="L188">
        <f t="shared" si="5"/>
        <v>-17</v>
      </c>
    </row>
    <row r="189" spans="1:12">
      <c r="A189">
        <v>22</v>
      </c>
      <c r="B189" t="s">
        <v>23</v>
      </c>
      <c r="C189">
        <v>14</v>
      </c>
      <c r="D189">
        <v>7</v>
      </c>
      <c r="E189">
        <v>91</v>
      </c>
      <c r="F189" t="s">
        <v>21</v>
      </c>
      <c r="G189">
        <v>16</v>
      </c>
      <c r="H189">
        <v>12</v>
      </c>
      <c r="I189">
        <v>108</v>
      </c>
      <c r="J189" t="b">
        <v>0</v>
      </c>
      <c r="K189" t="str">
        <f t="shared" si="4"/>
        <v>Melbourne</v>
      </c>
      <c r="L189">
        <f t="shared" si="5"/>
        <v>-17</v>
      </c>
    </row>
    <row r="190" spans="1:12">
      <c r="A190">
        <v>22</v>
      </c>
      <c r="B190" t="s">
        <v>10</v>
      </c>
      <c r="C190">
        <v>12</v>
      </c>
      <c r="D190">
        <v>14</v>
      </c>
      <c r="E190">
        <v>86</v>
      </c>
      <c r="F190" t="s">
        <v>16</v>
      </c>
      <c r="G190">
        <v>11</v>
      </c>
      <c r="H190">
        <v>11</v>
      </c>
      <c r="I190">
        <v>77</v>
      </c>
      <c r="J190" t="b">
        <v>0</v>
      </c>
      <c r="K190" t="str">
        <f t="shared" si="4"/>
        <v>Adelaide</v>
      </c>
      <c r="L190">
        <f t="shared" si="5"/>
        <v>9</v>
      </c>
    </row>
    <row r="191" spans="1:12">
      <c r="A191">
        <v>23</v>
      </c>
      <c r="B191" t="s">
        <v>13</v>
      </c>
      <c r="C191">
        <v>13</v>
      </c>
      <c r="D191">
        <v>11</v>
      </c>
      <c r="E191">
        <v>89</v>
      </c>
      <c r="F191" t="s">
        <v>9</v>
      </c>
      <c r="G191">
        <v>17</v>
      </c>
      <c r="H191">
        <v>9</v>
      </c>
      <c r="I191">
        <v>111</v>
      </c>
      <c r="J191" t="b">
        <v>0</v>
      </c>
      <c r="K191" t="str">
        <f t="shared" si="4"/>
        <v>Essendon</v>
      </c>
      <c r="L191">
        <f t="shared" si="5"/>
        <v>-22</v>
      </c>
    </row>
    <row r="192" spans="1:12">
      <c r="A192">
        <v>23</v>
      </c>
      <c r="B192" t="s">
        <v>22</v>
      </c>
      <c r="C192">
        <v>22</v>
      </c>
      <c r="D192">
        <v>10</v>
      </c>
      <c r="E192">
        <v>142</v>
      </c>
      <c r="F192" t="s">
        <v>15</v>
      </c>
      <c r="G192">
        <v>5</v>
      </c>
      <c r="H192">
        <v>10</v>
      </c>
      <c r="I192">
        <v>40</v>
      </c>
      <c r="J192" t="b">
        <v>0</v>
      </c>
      <c r="K192" t="str">
        <f t="shared" si="4"/>
        <v>Geelong</v>
      </c>
      <c r="L192">
        <f t="shared" si="5"/>
        <v>102</v>
      </c>
    </row>
    <row r="193" spans="1:12">
      <c r="A193">
        <v>23</v>
      </c>
      <c r="B193" t="s">
        <v>7</v>
      </c>
      <c r="C193">
        <v>15</v>
      </c>
      <c r="D193">
        <v>8</v>
      </c>
      <c r="E193">
        <v>98</v>
      </c>
      <c r="F193" t="s">
        <v>20</v>
      </c>
      <c r="G193">
        <v>14</v>
      </c>
      <c r="H193">
        <v>11</v>
      </c>
      <c r="I193">
        <v>95</v>
      </c>
      <c r="J193" t="b">
        <v>1</v>
      </c>
      <c r="K193" t="str">
        <f t="shared" si="4"/>
        <v>Richmond</v>
      </c>
      <c r="L193">
        <f t="shared" si="5"/>
        <v>3</v>
      </c>
    </row>
    <row r="194" spans="1:12">
      <c r="A194">
        <v>23</v>
      </c>
      <c r="B194" t="s">
        <v>14</v>
      </c>
      <c r="C194">
        <v>9</v>
      </c>
      <c r="D194">
        <v>13</v>
      </c>
      <c r="E194">
        <v>67</v>
      </c>
      <c r="F194" t="s">
        <v>18</v>
      </c>
      <c r="G194">
        <v>11</v>
      </c>
      <c r="H194">
        <v>10</v>
      </c>
      <c r="I194">
        <v>76</v>
      </c>
      <c r="J194" t="b">
        <v>0</v>
      </c>
      <c r="K194" t="str">
        <f t="shared" si="4"/>
        <v>Collingwood</v>
      </c>
      <c r="L194">
        <f t="shared" si="5"/>
        <v>-9</v>
      </c>
    </row>
    <row r="195" spans="1:12">
      <c r="A195">
        <v>23</v>
      </c>
      <c r="B195" t="s">
        <v>8</v>
      </c>
      <c r="C195">
        <v>8</v>
      </c>
      <c r="D195">
        <v>13</v>
      </c>
      <c r="E195">
        <v>61</v>
      </c>
      <c r="F195" t="s">
        <v>10</v>
      </c>
      <c r="G195">
        <v>26</v>
      </c>
      <c r="H195">
        <v>9</v>
      </c>
      <c r="I195">
        <v>165</v>
      </c>
      <c r="J195" t="b">
        <v>0</v>
      </c>
      <c r="K195" t="str">
        <f t="shared" ref="K195:K199" si="6">IF(I195=E195,"Draw",IF(I195&gt;E195,F195,B195))</f>
        <v>Adelaide</v>
      </c>
      <c r="L195">
        <f t="shared" ref="L195:L199" si="7">E195-I195</f>
        <v>-104</v>
      </c>
    </row>
    <row r="196" spans="1:12">
      <c r="A196">
        <v>23</v>
      </c>
      <c r="B196" t="s">
        <v>24</v>
      </c>
      <c r="C196">
        <v>10</v>
      </c>
      <c r="D196">
        <v>14</v>
      </c>
      <c r="E196">
        <v>74</v>
      </c>
      <c r="F196" t="s">
        <v>17</v>
      </c>
      <c r="G196">
        <v>12</v>
      </c>
      <c r="H196">
        <v>11</v>
      </c>
      <c r="I196">
        <v>83</v>
      </c>
      <c r="J196" t="b">
        <v>0</v>
      </c>
      <c r="K196" t="str">
        <f t="shared" si="6"/>
        <v>Hawthorn</v>
      </c>
      <c r="L196">
        <f t="shared" si="7"/>
        <v>-9</v>
      </c>
    </row>
    <row r="197" spans="1:12">
      <c r="A197">
        <v>23</v>
      </c>
      <c r="B197" t="s">
        <v>12</v>
      </c>
      <c r="C197">
        <v>11</v>
      </c>
      <c r="D197">
        <v>6</v>
      </c>
      <c r="E197">
        <v>72</v>
      </c>
      <c r="F197" t="s">
        <v>23</v>
      </c>
      <c r="G197">
        <v>14</v>
      </c>
      <c r="H197">
        <v>14</v>
      </c>
      <c r="I197">
        <v>98</v>
      </c>
      <c r="J197" t="b">
        <v>0</v>
      </c>
      <c r="K197" t="str">
        <f t="shared" si="6"/>
        <v>West Coast</v>
      </c>
      <c r="L197">
        <f t="shared" si="7"/>
        <v>-26</v>
      </c>
    </row>
    <row r="198" spans="1:12">
      <c r="A198">
        <v>23</v>
      </c>
      <c r="B198" t="s">
        <v>21</v>
      </c>
      <c r="C198">
        <v>15</v>
      </c>
      <c r="D198">
        <v>12</v>
      </c>
      <c r="E198">
        <v>102</v>
      </c>
      <c r="F198" t="s">
        <v>19</v>
      </c>
      <c r="G198">
        <v>8</v>
      </c>
      <c r="H198">
        <v>9</v>
      </c>
      <c r="I198">
        <v>57</v>
      </c>
      <c r="J198" t="b">
        <v>0</v>
      </c>
      <c r="K198" t="str">
        <f t="shared" si="6"/>
        <v>Melbourne</v>
      </c>
      <c r="L198">
        <f t="shared" si="7"/>
        <v>45</v>
      </c>
    </row>
    <row r="199" spans="1:12">
      <c r="A199">
        <v>23</v>
      </c>
      <c r="B199" t="s">
        <v>11</v>
      </c>
      <c r="C199">
        <v>14</v>
      </c>
      <c r="D199">
        <v>10</v>
      </c>
      <c r="E199">
        <v>94</v>
      </c>
      <c r="F199" t="s">
        <v>16</v>
      </c>
      <c r="G199">
        <v>17</v>
      </c>
      <c r="H199">
        <v>15</v>
      </c>
      <c r="I199">
        <v>117</v>
      </c>
      <c r="J199" t="b">
        <v>1</v>
      </c>
      <c r="K199" t="str">
        <f t="shared" si="6"/>
        <v>North Melbourne</v>
      </c>
      <c r="L199">
        <f t="shared" si="7"/>
        <v>-23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42A3-9FB6-AC4B-A1B6-F2781C4D024D}">
  <dimension ref="A1:L199"/>
  <sheetViews>
    <sheetView workbookViewId="0">
      <selection activeCell="L1" sqref="L1"/>
    </sheetView>
  </sheetViews>
  <sheetFormatPr baseColWidth="10" defaultRowHeight="16"/>
  <sheetData>
    <row r="1" spans="1:12" ht="34">
      <c r="A1" s="2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38</v>
      </c>
      <c r="H1" s="1" t="s">
        <v>39</v>
      </c>
      <c r="I1" s="1" t="s">
        <v>40</v>
      </c>
      <c r="J1" s="1" t="s">
        <v>42</v>
      </c>
      <c r="K1" s="1" t="s">
        <v>50</v>
      </c>
      <c r="L1" s="1" t="s">
        <v>51</v>
      </c>
    </row>
    <row r="2" spans="1:12">
      <c r="A2">
        <v>1</v>
      </c>
      <c r="B2" t="str">
        <f>'All scores'!F2</f>
        <v>Carlton</v>
      </c>
      <c r="C2">
        <f>'All scores'!G2</f>
        <v>15</v>
      </c>
      <c r="D2">
        <f>'All scores'!H2</f>
        <v>5</v>
      </c>
      <c r="E2">
        <f>'All scores'!I2</f>
        <v>95</v>
      </c>
      <c r="F2" t="str">
        <f>'All scores'!B2</f>
        <v>Richmond</v>
      </c>
      <c r="G2">
        <f>'All scores'!C2</f>
        <v>17</v>
      </c>
      <c r="H2">
        <f>'All scores'!D2</f>
        <v>19</v>
      </c>
      <c r="I2">
        <f>'All scores'!E2</f>
        <v>121</v>
      </c>
      <c r="J2" t="b">
        <f>'All scores'!J2</f>
        <v>1</v>
      </c>
      <c r="K2" t="str">
        <f>IF(I2=E2,"Draw",IF(I2&gt;E2,F2,B2))</f>
        <v>Richmond</v>
      </c>
      <c r="L2">
        <f>E2-I2</f>
        <v>-26</v>
      </c>
    </row>
    <row r="3" spans="1:12">
      <c r="A3">
        <v>1</v>
      </c>
      <c r="B3" t="str">
        <f>'All scores'!F3</f>
        <v>Adelaide</v>
      </c>
      <c r="C3">
        <f>'All scores'!G3</f>
        <v>12</v>
      </c>
      <c r="D3">
        <f>'All scores'!H3</f>
        <v>15</v>
      </c>
      <c r="E3">
        <f>'All scores'!I3</f>
        <v>87</v>
      </c>
      <c r="F3" t="str">
        <f>'All scores'!B3</f>
        <v>Essendon</v>
      </c>
      <c r="G3">
        <f>'All scores'!C3</f>
        <v>14</v>
      </c>
      <c r="H3">
        <f>'All scores'!D3</f>
        <v>15</v>
      </c>
      <c r="I3">
        <f>'All scores'!E3</f>
        <v>99</v>
      </c>
      <c r="J3" t="b">
        <f>'All scores'!J3</f>
        <v>0</v>
      </c>
      <c r="K3" t="str">
        <f t="shared" ref="K3:K66" si="0">IF(I3=E3,"Draw",IF(I3&gt;E3,F3,B3))</f>
        <v>Essendon</v>
      </c>
      <c r="L3">
        <f t="shared" ref="L3:L66" si="1">E3-I3</f>
        <v>-12</v>
      </c>
    </row>
    <row r="4" spans="1:12">
      <c r="A4">
        <v>1</v>
      </c>
      <c r="B4" t="str">
        <f>'All scores'!F4</f>
        <v>Brisbane Lions</v>
      </c>
      <c r="C4">
        <f>'All scores'!G4</f>
        <v>12</v>
      </c>
      <c r="D4">
        <f>'All scores'!H4</f>
        <v>10</v>
      </c>
      <c r="E4">
        <f>'All scores'!I4</f>
        <v>82</v>
      </c>
      <c r="F4" t="str">
        <f>'All scores'!B4</f>
        <v>St. Kilda</v>
      </c>
      <c r="G4">
        <f>'All scores'!C4</f>
        <v>16</v>
      </c>
      <c r="H4">
        <f>'All scores'!D4</f>
        <v>11</v>
      </c>
      <c r="I4">
        <f>'All scores'!E4</f>
        <v>107</v>
      </c>
      <c r="J4" t="b">
        <f>'All scores'!J4</f>
        <v>0</v>
      </c>
      <c r="K4" t="str">
        <f t="shared" si="0"/>
        <v>St. Kilda</v>
      </c>
      <c r="L4">
        <f t="shared" si="1"/>
        <v>-25</v>
      </c>
    </row>
    <row r="5" spans="1:12">
      <c r="A5">
        <v>1</v>
      </c>
      <c r="B5" t="str">
        <f>'All scores'!F5</f>
        <v>Fremantle</v>
      </c>
      <c r="C5">
        <f>'All scores'!G5</f>
        <v>9</v>
      </c>
      <c r="D5">
        <f>'All scores'!H5</f>
        <v>6</v>
      </c>
      <c r="E5">
        <f>'All scores'!I5</f>
        <v>60</v>
      </c>
      <c r="F5" t="str">
        <f>'All scores'!B5</f>
        <v>Port Adelaide</v>
      </c>
      <c r="G5">
        <f>'All scores'!C5</f>
        <v>16</v>
      </c>
      <c r="H5">
        <f>'All scores'!D5</f>
        <v>14</v>
      </c>
      <c r="I5">
        <f>'All scores'!E5</f>
        <v>110</v>
      </c>
      <c r="J5" t="b">
        <f>'All scores'!J5</f>
        <v>0</v>
      </c>
      <c r="K5" t="str">
        <f t="shared" si="0"/>
        <v>Port Adelaide</v>
      </c>
      <c r="L5">
        <f t="shared" si="1"/>
        <v>-50</v>
      </c>
    </row>
    <row r="6" spans="1:12">
      <c r="A6">
        <v>1</v>
      </c>
      <c r="B6" t="str">
        <f>'All scores'!F6</f>
        <v>North Melbourne</v>
      </c>
      <c r="C6">
        <f>'All scores'!G6</f>
        <v>5</v>
      </c>
      <c r="D6">
        <f>'All scores'!H6</f>
        <v>9</v>
      </c>
      <c r="E6">
        <f>'All scores'!I6</f>
        <v>39</v>
      </c>
      <c r="F6" t="str">
        <f>'All scores'!B6</f>
        <v>Gold Coast</v>
      </c>
      <c r="G6">
        <f>'All scores'!C6</f>
        <v>7</v>
      </c>
      <c r="H6">
        <f>'All scores'!D6</f>
        <v>13</v>
      </c>
      <c r="I6">
        <f>'All scores'!E6</f>
        <v>55</v>
      </c>
      <c r="J6" t="b">
        <f>'All scores'!J6</f>
        <v>0</v>
      </c>
      <c r="K6" t="str">
        <f t="shared" si="0"/>
        <v>Gold Coast</v>
      </c>
      <c r="L6">
        <f t="shared" si="1"/>
        <v>-16</v>
      </c>
    </row>
    <row r="7" spans="1:12">
      <c r="A7">
        <v>1</v>
      </c>
      <c r="B7" t="str">
        <f>'All scores'!F7</f>
        <v>Collingwood</v>
      </c>
      <c r="C7">
        <f>'All scores'!G7</f>
        <v>9</v>
      </c>
      <c r="D7">
        <f>'All scores'!H7</f>
        <v>13</v>
      </c>
      <c r="E7">
        <f>'All scores'!I7</f>
        <v>67</v>
      </c>
      <c r="F7" t="str">
        <f>'All scores'!B7</f>
        <v>Hawthorn</v>
      </c>
      <c r="G7">
        <f>'All scores'!C7</f>
        <v>15</v>
      </c>
      <c r="H7">
        <f>'All scores'!D7</f>
        <v>11</v>
      </c>
      <c r="I7">
        <f>'All scores'!E7</f>
        <v>101</v>
      </c>
      <c r="J7" t="b">
        <f>'All scores'!J7</f>
        <v>1</v>
      </c>
      <c r="K7" t="str">
        <f t="shared" si="0"/>
        <v>Hawthorn</v>
      </c>
      <c r="L7">
        <f t="shared" si="1"/>
        <v>-34</v>
      </c>
    </row>
    <row r="8" spans="1:12">
      <c r="A8">
        <v>1</v>
      </c>
      <c r="B8" t="str">
        <f>'All scores'!F8</f>
        <v>Western Bulldogs</v>
      </c>
      <c r="C8">
        <f>'All scores'!G8</f>
        <v>7</v>
      </c>
      <c r="D8">
        <f>'All scores'!H8</f>
        <v>9</v>
      </c>
      <c r="E8">
        <f>'All scores'!I8</f>
        <v>51</v>
      </c>
      <c r="F8" t="str">
        <f>'All scores'!B8</f>
        <v>GWS</v>
      </c>
      <c r="G8">
        <f>'All scores'!C8</f>
        <v>20</v>
      </c>
      <c r="H8">
        <f>'All scores'!D8</f>
        <v>13</v>
      </c>
      <c r="I8">
        <f>'All scores'!E8</f>
        <v>133</v>
      </c>
      <c r="J8" t="b">
        <f>'All scores'!J8</f>
        <v>0</v>
      </c>
      <c r="K8" t="str">
        <f t="shared" si="0"/>
        <v>GWS</v>
      </c>
      <c r="L8">
        <f t="shared" si="1"/>
        <v>-82</v>
      </c>
    </row>
    <row r="9" spans="1:12">
      <c r="A9">
        <v>1</v>
      </c>
      <c r="B9" t="str">
        <f>'All scores'!F9</f>
        <v>Geelong</v>
      </c>
      <c r="C9">
        <f>'All scores'!G9</f>
        <v>14</v>
      </c>
      <c r="D9">
        <f>'All scores'!H9</f>
        <v>13</v>
      </c>
      <c r="E9">
        <f>'All scores'!I9</f>
        <v>97</v>
      </c>
      <c r="F9" t="str">
        <f>'All scores'!B9</f>
        <v>Melbourne</v>
      </c>
      <c r="G9">
        <f>'All scores'!C9</f>
        <v>13</v>
      </c>
      <c r="H9">
        <f>'All scores'!D9</f>
        <v>16</v>
      </c>
      <c r="I9">
        <f>'All scores'!E9</f>
        <v>94</v>
      </c>
      <c r="J9" t="b">
        <f>'All scores'!J9</f>
        <v>1</v>
      </c>
      <c r="K9" t="str">
        <f t="shared" si="0"/>
        <v>Geelong</v>
      </c>
      <c r="L9">
        <f t="shared" si="1"/>
        <v>3</v>
      </c>
    </row>
    <row r="10" spans="1:12">
      <c r="A10">
        <v>1</v>
      </c>
      <c r="B10" t="str">
        <f>'All scores'!F10</f>
        <v>Sydney</v>
      </c>
      <c r="C10">
        <f>'All scores'!G10</f>
        <v>18</v>
      </c>
      <c r="D10">
        <f>'All scores'!H10</f>
        <v>7</v>
      </c>
      <c r="E10">
        <f>'All scores'!I10</f>
        <v>115</v>
      </c>
      <c r="F10" t="str">
        <f>'All scores'!B10</f>
        <v>West Coast</v>
      </c>
      <c r="G10">
        <f>'All scores'!C10</f>
        <v>13</v>
      </c>
      <c r="H10">
        <f>'All scores'!D10</f>
        <v>8</v>
      </c>
      <c r="I10">
        <f>'All scores'!E10</f>
        <v>86</v>
      </c>
      <c r="J10" t="b">
        <f>'All scores'!J10</f>
        <v>0</v>
      </c>
      <c r="K10" t="str">
        <f t="shared" si="0"/>
        <v>Sydney</v>
      </c>
      <c r="L10">
        <f t="shared" si="1"/>
        <v>29</v>
      </c>
    </row>
    <row r="11" spans="1:12">
      <c r="A11">
        <v>2</v>
      </c>
      <c r="B11" t="str">
        <f>'All scores'!F11</f>
        <v>Richmond</v>
      </c>
      <c r="C11">
        <f>'All scores'!G11</f>
        <v>12</v>
      </c>
      <c r="D11">
        <f>'All scores'!H11</f>
        <v>10</v>
      </c>
      <c r="E11">
        <f>'All scores'!I11</f>
        <v>82</v>
      </c>
      <c r="F11" t="str">
        <f>'All scores'!B11</f>
        <v>Adelaide</v>
      </c>
      <c r="G11">
        <f>'All scores'!C11</f>
        <v>18</v>
      </c>
      <c r="H11">
        <f>'All scores'!D11</f>
        <v>10</v>
      </c>
      <c r="I11">
        <f>'All scores'!E11</f>
        <v>118</v>
      </c>
      <c r="J11" t="b">
        <f>'All scores'!J11</f>
        <v>0</v>
      </c>
      <c r="K11" t="str">
        <f t="shared" si="0"/>
        <v>Adelaide</v>
      </c>
      <c r="L11">
        <f t="shared" si="1"/>
        <v>-36</v>
      </c>
    </row>
    <row r="12" spans="1:12">
      <c r="A12">
        <v>2</v>
      </c>
      <c r="B12" t="str">
        <f>'All scores'!F12</f>
        <v>St. Kilda</v>
      </c>
      <c r="C12">
        <f>'All scores'!G12</f>
        <v>5</v>
      </c>
      <c r="D12">
        <f>'All scores'!H12</f>
        <v>13</v>
      </c>
      <c r="E12">
        <f>'All scores'!I12</f>
        <v>43</v>
      </c>
      <c r="F12" t="str">
        <f>'All scores'!B12</f>
        <v>North Melbourne</v>
      </c>
      <c r="G12">
        <f>'All scores'!C12</f>
        <v>13</v>
      </c>
      <c r="H12">
        <f>'All scores'!D12</f>
        <v>17</v>
      </c>
      <c r="I12">
        <f>'All scores'!E12</f>
        <v>95</v>
      </c>
      <c r="J12" t="b">
        <f>'All scores'!J12</f>
        <v>1</v>
      </c>
      <c r="K12" t="str">
        <f t="shared" si="0"/>
        <v>North Melbourne</v>
      </c>
      <c r="L12">
        <f t="shared" si="1"/>
        <v>-52</v>
      </c>
    </row>
    <row r="13" spans="1:12">
      <c r="A13">
        <v>2</v>
      </c>
      <c r="B13" t="str">
        <f>'All scores'!F13</f>
        <v>Gold Coast</v>
      </c>
      <c r="C13">
        <f>'All scores'!G13</f>
        <v>15</v>
      </c>
      <c r="D13">
        <f>'All scores'!H13</f>
        <v>11</v>
      </c>
      <c r="E13">
        <f>'All scores'!I13</f>
        <v>101</v>
      </c>
      <c r="F13" t="str">
        <f>'All scores'!B13</f>
        <v>Carlton</v>
      </c>
      <c r="G13">
        <f>'All scores'!C13</f>
        <v>9</v>
      </c>
      <c r="H13">
        <f>'All scores'!D13</f>
        <v>13</v>
      </c>
      <c r="I13">
        <f>'All scores'!E13</f>
        <v>67</v>
      </c>
      <c r="J13" t="b">
        <f>'All scores'!J13</f>
        <v>0</v>
      </c>
      <c r="K13" t="str">
        <f t="shared" si="0"/>
        <v>Gold Coast</v>
      </c>
      <c r="L13">
        <f t="shared" si="1"/>
        <v>34</v>
      </c>
    </row>
    <row r="14" spans="1:12">
      <c r="A14">
        <v>2</v>
      </c>
      <c r="B14" t="str">
        <f>'All scores'!F14</f>
        <v>GWS</v>
      </c>
      <c r="C14">
        <f>'All scores'!G14</f>
        <v>15</v>
      </c>
      <c r="D14">
        <f>'All scores'!H14</f>
        <v>5</v>
      </c>
      <c r="E14">
        <f>'All scores'!I14</f>
        <v>95</v>
      </c>
      <c r="F14" t="str">
        <f>'All scores'!B14</f>
        <v>Collingwood</v>
      </c>
      <c r="G14">
        <f>'All scores'!C14</f>
        <v>12</v>
      </c>
      <c r="H14">
        <f>'All scores'!D14</f>
        <v>7</v>
      </c>
      <c r="I14">
        <f>'All scores'!E14</f>
        <v>79</v>
      </c>
      <c r="J14" t="b">
        <f>'All scores'!J14</f>
        <v>0</v>
      </c>
      <c r="K14" t="str">
        <f t="shared" si="0"/>
        <v>GWS</v>
      </c>
      <c r="L14">
        <f t="shared" si="1"/>
        <v>16</v>
      </c>
    </row>
    <row r="15" spans="1:12">
      <c r="A15">
        <v>2</v>
      </c>
      <c r="B15" t="str">
        <f>'All scores'!F15</f>
        <v>Melbourne</v>
      </c>
      <c r="C15">
        <f>'All scores'!G15</f>
        <v>14</v>
      </c>
      <c r="D15">
        <f>'All scores'!H15</f>
        <v>16</v>
      </c>
      <c r="E15">
        <f>'All scores'!I15</f>
        <v>100</v>
      </c>
      <c r="F15" t="str">
        <f>'All scores'!B15</f>
        <v>Brisbane Lions</v>
      </c>
      <c r="G15">
        <f>'All scores'!C15</f>
        <v>10</v>
      </c>
      <c r="H15">
        <f>'All scores'!D15</f>
        <v>14</v>
      </c>
      <c r="I15">
        <f>'All scores'!E15</f>
        <v>74</v>
      </c>
      <c r="J15" t="b">
        <f>'All scores'!J15</f>
        <v>0</v>
      </c>
      <c r="K15" t="str">
        <f t="shared" si="0"/>
        <v>Melbourne</v>
      </c>
      <c r="L15">
        <f t="shared" si="1"/>
        <v>26</v>
      </c>
    </row>
    <row r="16" spans="1:12">
      <c r="A16">
        <v>2</v>
      </c>
      <c r="B16" t="str">
        <f>'All scores'!F16</f>
        <v>Essendon</v>
      </c>
      <c r="C16">
        <f>'All scores'!G16</f>
        <v>14</v>
      </c>
      <c r="D16">
        <f>'All scores'!H16</f>
        <v>6</v>
      </c>
      <c r="E16">
        <f>'All scores'!I16</f>
        <v>90</v>
      </c>
      <c r="F16" t="str">
        <f>'All scores'!B16</f>
        <v>Fremantle</v>
      </c>
      <c r="G16">
        <f>'All scores'!C16</f>
        <v>16</v>
      </c>
      <c r="H16">
        <f>'All scores'!D16</f>
        <v>10</v>
      </c>
      <c r="I16">
        <f>'All scores'!E16</f>
        <v>106</v>
      </c>
      <c r="J16" t="b">
        <f>'All scores'!J16</f>
        <v>0</v>
      </c>
      <c r="K16" t="str">
        <f t="shared" si="0"/>
        <v>Fremantle</v>
      </c>
      <c r="L16">
        <f t="shared" si="1"/>
        <v>-16</v>
      </c>
    </row>
    <row r="17" spans="1:12">
      <c r="A17">
        <v>2</v>
      </c>
      <c r="B17" t="str">
        <f>'All scores'!F17</f>
        <v>West Coast</v>
      </c>
      <c r="C17">
        <f>'All scores'!G17</f>
        <v>18</v>
      </c>
      <c r="D17">
        <f>'All scores'!H17</f>
        <v>13</v>
      </c>
      <c r="E17">
        <f>'All scores'!I17</f>
        <v>121</v>
      </c>
      <c r="F17" t="str">
        <f>'All scores'!B17</f>
        <v>Western Bulldogs</v>
      </c>
      <c r="G17">
        <f>'All scores'!C17</f>
        <v>9</v>
      </c>
      <c r="H17">
        <f>'All scores'!D17</f>
        <v>16</v>
      </c>
      <c r="I17">
        <f>'All scores'!E17</f>
        <v>70</v>
      </c>
      <c r="J17" t="b">
        <f>'All scores'!J17</f>
        <v>0</v>
      </c>
      <c r="K17" t="str">
        <f t="shared" si="0"/>
        <v>West Coast</v>
      </c>
      <c r="L17">
        <f t="shared" si="1"/>
        <v>51</v>
      </c>
    </row>
    <row r="18" spans="1:12">
      <c r="A18">
        <v>2</v>
      </c>
      <c r="B18" t="str">
        <f>'All scores'!F18</f>
        <v>Port Adelaide</v>
      </c>
      <c r="C18">
        <f>'All scores'!G18</f>
        <v>14</v>
      </c>
      <c r="D18">
        <f>'All scores'!H18</f>
        <v>10</v>
      </c>
      <c r="E18">
        <f>'All scores'!I18</f>
        <v>94</v>
      </c>
      <c r="F18" t="str">
        <f>'All scores'!B18</f>
        <v>Sydney</v>
      </c>
      <c r="G18">
        <f>'All scores'!C18</f>
        <v>10</v>
      </c>
      <c r="H18">
        <f>'All scores'!D18</f>
        <v>11</v>
      </c>
      <c r="I18">
        <f>'All scores'!E18</f>
        <v>71</v>
      </c>
      <c r="J18" t="b">
        <f>'All scores'!J18</f>
        <v>0</v>
      </c>
      <c r="K18" t="str">
        <f t="shared" si="0"/>
        <v>Port Adelaide</v>
      </c>
      <c r="L18">
        <f t="shared" si="1"/>
        <v>23</v>
      </c>
    </row>
    <row r="19" spans="1:12">
      <c r="A19">
        <v>2</v>
      </c>
      <c r="B19" t="str">
        <f>'All scores'!F19</f>
        <v>Hawthorn</v>
      </c>
      <c r="C19">
        <f>'All scores'!G19</f>
        <v>17</v>
      </c>
      <c r="D19">
        <f>'All scores'!H19</f>
        <v>16</v>
      </c>
      <c r="E19">
        <f>'All scores'!I19</f>
        <v>118</v>
      </c>
      <c r="F19" t="str">
        <f>'All scores'!B19</f>
        <v>Geelong</v>
      </c>
      <c r="G19">
        <f>'All scores'!C19</f>
        <v>18</v>
      </c>
      <c r="H19">
        <f>'All scores'!D19</f>
        <v>9</v>
      </c>
      <c r="I19">
        <f>'All scores'!E19</f>
        <v>117</v>
      </c>
      <c r="J19" t="b">
        <f>'All scores'!J19</f>
        <v>1</v>
      </c>
      <c r="K19" t="str">
        <f t="shared" si="0"/>
        <v>Hawthorn</v>
      </c>
      <c r="L19">
        <f t="shared" si="1"/>
        <v>1</v>
      </c>
    </row>
    <row r="20" spans="1:12">
      <c r="A20">
        <v>3</v>
      </c>
      <c r="B20" t="str">
        <f>'All scores'!F20</f>
        <v>Collingwood</v>
      </c>
      <c r="C20">
        <f>'All scores'!G20</f>
        <v>16</v>
      </c>
      <c r="D20">
        <f>'All scores'!H20</f>
        <v>4</v>
      </c>
      <c r="E20">
        <f>'All scores'!I20</f>
        <v>100</v>
      </c>
      <c r="F20" t="str">
        <f>'All scores'!B20</f>
        <v>Carlton</v>
      </c>
      <c r="G20">
        <f>'All scores'!C20</f>
        <v>11</v>
      </c>
      <c r="H20">
        <f>'All scores'!D20</f>
        <v>10</v>
      </c>
      <c r="I20">
        <f>'All scores'!E20</f>
        <v>76</v>
      </c>
      <c r="J20" t="b">
        <f>'All scores'!J20</f>
        <v>1</v>
      </c>
      <c r="K20" t="str">
        <f t="shared" si="0"/>
        <v>Collingwood</v>
      </c>
      <c r="L20">
        <f t="shared" si="1"/>
        <v>24</v>
      </c>
    </row>
    <row r="21" spans="1:12">
      <c r="A21">
        <v>3</v>
      </c>
      <c r="B21" t="str">
        <f>'All scores'!F21</f>
        <v>Brisbane Lions</v>
      </c>
      <c r="C21">
        <f>'All scores'!G21</f>
        <v>14</v>
      </c>
      <c r="D21">
        <f>'All scores'!H21</f>
        <v>8</v>
      </c>
      <c r="E21">
        <f>'All scores'!I21</f>
        <v>92</v>
      </c>
      <c r="F21" t="str">
        <f>'All scores'!B21</f>
        <v>Port Adelaide</v>
      </c>
      <c r="G21">
        <f>'All scores'!C21</f>
        <v>14</v>
      </c>
      <c r="H21">
        <f>'All scores'!D21</f>
        <v>13</v>
      </c>
      <c r="I21">
        <f>'All scores'!E21</f>
        <v>97</v>
      </c>
      <c r="J21" t="b">
        <f>'All scores'!J21</f>
        <v>0</v>
      </c>
      <c r="K21" t="str">
        <f t="shared" si="0"/>
        <v>Port Adelaide</v>
      </c>
      <c r="L21">
        <f t="shared" si="1"/>
        <v>-5</v>
      </c>
    </row>
    <row r="22" spans="1:12">
      <c r="A22">
        <v>3</v>
      </c>
      <c r="B22" t="str">
        <f>'All scores'!F22</f>
        <v>North Melbourne</v>
      </c>
      <c r="C22">
        <f>'All scores'!G22</f>
        <v>13</v>
      </c>
      <c r="D22">
        <f>'All scores'!H22</f>
        <v>8</v>
      </c>
      <c r="E22">
        <f>'All scores'!I22</f>
        <v>86</v>
      </c>
      <c r="F22" t="str">
        <f>'All scores'!B22</f>
        <v>Melbourne</v>
      </c>
      <c r="G22">
        <f>'All scores'!C22</f>
        <v>18</v>
      </c>
      <c r="H22">
        <f>'All scores'!D22</f>
        <v>15</v>
      </c>
      <c r="I22">
        <f>'All scores'!E22</f>
        <v>123</v>
      </c>
      <c r="J22" t="b">
        <f>'All scores'!J22</f>
        <v>1</v>
      </c>
      <c r="K22" t="str">
        <f t="shared" si="0"/>
        <v>Melbourne</v>
      </c>
      <c r="L22">
        <f t="shared" si="1"/>
        <v>-37</v>
      </c>
    </row>
    <row r="23" spans="1:12">
      <c r="A23">
        <v>3</v>
      </c>
      <c r="B23" t="str">
        <f>'All scores'!F23</f>
        <v>Fremantle</v>
      </c>
      <c r="C23">
        <f>'All scores'!G23</f>
        <v>13</v>
      </c>
      <c r="D23">
        <f>'All scores'!H23</f>
        <v>18</v>
      </c>
      <c r="E23">
        <f>'All scores'!I23</f>
        <v>96</v>
      </c>
      <c r="F23" t="str">
        <f>'All scores'!B23</f>
        <v>Gold Coast</v>
      </c>
      <c r="G23">
        <f>'All scores'!C23</f>
        <v>10</v>
      </c>
      <c r="H23">
        <f>'All scores'!D23</f>
        <v>8</v>
      </c>
      <c r="I23">
        <f>'All scores'!E23</f>
        <v>68</v>
      </c>
      <c r="J23" t="b">
        <f>'All scores'!J23</f>
        <v>0</v>
      </c>
      <c r="K23" t="str">
        <f t="shared" si="0"/>
        <v>Fremantle</v>
      </c>
      <c r="L23">
        <f t="shared" si="1"/>
        <v>28</v>
      </c>
    </row>
    <row r="24" spans="1:12">
      <c r="A24">
        <v>3</v>
      </c>
      <c r="B24" t="str">
        <f>'All scores'!F24</f>
        <v>GWS</v>
      </c>
      <c r="C24">
        <f>'All scores'!G24</f>
        <v>12</v>
      </c>
      <c r="D24">
        <f>'All scores'!H24</f>
        <v>15</v>
      </c>
      <c r="E24">
        <f>'All scores'!I24</f>
        <v>87</v>
      </c>
      <c r="F24" t="str">
        <f>'All scores'!B24</f>
        <v>Sydney</v>
      </c>
      <c r="G24">
        <f>'All scores'!C24</f>
        <v>16</v>
      </c>
      <c r="H24">
        <f>'All scores'!D24</f>
        <v>7</v>
      </c>
      <c r="I24">
        <f>'All scores'!E24</f>
        <v>103</v>
      </c>
      <c r="J24" t="b">
        <f>'All scores'!J24</f>
        <v>1</v>
      </c>
      <c r="K24" t="str">
        <f t="shared" si="0"/>
        <v>Sydney</v>
      </c>
      <c r="L24">
        <f t="shared" si="1"/>
        <v>-16</v>
      </c>
    </row>
    <row r="25" spans="1:12">
      <c r="A25">
        <v>3</v>
      </c>
      <c r="B25" t="str">
        <f>'All scores'!F25</f>
        <v>Adelaide</v>
      </c>
      <c r="C25">
        <f>'All scores'!G25</f>
        <v>15</v>
      </c>
      <c r="D25">
        <f>'All scores'!H25</f>
        <v>14</v>
      </c>
      <c r="E25">
        <f>'All scores'!I25</f>
        <v>104</v>
      </c>
      <c r="F25" t="str">
        <f>'All scores'!B25</f>
        <v>St. Kilda</v>
      </c>
      <c r="G25">
        <f>'All scores'!C25</f>
        <v>7</v>
      </c>
      <c r="H25">
        <f>'All scores'!D25</f>
        <v>13</v>
      </c>
      <c r="I25">
        <f>'All scores'!E25</f>
        <v>55</v>
      </c>
      <c r="J25" t="b">
        <f>'All scores'!J25</f>
        <v>0</v>
      </c>
      <c r="K25" t="str">
        <f t="shared" si="0"/>
        <v>Adelaide</v>
      </c>
      <c r="L25">
        <f t="shared" si="1"/>
        <v>49</v>
      </c>
    </row>
    <row r="26" spans="1:12">
      <c r="A26">
        <v>3</v>
      </c>
      <c r="B26" t="str">
        <f>'All scores'!F26</f>
        <v>Hawthorn</v>
      </c>
      <c r="C26">
        <f>'All scores'!G26</f>
        <v>13</v>
      </c>
      <c r="D26">
        <f>'All scores'!H26</f>
        <v>11</v>
      </c>
      <c r="E26">
        <f>'All scores'!I26</f>
        <v>89</v>
      </c>
      <c r="F26" t="str">
        <f>'All scores'!B26</f>
        <v>Richmond</v>
      </c>
      <c r="G26">
        <f>'All scores'!C26</f>
        <v>15</v>
      </c>
      <c r="H26">
        <f>'All scores'!D26</f>
        <v>12</v>
      </c>
      <c r="I26">
        <f>'All scores'!E26</f>
        <v>102</v>
      </c>
      <c r="J26" t="b">
        <f>'All scores'!J26</f>
        <v>1</v>
      </c>
      <c r="K26" t="str">
        <f t="shared" si="0"/>
        <v>Richmond</v>
      </c>
      <c r="L26">
        <f t="shared" si="1"/>
        <v>-13</v>
      </c>
    </row>
    <row r="27" spans="1:12">
      <c r="A27">
        <v>3</v>
      </c>
      <c r="B27" t="str">
        <f>'All scores'!F27</f>
        <v>Essendon</v>
      </c>
      <c r="C27">
        <f>'All scores'!G27</f>
        <v>12</v>
      </c>
      <c r="D27">
        <f>'All scores'!H27</f>
        <v>11</v>
      </c>
      <c r="E27">
        <f>'All scores'!I27</f>
        <v>83</v>
      </c>
      <c r="F27" t="str">
        <f>'All scores'!B27</f>
        <v>Western Bulldogs</v>
      </c>
      <c r="G27">
        <f>'All scores'!C27</f>
        <v>14</v>
      </c>
      <c r="H27">
        <f>'All scores'!D27</f>
        <v>20</v>
      </c>
      <c r="I27">
        <f>'All scores'!E27</f>
        <v>104</v>
      </c>
      <c r="J27" t="b">
        <f>'All scores'!J27</f>
        <v>1</v>
      </c>
      <c r="K27" t="str">
        <f t="shared" si="0"/>
        <v>Western Bulldogs</v>
      </c>
      <c r="L27">
        <f t="shared" si="1"/>
        <v>-21</v>
      </c>
    </row>
    <row r="28" spans="1:12">
      <c r="A28">
        <v>3</v>
      </c>
      <c r="B28" t="str">
        <f>'All scores'!F28</f>
        <v>Geelong</v>
      </c>
      <c r="C28">
        <f>'All scores'!G28</f>
        <v>11</v>
      </c>
      <c r="D28">
        <f>'All scores'!H28</f>
        <v>14</v>
      </c>
      <c r="E28">
        <f>'All scores'!I28</f>
        <v>80</v>
      </c>
      <c r="F28" t="str">
        <f>'All scores'!B28</f>
        <v>West Coast</v>
      </c>
      <c r="G28">
        <f>'All scores'!C28</f>
        <v>14</v>
      </c>
      <c r="H28">
        <f>'All scores'!D28</f>
        <v>11</v>
      </c>
      <c r="I28">
        <f>'All scores'!E28</f>
        <v>95</v>
      </c>
      <c r="J28" t="b">
        <f>'All scores'!J28</f>
        <v>0</v>
      </c>
      <c r="K28" t="str">
        <f t="shared" si="0"/>
        <v>West Coast</v>
      </c>
      <c r="L28">
        <f t="shared" si="1"/>
        <v>-15</v>
      </c>
    </row>
    <row r="29" spans="1:12">
      <c r="A29">
        <v>4</v>
      </c>
      <c r="B29" t="str">
        <f>'All scores'!F29</f>
        <v>Collingwood</v>
      </c>
      <c r="C29">
        <f>'All scores'!G29</f>
        <v>16</v>
      </c>
      <c r="D29">
        <f>'All scores'!H29</f>
        <v>10</v>
      </c>
      <c r="E29">
        <f>'All scores'!I29</f>
        <v>106</v>
      </c>
      <c r="F29" t="str">
        <f>'All scores'!B29</f>
        <v>Adelaide</v>
      </c>
      <c r="G29">
        <f>'All scores'!C29</f>
        <v>9</v>
      </c>
      <c r="H29">
        <f>'All scores'!D29</f>
        <v>4</v>
      </c>
      <c r="I29">
        <f>'All scores'!E29</f>
        <v>58</v>
      </c>
      <c r="J29" t="b">
        <f>'All scores'!J29</f>
        <v>0</v>
      </c>
      <c r="K29" t="str">
        <f t="shared" si="0"/>
        <v>Collingwood</v>
      </c>
      <c r="L29">
        <f t="shared" si="1"/>
        <v>48</v>
      </c>
    </row>
    <row r="30" spans="1:12">
      <c r="A30">
        <v>4</v>
      </c>
      <c r="B30" t="str">
        <f>'All scores'!F30</f>
        <v>Fremantle</v>
      </c>
      <c r="C30">
        <f>'All scores'!G30</f>
        <v>7</v>
      </c>
      <c r="D30">
        <f>'All scores'!H30</f>
        <v>9</v>
      </c>
      <c r="E30">
        <f>'All scores'!I30</f>
        <v>51</v>
      </c>
      <c r="F30" t="str">
        <f>'All scores'!B30</f>
        <v>GWS</v>
      </c>
      <c r="G30">
        <f>'All scores'!C30</f>
        <v>11</v>
      </c>
      <c r="H30">
        <f>'All scores'!D30</f>
        <v>16</v>
      </c>
      <c r="I30">
        <f>'All scores'!E30</f>
        <v>82</v>
      </c>
      <c r="J30" t="b">
        <f>'All scores'!J30</f>
        <v>0</v>
      </c>
      <c r="K30" t="str">
        <f t="shared" si="0"/>
        <v>GWS</v>
      </c>
      <c r="L30">
        <f t="shared" si="1"/>
        <v>-31</v>
      </c>
    </row>
    <row r="31" spans="1:12">
      <c r="A31">
        <v>4</v>
      </c>
      <c r="B31" t="str">
        <f>'All scores'!F31</f>
        <v>Brisbane Lions</v>
      </c>
      <c r="C31">
        <f>'All scores'!G31</f>
        <v>2</v>
      </c>
      <c r="D31">
        <f>'All scores'!H31</f>
        <v>5</v>
      </c>
      <c r="E31">
        <f>'All scores'!I31</f>
        <v>17</v>
      </c>
      <c r="F31" t="str">
        <f>'All scores'!B31</f>
        <v>Richmond</v>
      </c>
      <c r="G31">
        <f>'All scores'!C31</f>
        <v>16</v>
      </c>
      <c r="H31">
        <f>'All scores'!D31</f>
        <v>14</v>
      </c>
      <c r="I31">
        <f>'All scores'!E31</f>
        <v>110</v>
      </c>
      <c r="J31" t="b">
        <f>'All scores'!J31</f>
        <v>0</v>
      </c>
      <c r="K31" t="str">
        <f t="shared" si="0"/>
        <v>Richmond</v>
      </c>
      <c r="L31">
        <f t="shared" si="1"/>
        <v>-93</v>
      </c>
    </row>
    <row r="32" spans="1:12">
      <c r="A32">
        <v>4</v>
      </c>
      <c r="B32" t="str">
        <f>'All scores'!F32</f>
        <v>Sydney</v>
      </c>
      <c r="C32">
        <f>'All scores'!G32</f>
        <v>13</v>
      </c>
      <c r="D32">
        <f>'All scores'!H32</f>
        <v>8</v>
      </c>
      <c r="E32">
        <f>'All scores'!I32</f>
        <v>86</v>
      </c>
      <c r="F32" t="str">
        <f>'All scores'!B32</f>
        <v>Western Bulldogs</v>
      </c>
      <c r="G32">
        <f>'All scores'!C32</f>
        <v>11</v>
      </c>
      <c r="H32">
        <f>'All scores'!D32</f>
        <v>13</v>
      </c>
      <c r="I32">
        <f>'All scores'!E32</f>
        <v>79</v>
      </c>
      <c r="J32" t="b">
        <f>'All scores'!J32</f>
        <v>0</v>
      </c>
      <c r="K32" t="str">
        <f t="shared" si="0"/>
        <v>Sydney</v>
      </c>
      <c r="L32">
        <f t="shared" si="1"/>
        <v>7</v>
      </c>
    </row>
    <row r="33" spans="1:12">
      <c r="A33">
        <v>4</v>
      </c>
      <c r="B33" t="str">
        <f>'All scores'!F33</f>
        <v>Carlton</v>
      </c>
      <c r="C33">
        <f>'All scores'!G33</f>
        <v>4</v>
      </c>
      <c r="D33">
        <f>'All scores'!H33</f>
        <v>6</v>
      </c>
      <c r="E33">
        <f>'All scores'!I33</f>
        <v>30</v>
      </c>
      <c r="F33" t="str">
        <f>'All scores'!B33</f>
        <v>North Melbourne</v>
      </c>
      <c r="G33">
        <f>'All scores'!C33</f>
        <v>18</v>
      </c>
      <c r="H33">
        <f>'All scores'!D33</f>
        <v>8</v>
      </c>
      <c r="I33">
        <f>'All scores'!E33</f>
        <v>116</v>
      </c>
      <c r="J33" t="b">
        <f>'All scores'!J33</f>
        <v>1</v>
      </c>
      <c r="K33" t="str">
        <f t="shared" si="0"/>
        <v>North Melbourne</v>
      </c>
      <c r="L33">
        <f t="shared" si="1"/>
        <v>-86</v>
      </c>
    </row>
    <row r="34" spans="1:12">
      <c r="A34">
        <v>4</v>
      </c>
      <c r="B34" t="str">
        <f>'All scores'!F34</f>
        <v>Gold Coast</v>
      </c>
      <c r="C34">
        <f>'All scores'!G34</f>
        <v>9</v>
      </c>
      <c r="D34">
        <f>'All scores'!H34</f>
        <v>5</v>
      </c>
      <c r="E34">
        <f>'All scores'!I34</f>
        <v>59</v>
      </c>
      <c r="F34" t="str">
        <f>'All scores'!B34</f>
        <v>West Coast</v>
      </c>
      <c r="G34">
        <f>'All scores'!C34</f>
        <v>21</v>
      </c>
      <c r="H34">
        <f>'All scores'!D34</f>
        <v>13</v>
      </c>
      <c r="I34">
        <f>'All scores'!E34</f>
        <v>139</v>
      </c>
      <c r="J34" t="b">
        <f>'All scores'!J34</f>
        <v>0</v>
      </c>
      <c r="K34" t="str">
        <f t="shared" si="0"/>
        <v>West Coast</v>
      </c>
      <c r="L34">
        <f t="shared" si="1"/>
        <v>-80</v>
      </c>
    </row>
    <row r="35" spans="1:12">
      <c r="A35">
        <v>4</v>
      </c>
      <c r="B35" t="str">
        <f>'All scores'!F35</f>
        <v>Port Adelaide</v>
      </c>
      <c r="C35">
        <f>'All scores'!G35</f>
        <v>12</v>
      </c>
      <c r="D35">
        <f>'All scores'!H35</f>
        <v>12</v>
      </c>
      <c r="E35">
        <f>'All scores'!I35</f>
        <v>84</v>
      </c>
      <c r="F35" t="str">
        <f>'All scores'!B35</f>
        <v>Essendon</v>
      </c>
      <c r="G35">
        <f>'All scores'!C35</f>
        <v>16</v>
      </c>
      <c r="H35">
        <f>'All scores'!D35</f>
        <v>10</v>
      </c>
      <c r="I35">
        <f>'All scores'!E35</f>
        <v>106</v>
      </c>
      <c r="J35" t="b">
        <f>'All scores'!J35</f>
        <v>0</v>
      </c>
      <c r="K35" t="str">
        <f t="shared" si="0"/>
        <v>Essendon</v>
      </c>
      <c r="L35">
        <f t="shared" si="1"/>
        <v>-22</v>
      </c>
    </row>
    <row r="36" spans="1:12">
      <c r="A36">
        <v>4</v>
      </c>
      <c r="B36" t="str">
        <f>'All scores'!F36</f>
        <v>Melbourne</v>
      </c>
      <c r="C36">
        <f>'All scores'!G36</f>
        <v>6</v>
      </c>
      <c r="D36">
        <f>'All scores'!H36</f>
        <v>12</v>
      </c>
      <c r="E36">
        <f>'All scores'!I36</f>
        <v>48</v>
      </c>
      <c r="F36" t="str">
        <f>'All scores'!B36</f>
        <v>Hawthorn</v>
      </c>
      <c r="G36">
        <f>'All scores'!C36</f>
        <v>18</v>
      </c>
      <c r="H36">
        <f>'All scores'!D36</f>
        <v>7</v>
      </c>
      <c r="I36">
        <f>'All scores'!E36</f>
        <v>115</v>
      </c>
      <c r="J36" t="b">
        <f>'All scores'!J36</f>
        <v>1</v>
      </c>
      <c r="K36" t="str">
        <f t="shared" si="0"/>
        <v>Hawthorn</v>
      </c>
      <c r="L36">
        <f t="shared" si="1"/>
        <v>-67</v>
      </c>
    </row>
    <row r="37" spans="1:12">
      <c r="A37">
        <v>4</v>
      </c>
      <c r="B37" t="str">
        <f>'All scores'!F37</f>
        <v>St. Kilda</v>
      </c>
      <c r="C37">
        <f>'All scores'!G37</f>
        <v>7</v>
      </c>
      <c r="D37">
        <f>'All scores'!H37</f>
        <v>14</v>
      </c>
      <c r="E37">
        <f>'All scores'!I37</f>
        <v>56</v>
      </c>
      <c r="F37" t="str">
        <f>'All scores'!B37</f>
        <v>Geelong</v>
      </c>
      <c r="G37">
        <f>'All scores'!C37</f>
        <v>15</v>
      </c>
      <c r="H37">
        <f>'All scores'!D37</f>
        <v>13</v>
      </c>
      <c r="I37">
        <f>'All scores'!E37</f>
        <v>103</v>
      </c>
      <c r="J37" t="b">
        <f>'All scores'!J37</f>
        <v>1</v>
      </c>
      <c r="K37" t="str">
        <f t="shared" si="0"/>
        <v>Geelong</v>
      </c>
      <c r="L37">
        <f t="shared" si="1"/>
        <v>-47</v>
      </c>
    </row>
    <row r="38" spans="1:12">
      <c r="A38">
        <v>5</v>
      </c>
      <c r="B38" t="str">
        <f>'All scores'!F38</f>
        <v>Adelaide</v>
      </c>
      <c r="C38">
        <f>'All scores'!G38</f>
        <v>12</v>
      </c>
      <c r="D38">
        <f>'All scores'!H38</f>
        <v>13</v>
      </c>
      <c r="E38">
        <f>'All scores'!I38</f>
        <v>85</v>
      </c>
      <c r="F38" t="str">
        <f>'All scores'!B38</f>
        <v>Sydney</v>
      </c>
      <c r="G38">
        <f>'All scores'!C38</f>
        <v>10</v>
      </c>
      <c r="H38">
        <f>'All scores'!D38</f>
        <v>15</v>
      </c>
      <c r="I38">
        <f>'All scores'!E38</f>
        <v>75</v>
      </c>
      <c r="J38" t="b">
        <f>'All scores'!J38</f>
        <v>0</v>
      </c>
      <c r="K38" t="str">
        <f t="shared" si="0"/>
        <v>Adelaide</v>
      </c>
      <c r="L38">
        <f t="shared" si="1"/>
        <v>10</v>
      </c>
    </row>
    <row r="39" spans="1:12">
      <c r="A39" s="3">
        <v>5</v>
      </c>
      <c r="B39" t="str">
        <f>'All scores'!F39</f>
        <v>GWS</v>
      </c>
      <c r="C39">
        <f>'All scores'!G39</f>
        <v>9</v>
      </c>
      <c r="D39">
        <f>'All scores'!H39</f>
        <v>19</v>
      </c>
      <c r="E39">
        <f>'All scores'!I39</f>
        <v>73</v>
      </c>
      <c r="F39" t="str">
        <f>'All scores'!B39</f>
        <v>St. Kilda</v>
      </c>
      <c r="G39">
        <f>'All scores'!C39</f>
        <v>10</v>
      </c>
      <c r="H39">
        <f>'All scores'!D39</f>
        <v>13</v>
      </c>
      <c r="I39">
        <f>'All scores'!E39</f>
        <v>73</v>
      </c>
      <c r="J39" t="b">
        <f>'All scores'!J39</f>
        <v>0</v>
      </c>
      <c r="K39" t="str">
        <f t="shared" si="0"/>
        <v>Draw</v>
      </c>
      <c r="L39">
        <f t="shared" si="1"/>
        <v>0</v>
      </c>
    </row>
    <row r="40" spans="1:12">
      <c r="A40">
        <v>5</v>
      </c>
      <c r="B40" t="str">
        <f>'All scores'!F40</f>
        <v>West Coast</v>
      </c>
      <c r="C40">
        <f>'All scores'!G40</f>
        <v>10</v>
      </c>
      <c r="D40">
        <f>'All scores'!H40</f>
        <v>19</v>
      </c>
      <c r="E40">
        <f>'All scores'!I40</f>
        <v>79</v>
      </c>
      <c r="F40" t="str">
        <f>'All scores'!B40</f>
        <v>Carlton</v>
      </c>
      <c r="G40">
        <f>'All scores'!C40</f>
        <v>10</v>
      </c>
      <c r="H40">
        <f>'All scores'!D40</f>
        <v>9</v>
      </c>
      <c r="I40">
        <f>'All scores'!E40</f>
        <v>69</v>
      </c>
      <c r="J40" t="b">
        <f>'All scores'!J40</f>
        <v>0</v>
      </c>
      <c r="K40" t="str">
        <f t="shared" si="0"/>
        <v>West Coast</v>
      </c>
      <c r="L40">
        <f t="shared" si="1"/>
        <v>10</v>
      </c>
    </row>
    <row r="41" spans="1:12">
      <c r="A41">
        <v>5</v>
      </c>
      <c r="B41" t="str">
        <f>'All scores'!F41</f>
        <v>Geelong</v>
      </c>
      <c r="C41">
        <f>'All scores'!G41</f>
        <v>12</v>
      </c>
      <c r="D41">
        <f>'All scores'!H41</f>
        <v>12</v>
      </c>
      <c r="E41">
        <f>'All scores'!I41</f>
        <v>84</v>
      </c>
      <c r="F41" t="str">
        <f>'All scores'!B41</f>
        <v>Port Adelaide</v>
      </c>
      <c r="G41">
        <f>'All scores'!C41</f>
        <v>7</v>
      </c>
      <c r="H41">
        <f>'All scores'!D41</f>
        <v>8</v>
      </c>
      <c r="I41">
        <f>'All scores'!E41</f>
        <v>50</v>
      </c>
      <c r="J41" t="b">
        <f>'All scores'!J41</f>
        <v>0</v>
      </c>
      <c r="K41" t="str">
        <f t="shared" si="0"/>
        <v>Geelong</v>
      </c>
      <c r="L41">
        <f t="shared" si="1"/>
        <v>34</v>
      </c>
    </row>
    <row r="42" spans="1:12">
      <c r="A42">
        <v>5</v>
      </c>
      <c r="B42" t="str">
        <f>'All scores'!F42</f>
        <v>Western Bulldogs</v>
      </c>
      <c r="C42">
        <f>'All scores'!G42</f>
        <v>8</v>
      </c>
      <c r="D42">
        <f>'All scores'!H42</f>
        <v>6</v>
      </c>
      <c r="E42">
        <f>'All scores'!I42</f>
        <v>54</v>
      </c>
      <c r="F42" t="str">
        <f>'All scores'!B42</f>
        <v>Fremantle</v>
      </c>
      <c r="G42">
        <f>'All scores'!C42</f>
        <v>16</v>
      </c>
      <c r="H42">
        <f>'All scores'!D42</f>
        <v>12</v>
      </c>
      <c r="I42">
        <f>'All scores'!E42</f>
        <v>108</v>
      </c>
      <c r="J42" t="b">
        <f>'All scores'!J42</f>
        <v>0</v>
      </c>
      <c r="K42" t="str">
        <f t="shared" si="0"/>
        <v>Fremantle</v>
      </c>
      <c r="L42">
        <f t="shared" si="1"/>
        <v>-54</v>
      </c>
    </row>
    <row r="43" spans="1:12">
      <c r="A43">
        <v>5</v>
      </c>
      <c r="B43" t="str">
        <f>'All scores'!F43</f>
        <v>Hawthorn</v>
      </c>
      <c r="C43">
        <f>'All scores'!G43</f>
        <v>11</v>
      </c>
      <c r="D43">
        <f>'All scores'!H43</f>
        <v>4</v>
      </c>
      <c r="E43">
        <f>'All scores'!I43</f>
        <v>70</v>
      </c>
      <c r="F43" t="str">
        <f>'All scores'!B43</f>
        <v>North Melbourne</v>
      </c>
      <c r="G43">
        <f>'All scores'!C43</f>
        <v>14</v>
      </c>
      <c r="H43">
        <f>'All scores'!D43</f>
        <v>14</v>
      </c>
      <c r="I43">
        <f>'All scores'!E43</f>
        <v>98</v>
      </c>
      <c r="J43" t="b">
        <f>'All scores'!J43</f>
        <v>1</v>
      </c>
      <c r="K43" t="str">
        <f t="shared" si="0"/>
        <v>North Melbourne</v>
      </c>
      <c r="L43">
        <f t="shared" si="1"/>
        <v>-28</v>
      </c>
    </row>
    <row r="44" spans="1:12">
      <c r="A44">
        <v>5</v>
      </c>
      <c r="B44" t="str">
        <f>'All scores'!F44</f>
        <v>Gold Coast</v>
      </c>
      <c r="C44">
        <f>'All scores'!G44</f>
        <v>11</v>
      </c>
      <c r="D44">
        <f>'All scores'!H44</f>
        <v>10</v>
      </c>
      <c r="E44">
        <f>'All scores'!I44</f>
        <v>76</v>
      </c>
      <c r="F44" t="str">
        <f>'All scores'!B44</f>
        <v>Brisbane Lions</v>
      </c>
      <c r="G44">
        <f>'All scores'!C44</f>
        <v>10</v>
      </c>
      <c r="H44">
        <f>'All scores'!D44</f>
        <v>11</v>
      </c>
      <c r="I44">
        <f>'All scores'!E44</f>
        <v>71</v>
      </c>
      <c r="J44" t="b">
        <f>'All scores'!J44</f>
        <v>0</v>
      </c>
      <c r="K44" t="str">
        <f t="shared" si="0"/>
        <v>Gold Coast</v>
      </c>
      <c r="L44">
        <f t="shared" si="1"/>
        <v>5</v>
      </c>
    </row>
    <row r="45" spans="1:12">
      <c r="A45">
        <v>5</v>
      </c>
      <c r="B45" t="str">
        <f>'All scores'!F45</f>
        <v>Richmond</v>
      </c>
      <c r="C45">
        <f>'All scores'!G45</f>
        <v>15</v>
      </c>
      <c r="D45">
        <f>'All scores'!H45</f>
        <v>12</v>
      </c>
      <c r="E45">
        <f>'All scores'!I45</f>
        <v>102</v>
      </c>
      <c r="F45" t="str">
        <f>'All scores'!B45</f>
        <v>Melbourne</v>
      </c>
      <c r="G45">
        <f>'All scores'!C45</f>
        <v>8</v>
      </c>
      <c r="H45">
        <f>'All scores'!D45</f>
        <v>8</v>
      </c>
      <c r="I45">
        <f>'All scores'!E45</f>
        <v>56</v>
      </c>
      <c r="J45" t="b">
        <f>'All scores'!J45</f>
        <v>1</v>
      </c>
      <c r="K45" t="str">
        <f t="shared" si="0"/>
        <v>Richmond</v>
      </c>
      <c r="L45">
        <f t="shared" si="1"/>
        <v>46</v>
      </c>
    </row>
    <row r="46" spans="1:12">
      <c r="A46">
        <v>5</v>
      </c>
      <c r="B46" t="str">
        <f>'All scores'!F46</f>
        <v>Essendon</v>
      </c>
      <c r="C46">
        <f>'All scores'!G46</f>
        <v>7</v>
      </c>
      <c r="D46">
        <f>'All scores'!H46</f>
        <v>10</v>
      </c>
      <c r="E46">
        <f>'All scores'!I46</f>
        <v>52</v>
      </c>
      <c r="F46" t="str">
        <f>'All scores'!B46</f>
        <v>Collingwood</v>
      </c>
      <c r="G46">
        <f>'All scores'!C46</f>
        <v>14</v>
      </c>
      <c r="H46">
        <f>'All scores'!D46</f>
        <v>17</v>
      </c>
      <c r="I46">
        <f>'All scores'!E46</f>
        <v>101</v>
      </c>
      <c r="J46" t="b">
        <f>'All scores'!J46</f>
        <v>1</v>
      </c>
      <c r="K46" t="str">
        <f t="shared" si="0"/>
        <v>Collingwood</v>
      </c>
      <c r="L46">
        <f t="shared" si="1"/>
        <v>-49</v>
      </c>
    </row>
    <row r="47" spans="1:12">
      <c r="A47">
        <v>6</v>
      </c>
      <c r="B47" t="str">
        <f>'All scores'!F47</f>
        <v>Carlton</v>
      </c>
      <c r="C47">
        <f>'All scores'!G47</f>
        <v>8</v>
      </c>
      <c r="D47">
        <f>'All scores'!H47</f>
        <v>11</v>
      </c>
      <c r="E47">
        <f>'All scores'!I47</f>
        <v>59</v>
      </c>
      <c r="F47" t="str">
        <f>'All scores'!B47</f>
        <v>Western Bulldogs</v>
      </c>
      <c r="G47">
        <f>'All scores'!C47</f>
        <v>11</v>
      </c>
      <c r="H47">
        <f>'All scores'!D47</f>
        <v>14</v>
      </c>
      <c r="I47">
        <f>'All scores'!E47</f>
        <v>80</v>
      </c>
      <c r="J47" t="b">
        <f>'All scores'!J47</f>
        <v>1</v>
      </c>
      <c r="K47" t="str">
        <f t="shared" si="0"/>
        <v>Western Bulldogs</v>
      </c>
      <c r="L47">
        <f t="shared" si="1"/>
        <v>-21</v>
      </c>
    </row>
    <row r="48" spans="1:12">
      <c r="A48">
        <v>6</v>
      </c>
      <c r="B48" t="str">
        <f>'All scores'!F48</f>
        <v>Sydney</v>
      </c>
      <c r="C48">
        <f>'All scores'!G48</f>
        <v>12</v>
      </c>
      <c r="D48">
        <f>'All scores'!H48</f>
        <v>14</v>
      </c>
      <c r="E48">
        <f>'All scores'!I48</f>
        <v>86</v>
      </c>
      <c r="F48" t="str">
        <f>'All scores'!B48</f>
        <v>Geelong</v>
      </c>
      <c r="G48">
        <f>'All scores'!C48</f>
        <v>10</v>
      </c>
      <c r="H48">
        <f>'All scores'!D48</f>
        <v>9</v>
      </c>
      <c r="I48">
        <f>'All scores'!E48</f>
        <v>69</v>
      </c>
      <c r="J48" t="b">
        <f>'All scores'!J48</f>
        <v>0</v>
      </c>
      <c r="K48" t="str">
        <f t="shared" si="0"/>
        <v>Sydney</v>
      </c>
      <c r="L48">
        <f t="shared" si="1"/>
        <v>17</v>
      </c>
    </row>
    <row r="49" spans="1:12">
      <c r="A49">
        <v>6</v>
      </c>
      <c r="B49" t="str">
        <f>'All scores'!F49</f>
        <v>Port Adelaide</v>
      </c>
      <c r="C49">
        <f>'All scores'!G49</f>
        <v>15</v>
      </c>
      <c r="D49">
        <f>'All scores'!H49</f>
        <v>12</v>
      </c>
      <c r="E49">
        <f>'All scores'!I49</f>
        <v>102</v>
      </c>
      <c r="F49" t="str">
        <f>'All scores'!B49</f>
        <v>North Melbourne</v>
      </c>
      <c r="G49">
        <f>'All scores'!C49</f>
        <v>10</v>
      </c>
      <c r="H49">
        <f>'All scores'!D49</f>
        <v>9</v>
      </c>
      <c r="I49">
        <f>'All scores'!E49</f>
        <v>69</v>
      </c>
      <c r="J49" t="b">
        <f>'All scores'!J49</f>
        <v>0</v>
      </c>
      <c r="K49" t="str">
        <f t="shared" si="0"/>
        <v>Port Adelaide</v>
      </c>
      <c r="L49">
        <f t="shared" si="1"/>
        <v>33</v>
      </c>
    </row>
    <row r="50" spans="1:12">
      <c r="A50">
        <v>6</v>
      </c>
      <c r="B50" t="str">
        <f>'All scores'!F50</f>
        <v>Brisbane Lions</v>
      </c>
      <c r="C50">
        <f>'All scores'!G50</f>
        <v>5</v>
      </c>
      <c r="D50">
        <f>'All scores'!H50</f>
        <v>13</v>
      </c>
      <c r="E50">
        <f>'All scores'!I50</f>
        <v>43</v>
      </c>
      <c r="F50" t="str">
        <f>'All scores'!B50</f>
        <v>GWS</v>
      </c>
      <c r="G50">
        <f>'All scores'!C50</f>
        <v>10</v>
      </c>
      <c r="H50">
        <f>'All scores'!D50</f>
        <v>17</v>
      </c>
      <c r="I50">
        <f>'All scores'!E50</f>
        <v>77</v>
      </c>
      <c r="J50" t="b">
        <f>'All scores'!J50</f>
        <v>0</v>
      </c>
      <c r="K50" t="str">
        <f t="shared" si="0"/>
        <v>GWS</v>
      </c>
      <c r="L50">
        <f t="shared" si="1"/>
        <v>-34</v>
      </c>
    </row>
    <row r="51" spans="1:12">
      <c r="A51">
        <v>6</v>
      </c>
      <c r="B51" t="str">
        <f>'All scores'!F51</f>
        <v>St. Kilda</v>
      </c>
      <c r="C51">
        <f>'All scores'!G51</f>
        <v>7</v>
      </c>
      <c r="D51">
        <f>'All scores'!H51</f>
        <v>12</v>
      </c>
      <c r="E51">
        <f>'All scores'!I51</f>
        <v>54</v>
      </c>
      <c r="F51" t="str">
        <f>'All scores'!B51</f>
        <v>Hawthorn</v>
      </c>
      <c r="G51">
        <f>'All scores'!C51</f>
        <v>13</v>
      </c>
      <c r="H51">
        <f>'All scores'!D51</f>
        <v>11</v>
      </c>
      <c r="I51">
        <f>'All scores'!E51</f>
        <v>89</v>
      </c>
      <c r="J51" t="b">
        <f>'All scores'!J51</f>
        <v>1</v>
      </c>
      <c r="K51" t="str">
        <f t="shared" si="0"/>
        <v>Hawthorn</v>
      </c>
      <c r="L51">
        <f t="shared" si="1"/>
        <v>-35</v>
      </c>
    </row>
    <row r="52" spans="1:12">
      <c r="A52">
        <v>6</v>
      </c>
      <c r="B52" t="str">
        <f>'All scores'!F52</f>
        <v>Gold Coast</v>
      </c>
      <c r="C52">
        <f>'All scores'!G52</f>
        <v>9</v>
      </c>
      <c r="D52">
        <f>'All scores'!H52</f>
        <v>8</v>
      </c>
      <c r="E52">
        <f>'All scores'!I52</f>
        <v>62</v>
      </c>
      <c r="F52" t="str">
        <f>'All scores'!B52</f>
        <v>Adelaide</v>
      </c>
      <c r="G52">
        <f>'All scores'!C52</f>
        <v>16</v>
      </c>
      <c r="H52">
        <f>'All scores'!D52</f>
        <v>14</v>
      </c>
      <c r="I52">
        <f>'All scores'!E52</f>
        <v>110</v>
      </c>
      <c r="J52" t="b">
        <f>'All scores'!J52</f>
        <v>0</v>
      </c>
      <c r="K52" t="str">
        <f t="shared" si="0"/>
        <v>Adelaide</v>
      </c>
      <c r="L52">
        <f t="shared" si="1"/>
        <v>-48</v>
      </c>
    </row>
    <row r="53" spans="1:12">
      <c r="A53">
        <v>6</v>
      </c>
      <c r="B53" t="str">
        <f>'All scores'!F53</f>
        <v>Melbourne</v>
      </c>
      <c r="C53">
        <f>'All scores'!G53</f>
        <v>16</v>
      </c>
      <c r="D53">
        <f>'All scores'!H53</f>
        <v>12</v>
      </c>
      <c r="E53">
        <f>'All scores'!I53</f>
        <v>108</v>
      </c>
      <c r="F53" t="str">
        <f>'All scores'!B53</f>
        <v>Essendon</v>
      </c>
      <c r="G53">
        <f>'All scores'!C53</f>
        <v>10</v>
      </c>
      <c r="H53">
        <f>'All scores'!D53</f>
        <v>12</v>
      </c>
      <c r="I53">
        <f>'All scores'!E53</f>
        <v>72</v>
      </c>
      <c r="J53" t="b">
        <f>'All scores'!J53</f>
        <v>1</v>
      </c>
      <c r="K53" t="str">
        <f t="shared" si="0"/>
        <v>Melbourne</v>
      </c>
      <c r="L53">
        <f t="shared" si="1"/>
        <v>36</v>
      </c>
    </row>
    <row r="54" spans="1:12">
      <c r="A54">
        <v>6</v>
      </c>
      <c r="B54" t="str">
        <f>'All scores'!F54</f>
        <v>Richmond</v>
      </c>
      <c r="C54">
        <f>'All scores'!G54</f>
        <v>16</v>
      </c>
      <c r="D54">
        <f>'All scores'!H54</f>
        <v>17</v>
      </c>
      <c r="E54">
        <f>'All scores'!I54</f>
        <v>113</v>
      </c>
      <c r="F54" t="str">
        <f>'All scores'!B54</f>
        <v>Collingwood</v>
      </c>
      <c r="G54">
        <f>'All scores'!C54</f>
        <v>10</v>
      </c>
      <c r="H54">
        <f>'All scores'!D54</f>
        <v>10</v>
      </c>
      <c r="I54">
        <f>'All scores'!E54</f>
        <v>70</v>
      </c>
      <c r="J54" t="b">
        <f>'All scores'!J54</f>
        <v>1</v>
      </c>
      <c r="K54" t="str">
        <f t="shared" si="0"/>
        <v>Richmond</v>
      </c>
      <c r="L54">
        <f t="shared" si="1"/>
        <v>43</v>
      </c>
    </row>
    <row r="55" spans="1:12">
      <c r="A55">
        <v>6</v>
      </c>
      <c r="B55" t="str">
        <f>'All scores'!F55</f>
        <v>West Coast</v>
      </c>
      <c r="C55">
        <f>'All scores'!G55</f>
        <v>13</v>
      </c>
      <c r="D55">
        <f>'All scores'!H55</f>
        <v>11</v>
      </c>
      <c r="E55">
        <f>'All scores'!I55</f>
        <v>89</v>
      </c>
      <c r="F55" t="str">
        <f>'All scores'!B55</f>
        <v>Fremantle</v>
      </c>
      <c r="G55">
        <f>'All scores'!C55</f>
        <v>12</v>
      </c>
      <c r="H55">
        <f>'All scores'!D55</f>
        <v>9</v>
      </c>
      <c r="I55">
        <f>'All scores'!E55</f>
        <v>81</v>
      </c>
      <c r="J55" t="b">
        <f>'All scores'!J55</f>
        <v>1</v>
      </c>
      <c r="K55" t="str">
        <f t="shared" si="0"/>
        <v>West Coast</v>
      </c>
      <c r="L55">
        <f t="shared" si="1"/>
        <v>8</v>
      </c>
    </row>
    <row r="56" spans="1:12">
      <c r="A56">
        <v>7</v>
      </c>
      <c r="B56" t="str">
        <f>'All scores'!F56</f>
        <v>GWS</v>
      </c>
      <c r="C56">
        <f>'All scores'!G56</f>
        <v>4</v>
      </c>
      <c r="D56">
        <f>'All scores'!H56</f>
        <v>8</v>
      </c>
      <c r="E56">
        <f>'All scores'!I56</f>
        <v>32</v>
      </c>
      <c r="F56" t="str">
        <f>'All scores'!B56</f>
        <v>Geelong</v>
      </c>
      <c r="G56">
        <f>'All scores'!C56</f>
        <v>14</v>
      </c>
      <c r="H56">
        <f>'All scores'!D56</f>
        <v>9</v>
      </c>
      <c r="I56">
        <f>'All scores'!E56</f>
        <v>93</v>
      </c>
      <c r="J56" t="b">
        <f>'All scores'!J56</f>
        <v>0</v>
      </c>
      <c r="K56" t="str">
        <f t="shared" si="0"/>
        <v>Geelong</v>
      </c>
      <c r="L56">
        <f t="shared" si="1"/>
        <v>-61</v>
      </c>
    </row>
    <row r="57" spans="1:12">
      <c r="A57">
        <v>7</v>
      </c>
      <c r="B57" t="str">
        <f>'All scores'!F57</f>
        <v>Gold Coast</v>
      </c>
      <c r="C57">
        <f>'All scores'!G57</f>
        <v>10</v>
      </c>
      <c r="D57">
        <f>'All scores'!H57</f>
        <v>12</v>
      </c>
      <c r="E57">
        <f>'All scores'!I57</f>
        <v>72</v>
      </c>
      <c r="F57" t="str">
        <f>'All scores'!B57</f>
        <v>Western Bulldogs</v>
      </c>
      <c r="G57">
        <f>'All scores'!C57</f>
        <v>11</v>
      </c>
      <c r="H57">
        <f>'All scores'!D57</f>
        <v>5</v>
      </c>
      <c r="I57">
        <f>'All scores'!E57</f>
        <v>81</v>
      </c>
      <c r="J57" t="b">
        <f>'All scores'!J57</f>
        <v>0</v>
      </c>
      <c r="K57" t="str">
        <f t="shared" si="0"/>
        <v>Western Bulldogs</v>
      </c>
      <c r="L57">
        <f t="shared" si="1"/>
        <v>-9</v>
      </c>
    </row>
    <row r="58" spans="1:12">
      <c r="A58">
        <v>7</v>
      </c>
      <c r="B58" t="str">
        <f>'All scores'!F58</f>
        <v>Hawthorn</v>
      </c>
      <c r="C58">
        <f>'All scores'!G58</f>
        <v>13</v>
      </c>
      <c r="D58">
        <f>'All scores'!H58</f>
        <v>12</v>
      </c>
      <c r="E58">
        <f>'All scores'!I58</f>
        <v>90</v>
      </c>
      <c r="F58" t="str">
        <f>'All scores'!B58</f>
        <v>Essendon</v>
      </c>
      <c r="G58">
        <f>'All scores'!C58</f>
        <v>10</v>
      </c>
      <c r="H58">
        <f>'All scores'!D58</f>
        <v>7</v>
      </c>
      <c r="I58">
        <f>'All scores'!E58</f>
        <v>67</v>
      </c>
      <c r="J58" t="b">
        <f>'All scores'!J58</f>
        <v>1</v>
      </c>
      <c r="K58" t="str">
        <f t="shared" si="0"/>
        <v>Hawthorn</v>
      </c>
      <c r="L58">
        <f t="shared" si="1"/>
        <v>23</v>
      </c>
    </row>
    <row r="59" spans="1:12">
      <c r="A59">
        <v>7</v>
      </c>
      <c r="B59" t="str">
        <f>'All scores'!F59</f>
        <v>Port Adelaide</v>
      </c>
      <c r="C59">
        <f>'All scores'!G59</f>
        <v>9</v>
      </c>
      <c r="D59">
        <f>'All scores'!H59</f>
        <v>6</v>
      </c>
      <c r="E59">
        <f>'All scores'!I59</f>
        <v>60</v>
      </c>
      <c r="F59" t="str">
        <f>'All scores'!B59</f>
        <v>West Coast</v>
      </c>
      <c r="G59">
        <f>'All scores'!C59</f>
        <v>16</v>
      </c>
      <c r="H59">
        <f>'All scores'!D59</f>
        <v>6</v>
      </c>
      <c r="I59">
        <f>'All scores'!E59</f>
        <v>102</v>
      </c>
      <c r="J59" t="b">
        <f>'All scores'!J59</f>
        <v>0</v>
      </c>
      <c r="K59" t="str">
        <f t="shared" si="0"/>
        <v>West Coast</v>
      </c>
      <c r="L59">
        <f t="shared" si="1"/>
        <v>-42</v>
      </c>
    </row>
    <row r="60" spans="1:12">
      <c r="A60">
        <v>7</v>
      </c>
      <c r="B60" t="str">
        <f>'All scores'!F60</f>
        <v>North Melbourne</v>
      </c>
      <c r="C60">
        <f>'All scores'!G60</f>
        <v>9</v>
      </c>
      <c r="D60">
        <f>'All scores'!H60</f>
        <v>14</v>
      </c>
      <c r="E60">
        <f>'All scores'!I60</f>
        <v>68</v>
      </c>
      <c r="F60" t="str">
        <f>'All scores'!B60</f>
        <v>Sydney</v>
      </c>
      <c r="G60">
        <f>'All scores'!C60</f>
        <v>9</v>
      </c>
      <c r="H60">
        <f>'All scores'!D60</f>
        <v>12</v>
      </c>
      <c r="I60">
        <f>'All scores'!E60</f>
        <v>66</v>
      </c>
      <c r="J60" t="b">
        <f>'All scores'!J60</f>
        <v>0</v>
      </c>
      <c r="K60" t="str">
        <f t="shared" si="0"/>
        <v>North Melbourne</v>
      </c>
      <c r="L60">
        <f t="shared" si="1"/>
        <v>2</v>
      </c>
    </row>
    <row r="61" spans="1:12">
      <c r="A61">
        <v>7</v>
      </c>
      <c r="B61" t="str">
        <f>'All scores'!F61</f>
        <v>Carlton</v>
      </c>
      <c r="C61">
        <f>'All scores'!G61</f>
        <v>10</v>
      </c>
      <c r="D61">
        <f>'All scores'!H61</f>
        <v>10</v>
      </c>
      <c r="E61">
        <f>'All scores'!I61</f>
        <v>70</v>
      </c>
      <c r="F61" t="str">
        <f>'All scores'!B61</f>
        <v>Adelaide</v>
      </c>
      <c r="G61">
        <f>'All scores'!C61</f>
        <v>19</v>
      </c>
      <c r="H61">
        <f>'All scores'!D61</f>
        <v>11</v>
      </c>
      <c r="I61">
        <f>'All scores'!E61</f>
        <v>125</v>
      </c>
      <c r="J61" t="b">
        <f>'All scores'!J61</f>
        <v>0</v>
      </c>
      <c r="K61" t="str">
        <f t="shared" si="0"/>
        <v>Adelaide</v>
      </c>
      <c r="L61">
        <f t="shared" si="1"/>
        <v>-55</v>
      </c>
    </row>
    <row r="62" spans="1:12">
      <c r="A62">
        <v>7</v>
      </c>
      <c r="B62" t="str">
        <f>'All scores'!F62</f>
        <v>Fremantle</v>
      </c>
      <c r="C62">
        <f>'All scores'!G62</f>
        <v>4</v>
      </c>
      <c r="D62">
        <f>'All scores'!H62</f>
        <v>9</v>
      </c>
      <c r="E62">
        <f>'All scores'!I62</f>
        <v>33</v>
      </c>
      <c r="F62" t="str">
        <f>'All scores'!B62</f>
        <v>Richmond</v>
      </c>
      <c r="G62">
        <f>'All scores'!C62</f>
        <v>15</v>
      </c>
      <c r="H62">
        <f>'All scores'!D62</f>
        <v>20</v>
      </c>
      <c r="I62">
        <f>'All scores'!E62</f>
        <v>110</v>
      </c>
      <c r="J62" t="b">
        <f>'All scores'!J62</f>
        <v>0</v>
      </c>
      <c r="K62" t="str">
        <f t="shared" si="0"/>
        <v>Richmond</v>
      </c>
      <c r="L62">
        <f t="shared" si="1"/>
        <v>-77</v>
      </c>
    </row>
    <row r="63" spans="1:12">
      <c r="A63">
        <v>7</v>
      </c>
      <c r="B63" t="str">
        <f>'All scores'!F63</f>
        <v>Melbourne</v>
      </c>
      <c r="C63">
        <f>'All scores'!G63</f>
        <v>16</v>
      </c>
      <c r="D63">
        <f>'All scores'!H63</f>
        <v>10</v>
      </c>
      <c r="E63">
        <f>'All scores'!I63</f>
        <v>106</v>
      </c>
      <c r="F63" t="str">
        <f>'All scores'!B63</f>
        <v>St. Kilda</v>
      </c>
      <c r="G63">
        <f>'All scores'!C63</f>
        <v>9</v>
      </c>
      <c r="H63">
        <f>'All scores'!D63</f>
        <v>13</v>
      </c>
      <c r="I63">
        <f>'All scores'!E63</f>
        <v>67</v>
      </c>
      <c r="J63" t="b">
        <f>'All scores'!J63</f>
        <v>1</v>
      </c>
      <c r="K63" t="str">
        <f t="shared" si="0"/>
        <v>Melbourne</v>
      </c>
      <c r="L63">
        <f t="shared" si="1"/>
        <v>39</v>
      </c>
    </row>
    <row r="64" spans="1:12">
      <c r="A64">
        <v>7</v>
      </c>
      <c r="B64" t="str">
        <f>'All scores'!F64</f>
        <v>Collingwood</v>
      </c>
      <c r="C64">
        <f>'All scores'!G64</f>
        <v>19</v>
      </c>
      <c r="D64">
        <f>'All scores'!H64</f>
        <v>7</v>
      </c>
      <c r="E64">
        <f>'All scores'!I64</f>
        <v>121</v>
      </c>
      <c r="F64" t="str">
        <f>'All scores'!B64</f>
        <v>Brisbane Lions</v>
      </c>
      <c r="G64">
        <f>'All scores'!C64</f>
        <v>18</v>
      </c>
      <c r="H64">
        <f>'All scores'!D64</f>
        <v>6</v>
      </c>
      <c r="I64">
        <f>'All scores'!E64</f>
        <v>114</v>
      </c>
      <c r="J64" t="b">
        <f>'All scores'!J64</f>
        <v>0</v>
      </c>
      <c r="K64" t="str">
        <f t="shared" si="0"/>
        <v>Collingwood</v>
      </c>
      <c r="L64">
        <f t="shared" si="1"/>
        <v>7</v>
      </c>
    </row>
    <row r="65" spans="1:12">
      <c r="A65">
        <v>8</v>
      </c>
      <c r="B65" t="str">
        <f>'All scores'!F65</f>
        <v>Sydney</v>
      </c>
      <c r="C65">
        <f>'All scores'!G65</f>
        <v>12</v>
      </c>
      <c r="D65">
        <f>'All scores'!H65</f>
        <v>7</v>
      </c>
      <c r="E65">
        <f>'All scores'!I65</f>
        <v>79</v>
      </c>
      <c r="F65" t="str">
        <f>'All scores'!B65</f>
        <v>Hawthorn</v>
      </c>
      <c r="G65">
        <f>'All scores'!C65</f>
        <v>10</v>
      </c>
      <c r="H65">
        <f>'All scores'!D65</f>
        <v>11</v>
      </c>
      <c r="I65">
        <f>'All scores'!E65</f>
        <v>71</v>
      </c>
      <c r="J65" t="b">
        <f>'All scores'!J65</f>
        <v>0</v>
      </c>
      <c r="K65" t="str">
        <f t="shared" si="0"/>
        <v>Sydney</v>
      </c>
      <c r="L65">
        <f t="shared" si="1"/>
        <v>8</v>
      </c>
    </row>
    <row r="66" spans="1:12">
      <c r="A66">
        <v>8</v>
      </c>
      <c r="B66" t="str">
        <f>'All scores'!F66</f>
        <v>West Coast</v>
      </c>
      <c r="C66">
        <f>'All scores'!G66</f>
        <v>12</v>
      </c>
      <c r="D66">
        <f>'All scores'!H66</f>
        <v>14</v>
      </c>
      <c r="E66">
        <f>'All scores'!I66</f>
        <v>86</v>
      </c>
      <c r="F66" t="str">
        <f>'All scores'!B66</f>
        <v>GWS</v>
      </c>
      <c r="G66">
        <f>'All scores'!C66</f>
        <v>8</v>
      </c>
      <c r="H66">
        <f>'All scores'!D66</f>
        <v>13</v>
      </c>
      <c r="I66">
        <f>'All scores'!E66</f>
        <v>61</v>
      </c>
      <c r="J66" t="b">
        <f>'All scores'!J66</f>
        <v>0</v>
      </c>
      <c r="K66" t="str">
        <f t="shared" si="0"/>
        <v>West Coast</v>
      </c>
      <c r="L66">
        <f t="shared" si="1"/>
        <v>25</v>
      </c>
    </row>
    <row r="67" spans="1:12">
      <c r="A67">
        <v>8</v>
      </c>
      <c r="B67" t="str">
        <f>'All scores'!F67</f>
        <v>Essendon</v>
      </c>
      <c r="C67">
        <f>'All scores'!G67</f>
        <v>10</v>
      </c>
      <c r="D67">
        <f>'All scores'!H67</f>
        <v>18</v>
      </c>
      <c r="E67">
        <f>'All scores'!I67</f>
        <v>78</v>
      </c>
      <c r="F67" t="str">
        <f>'All scores'!B67</f>
        <v>Carlton</v>
      </c>
      <c r="G67">
        <f>'All scores'!C67</f>
        <v>14</v>
      </c>
      <c r="H67">
        <f>'All scores'!D67</f>
        <v>7</v>
      </c>
      <c r="I67">
        <f>'All scores'!E67</f>
        <v>91</v>
      </c>
      <c r="J67" t="b">
        <f>'All scores'!J67</f>
        <v>1</v>
      </c>
      <c r="K67" t="str">
        <f t="shared" ref="K67:K130" si="2">IF(I67=E67,"Draw",IF(I67&gt;E67,F67,B67))</f>
        <v>Carlton</v>
      </c>
      <c r="L67">
        <f t="shared" ref="L67:L130" si="3">E67-I67</f>
        <v>-13</v>
      </c>
    </row>
    <row r="68" spans="1:12">
      <c r="A68">
        <v>8</v>
      </c>
      <c r="B68" t="str">
        <f>'All scores'!F68</f>
        <v>Melbourne</v>
      </c>
      <c r="C68">
        <f>'All scores'!G68</f>
        <v>21</v>
      </c>
      <c r="D68">
        <f>'All scores'!H68</f>
        <v>20</v>
      </c>
      <c r="E68">
        <f>'All scores'!I68</f>
        <v>146</v>
      </c>
      <c r="F68" t="str">
        <f>'All scores'!B68</f>
        <v>Gold Coast</v>
      </c>
      <c r="G68">
        <f>'All scores'!C68</f>
        <v>11</v>
      </c>
      <c r="H68">
        <f>'All scores'!D68</f>
        <v>11</v>
      </c>
      <c r="I68">
        <f>'All scores'!E68</f>
        <v>77</v>
      </c>
      <c r="J68" t="b">
        <f>'All scores'!J68</f>
        <v>0</v>
      </c>
      <c r="K68" t="str">
        <f t="shared" si="2"/>
        <v>Melbourne</v>
      </c>
      <c r="L68">
        <f t="shared" si="3"/>
        <v>69</v>
      </c>
    </row>
    <row r="69" spans="1:12">
      <c r="A69">
        <v>8</v>
      </c>
      <c r="B69" t="str">
        <f>'All scores'!F69</f>
        <v>Adelaide</v>
      </c>
      <c r="C69">
        <f>'All scores'!G69</f>
        <v>14</v>
      </c>
      <c r="D69">
        <f>'All scores'!H69</f>
        <v>6</v>
      </c>
      <c r="E69">
        <f>'All scores'!I69</f>
        <v>90</v>
      </c>
      <c r="F69" t="str">
        <f>'All scores'!B69</f>
        <v>Port Adelaide</v>
      </c>
      <c r="G69">
        <f>'All scores'!C69</f>
        <v>14</v>
      </c>
      <c r="H69">
        <f>'All scores'!D69</f>
        <v>11</v>
      </c>
      <c r="I69">
        <f>'All scores'!E69</f>
        <v>95</v>
      </c>
      <c r="J69" t="b">
        <f>'All scores'!J69</f>
        <v>1</v>
      </c>
      <c r="K69" t="str">
        <f t="shared" si="2"/>
        <v>Port Adelaide</v>
      </c>
      <c r="L69">
        <f t="shared" si="3"/>
        <v>-5</v>
      </c>
    </row>
    <row r="70" spans="1:12">
      <c r="A70">
        <v>8</v>
      </c>
      <c r="B70" t="str">
        <f>'All scores'!F70</f>
        <v>Brisbane Lions</v>
      </c>
      <c r="C70">
        <f>'All scores'!G70</f>
        <v>14</v>
      </c>
      <c r="D70">
        <f>'All scores'!H70</f>
        <v>9</v>
      </c>
      <c r="E70">
        <f>'All scores'!I70</f>
        <v>93</v>
      </c>
      <c r="F70" t="str">
        <f>'All scores'!B70</f>
        <v>Western Bulldogs</v>
      </c>
      <c r="G70">
        <f>'All scores'!C70</f>
        <v>16</v>
      </c>
      <c r="H70">
        <f>'All scores'!D70</f>
        <v>11</v>
      </c>
      <c r="I70">
        <f>'All scores'!E70</f>
        <v>107</v>
      </c>
      <c r="J70" t="b">
        <f>'All scores'!J70</f>
        <v>0</v>
      </c>
      <c r="K70" t="str">
        <f t="shared" si="2"/>
        <v>Western Bulldogs</v>
      </c>
      <c r="L70">
        <f t="shared" si="3"/>
        <v>-14</v>
      </c>
    </row>
    <row r="71" spans="1:12">
      <c r="A71">
        <v>8</v>
      </c>
      <c r="B71" t="str">
        <f>'All scores'!F71</f>
        <v>St. Kilda</v>
      </c>
      <c r="C71">
        <f>'All scores'!G71</f>
        <v>8</v>
      </c>
      <c r="D71">
        <f>'All scores'!H71</f>
        <v>11</v>
      </c>
      <c r="E71">
        <f>'All scores'!I71</f>
        <v>59</v>
      </c>
      <c r="F71" t="str">
        <f>'All scores'!B71</f>
        <v>Fremantle</v>
      </c>
      <c r="G71">
        <f>'All scores'!C71</f>
        <v>13</v>
      </c>
      <c r="H71">
        <f>'All scores'!D71</f>
        <v>11</v>
      </c>
      <c r="I71">
        <f>'All scores'!E71</f>
        <v>89</v>
      </c>
      <c r="J71" t="b">
        <f>'All scores'!J71</f>
        <v>0</v>
      </c>
      <c r="K71" t="str">
        <f t="shared" si="2"/>
        <v>Fremantle</v>
      </c>
      <c r="L71">
        <f t="shared" si="3"/>
        <v>-30</v>
      </c>
    </row>
    <row r="72" spans="1:12">
      <c r="A72">
        <v>8</v>
      </c>
      <c r="B72" t="str">
        <f>'All scores'!F72</f>
        <v>Richmond</v>
      </c>
      <c r="C72">
        <f>'All scores'!G72</f>
        <v>12</v>
      </c>
      <c r="D72">
        <f>'All scores'!H72</f>
        <v>10</v>
      </c>
      <c r="E72">
        <f>'All scores'!I72</f>
        <v>82</v>
      </c>
      <c r="F72" t="str">
        <f>'All scores'!B72</f>
        <v>North Melbourne</v>
      </c>
      <c r="G72">
        <f>'All scores'!C72</f>
        <v>11</v>
      </c>
      <c r="H72">
        <f>'All scores'!D72</f>
        <v>6</v>
      </c>
      <c r="I72">
        <f>'All scores'!E72</f>
        <v>72</v>
      </c>
      <c r="J72" t="b">
        <f>'All scores'!J72</f>
        <v>1</v>
      </c>
      <c r="K72" t="str">
        <f t="shared" si="2"/>
        <v>Richmond</v>
      </c>
      <c r="L72">
        <f t="shared" si="3"/>
        <v>10</v>
      </c>
    </row>
    <row r="73" spans="1:12">
      <c r="A73">
        <v>8</v>
      </c>
      <c r="B73" t="str">
        <f>'All scores'!F73</f>
        <v>Geelong</v>
      </c>
      <c r="C73">
        <f>'All scores'!G73</f>
        <v>9</v>
      </c>
      <c r="D73">
        <f>'All scores'!H73</f>
        <v>12</v>
      </c>
      <c r="E73">
        <f>'All scores'!I73</f>
        <v>66</v>
      </c>
      <c r="F73" t="str">
        <f>'All scores'!B73</f>
        <v>Collingwood</v>
      </c>
      <c r="G73">
        <f>'All scores'!C73</f>
        <v>5</v>
      </c>
      <c r="H73">
        <f>'All scores'!D73</f>
        <v>15</v>
      </c>
      <c r="I73">
        <f>'All scores'!E73</f>
        <v>45</v>
      </c>
      <c r="J73" t="b">
        <f>'All scores'!J73</f>
        <v>1</v>
      </c>
      <c r="K73" t="str">
        <f t="shared" si="2"/>
        <v>Geelong</v>
      </c>
      <c r="L73">
        <f t="shared" si="3"/>
        <v>21</v>
      </c>
    </row>
    <row r="74" spans="1:12">
      <c r="A74">
        <v>9</v>
      </c>
      <c r="B74" t="str">
        <f>'All scores'!F74</f>
        <v>Western Bulldogs</v>
      </c>
      <c r="C74">
        <f>'All scores'!G74</f>
        <v>2</v>
      </c>
      <c r="D74">
        <f>'All scores'!H74</f>
        <v>14</v>
      </c>
      <c r="E74">
        <f>'All scores'!I74</f>
        <v>26</v>
      </c>
      <c r="F74" t="str">
        <f>'All scores'!B74</f>
        <v>Adelaide</v>
      </c>
      <c r="G74">
        <f>'All scores'!C74</f>
        <v>9</v>
      </c>
      <c r="H74">
        <f>'All scores'!D74</f>
        <v>9</v>
      </c>
      <c r="I74">
        <f>'All scores'!E74</f>
        <v>63</v>
      </c>
      <c r="J74" t="b">
        <f>'All scores'!J74</f>
        <v>0</v>
      </c>
      <c r="K74" t="str">
        <f t="shared" si="2"/>
        <v>Adelaide</v>
      </c>
      <c r="L74">
        <f t="shared" si="3"/>
        <v>-37</v>
      </c>
    </row>
    <row r="75" spans="1:12">
      <c r="A75">
        <v>9</v>
      </c>
      <c r="B75" t="str">
        <f>'All scores'!F75</f>
        <v>GWS</v>
      </c>
      <c r="C75">
        <f>'All scores'!G75</f>
        <v>9</v>
      </c>
      <c r="D75">
        <f>'All scores'!H75</f>
        <v>15</v>
      </c>
      <c r="E75">
        <f>'All scores'!I75</f>
        <v>69</v>
      </c>
      <c r="F75" t="str">
        <f>'All scores'!B75</f>
        <v>North Melbourne</v>
      </c>
      <c r="G75">
        <f>'All scores'!C75</f>
        <v>17</v>
      </c>
      <c r="H75">
        <f>'All scores'!D75</f>
        <v>10</v>
      </c>
      <c r="I75">
        <f>'All scores'!E75</f>
        <v>112</v>
      </c>
      <c r="J75" t="b">
        <f>'All scores'!J75</f>
        <v>0</v>
      </c>
      <c r="K75" t="str">
        <f t="shared" si="2"/>
        <v>North Melbourne</v>
      </c>
      <c r="L75">
        <f t="shared" si="3"/>
        <v>-43</v>
      </c>
    </row>
    <row r="76" spans="1:12">
      <c r="A76">
        <v>9</v>
      </c>
      <c r="B76" t="str">
        <f>'All scores'!F76</f>
        <v>Port Adelaide</v>
      </c>
      <c r="C76">
        <f>'All scores'!G76</f>
        <v>11</v>
      </c>
      <c r="D76">
        <f>'All scores'!H76</f>
        <v>16</v>
      </c>
      <c r="E76">
        <f>'All scores'!I76</f>
        <v>82</v>
      </c>
      <c r="F76" t="str">
        <f>'All scores'!B76</f>
        <v>Gold Coast</v>
      </c>
      <c r="G76">
        <f>'All scores'!C76</f>
        <v>6</v>
      </c>
      <c r="H76">
        <f>'All scores'!D76</f>
        <v>6</v>
      </c>
      <c r="I76">
        <f>'All scores'!E76</f>
        <v>42</v>
      </c>
      <c r="J76" t="b">
        <f>'All scores'!J76</f>
        <v>0</v>
      </c>
      <c r="K76" t="str">
        <f t="shared" si="2"/>
        <v>Port Adelaide</v>
      </c>
      <c r="L76">
        <f t="shared" si="3"/>
        <v>40</v>
      </c>
    </row>
    <row r="77" spans="1:12">
      <c r="A77">
        <v>9</v>
      </c>
      <c r="B77" t="str">
        <f>'All scores'!F77</f>
        <v>Geelong</v>
      </c>
      <c r="C77">
        <f>'All scores'!G77</f>
        <v>7</v>
      </c>
      <c r="D77">
        <f>'All scores'!H77</f>
        <v>8</v>
      </c>
      <c r="E77">
        <f>'All scores'!I77</f>
        <v>50</v>
      </c>
      <c r="F77" t="str">
        <f>'All scores'!B77</f>
        <v>Essendon</v>
      </c>
      <c r="G77">
        <f>'All scores'!C77</f>
        <v>12</v>
      </c>
      <c r="H77">
        <f>'All scores'!D77</f>
        <v>12</v>
      </c>
      <c r="I77">
        <f>'All scores'!E77</f>
        <v>84</v>
      </c>
      <c r="J77" t="b">
        <f>'All scores'!J77</f>
        <v>1</v>
      </c>
      <c r="K77" t="str">
        <f t="shared" si="2"/>
        <v>Essendon</v>
      </c>
      <c r="L77">
        <f t="shared" si="3"/>
        <v>-34</v>
      </c>
    </row>
    <row r="78" spans="1:12">
      <c r="A78">
        <v>9</v>
      </c>
      <c r="B78" t="str">
        <f>'All scores'!F78</f>
        <v>Fremantle</v>
      </c>
      <c r="C78">
        <f>'All scores'!G78</f>
        <v>7</v>
      </c>
      <c r="D78">
        <f>'All scores'!H78</f>
        <v>10</v>
      </c>
      <c r="E78">
        <f>'All scores'!I78</f>
        <v>52</v>
      </c>
      <c r="F78" t="str">
        <f>'All scores'!B78</f>
        <v>Sydney</v>
      </c>
      <c r="G78">
        <f>'All scores'!C78</f>
        <v>17</v>
      </c>
      <c r="H78">
        <f>'All scores'!D78</f>
        <v>9</v>
      </c>
      <c r="I78">
        <f>'All scores'!E78</f>
        <v>111</v>
      </c>
      <c r="J78" t="b">
        <f>'All scores'!J78</f>
        <v>0</v>
      </c>
      <c r="K78" t="str">
        <f t="shared" si="2"/>
        <v>Sydney</v>
      </c>
      <c r="L78">
        <f t="shared" si="3"/>
        <v>-59</v>
      </c>
    </row>
    <row r="79" spans="1:12">
      <c r="A79">
        <v>9</v>
      </c>
      <c r="B79" t="str">
        <f>'All scores'!F79</f>
        <v>Collingwood</v>
      </c>
      <c r="C79">
        <f>'All scores'!G79</f>
        <v>15</v>
      </c>
      <c r="D79">
        <f>'All scores'!H79</f>
        <v>10</v>
      </c>
      <c r="E79">
        <f>'All scores'!I79</f>
        <v>100</v>
      </c>
      <c r="F79" t="str">
        <f>'All scores'!B79</f>
        <v>St. Kilda</v>
      </c>
      <c r="G79">
        <f>'All scores'!C79</f>
        <v>10</v>
      </c>
      <c r="H79">
        <f>'All scores'!D79</f>
        <v>12</v>
      </c>
      <c r="I79">
        <f>'All scores'!E79</f>
        <v>72</v>
      </c>
      <c r="J79" t="b">
        <f>'All scores'!J79</f>
        <v>1</v>
      </c>
      <c r="K79" t="str">
        <f t="shared" si="2"/>
        <v>Collingwood</v>
      </c>
      <c r="L79">
        <f t="shared" si="3"/>
        <v>28</v>
      </c>
    </row>
    <row r="80" spans="1:12">
      <c r="A80">
        <v>9</v>
      </c>
      <c r="B80" t="str">
        <f>'All scores'!F80</f>
        <v>Melbourne</v>
      </c>
      <c r="C80">
        <f>'All scores'!G80</f>
        <v>25</v>
      </c>
      <c r="D80">
        <f>'All scores'!H80</f>
        <v>9</v>
      </c>
      <c r="E80">
        <f>'All scores'!I80</f>
        <v>159</v>
      </c>
      <c r="F80" t="str">
        <f>'All scores'!B80</f>
        <v>Carlton</v>
      </c>
      <c r="G80">
        <f>'All scores'!C80</f>
        <v>7</v>
      </c>
      <c r="H80">
        <f>'All scores'!D80</f>
        <v>8</v>
      </c>
      <c r="I80">
        <f>'All scores'!E80</f>
        <v>50</v>
      </c>
      <c r="J80" t="b">
        <f>'All scores'!J80</f>
        <v>1</v>
      </c>
      <c r="K80" t="str">
        <f t="shared" si="2"/>
        <v>Melbourne</v>
      </c>
      <c r="L80">
        <f t="shared" si="3"/>
        <v>109</v>
      </c>
    </row>
    <row r="81" spans="1:12">
      <c r="A81">
        <v>9</v>
      </c>
      <c r="B81" t="str">
        <f>'All scores'!F81</f>
        <v>Hawthorn</v>
      </c>
      <c r="C81">
        <f>'All scores'!G81</f>
        <v>11</v>
      </c>
      <c r="D81">
        <f>'All scores'!H81</f>
        <v>7</v>
      </c>
      <c r="E81">
        <f>'All scores'!I81</f>
        <v>73</v>
      </c>
      <c r="F81" t="str">
        <f>'All scores'!B81</f>
        <v>Brisbane Lions</v>
      </c>
      <c r="G81">
        <f>'All scores'!C81</f>
        <v>20</v>
      </c>
      <c r="H81">
        <f>'All scores'!D81</f>
        <v>9</v>
      </c>
      <c r="I81">
        <f>'All scores'!E81</f>
        <v>129</v>
      </c>
      <c r="J81" t="b">
        <f>'All scores'!J81</f>
        <v>0</v>
      </c>
      <c r="K81" t="str">
        <f t="shared" si="2"/>
        <v>Brisbane Lions</v>
      </c>
      <c r="L81">
        <f t="shared" si="3"/>
        <v>-56</v>
      </c>
    </row>
    <row r="82" spans="1:12">
      <c r="A82">
        <v>9</v>
      </c>
      <c r="B82" t="str">
        <f>'All scores'!F82</f>
        <v>Richmond</v>
      </c>
      <c r="C82">
        <f>'All scores'!G82</f>
        <v>12</v>
      </c>
      <c r="D82">
        <f>'All scores'!H82</f>
        <v>11</v>
      </c>
      <c r="E82">
        <f>'All scores'!I82</f>
        <v>83</v>
      </c>
      <c r="F82" t="str">
        <f>'All scores'!B82</f>
        <v>West Coast</v>
      </c>
      <c r="G82">
        <f>'All scores'!C82</f>
        <v>20</v>
      </c>
      <c r="H82">
        <f>'All scores'!D82</f>
        <v>10</v>
      </c>
      <c r="I82">
        <f>'All scores'!E82</f>
        <v>130</v>
      </c>
      <c r="J82" t="b">
        <f>'All scores'!J82</f>
        <v>0</v>
      </c>
      <c r="K82" t="str">
        <f t="shared" si="2"/>
        <v>West Coast</v>
      </c>
      <c r="L82">
        <f t="shared" si="3"/>
        <v>-47</v>
      </c>
    </row>
    <row r="83" spans="1:12">
      <c r="A83">
        <v>10</v>
      </c>
      <c r="B83" t="str">
        <f>'All scores'!F83</f>
        <v>Western Bulldogs</v>
      </c>
      <c r="C83">
        <f>'All scores'!G83</f>
        <v>8</v>
      </c>
      <c r="D83">
        <f>'All scores'!H83</f>
        <v>7</v>
      </c>
      <c r="E83">
        <f>'All scores'!I83</f>
        <v>55</v>
      </c>
      <c r="F83" t="str">
        <f>'All scores'!B83</f>
        <v>Collingwood</v>
      </c>
      <c r="G83">
        <f>'All scores'!C83</f>
        <v>13</v>
      </c>
      <c r="H83">
        <f>'All scores'!D83</f>
        <v>12</v>
      </c>
      <c r="I83">
        <f>'All scores'!E83</f>
        <v>90</v>
      </c>
      <c r="J83" t="b">
        <f>'All scores'!J83</f>
        <v>1</v>
      </c>
      <c r="K83" t="str">
        <f t="shared" si="2"/>
        <v>Collingwood</v>
      </c>
      <c r="L83">
        <f t="shared" si="3"/>
        <v>-35</v>
      </c>
    </row>
    <row r="84" spans="1:12">
      <c r="A84">
        <v>10</v>
      </c>
      <c r="B84" t="str">
        <f>'All scores'!F84</f>
        <v>St. Kilda</v>
      </c>
      <c r="C84">
        <f>'All scores'!G84</f>
        <v>12</v>
      </c>
      <c r="D84">
        <f>'All scores'!H84</f>
        <v>5</v>
      </c>
      <c r="E84">
        <f>'All scores'!I84</f>
        <v>77</v>
      </c>
      <c r="F84" t="str">
        <f>'All scores'!B84</f>
        <v>Richmond</v>
      </c>
      <c r="G84">
        <f>'All scores'!C84</f>
        <v>15</v>
      </c>
      <c r="H84">
        <f>'All scores'!D84</f>
        <v>15</v>
      </c>
      <c r="I84">
        <f>'All scores'!E84</f>
        <v>105</v>
      </c>
      <c r="J84" t="b">
        <f>'All scores'!J84</f>
        <v>1</v>
      </c>
      <c r="K84" t="str">
        <f t="shared" si="2"/>
        <v>Richmond</v>
      </c>
      <c r="L84">
        <f t="shared" si="3"/>
        <v>-28</v>
      </c>
    </row>
    <row r="85" spans="1:12">
      <c r="A85">
        <v>10</v>
      </c>
      <c r="B85" t="str">
        <f>'All scores'!F85</f>
        <v>Sydney</v>
      </c>
      <c r="C85">
        <f>'All scores'!G85</f>
        <v>10</v>
      </c>
      <c r="D85">
        <f>'All scores'!H85</f>
        <v>7</v>
      </c>
      <c r="E85">
        <f>'All scores'!I85</f>
        <v>67</v>
      </c>
      <c r="F85" t="str">
        <f>'All scores'!B85</f>
        <v>Brisbane Lions</v>
      </c>
      <c r="G85">
        <f>'All scores'!C85</f>
        <v>6</v>
      </c>
      <c r="H85">
        <f>'All scores'!D85</f>
        <v>13</v>
      </c>
      <c r="I85">
        <f>'All scores'!E85</f>
        <v>49</v>
      </c>
      <c r="J85" t="b">
        <f>'All scores'!J85</f>
        <v>0</v>
      </c>
      <c r="K85" t="str">
        <f t="shared" si="2"/>
        <v>Sydney</v>
      </c>
      <c r="L85">
        <f t="shared" si="3"/>
        <v>18</v>
      </c>
    </row>
    <row r="86" spans="1:12">
      <c r="A86">
        <v>10</v>
      </c>
      <c r="B86" t="str">
        <f>'All scores'!F86</f>
        <v>Carlton</v>
      </c>
      <c r="C86">
        <f>'All scores'!G86</f>
        <v>5</v>
      </c>
      <c r="D86">
        <f>'All scores'!H86</f>
        <v>15</v>
      </c>
      <c r="E86">
        <f>'All scores'!I86</f>
        <v>45</v>
      </c>
      <c r="F86" t="str">
        <f>'All scores'!B86</f>
        <v>Geelong</v>
      </c>
      <c r="G86">
        <f>'All scores'!C86</f>
        <v>11</v>
      </c>
      <c r="H86">
        <f>'All scores'!D86</f>
        <v>7</v>
      </c>
      <c r="I86">
        <f>'All scores'!E86</f>
        <v>73</v>
      </c>
      <c r="J86" t="b">
        <f>'All scores'!J86</f>
        <v>1</v>
      </c>
      <c r="K86" t="str">
        <f t="shared" si="2"/>
        <v>Geelong</v>
      </c>
      <c r="L86">
        <f t="shared" si="3"/>
        <v>-28</v>
      </c>
    </row>
    <row r="87" spans="1:12">
      <c r="A87">
        <v>10</v>
      </c>
      <c r="B87" t="str">
        <f>'All scores'!F87</f>
        <v>Essendon</v>
      </c>
      <c r="C87">
        <f>'All scores'!G87</f>
        <v>14</v>
      </c>
      <c r="D87">
        <f>'All scores'!H87</f>
        <v>11</v>
      </c>
      <c r="E87">
        <f>'All scores'!I87</f>
        <v>95</v>
      </c>
      <c r="F87" t="str">
        <f>'All scores'!B87</f>
        <v>GWS</v>
      </c>
      <c r="G87">
        <f>'All scores'!C87</f>
        <v>8</v>
      </c>
      <c r="H87">
        <f>'All scores'!D87</f>
        <v>12</v>
      </c>
      <c r="I87">
        <f>'All scores'!E87</f>
        <v>60</v>
      </c>
      <c r="J87" t="b">
        <f>'All scores'!J87</f>
        <v>0</v>
      </c>
      <c r="K87" t="str">
        <f t="shared" si="2"/>
        <v>Essendon</v>
      </c>
      <c r="L87">
        <f t="shared" si="3"/>
        <v>35</v>
      </c>
    </row>
    <row r="88" spans="1:12">
      <c r="A88">
        <v>10</v>
      </c>
      <c r="B88" t="str">
        <f>'All scores'!F88</f>
        <v>West Coast</v>
      </c>
      <c r="C88">
        <f>'All scores'!G88</f>
        <v>11</v>
      </c>
      <c r="D88">
        <f>'All scores'!H88</f>
        <v>9</v>
      </c>
      <c r="E88">
        <f>'All scores'!I88</f>
        <v>75</v>
      </c>
      <c r="F88" t="str">
        <f>'All scores'!B88</f>
        <v>Hawthorn</v>
      </c>
      <c r="G88">
        <f>'All scores'!C88</f>
        <v>9</v>
      </c>
      <c r="H88">
        <f>'All scores'!D88</f>
        <v>6</v>
      </c>
      <c r="I88">
        <f>'All scores'!E88</f>
        <v>60</v>
      </c>
      <c r="J88" t="b">
        <f>'All scores'!J88</f>
        <v>0</v>
      </c>
      <c r="K88" t="str">
        <f t="shared" si="2"/>
        <v>West Coast</v>
      </c>
      <c r="L88">
        <f t="shared" si="3"/>
        <v>15</v>
      </c>
    </row>
    <row r="89" spans="1:12">
      <c r="A89">
        <v>10</v>
      </c>
      <c r="B89" t="str">
        <f>'All scores'!F89</f>
        <v>Adelaide</v>
      </c>
      <c r="C89">
        <f>'All scores'!G89</f>
        <v>8</v>
      </c>
      <c r="D89">
        <f>'All scores'!H89</f>
        <v>7</v>
      </c>
      <c r="E89">
        <f>'All scores'!I89</f>
        <v>55</v>
      </c>
      <c r="F89" t="str">
        <f>'All scores'!B89</f>
        <v>Melbourne</v>
      </c>
      <c r="G89">
        <f>'All scores'!C89</f>
        <v>23</v>
      </c>
      <c r="H89">
        <f>'All scores'!D89</f>
        <v>8</v>
      </c>
      <c r="I89">
        <f>'All scores'!E89</f>
        <v>146</v>
      </c>
      <c r="J89" t="b">
        <f>'All scores'!J89</f>
        <v>0</v>
      </c>
      <c r="K89" t="str">
        <f t="shared" si="2"/>
        <v>Melbourne</v>
      </c>
      <c r="L89">
        <f t="shared" si="3"/>
        <v>-91</v>
      </c>
    </row>
    <row r="90" spans="1:12">
      <c r="A90">
        <v>10</v>
      </c>
      <c r="B90" t="str">
        <f>'All scores'!F90</f>
        <v>North Melbourne</v>
      </c>
      <c r="C90">
        <f>'All scores'!G90</f>
        <v>12</v>
      </c>
      <c r="D90">
        <f>'All scores'!H90</f>
        <v>14</v>
      </c>
      <c r="E90">
        <f>'All scores'!I90</f>
        <v>86</v>
      </c>
      <c r="F90" t="str">
        <f>'All scores'!B90</f>
        <v>Fremantle</v>
      </c>
      <c r="G90">
        <f>'All scores'!C90</f>
        <v>8</v>
      </c>
      <c r="H90">
        <f>'All scores'!D90</f>
        <v>10</v>
      </c>
      <c r="I90">
        <f>'All scores'!E90</f>
        <v>58</v>
      </c>
      <c r="J90" t="b">
        <f>'All scores'!J90</f>
        <v>0</v>
      </c>
      <c r="K90" t="str">
        <f t="shared" si="2"/>
        <v>North Melbourne</v>
      </c>
      <c r="L90">
        <f t="shared" si="3"/>
        <v>28</v>
      </c>
    </row>
    <row r="91" spans="1:12">
      <c r="A91">
        <v>11</v>
      </c>
      <c r="B91" t="str">
        <f>'All scores'!F91</f>
        <v>Carlton</v>
      </c>
      <c r="C91">
        <f>'All scores'!G91</f>
        <v>9</v>
      </c>
      <c r="D91">
        <f>'All scores'!H91</f>
        <v>7</v>
      </c>
      <c r="E91">
        <f>'All scores'!I91</f>
        <v>61</v>
      </c>
      <c r="F91" t="str">
        <f>'All scores'!B91</f>
        <v>Sydney</v>
      </c>
      <c r="G91">
        <f>'All scores'!C91</f>
        <v>13</v>
      </c>
      <c r="H91">
        <f>'All scores'!D91</f>
        <v>13</v>
      </c>
      <c r="I91">
        <f>'All scores'!E91</f>
        <v>91</v>
      </c>
      <c r="J91" t="b">
        <f>'All scores'!J91</f>
        <v>0</v>
      </c>
      <c r="K91" t="str">
        <f t="shared" si="2"/>
        <v>Sydney</v>
      </c>
      <c r="L91">
        <f t="shared" si="3"/>
        <v>-30</v>
      </c>
    </row>
    <row r="92" spans="1:12">
      <c r="A92">
        <v>11</v>
      </c>
      <c r="B92" t="str">
        <f>'All scores'!F92</f>
        <v>Melbourne</v>
      </c>
      <c r="C92">
        <f>'All scores'!G92</f>
        <v>15</v>
      </c>
      <c r="D92">
        <f>'All scores'!H92</f>
        <v>10</v>
      </c>
      <c r="E92">
        <f>'All scores'!I92</f>
        <v>100</v>
      </c>
      <c r="F92" t="str">
        <f>'All scores'!B92</f>
        <v>Western Bulldogs</v>
      </c>
      <c r="G92">
        <f>'All scores'!C92</f>
        <v>7</v>
      </c>
      <c r="H92">
        <f>'All scores'!D92</f>
        <v>9</v>
      </c>
      <c r="I92">
        <f>'All scores'!E92</f>
        <v>51</v>
      </c>
      <c r="J92" t="b">
        <f>'All scores'!J92</f>
        <v>1</v>
      </c>
      <c r="K92" t="str">
        <f t="shared" si="2"/>
        <v>Melbourne</v>
      </c>
      <c r="L92">
        <f t="shared" si="3"/>
        <v>49</v>
      </c>
    </row>
    <row r="93" spans="1:12">
      <c r="A93">
        <v>11</v>
      </c>
      <c r="B93" t="str">
        <f>'All scores'!F93</f>
        <v>Port Adelaide</v>
      </c>
      <c r="C93">
        <f>'All scores'!G93</f>
        <v>9</v>
      </c>
      <c r="D93">
        <f>'All scores'!H93</f>
        <v>7</v>
      </c>
      <c r="E93">
        <f>'All scores'!I93</f>
        <v>61</v>
      </c>
      <c r="F93" t="str">
        <f>'All scores'!B93</f>
        <v>Hawthorn</v>
      </c>
      <c r="G93">
        <f>'All scores'!C93</f>
        <v>9</v>
      </c>
      <c r="H93">
        <f>'All scores'!D93</f>
        <v>10</v>
      </c>
      <c r="I93">
        <f>'All scores'!E93</f>
        <v>64</v>
      </c>
      <c r="J93" t="b">
        <f>'All scores'!J93</f>
        <v>0</v>
      </c>
      <c r="K93" t="str">
        <f t="shared" si="2"/>
        <v>Hawthorn</v>
      </c>
      <c r="L93">
        <f t="shared" si="3"/>
        <v>-3</v>
      </c>
    </row>
    <row r="94" spans="1:12">
      <c r="A94">
        <v>11</v>
      </c>
      <c r="B94" t="str">
        <f>'All scores'!F94</f>
        <v>Geelong</v>
      </c>
      <c r="C94">
        <f>'All scores'!G94</f>
        <v>17</v>
      </c>
      <c r="D94">
        <f>'All scores'!H94</f>
        <v>19</v>
      </c>
      <c r="E94">
        <f>'All scores'!I94</f>
        <v>121</v>
      </c>
      <c r="F94" t="str">
        <f>'All scores'!B94</f>
        <v>Gold Coast</v>
      </c>
      <c r="G94">
        <f>'All scores'!C94</f>
        <v>4</v>
      </c>
      <c r="H94">
        <f>'All scores'!D94</f>
        <v>12</v>
      </c>
      <c r="I94">
        <f>'All scores'!E94</f>
        <v>36</v>
      </c>
      <c r="J94" t="b">
        <f>'All scores'!J94</f>
        <v>0</v>
      </c>
      <c r="K94" t="str">
        <f t="shared" si="2"/>
        <v>Geelong</v>
      </c>
      <c r="L94">
        <f t="shared" si="3"/>
        <v>85</v>
      </c>
    </row>
    <row r="95" spans="1:12">
      <c r="A95">
        <v>11</v>
      </c>
      <c r="B95" t="str">
        <f>'All scores'!F95</f>
        <v>Richmond</v>
      </c>
      <c r="C95">
        <f>'All scores'!G95</f>
        <v>17</v>
      </c>
      <c r="D95">
        <f>'All scores'!H95</f>
        <v>12</v>
      </c>
      <c r="E95">
        <f>'All scores'!I95</f>
        <v>114</v>
      </c>
      <c r="F95" t="str">
        <f>'All scores'!B95</f>
        <v>Essendon</v>
      </c>
      <c r="G95">
        <f>'All scores'!C95</f>
        <v>6</v>
      </c>
      <c r="H95">
        <f>'All scores'!D95</f>
        <v>7</v>
      </c>
      <c r="I95">
        <f>'All scores'!E95</f>
        <v>43</v>
      </c>
      <c r="J95" t="b">
        <f>'All scores'!J95</f>
        <v>1</v>
      </c>
      <c r="K95" t="str">
        <f t="shared" si="2"/>
        <v>Richmond</v>
      </c>
      <c r="L95">
        <f t="shared" si="3"/>
        <v>71</v>
      </c>
    </row>
    <row r="96" spans="1:12">
      <c r="A96">
        <v>11</v>
      </c>
      <c r="B96" t="str">
        <f>'All scores'!F96</f>
        <v>St. Kilda</v>
      </c>
      <c r="C96">
        <f>'All scores'!G96</f>
        <v>14</v>
      </c>
      <c r="D96">
        <f>'All scores'!H96</f>
        <v>4</v>
      </c>
      <c r="E96">
        <f>'All scores'!I96</f>
        <v>88</v>
      </c>
      <c r="F96" t="str">
        <f>'All scores'!B96</f>
        <v>West Coast</v>
      </c>
      <c r="G96">
        <f>'All scores'!C96</f>
        <v>16</v>
      </c>
      <c r="H96">
        <f>'All scores'!D96</f>
        <v>15</v>
      </c>
      <c r="I96">
        <f>'All scores'!E96</f>
        <v>101</v>
      </c>
      <c r="J96" t="b">
        <f>'All scores'!J96</f>
        <v>0</v>
      </c>
      <c r="K96" t="str">
        <f t="shared" si="2"/>
        <v>West Coast</v>
      </c>
      <c r="L96">
        <f t="shared" si="3"/>
        <v>-13</v>
      </c>
    </row>
    <row r="97" spans="1:12">
      <c r="A97">
        <v>11</v>
      </c>
      <c r="B97" t="str">
        <f>'All scores'!F97</f>
        <v>Brisbane Lions</v>
      </c>
      <c r="C97">
        <f>'All scores'!G97</f>
        <v>12</v>
      </c>
      <c r="D97">
        <f>'All scores'!H97</f>
        <v>15</v>
      </c>
      <c r="E97">
        <f>'All scores'!I97</f>
        <v>87</v>
      </c>
      <c r="F97" t="str">
        <f>'All scores'!B97</f>
        <v>North Melbourne</v>
      </c>
      <c r="G97">
        <f>'All scores'!C97</f>
        <v>21</v>
      </c>
      <c r="H97">
        <f>'All scores'!D97</f>
        <v>15</v>
      </c>
      <c r="I97">
        <f>'All scores'!E97</f>
        <v>141</v>
      </c>
      <c r="J97" t="b">
        <f>'All scores'!J97</f>
        <v>0</v>
      </c>
      <c r="K97" t="str">
        <f t="shared" si="2"/>
        <v>North Melbourne</v>
      </c>
      <c r="L97">
        <f t="shared" si="3"/>
        <v>-54</v>
      </c>
    </row>
    <row r="98" spans="1:12">
      <c r="A98">
        <v>11</v>
      </c>
      <c r="B98" t="str">
        <f>'All scores'!F98</f>
        <v>Fremantle</v>
      </c>
      <c r="C98">
        <f>'All scores'!G98</f>
        <v>12</v>
      </c>
      <c r="D98">
        <f>'All scores'!H98</f>
        <v>5</v>
      </c>
      <c r="E98">
        <f>'All scores'!I98</f>
        <v>77</v>
      </c>
      <c r="F98" t="str">
        <f>'All scores'!B98</f>
        <v>Collingwood</v>
      </c>
      <c r="G98">
        <f>'All scores'!C98</f>
        <v>21</v>
      </c>
      <c r="H98">
        <f>'All scores'!D98</f>
        <v>12</v>
      </c>
      <c r="I98">
        <f>'All scores'!E98</f>
        <v>138</v>
      </c>
      <c r="J98" t="b">
        <f>'All scores'!J98</f>
        <v>0</v>
      </c>
      <c r="K98" t="str">
        <f t="shared" si="2"/>
        <v>Collingwood</v>
      </c>
      <c r="L98">
        <f t="shared" si="3"/>
        <v>-61</v>
      </c>
    </row>
    <row r="99" spans="1:12">
      <c r="A99">
        <v>11</v>
      </c>
      <c r="B99" t="str">
        <f>'All scores'!F99</f>
        <v>GWS</v>
      </c>
      <c r="C99">
        <f>'All scores'!G99</f>
        <v>14</v>
      </c>
      <c r="D99">
        <f>'All scores'!H99</f>
        <v>13</v>
      </c>
      <c r="E99">
        <f>'All scores'!I99</f>
        <v>97</v>
      </c>
      <c r="F99" t="str">
        <f>'All scores'!B99</f>
        <v>Adelaide</v>
      </c>
      <c r="G99">
        <f>'All scores'!C99</f>
        <v>11</v>
      </c>
      <c r="H99">
        <f>'All scores'!D99</f>
        <v>15</v>
      </c>
      <c r="I99">
        <f>'All scores'!E99</f>
        <v>81</v>
      </c>
      <c r="J99" t="b">
        <f>'All scores'!J99</f>
        <v>0</v>
      </c>
      <c r="K99" t="str">
        <f t="shared" si="2"/>
        <v>GWS</v>
      </c>
      <c r="L99">
        <f t="shared" si="3"/>
        <v>16</v>
      </c>
    </row>
    <row r="100" spans="1:12">
      <c r="A100">
        <v>12</v>
      </c>
      <c r="B100" t="str">
        <f>'All scores'!F100</f>
        <v>Richmond</v>
      </c>
      <c r="C100">
        <f>'All scores'!G100</f>
        <v>8</v>
      </c>
      <c r="D100">
        <f>'All scores'!H100</f>
        <v>10</v>
      </c>
      <c r="E100">
        <f>'All scores'!I100</f>
        <v>58</v>
      </c>
      <c r="F100" t="str">
        <f>'All scores'!B100</f>
        <v>Port Adelaide</v>
      </c>
      <c r="G100">
        <f>'All scores'!C100</f>
        <v>10</v>
      </c>
      <c r="H100">
        <f>'All scores'!D100</f>
        <v>12</v>
      </c>
      <c r="I100">
        <f>'All scores'!E100</f>
        <v>72</v>
      </c>
      <c r="J100" t="b">
        <f>'All scores'!J100</f>
        <v>0</v>
      </c>
      <c r="K100" t="str">
        <f t="shared" si="2"/>
        <v>Port Adelaide</v>
      </c>
      <c r="L100">
        <f t="shared" si="3"/>
        <v>-14</v>
      </c>
    </row>
    <row r="101" spans="1:12">
      <c r="A101">
        <v>12</v>
      </c>
      <c r="B101" t="str">
        <f>'All scores'!F101</f>
        <v>North Melbourne</v>
      </c>
      <c r="C101">
        <f>'All scores'!G101</f>
        <v>8</v>
      </c>
      <c r="D101">
        <f>'All scores'!H101</f>
        <v>11</v>
      </c>
      <c r="E101">
        <f>'All scores'!I101</f>
        <v>59</v>
      </c>
      <c r="F101" t="str">
        <f>'All scores'!B101</f>
        <v>Geelong</v>
      </c>
      <c r="G101">
        <f>'All scores'!C101</f>
        <v>14</v>
      </c>
      <c r="H101">
        <f>'All scores'!D101</f>
        <v>12</v>
      </c>
      <c r="I101">
        <f>'All scores'!E101</f>
        <v>96</v>
      </c>
      <c r="J101" t="b">
        <f>'All scores'!J101</f>
        <v>1</v>
      </c>
      <c r="K101" t="str">
        <f t="shared" si="2"/>
        <v>Geelong</v>
      </c>
      <c r="L101">
        <f t="shared" si="3"/>
        <v>-37</v>
      </c>
    </row>
    <row r="102" spans="1:12">
      <c r="A102">
        <v>12</v>
      </c>
      <c r="B102" t="str">
        <f>'All scores'!F102</f>
        <v>Gold Coast</v>
      </c>
      <c r="C102">
        <f>'All scores'!G102</f>
        <v>4</v>
      </c>
      <c r="D102">
        <f>'All scores'!H102</f>
        <v>2</v>
      </c>
      <c r="E102">
        <f>'All scores'!I102</f>
        <v>26</v>
      </c>
      <c r="F102" t="str">
        <f>'All scores'!B102</f>
        <v>GWS</v>
      </c>
      <c r="G102">
        <f>'All scores'!C102</f>
        <v>20</v>
      </c>
      <c r="H102">
        <f>'All scores'!D102</f>
        <v>14</v>
      </c>
      <c r="I102">
        <f>'All scores'!E102</f>
        <v>134</v>
      </c>
      <c r="J102" t="b">
        <f>'All scores'!J102</f>
        <v>0</v>
      </c>
      <c r="K102" t="str">
        <f t="shared" si="2"/>
        <v>GWS</v>
      </c>
      <c r="L102">
        <f t="shared" si="3"/>
        <v>-108</v>
      </c>
    </row>
    <row r="103" spans="1:12">
      <c r="A103">
        <v>12</v>
      </c>
      <c r="B103" t="str">
        <f>'All scores'!F103</f>
        <v>Sydney</v>
      </c>
      <c r="C103">
        <f>'All scores'!G103</f>
        <v>19</v>
      </c>
      <c r="D103">
        <f>'All scores'!H103</f>
        <v>12</v>
      </c>
      <c r="E103">
        <f>'All scores'!I103</f>
        <v>126</v>
      </c>
      <c r="F103" t="str">
        <f>'All scores'!B103</f>
        <v>St. Kilda</v>
      </c>
      <c r="G103">
        <f>'All scores'!C103</f>
        <v>7</v>
      </c>
      <c r="H103">
        <f>'All scores'!D103</f>
        <v>13</v>
      </c>
      <c r="I103">
        <f>'All scores'!E103</f>
        <v>55</v>
      </c>
      <c r="J103" t="b">
        <f>'All scores'!J103</f>
        <v>0</v>
      </c>
      <c r="K103" t="str">
        <f t="shared" si="2"/>
        <v>Sydney</v>
      </c>
      <c r="L103">
        <f t="shared" si="3"/>
        <v>71</v>
      </c>
    </row>
    <row r="104" spans="1:12">
      <c r="A104">
        <v>12</v>
      </c>
      <c r="B104" t="str">
        <f>'All scores'!F104</f>
        <v>Essendon</v>
      </c>
      <c r="C104">
        <f>'All scores'!G104</f>
        <v>12</v>
      </c>
      <c r="D104">
        <f>'All scores'!H104</f>
        <v>12</v>
      </c>
      <c r="E104">
        <f>'All scores'!I104</f>
        <v>84</v>
      </c>
      <c r="F104" t="str">
        <f>'All scores'!B104</f>
        <v>Brisbane Lions</v>
      </c>
      <c r="G104">
        <f>'All scores'!C104</f>
        <v>8</v>
      </c>
      <c r="H104">
        <f>'All scores'!D104</f>
        <v>14</v>
      </c>
      <c r="I104">
        <f>'All scores'!E104</f>
        <v>62</v>
      </c>
      <c r="J104" t="b">
        <f>'All scores'!J104</f>
        <v>0</v>
      </c>
      <c r="K104" t="str">
        <f t="shared" si="2"/>
        <v>Essendon</v>
      </c>
      <c r="L104">
        <f t="shared" si="3"/>
        <v>22</v>
      </c>
    </row>
    <row r="105" spans="1:12">
      <c r="A105">
        <v>12</v>
      </c>
      <c r="B105" t="str">
        <f>'All scores'!F105</f>
        <v>Adelaide</v>
      </c>
      <c r="C105">
        <f>'All scores'!G105</f>
        <v>9</v>
      </c>
      <c r="D105">
        <f>'All scores'!H105</f>
        <v>14</v>
      </c>
      <c r="E105">
        <f>'All scores'!I105</f>
        <v>68</v>
      </c>
      <c r="F105" t="str">
        <f>'All scores'!B105</f>
        <v>Fremantle</v>
      </c>
      <c r="G105">
        <f>'All scores'!C105</f>
        <v>10</v>
      </c>
      <c r="H105">
        <f>'All scores'!D105</f>
        <v>11</v>
      </c>
      <c r="I105">
        <f>'All scores'!E105</f>
        <v>71</v>
      </c>
      <c r="J105" t="b">
        <f>'All scores'!J105</f>
        <v>0</v>
      </c>
      <c r="K105" t="str">
        <f t="shared" si="2"/>
        <v>Fremantle</v>
      </c>
      <c r="L105">
        <f t="shared" si="3"/>
        <v>-3</v>
      </c>
    </row>
    <row r="106" spans="1:12">
      <c r="A106">
        <v>12</v>
      </c>
      <c r="B106" t="str">
        <f>'All scores'!F106</f>
        <v>Collingwood</v>
      </c>
      <c r="C106">
        <f>'All scores'!G106</f>
        <v>20</v>
      </c>
      <c r="D106">
        <f>'All scores'!H106</f>
        <v>13</v>
      </c>
      <c r="E106">
        <f>'All scores'!I106</f>
        <v>133</v>
      </c>
      <c r="F106" t="str">
        <f>'All scores'!B106</f>
        <v>Melbourne</v>
      </c>
      <c r="G106">
        <f>'All scores'!C106</f>
        <v>14</v>
      </c>
      <c r="H106">
        <f>'All scores'!D106</f>
        <v>7</v>
      </c>
      <c r="I106">
        <f>'All scores'!E106</f>
        <v>91</v>
      </c>
      <c r="J106" t="b">
        <f>'All scores'!J106</f>
        <v>1</v>
      </c>
      <c r="K106" t="str">
        <f t="shared" si="2"/>
        <v>Collingwood</v>
      </c>
      <c r="L106">
        <f t="shared" si="3"/>
        <v>42</v>
      </c>
    </row>
    <row r="107" spans="1:12">
      <c r="A107">
        <v>13</v>
      </c>
      <c r="B107" t="str">
        <f>'All scores'!F107</f>
        <v>Western Bulldogs</v>
      </c>
      <c r="C107">
        <f>'All scores'!G107</f>
        <v>11</v>
      </c>
      <c r="D107">
        <f>'All scores'!H107</f>
        <v>9</v>
      </c>
      <c r="E107">
        <f>'All scores'!I107</f>
        <v>75</v>
      </c>
      <c r="F107" t="str">
        <f>'All scores'!B107</f>
        <v>Port Adelaide</v>
      </c>
      <c r="G107">
        <f>'All scores'!C107</f>
        <v>20</v>
      </c>
      <c r="H107">
        <f>'All scores'!D107</f>
        <v>12</v>
      </c>
      <c r="I107">
        <f>'All scores'!E107</f>
        <v>132</v>
      </c>
      <c r="J107" t="b">
        <f>'All scores'!J107</f>
        <v>0</v>
      </c>
      <c r="K107" t="str">
        <f t="shared" si="2"/>
        <v>Port Adelaide</v>
      </c>
      <c r="L107">
        <f t="shared" si="3"/>
        <v>-57</v>
      </c>
    </row>
    <row r="108" spans="1:12">
      <c r="A108">
        <v>13</v>
      </c>
      <c r="B108" t="str">
        <f>'All scores'!F108</f>
        <v>West Coast</v>
      </c>
      <c r="C108">
        <f>'All scores'!G108</f>
        <v>7</v>
      </c>
      <c r="D108">
        <f>'All scores'!H108</f>
        <v>15</v>
      </c>
      <c r="E108">
        <f>'All scores'!I108</f>
        <v>57</v>
      </c>
      <c r="F108" t="str">
        <f>'All scores'!B108</f>
        <v>Sydney</v>
      </c>
      <c r="G108">
        <f>'All scores'!C108</f>
        <v>10</v>
      </c>
      <c r="H108">
        <f>'All scores'!D108</f>
        <v>12</v>
      </c>
      <c r="I108">
        <f>'All scores'!E108</f>
        <v>72</v>
      </c>
      <c r="J108" t="b">
        <f>'All scores'!J108</f>
        <v>0</v>
      </c>
      <c r="K108" t="str">
        <f t="shared" si="2"/>
        <v>Sydney</v>
      </c>
      <c r="L108">
        <f t="shared" si="3"/>
        <v>-15</v>
      </c>
    </row>
    <row r="109" spans="1:12">
      <c r="A109">
        <v>13</v>
      </c>
      <c r="B109" t="str">
        <f>'All scores'!F109</f>
        <v>Fremantle</v>
      </c>
      <c r="C109">
        <f>'All scores'!G109</f>
        <v>15</v>
      </c>
      <c r="D109">
        <f>'All scores'!H109</f>
        <v>13</v>
      </c>
      <c r="E109">
        <f>'All scores'!I109</f>
        <v>103</v>
      </c>
      <c r="F109" t="str">
        <f>'All scores'!B109</f>
        <v>Carlton</v>
      </c>
      <c r="G109">
        <f>'All scores'!C109</f>
        <v>6</v>
      </c>
      <c r="H109">
        <f>'All scores'!D109</f>
        <v>10</v>
      </c>
      <c r="I109">
        <f>'All scores'!E109</f>
        <v>46</v>
      </c>
      <c r="J109" t="b">
        <f>'All scores'!J109</f>
        <v>0</v>
      </c>
      <c r="K109" t="str">
        <f t="shared" si="2"/>
        <v>Fremantle</v>
      </c>
      <c r="L109">
        <f t="shared" si="3"/>
        <v>57</v>
      </c>
    </row>
    <row r="110" spans="1:12">
      <c r="A110">
        <v>13</v>
      </c>
      <c r="B110" t="str">
        <f>'All scores'!F110</f>
        <v>St. Kilda</v>
      </c>
      <c r="C110">
        <f>'All scores'!G110</f>
        <v>11</v>
      </c>
      <c r="D110">
        <f>'All scores'!H110</f>
        <v>14</v>
      </c>
      <c r="E110">
        <f>'All scores'!I110</f>
        <v>80</v>
      </c>
      <c r="F110" t="str">
        <f>'All scores'!B110</f>
        <v>Gold Coast</v>
      </c>
      <c r="G110">
        <f>'All scores'!C110</f>
        <v>11</v>
      </c>
      <c r="H110">
        <f>'All scores'!D110</f>
        <v>12</v>
      </c>
      <c r="I110">
        <f>'All scores'!E110</f>
        <v>78</v>
      </c>
      <c r="J110" t="b">
        <f>'All scores'!J110</f>
        <v>0</v>
      </c>
      <c r="K110" t="str">
        <f t="shared" si="2"/>
        <v>St. Kilda</v>
      </c>
      <c r="L110">
        <f t="shared" si="3"/>
        <v>2</v>
      </c>
    </row>
    <row r="111" spans="1:12">
      <c r="A111">
        <v>13</v>
      </c>
      <c r="B111" t="str">
        <f>'All scores'!F111</f>
        <v>Adelaide</v>
      </c>
      <c r="C111">
        <f>'All scores'!G111</f>
        <v>4</v>
      </c>
      <c r="D111">
        <f>'All scores'!H111</f>
        <v>8</v>
      </c>
      <c r="E111">
        <f>'All scores'!I111</f>
        <v>32</v>
      </c>
      <c r="F111" t="str">
        <f>'All scores'!B111</f>
        <v>Hawthorn</v>
      </c>
      <c r="G111">
        <f>'All scores'!C111</f>
        <v>12</v>
      </c>
      <c r="H111">
        <f>'All scores'!D111</f>
        <v>16</v>
      </c>
      <c r="I111">
        <f>'All scores'!E111</f>
        <v>88</v>
      </c>
      <c r="J111" t="b">
        <f>'All scores'!J111</f>
        <v>0</v>
      </c>
      <c r="K111" t="str">
        <f t="shared" si="2"/>
        <v>Hawthorn</v>
      </c>
      <c r="L111">
        <f t="shared" si="3"/>
        <v>-56</v>
      </c>
    </row>
    <row r="112" spans="1:12">
      <c r="A112">
        <v>13</v>
      </c>
      <c r="B112" t="str">
        <f>'All scores'!F112</f>
        <v>Richmond</v>
      </c>
      <c r="C112">
        <f>'All scores'!G112</f>
        <v>12</v>
      </c>
      <c r="D112">
        <f>'All scores'!H112</f>
        <v>11</v>
      </c>
      <c r="E112">
        <f>'All scores'!I112</f>
        <v>83</v>
      </c>
      <c r="F112" t="str">
        <f>'All scores'!B112</f>
        <v>Geelong</v>
      </c>
      <c r="G112">
        <f>'All scores'!C112</f>
        <v>9</v>
      </c>
      <c r="H112">
        <f>'All scores'!D112</f>
        <v>11</v>
      </c>
      <c r="I112">
        <f>'All scores'!E112</f>
        <v>65</v>
      </c>
      <c r="J112" t="b">
        <f>'All scores'!J112</f>
        <v>1</v>
      </c>
      <c r="K112" t="str">
        <f t="shared" si="2"/>
        <v>Richmond</v>
      </c>
      <c r="L112">
        <f t="shared" si="3"/>
        <v>18</v>
      </c>
    </row>
    <row r="113" spans="1:12">
      <c r="A113">
        <v>14</v>
      </c>
      <c r="B113" t="str">
        <f>'All scores'!F113</f>
        <v>Essendon</v>
      </c>
      <c r="C113">
        <f>'All scores'!G113</f>
        <v>12</v>
      </c>
      <c r="D113">
        <f>'All scores'!H113</f>
        <v>8</v>
      </c>
      <c r="E113">
        <f>'All scores'!I113</f>
        <v>80</v>
      </c>
      <c r="F113" t="str">
        <f>'All scores'!B113</f>
        <v>West Coast</v>
      </c>
      <c r="G113">
        <f>'All scores'!C113</f>
        <v>6</v>
      </c>
      <c r="H113">
        <f>'All scores'!D113</f>
        <v>16</v>
      </c>
      <c r="I113">
        <f>'All scores'!E113</f>
        <v>52</v>
      </c>
      <c r="J113" t="b">
        <f>'All scores'!J113</f>
        <v>0</v>
      </c>
      <c r="K113" t="str">
        <f t="shared" si="2"/>
        <v>Essendon</v>
      </c>
      <c r="L113">
        <f t="shared" si="3"/>
        <v>28</v>
      </c>
    </row>
    <row r="114" spans="1:12">
      <c r="A114">
        <v>14</v>
      </c>
      <c r="B114" t="str">
        <f>'All scores'!F114</f>
        <v>Melbourne</v>
      </c>
      <c r="C114">
        <f>'All scores'!G114</f>
        <v>9</v>
      </c>
      <c r="D114">
        <f>'All scores'!H114</f>
        <v>11</v>
      </c>
      <c r="E114">
        <f>'All scores'!I114</f>
        <v>65</v>
      </c>
      <c r="F114" t="str">
        <f>'All scores'!B114</f>
        <v>Port Adelaide</v>
      </c>
      <c r="G114">
        <f>'All scores'!C114</f>
        <v>11</v>
      </c>
      <c r="H114">
        <f>'All scores'!D114</f>
        <v>9</v>
      </c>
      <c r="I114">
        <f>'All scores'!E114</f>
        <v>75</v>
      </c>
      <c r="J114" t="b">
        <f>'All scores'!J114</f>
        <v>0</v>
      </c>
      <c r="K114" t="str">
        <f t="shared" si="2"/>
        <v>Port Adelaide</v>
      </c>
      <c r="L114">
        <f t="shared" si="3"/>
        <v>-10</v>
      </c>
    </row>
    <row r="115" spans="1:12">
      <c r="A115">
        <v>14</v>
      </c>
      <c r="B115" t="str">
        <f>'All scores'!F115</f>
        <v>Gold Coast</v>
      </c>
      <c r="C115">
        <f>'All scores'!G115</f>
        <v>5</v>
      </c>
      <c r="D115">
        <f>'All scores'!H115</f>
        <v>13</v>
      </c>
      <c r="E115">
        <f>'All scores'!I115</f>
        <v>43</v>
      </c>
      <c r="F115" t="str">
        <f>'All scores'!B115</f>
        <v>Hawthorn</v>
      </c>
      <c r="G115">
        <f>'All scores'!C115</f>
        <v>13</v>
      </c>
      <c r="H115">
        <f>'All scores'!D115</f>
        <v>18</v>
      </c>
      <c r="I115">
        <f>'All scores'!E115</f>
        <v>96</v>
      </c>
      <c r="J115" t="b">
        <f>'All scores'!J115</f>
        <v>0</v>
      </c>
      <c r="K115" t="str">
        <f t="shared" si="2"/>
        <v>Hawthorn</v>
      </c>
      <c r="L115">
        <f t="shared" si="3"/>
        <v>-53</v>
      </c>
    </row>
    <row r="116" spans="1:12">
      <c r="A116">
        <v>14</v>
      </c>
      <c r="B116" t="str">
        <f>'All scores'!F116</f>
        <v>GWS</v>
      </c>
      <c r="C116">
        <f>'All scores'!G116</f>
        <v>16</v>
      </c>
      <c r="D116">
        <f>'All scores'!H116</f>
        <v>13</v>
      </c>
      <c r="E116">
        <f>'All scores'!I116</f>
        <v>109</v>
      </c>
      <c r="F116" t="str">
        <f>'All scores'!B116</f>
        <v>Brisbane Lions</v>
      </c>
      <c r="G116">
        <f>'All scores'!C116</f>
        <v>12</v>
      </c>
      <c r="H116">
        <f>'All scores'!D116</f>
        <v>10</v>
      </c>
      <c r="I116">
        <f>'All scores'!E116</f>
        <v>82</v>
      </c>
      <c r="J116" t="b">
        <f>'All scores'!J116</f>
        <v>0</v>
      </c>
      <c r="K116" t="str">
        <f t="shared" si="2"/>
        <v>GWS</v>
      </c>
      <c r="L116">
        <f t="shared" si="3"/>
        <v>27</v>
      </c>
    </row>
    <row r="117" spans="1:12">
      <c r="A117">
        <v>14</v>
      </c>
      <c r="B117" t="str">
        <f>'All scores'!F117</f>
        <v>North Melbourne</v>
      </c>
      <c r="C117">
        <f>'All scores'!G117</f>
        <v>12</v>
      </c>
      <c r="D117">
        <f>'All scores'!H117</f>
        <v>5</v>
      </c>
      <c r="E117">
        <f>'All scores'!I117</f>
        <v>77</v>
      </c>
      <c r="F117" t="str">
        <f>'All scores'!B117</f>
        <v>Western Bulldogs</v>
      </c>
      <c r="G117">
        <f>'All scores'!C117</f>
        <v>11</v>
      </c>
      <c r="H117">
        <f>'All scores'!D117</f>
        <v>9</v>
      </c>
      <c r="I117">
        <f>'All scores'!E117</f>
        <v>75</v>
      </c>
      <c r="J117" t="b">
        <f>'All scores'!J117</f>
        <v>1</v>
      </c>
      <c r="K117" t="str">
        <f t="shared" si="2"/>
        <v>North Melbourne</v>
      </c>
      <c r="L117">
        <f t="shared" si="3"/>
        <v>2</v>
      </c>
    </row>
    <row r="118" spans="1:12">
      <c r="A118">
        <v>14</v>
      </c>
      <c r="B118" t="str">
        <f>'All scores'!F118</f>
        <v>Carlton</v>
      </c>
      <c r="C118">
        <f>'All scores'!G118</f>
        <v>9</v>
      </c>
      <c r="D118">
        <f>'All scores'!H118</f>
        <v>5</v>
      </c>
      <c r="E118">
        <f>'All scores'!I118</f>
        <v>59</v>
      </c>
      <c r="F118" t="str">
        <f>'All scores'!B118</f>
        <v>Collingwood</v>
      </c>
      <c r="G118">
        <f>'All scores'!C118</f>
        <v>11</v>
      </c>
      <c r="H118">
        <f>'All scores'!D118</f>
        <v>13</v>
      </c>
      <c r="I118">
        <f>'All scores'!E118</f>
        <v>79</v>
      </c>
      <c r="J118" t="b">
        <f>'All scores'!J118</f>
        <v>1</v>
      </c>
      <c r="K118" t="str">
        <f t="shared" si="2"/>
        <v>Collingwood</v>
      </c>
      <c r="L118">
        <f t="shared" si="3"/>
        <v>-20</v>
      </c>
    </row>
    <row r="119" spans="1:12">
      <c r="A119">
        <v>15</v>
      </c>
      <c r="B119" t="str">
        <f>'All scores'!F119</f>
        <v>Sydney</v>
      </c>
      <c r="C119">
        <f>'All scores'!G119</f>
        <v>11</v>
      </c>
      <c r="D119">
        <f>'All scores'!H119</f>
        <v>1</v>
      </c>
      <c r="E119">
        <f>'All scores'!I119</f>
        <v>67</v>
      </c>
      <c r="F119" t="str">
        <f>'All scores'!B119</f>
        <v>Richmond</v>
      </c>
      <c r="G119">
        <f>'All scores'!C119</f>
        <v>14</v>
      </c>
      <c r="H119">
        <f>'All scores'!D119</f>
        <v>9</v>
      </c>
      <c r="I119">
        <f>'All scores'!E119</f>
        <v>93</v>
      </c>
      <c r="J119" t="b">
        <f>'All scores'!J119</f>
        <v>0</v>
      </c>
      <c r="K119" t="str">
        <f t="shared" si="2"/>
        <v>Richmond</v>
      </c>
      <c r="L119">
        <f t="shared" si="3"/>
        <v>-26</v>
      </c>
    </row>
    <row r="120" spans="1:12">
      <c r="A120">
        <v>15</v>
      </c>
      <c r="B120" t="str">
        <f>'All scores'!F120</f>
        <v>Geelong</v>
      </c>
      <c r="C120">
        <f>'All scores'!G120</f>
        <v>15</v>
      </c>
      <c r="D120">
        <f>'All scores'!H120</f>
        <v>11</v>
      </c>
      <c r="E120">
        <f>'All scores'!I120</f>
        <v>101</v>
      </c>
      <c r="F120" t="str">
        <f>'All scores'!B120</f>
        <v>Western Bulldogs</v>
      </c>
      <c r="G120">
        <f>'All scores'!C120</f>
        <v>16</v>
      </c>
      <c r="H120">
        <f>'All scores'!D120</f>
        <v>7</v>
      </c>
      <c r="I120">
        <f>'All scores'!E120</f>
        <v>103</v>
      </c>
      <c r="J120" t="b">
        <f>'All scores'!J120</f>
        <v>1</v>
      </c>
      <c r="K120" t="str">
        <f t="shared" si="2"/>
        <v>Western Bulldogs</v>
      </c>
      <c r="L120">
        <f t="shared" si="3"/>
        <v>-2</v>
      </c>
    </row>
    <row r="121" spans="1:12">
      <c r="A121">
        <v>15</v>
      </c>
      <c r="B121" t="str">
        <f>'All scores'!F121</f>
        <v>Port Adelaide</v>
      </c>
      <c r="C121">
        <f>'All scores'!G121</f>
        <v>13</v>
      </c>
      <c r="D121">
        <f>'All scores'!H121</f>
        <v>12</v>
      </c>
      <c r="E121">
        <f>'All scores'!I121</f>
        <v>90</v>
      </c>
      <c r="F121" t="str">
        <f>'All scores'!B121</f>
        <v>Carlton</v>
      </c>
      <c r="G121">
        <f>'All scores'!C121</f>
        <v>10</v>
      </c>
      <c r="H121">
        <f>'All scores'!D121</f>
        <v>9</v>
      </c>
      <c r="I121">
        <f>'All scores'!E121</f>
        <v>69</v>
      </c>
      <c r="J121" t="b">
        <f>'All scores'!J121</f>
        <v>0</v>
      </c>
      <c r="K121" t="str">
        <f t="shared" si="2"/>
        <v>Port Adelaide</v>
      </c>
      <c r="L121">
        <f t="shared" si="3"/>
        <v>21</v>
      </c>
    </row>
    <row r="122" spans="1:12">
      <c r="A122">
        <v>15</v>
      </c>
      <c r="B122" t="str">
        <f>'All scores'!F122</f>
        <v>West Coast</v>
      </c>
      <c r="C122">
        <f>'All scores'!G122</f>
        <v>12</v>
      </c>
      <c r="D122">
        <f>'All scores'!H122</f>
        <v>6</v>
      </c>
      <c r="E122">
        <f>'All scores'!I122</f>
        <v>78</v>
      </c>
      <c r="F122" t="str">
        <f>'All scores'!B122</f>
        <v>Adelaide</v>
      </c>
      <c r="G122">
        <f>'All scores'!C122</f>
        <v>12</v>
      </c>
      <c r="H122">
        <f>'All scores'!D122</f>
        <v>16</v>
      </c>
      <c r="I122">
        <f>'All scores'!E122</f>
        <v>88</v>
      </c>
      <c r="J122" t="b">
        <f>'All scores'!J122</f>
        <v>0</v>
      </c>
      <c r="K122" t="str">
        <f t="shared" si="2"/>
        <v>Adelaide</v>
      </c>
      <c r="L122">
        <f t="shared" si="3"/>
        <v>-10</v>
      </c>
    </row>
    <row r="123" spans="1:12">
      <c r="A123">
        <v>15</v>
      </c>
      <c r="B123" t="str">
        <f>'All scores'!F123</f>
        <v>Collingwood</v>
      </c>
      <c r="C123">
        <f>'All scores'!G123</f>
        <v>14</v>
      </c>
      <c r="D123">
        <f>'All scores'!H123</f>
        <v>15</v>
      </c>
      <c r="E123">
        <f>'All scores'!I123</f>
        <v>99</v>
      </c>
      <c r="F123" t="str">
        <f>'All scores'!B123</f>
        <v>Gold Coast</v>
      </c>
      <c r="G123">
        <f>'All scores'!C123</f>
        <v>8</v>
      </c>
      <c r="H123">
        <f>'All scores'!D123</f>
        <v>12</v>
      </c>
      <c r="I123">
        <f>'All scores'!E123</f>
        <v>60</v>
      </c>
      <c r="J123" t="b">
        <f>'All scores'!J123</f>
        <v>0</v>
      </c>
      <c r="K123" t="str">
        <f t="shared" si="2"/>
        <v>Collingwood</v>
      </c>
      <c r="L123">
        <f t="shared" si="3"/>
        <v>39</v>
      </c>
    </row>
    <row r="124" spans="1:12">
      <c r="A124">
        <v>15</v>
      </c>
      <c r="B124" t="str">
        <f>'All scores'!F124</f>
        <v>Hawthorn</v>
      </c>
      <c r="C124">
        <f>'All scores'!G124</f>
        <v>13</v>
      </c>
      <c r="D124">
        <f>'All scores'!H124</f>
        <v>6</v>
      </c>
      <c r="E124">
        <f>'All scores'!I124</f>
        <v>84</v>
      </c>
      <c r="F124" t="str">
        <f>'All scores'!B124</f>
        <v>GWS</v>
      </c>
      <c r="G124">
        <f>'All scores'!C124</f>
        <v>13</v>
      </c>
      <c r="H124">
        <f>'All scores'!D124</f>
        <v>17</v>
      </c>
      <c r="I124">
        <f>'All scores'!E124</f>
        <v>95</v>
      </c>
      <c r="J124" t="b">
        <f>'All scores'!J124</f>
        <v>0</v>
      </c>
      <c r="K124" t="str">
        <f t="shared" si="2"/>
        <v>GWS</v>
      </c>
      <c r="L124">
        <f t="shared" si="3"/>
        <v>-11</v>
      </c>
    </row>
    <row r="125" spans="1:12">
      <c r="A125">
        <v>15</v>
      </c>
      <c r="B125" t="str">
        <f>'All scores'!F125</f>
        <v>St. Kilda</v>
      </c>
      <c r="C125">
        <f>'All scores'!G125</f>
        <v>18</v>
      </c>
      <c r="D125">
        <f>'All scores'!H125</f>
        <v>11</v>
      </c>
      <c r="E125">
        <f>'All scores'!I125</f>
        <v>119</v>
      </c>
      <c r="F125" t="str">
        <f>'All scores'!B125</f>
        <v>Melbourne</v>
      </c>
      <c r="G125">
        <f>'All scores'!C125</f>
        <v>18</v>
      </c>
      <c r="H125">
        <f>'All scores'!D125</f>
        <v>9</v>
      </c>
      <c r="I125">
        <f>'All scores'!E125</f>
        <v>117</v>
      </c>
      <c r="J125" t="b">
        <f>'All scores'!J125</f>
        <v>1</v>
      </c>
      <c r="K125" t="str">
        <f t="shared" si="2"/>
        <v>St. Kilda</v>
      </c>
      <c r="L125">
        <f t="shared" si="3"/>
        <v>2</v>
      </c>
    </row>
    <row r="126" spans="1:12">
      <c r="A126">
        <v>15</v>
      </c>
      <c r="B126" t="str">
        <f>'All scores'!F126</f>
        <v>North Melbourne</v>
      </c>
      <c r="C126">
        <f>'All scores'!G126</f>
        <v>16</v>
      </c>
      <c r="D126">
        <f>'All scores'!H126</f>
        <v>12</v>
      </c>
      <c r="E126">
        <f>'All scores'!I126</f>
        <v>108</v>
      </c>
      <c r="F126" t="str">
        <f>'All scores'!B126</f>
        <v>Essendon</v>
      </c>
      <c r="G126">
        <f>'All scores'!C126</f>
        <v>19</v>
      </c>
      <c r="H126">
        <f>'All scores'!D126</f>
        <v>11</v>
      </c>
      <c r="I126">
        <f>'All scores'!E126</f>
        <v>125</v>
      </c>
      <c r="J126" t="b">
        <f>'All scores'!J126</f>
        <v>1</v>
      </c>
      <c r="K126" t="str">
        <f t="shared" si="2"/>
        <v>Essendon</v>
      </c>
      <c r="L126">
        <f t="shared" si="3"/>
        <v>-17</v>
      </c>
    </row>
    <row r="127" spans="1:12">
      <c r="A127">
        <v>15</v>
      </c>
      <c r="B127" t="str">
        <f>'All scores'!F127</f>
        <v>Brisbane Lions</v>
      </c>
      <c r="C127">
        <f>'All scores'!G127</f>
        <v>18</v>
      </c>
      <c r="D127">
        <f>'All scores'!H127</f>
        <v>11</v>
      </c>
      <c r="E127">
        <f>'All scores'!I127</f>
        <v>119</v>
      </c>
      <c r="F127" t="str">
        <f>'All scores'!B127</f>
        <v>Fremantle</v>
      </c>
      <c r="G127">
        <f>'All scores'!C127</f>
        <v>9</v>
      </c>
      <c r="H127">
        <f>'All scores'!D127</f>
        <v>10</v>
      </c>
      <c r="I127">
        <f>'All scores'!E127</f>
        <v>64</v>
      </c>
      <c r="J127" t="b">
        <f>'All scores'!J127</f>
        <v>0</v>
      </c>
      <c r="K127" t="str">
        <f t="shared" si="2"/>
        <v>Brisbane Lions</v>
      </c>
      <c r="L127">
        <f t="shared" si="3"/>
        <v>55</v>
      </c>
    </row>
    <row r="128" spans="1:12">
      <c r="A128">
        <v>16</v>
      </c>
      <c r="B128" t="str">
        <f>'All scores'!F128</f>
        <v>Geelong</v>
      </c>
      <c r="C128">
        <f>'All scores'!G128</f>
        <v>8</v>
      </c>
      <c r="D128">
        <f>'All scores'!H128</f>
        <v>23</v>
      </c>
      <c r="E128">
        <f>'All scores'!I128</f>
        <v>71</v>
      </c>
      <c r="F128" t="str">
        <f>'All scores'!B128</f>
        <v>Sydney</v>
      </c>
      <c r="G128">
        <f>'All scores'!C128</f>
        <v>9</v>
      </c>
      <c r="H128">
        <f>'All scores'!D128</f>
        <v>5</v>
      </c>
      <c r="I128">
        <f>'All scores'!E128</f>
        <v>59</v>
      </c>
      <c r="J128" t="b">
        <f>'All scores'!J128</f>
        <v>0</v>
      </c>
      <c r="K128" t="str">
        <f t="shared" si="2"/>
        <v>Geelong</v>
      </c>
      <c r="L128">
        <f t="shared" si="3"/>
        <v>12</v>
      </c>
    </row>
    <row r="129" spans="1:12">
      <c r="A129">
        <v>16</v>
      </c>
      <c r="B129" t="str">
        <f>'All scores'!F129</f>
        <v>Adelaide</v>
      </c>
      <c r="C129">
        <f>'All scores'!G129</f>
        <v>8</v>
      </c>
      <c r="D129">
        <f>'All scores'!H129</f>
        <v>8</v>
      </c>
      <c r="E129">
        <f>'All scores'!I129</f>
        <v>56</v>
      </c>
      <c r="F129" t="str">
        <f>'All scores'!B129</f>
        <v>Richmond</v>
      </c>
      <c r="G129">
        <f>'All scores'!C129</f>
        <v>15</v>
      </c>
      <c r="H129">
        <f>'All scores'!D129</f>
        <v>13</v>
      </c>
      <c r="I129">
        <f>'All scores'!E129</f>
        <v>103</v>
      </c>
      <c r="J129" t="b">
        <f>'All scores'!J129</f>
        <v>0</v>
      </c>
      <c r="K129" t="str">
        <f t="shared" si="2"/>
        <v>Richmond</v>
      </c>
      <c r="L129">
        <f t="shared" si="3"/>
        <v>-47</v>
      </c>
    </row>
    <row r="130" spans="1:12">
      <c r="A130">
        <v>16</v>
      </c>
      <c r="B130" t="str">
        <f>'All scores'!F130</f>
        <v>Carlton</v>
      </c>
      <c r="C130">
        <f>'All scores'!G130</f>
        <v>7</v>
      </c>
      <c r="D130">
        <f>'All scores'!H130</f>
        <v>13</v>
      </c>
      <c r="E130">
        <f>'All scores'!I130</f>
        <v>55</v>
      </c>
      <c r="F130" t="str">
        <f>'All scores'!B130</f>
        <v>Brisbane Lions</v>
      </c>
      <c r="G130">
        <f>'All scores'!C130</f>
        <v>18</v>
      </c>
      <c r="H130">
        <f>'All scores'!D130</f>
        <v>12</v>
      </c>
      <c r="I130">
        <f>'All scores'!E130</f>
        <v>120</v>
      </c>
      <c r="J130" t="b">
        <f>'All scores'!J130</f>
        <v>0</v>
      </c>
      <c r="K130" t="str">
        <f t="shared" si="2"/>
        <v>Brisbane Lions</v>
      </c>
      <c r="L130">
        <f t="shared" si="3"/>
        <v>-65</v>
      </c>
    </row>
    <row r="131" spans="1:12">
      <c r="A131">
        <v>16</v>
      </c>
      <c r="B131" t="str">
        <f>'All scores'!F131</f>
        <v>St. Kilda</v>
      </c>
      <c r="C131">
        <f>'All scores'!G131</f>
        <v>7</v>
      </c>
      <c r="D131">
        <f>'All scores'!H131</f>
        <v>8</v>
      </c>
      <c r="E131">
        <f>'All scores'!I131</f>
        <v>50</v>
      </c>
      <c r="F131" t="str">
        <f>'All scores'!B131</f>
        <v>Port Adelaide</v>
      </c>
      <c r="G131">
        <f>'All scores'!C131</f>
        <v>12</v>
      </c>
      <c r="H131">
        <f>'All scores'!D131</f>
        <v>14</v>
      </c>
      <c r="I131">
        <f>'All scores'!E131</f>
        <v>86</v>
      </c>
      <c r="J131" t="b">
        <f>'All scores'!J131</f>
        <v>0</v>
      </c>
      <c r="K131" t="str">
        <f t="shared" ref="K131:K194" si="4">IF(I131=E131,"Draw",IF(I131&gt;E131,F131,B131))</f>
        <v>Port Adelaide</v>
      </c>
      <c r="L131">
        <f t="shared" ref="L131:L194" si="5">E131-I131</f>
        <v>-36</v>
      </c>
    </row>
    <row r="132" spans="1:12">
      <c r="A132">
        <v>16</v>
      </c>
      <c r="B132" t="str">
        <f>'All scores'!F132</f>
        <v>Hawthorn</v>
      </c>
      <c r="C132">
        <f>'All scores'!G132</f>
        <v>19</v>
      </c>
      <c r="D132">
        <f>'All scores'!H132</f>
        <v>8</v>
      </c>
      <c r="E132">
        <f>'All scores'!I132</f>
        <v>122</v>
      </c>
      <c r="F132" t="str">
        <f>'All scores'!B132</f>
        <v>Western Bulldogs</v>
      </c>
      <c r="G132">
        <f>'All scores'!C132</f>
        <v>9</v>
      </c>
      <c r="H132">
        <f>'All scores'!D132</f>
        <v>5</v>
      </c>
      <c r="I132">
        <f>'All scores'!E132</f>
        <v>59</v>
      </c>
      <c r="J132" t="b">
        <f>'All scores'!J132</f>
        <v>1</v>
      </c>
      <c r="K132" t="str">
        <f t="shared" si="4"/>
        <v>Hawthorn</v>
      </c>
      <c r="L132">
        <f t="shared" si="5"/>
        <v>63</v>
      </c>
    </row>
    <row r="133" spans="1:12">
      <c r="A133">
        <v>16</v>
      </c>
      <c r="B133" t="str">
        <f>'All scores'!F133</f>
        <v>Fremantle</v>
      </c>
      <c r="C133">
        <f>'All scores'!G133</f>
        <v>7</v>
      </c>
      <c r="D133">
        <f>'All scores'!H133</f>
        <v>6</v>
      </c>
      <c r="E133">
        <f>'All scores'!I133</f>
        <v>48</v>
      </c>
      <c r="F133" t="str">
        <f>'All scores'!B133</f>
        <v>Melbourne</v>
      </c>
      <c r="G133">
        <f>'All scores'!C133</f>
        <v>13</v>
      </c>
      <c r="H133">
        <f>'All scores'!D133</f>
        <v>24</v>
      </c>
      <c r="I133">
        <f>'All scores'!E133</f>
        <v>102</v>
      </c>
      <c r="J133" t="b">
        <f>'All scores'!J133</f>
        <v>0</v>
      </c>
      <c r="K133" t="str">
        <f t="shared" si="4"/>
        <v>Melbourne</v>
      </c>
      <c r="L133">
        <f t="shared" si="5"/>
        <v>-54</v>
      </c>
    </row>
    <row r="134" spans="1:12">
      <c r="A134">
        <v>16</v>
      </c>
      <c r="B134" t="str">
        <f>'All scores'!F134</f>
        <v>Gold Coast</v>
      </c>
      <c r="C134">
        <f>'All scores'!G134</f>
        <v>8</v>
      </c>
      <c r="D134">
        <f>'All scores'!H134</f>
        <v>10</v>
      </c>
      <c r="E134">
        <f>'All scores'!I134</f>
        <v>58</v>
      </c>
      <c r="F134" t="str">
        <f>'All scores'!B134</f>
        <v>North Melbourne</v>
      </c>
      <c r="G134">
        <f>'All scores'!C134</f>
        <v>14</v>
      </c>
      <c r="H134">
        <f>'All scores'!D134</f>
        <v>11</v>
      </c>
      <c r="I134">
        <f>'All scores'!E134</f>
        <v>95</v>
      </c>
      <c r="J134" t="b">
        <f>'All scores'!J134</f>
        <v>0</v>
      </c>
      <c r="K134" t="str">
        <f t="shared" si="4"/>
        <v>North Melbourne</v>
      </c>
      <c r="L134">
        <f t="shared" si="5"/>
        <v>-37</v>
      </c>
    </row>
    <row r="135" spans="1:12">
      <c r="A135">
        <v>16</v>
      </c>
      <c r="B135" t="str">
        <f>'All scores'!F135</f>
        <v>Collingwood</v>
      </c>
      <c r="C135">
        <f>'All scores'!G135</f>
        <v>12</v>
      </c>
      <c r="D135">
        <f>'All scores'!H135</f>
        <v>6</v>
      </c>
      <c r="E135">
        <f>'All scores'!I135</f>
        <v>78</v>
      </c>
      <c r="F135" t="str">
        <f>'All scores'!B135</f>
        <v>Essendon</v>
      </c>
      <c r="G135">
        <f>'All scores'!C135</f>
        <v>9</v>
      </c>
      <c r="H135">
        <f>'All scores'!D135</f>
        <v>8</v>
      </c>
      <c r="I135">
        <f>'All scores'!E135</f>
        <v>62</v>
      </c>
      <c r="J135" t="b">
        <f>'All scores'!J135</f>
        <v>1</v>
      </c>
      <c r="K135" t="str">
        <f t="shared" si="4"/>
        <v>Collingwood</v>
      </c>
      <c r="L135">
        <f t="shared" si="5"/>
        <v>16</v>
      </c>
    </row>
    <row r="136" spans="1:12">
      <c r="A136">
        <v>16</v>
      </c>
      <c r="B136" t="str">
        <f>'All scores'!F136</f>
        <v>GWS</v>
      </c>
      <c r="C136">
        <f>'All scores'!G136</f>
        <v>10</v>
      </c>
      <c r="D136">
        <f>'All scores'!H136</f>
        <v>15</v>
      </c>
      <c r="E136">
        <f>'All scores'!I136</f>
        <v>75</v>
      </c>
      <c r="F136" t="str">
        <f>'All scores'!B136</f>
        <v>West Coast</v>
      </c>
      <c r="G136">
        <f>'All scores'!C136</f>
        <v>13</v>
      </c>
      <c r="H136">
        <f>'All scores'!D136</f>
        <v>8</v>
      </c>
      <c r="I136">
        <f>'All scores'!E136</f>
        <v>86</v>
      </c>
      <c r="J136" t="b">
        <f>'All scores'!J136</f>
        <v>0</v>
      </c>
      <c r="K136" t="str">
        <f t="shared" si="4"/>
        <v>West Coast</v>
      </c>
      <c r="L136">
        <f t="shared" si="5"/>
        <v>-11</v>
      </c>
    </row>
    <row r="137" spans="1:12">
      <c r="A137">
        <v>17</v>
      </c>
      <c r="B137" t="str">
        <f>'All scores'!F137</f>
        <v>Geelong</v>
      </c>
      <c r="C137">
        <f>'All scores'!G137</f>
        <v>14</v>
      </c>
      <c r="D137">
        <f>'All scores'!H137</f>
        <v>13</v>
      </c>
      <c r="E137">
        <f>'All scores'!I137</f>
        <v>97</v>
      </c>
      <c r="F137" t="str">
        <f>'All scores'!B137</f>
        <v>Adelaide</v>
      </c>
      <c r="G137">
        <f>'All scores'!C137</f>
        <v>16</v>
      </c>
      <c r="H137">
        <f>'All scores'!D137</f>
        <v>16</v>
      </c>
      <c r="I137">
        <f>'All scores'!E137</f>
        <v>12</v>
      </c>
      <c r="J137" t="b">
        <f>'All scores'!J137</f>
        <v>0</v>
      </c>
      <c r="K137" t="str">
        <f t="shared" si="4"/>
        <v>Geelong</v>
      </c>
      <c r="L137">
        <f t="shared" si="5"/>
        <v>85</v>
      </c>
    </row>
    <row r="138" spans="1:12">
      <c r="A138">
        <v>17</v>
      </c>
      <c r="B138" t="str">
        <f>'All scores'!F138</f>
        <v>Carlton</v>
      </c>
      <c r="C138">
        <f>'All scores'!G138</f>
        <v>7</v>
      </c>
      <c r="D138">
        <f>'All scores'!H138</f>
        <v>10</v>
      </c>
      <c r="E138">
        <f>'All scores'!I138</f>
        <v>52</v>
      </c>
      <c r="F138" t="str">
        <f>'All scores'!B138</f>
        <v>St. Kilda</v>
      </c>
      <c r="G138">
        <f>'All scores'!C138</f>
        <v>16</v>
      </c>
      <c r="H138">
        <f>'All scores'!D138</f>
        <v>20</v>
      </c>
      <c r="I138">
        <f>'All scores'!E138</f>
        <v>116</v>
      </c>
      <c r="J138" t="b">
        <f>'All scores'!J138</f>
        <v>1</v>
      </c>
      <c r="K138" t="str">
        <f t="shared" si="4"/>
        <v>St. Kilda</v>
      </c>
      <c r="L138">
        <f t="shared" si="5"/>
        <v>-64</v>
      </c>
    </row>
    <row r="139" spans="1:12">
      <c r="A139">
        <v>17</v>
      </c>
      <c r="B139" t="str">
        <f>'All scores'!F139</f>
        <v>Brisbane Lions</v>
      </c>
      <c r="C139">
        <f>'All scores'!G139</f>
        <v>15</v>
      </c>
      <c r="D139">
        <f>'All scores'!H139</f>
        <v>8</v>
      </c>
      <c r="E139">
        <f>'All scores'!I139</f>
        <v>98</v>
      </c>
      <c r="F139" t="str">
        <f>'All scores'!B139</f>
        <v>Hawthorn</v>
      </c>
      <c r="G139">
        <f>'All scores'!C139</f>
        <v>9</v>
      </c>
      <c r="H139">
        <f>'All scores'!D139</f>
        <v>11</v>
      </c>
      <c r="I139">
        <f>'All scores'!E139</f>
        <v>65</v>
      </c>
      <c r="J139" t="b">
        <f>'All scores'!J139</f>
        <v>0</v>
      </c>
      <c r="K139" t="str">
        <f t="shared" si="4"/>
        <v>Brisbane Lions</v>
      </c>
      <c r="L139">
        <f t="shared" si="5"/>
        <v>33</v>
      </c>
    </row>
    <row r="140" spans="1:12">
      <c r="A140">
        <v>17</v>
      </c>
      <c r="B140" t="str">
        <f>'All scores'!F140</f>
        <v>Western Bulldogs</v>
      </c>
      <c r="C140">
        <f>'All scores'!G140</f>
        <v>10</v>
      </c>
      <c r="D140">
        <f>'All scores'!H140</f>
        <v>9</v>
      </c>
      <c r="E140">
        <f>'All scores'!I140</f>
        <v>69</v>
      </c>
      <c r="F140" t="str">
        <f>'All scores'!B140</f>
        <v>Melbourne</v>
      </c>
      <c r="G140">
        <f>'All scores'!C140</f>
        <v>18</v>
      </c>
      <c r="H140">
        <f>'All scores'!D140</f>
        <v>11</v>
      </c>
      <c r="I140">
        <f>'All scores'!E140</f>
        <v>119</v>
      </c>
      <c r="J140" t="b">
        <f>'All scores'!J140</f>
        <v>1</v>
      </c>
      <c r="K140" t="str">
        <f t="shared" si="4"/>
        <v>Melbourne</v>
      </c>
      <c r="L140">
        <f t="shared" si="5"/>
        <v>-50</v>
      </c>
    </row>
    <row r="141" spans="1:12">
      <c r="A141">
        <v>17</v>
      </c>
      <c r="B141" t="str">
        <f>'All scores'!F141</f>
        <v>Essendon</v>
      </c>
      <c r="C141">
        <f>'All scores'!G141</f>
        <v>13</v>
      </c>
      <c r="D141">
        <f>'All scores'!H141</f>
        <v>17</v>
      </c>
      <c r="E141">
        <f>'All scores'!I141</f>
        <v>95</v>
      </c>
      <c r="F141" t="str">
        <f>'All scores'!B141</f>
        <v>Gold Coast</v>
      </c>
      <c r="G141">
        <f>'All scores'!C141</f>
        <v>6</v>
      </c>
      <c r="H141">
        <f>'All scores'!D141</f>
        <v>15</v>
      </c>
      <c r="I141">
        <f>'All scores'!E141</f>
        <v>51</v>
      </c>
      <c r="J141" t="b">
        <f>'All scores'!J141</f>
        <v>0</v>
      </c>
      <c r="K141" t="str">
        <f t="shared" si="4"/>
        <v>Essendon</v>
      </c>
      <c r="L141">
        <f t="shared" si="5"/>
        <v>44</v>
      </c>
    </row>
    <row r="142" spans="1:12">
      <c r="A142">
        <v>17</v>
      </c>
      <c r="B142" t="str">
        <f>'All scores'!F142</f>
        <v>Richmond</v>
      </c>
      <c r="C142">
        <f>'All scores'!G142</f>
        <v>10</v>
      </c>
      <c r="D142">
        <f>'All scores'!H142</f>
        <v>17</v>
      </c>
      <c r="E142">
        <f>'All scores'!I142</f>
        <v>77</v>
      </c>
      <c r="F142" t="str">
        <f>'All scores'!B142</f>
        <v>GWS</v>
      </c>
      <c r="G142">
        <f>'All scores'!C142</f>
        <v>11</v>
      </c>
      <c r="H142">
        <f>'All scores'!D142</f>
        <v>13</v>
      </c>
      <c r="I142">
        <f>'All scores'!E142</f>
        <v>79</v>
      </c>
      <c r="J142" t="b">
        <f>'All scores'!J142</f>
        <v>0</v>
      </c>
      <c r="K142" t="str">
        <f t="shared" si="4"/>
        <v>GWS</v>
      </c>
      <c r="L142">
        <f t="shared" si="5"/>
        <v>-2</v>
      </c>
    </row>
    <row r="143" spans="1:12">
      <c r="A143">
        <v>17</v>
      </c>
      <c r="B143" t="str">
        <f>'All scores'!F143</f>
        <v>West Coast</v>
      </c>
      <c r="C143">
        <f>'All scores'!G143</f>
        <v>15</v>
      </c>
      <c r="D143">
        <f>'All scores'!H143</f>
        <v>12</v>
      </c>
      <c r="E143">
        <f>'All scores'!I143</f>
        <v>102</v>
      </c>
      <c r="F143" t="str">
        <f>'All scores'!B143</f>
        <v>Collingwood</v>
      </c>
      <c r="G143">
        <f>'All scores'!C143</f>
        <v>9</v>
      </c>
      <c r="H143">
        <f>'All scores'!D143</f>
        <v>13</v>
      </c>
      <c r="I143">
        <f>'All scores'!E143</f>
        <v>67</v>
      </c>
      <c r="J143" t="b">
        <f>'All scores'!J143</f>
        <v>0</v>
      </c>
      <c r="K143" t="str">
        <f t="shared" si="4"/>
        <v>West Coast</v>
      </c>
      <c r="L143">
        <f t="shared" si="5"/>
        <v>35</v>
      </c>
    </row>
    <row r="144" spans="1:12">
      <c r="A144">
        <v>17</v>
      </c>
      <c r="B144" t="str">
        <f>'All scores'!F144</f>
        <v>Sydney</v>
      </c>
      <c r="C144">
        <f>'All scores'!G144</f>
        <v>16</v>
      </c>
      <c r="D144">
        <f>'All scores'!H144</f>
        <v>8</v>
      </c>
      <c r="E144">
        <f>'All scores'!I144</f>
        <v>104</v>
      </c>
      <c r="F144" t="str">
        <f>'All scores'!B144</f>
        <v>North Melbourne</v>
      </c>
      <c r="G144">
        <f>'All scores'!C144</f>
        <v>15</v>
      </c>
      <c r="H144">
        <f>'All scores'!D144</f>
        <v>8</v>
      </c>
      <c r="I144">
        <f>'All scores'!E144</f>
        <v>98</v>
      </c>
      <c r="J144" t="b">
        <f>'All scores'!J144</f>
        <v>0</v>
      </c>
      <c r="K144" t="str">
        <f t="shared" si="4"/>
        <v>Sydney</v>
      </c>
      <c r="L144">
        <f t="shared" si="5"/>
        <v>6</v>
      </c>
    </row>
    <row r="145" spans="1:12">
      <c r="A145">
        <v>17</v>
      </c>
      <c r="B145" t="str">
        <f>'All scores'!F145</f>
        <v>Port Adelaide</v>
      </c>
      <c r="C145">
        <f>'All scores'!G145</f>
        <v>7</v>
      </c>
      <c r="D145">
        <f>'All scores'!H145</f>
        <v>8</v>
      </c>
      <c r="E145">
        <f>'All scores'!I145</f>
        <v>50</v>
      </c>
      <c r="F145" t="str">
        <f>'All scores'!B145</f>
        <v>Fremantle</v>
      </c>
      <c r="G145">
        <f>'All scores'!C145</f>
        <v>8</v>
      </c>
      <c r="H145">
        <f>'All scores'!D145</f>
        <v>11</v>
      </c>
      <c r="I145">
        <f>'All scores'!E145</f>
        <v>59</v>
      </c>
      <c r="J145" t="b">
        <f>'All scores'!J145</f>
        <v>0</v>
      </c>
      <c r="K145" t="str">
        <f t="shared" si="4"/>
        <v>Fremantle</v>
      </c>
      <c r="L145">
        <f t="shared" si="5"/>
        <v>-9</v>
      </c>
    </row>
    <row r="146" spans="1:12">
      <c r="A146">
        <v>18</v>
      </c>
      <c r="B146" t="str">
        <f>'All scores'!F146</f>
        <v>Richmond</v>
      </c>
      <c r="C146">
        <f>'All scores'!G146</f>
        <v>16</v>
      </c>
      <c r="D146">
        <f>'All scores'!H146</f>
        <v>15</v>
      </c>
      <c r="E146">
        <f>'All scores'!I146</f>
        <v>111</v>
      </c>
      <c r="F146" t="str">
        <f>'All scores'!B146</f>
        <v>St. Kilda</v>
      </c>
      <c r="G146">
        <f>'All scores'!C146</f>
        <v>8</v>
      </c>
      <c r="H146">
        <f>'All scores'!D146</f>
        <v>9</v>
      </c>
      <c r="I146">
        <f>'All scores'!E146</f>
        <v>57</v>
      </c>
      <c r="J146" t="b">
        <f>'All scores'!J146</f>
        <v>1</v>
      </c>
      <c r="K146" t="str">
        <f t="shared" si="4"/>
        <v>Richmond</v>
      </c>
      <c r="L146">
        <f t="shared" si="5"/>
        <v>54</v>
      </c>
    </row>
    <row r="147" spans="1:12">
      <c r="A147">
        <v>18</v>
      </c>
      <c r="B147" t="str">
        <f>'All scores'!F147</f>
        <v>North Melbourne</v>
      </c>
      <c r="C147">
        <f>'All scores'!G147</f>
        <v>9</v>
      </c>
      <c r="D147">
        <f>'All scores'!H147</f>
        <v>10</v>
      </c>
      <c r="E147">
        <f>'All scores'!I147</f>
        <v>64</v>
      </c>
      <c r="F147" t="str">
        <f>'All scores'!B147</f>
        <v>Collingwood</v>
      </c>
      <c r="G147">
        <f>'All scores'!C147</f>
        <v>20</v>
      </c>
      <c r="H147">
        <f>'All scores'!D147</f>
        <v>10</v>
      </c>
      <c r="I147">
        <f>'All scores'!E147</f>
        <v>130</v>
      </c>
      <c r="J147" t="b">
        <f>'All scores'!J147</f>
        <v>1</v>
      </c>
      <c r="K147" t="str">
        <f t="shared" si="4"/>
        <v>Collingwood</v>
      </c>
      <c r="L147">
        <f t="shared" si="5"/>
        <v>-66</v>
      </c>
    </row>
    <row r="148" spans="1:12">
      <c r="A148">
        <v>18</v>
      </c>
      <c r="B148" t="str">
        <f>'All scores'!F148</f>
        <v>Gold Coast</v>
      </c>
      <c r="C148">
        <f>'All scores'!G148</f>
        <v>12</v>
      </c>
      <c r="D148">
        <f>'All scores'!H148</f>
        <v>16</v>
      </c>
      <c r="E148">
        <f>'All scores'!I148</f>
        <v>88</v>
      </c>
      <c r="F148" t="str">
        <f>'All scores'!B148</f>
        <v>Sydney</v>
      </c>
      <c r="G148">
        <f>'All scores'!C148</f>
        <v>8</v>
      </c>
      <c r="H148">
        <f>'All scores'!D148</f>
        <v>16</v>
      </c>
      <c r="I148">
        <f>'All scores'!E148</f>
        <v>64</v>
      </c>
      <c r="J148" t="b">
        <f>'All scores'!J148</f>
        <v>0</v>
      </c>
      <c r="K148" t="str">
        <f t="shared" si="4"/>
        <v>Gold Coast</v>
      </c>
      <c r="L148">
        <f t="shared" si="5"/>
        <v>24</v>
      </c>
    </row>
    <row r="149" spans="1:12">
      <c r="A149">
        <v>18</v>
      </c>
      <c r="B149" t="str">
        <f>'All scores'!F149</f>
        <v>Fremantle</v>
      </c>
      <c r="C149">
        <f>'All scores'!G149</f>
        <v>11</v>
      </c>
      <c r="D149">
        <f>'All scores'!H149</f>
        <v>4</v>
      </c>
      <c r="E149">
        <f>'All scores'!I149</f>
        <v>70</v>
      </c>
      <c r="F149" t="str">
        <f>'All scores'!B149</f>
        <v>Essendon</v>
      </c>
      <c r="G149">
        <f>'All scores'!C149</f>
        <v>13</v>
      </c>
      <c r="H149">
        <f>'All scores'!D149</f>
        <v>21</v>
      </c>
      <c r="I149">
        <f>'All scores'!E149</f>
        <v>99</v>
      </c>
      <c r="J149" t="b">
        <f>'All scores'!J149</f>
        <v>0</v>
      </c>
      <c r="K149" t="str">
        <f t="shared" si="4"/>
        <v>Essendon</v>
      </c>
      <c r="L149">
        <f t="shared" si="5"/>
        <v>-29</v>
      </c>
    </row>
    <row r="150" spans="1:12">
      <c r="A150">
        <v>18</v>
      </c>
      <c r="B150" t="str">
        <f>'All scores'!F150</f>
        <v>Adelaide</v>
      </c>
      <c r="C150">
        <f>'All scores'!G150</f>
        <v>13</v>
      </c>
      <c r="D150">
        <f>'All scores'!H150</f>
        <v>15</v>
      </c>
      <c r="E150">
        <f>'All scores'!I150</f>
        <v>93</v>
      </c>
      <c r="F150" t="str">
        <f>'All scores'!B150</f>
        <v>Brisbane Lions</v>
      </c>
      <c r="G150">
        <f>'All scores'!C150</f>
        <v>13</v>
      </c>
      <c r="H150">
        <f>'All scores'!D150</f>
        <v>10</v>
      </c>
      <c r="I150">
        <f>'All scores'!E150</f>
        <v>88</v>
      </c>
      <c r="J150" t="b">
        <f>'All scores'!J150</f>
        <v>0</v>
      </c>
      <c r="K150" t="str">
        <f t="shared" si="4"/>
        <v>Adelaide</v>
      </c>
      <c r="L150">
        <f t="shared" si="5"/>
        <v>5</v>
      </c>
    </row>
    <row r="151" spans="1:12">
      <c r="A151">
        <v>18</v>
      </c>
      <c r="B151" t="str">
        <f>'All scores'!F151</f>
        <v>Melbourne</v>
      </c>
      <c r="C151">
        <f>'All scores'!G151</f>
        <v>14</v>
      </c>
      <c r="D151">
        <f>'All scores'!H151</f>
        <v>14</v>
      </c>
      <c r="E151">
        <f>'All scores'!I151</f>
        <v>98</v>
      </c>
      <c r="F151" t="str">
        <f>'All scores'!B151</f>
        <v>Geelong</v>
      </c>
      <c r="G151">
        <f>'All scores'!C151</f>
        <v>16</v>
      </c>
      <c r="H151">
        <f>'All scores'!D151</f>
        <v>4</v>
      </c>
      <c r="I151">
        <f>'All scores'!E151</f>
        <v>100</v>
      </c>
      <c r="J151" t="b">
        <f>'All scores'!J151</f>
        <v>1</v>
      </c>
      <c r="K151" t="str">
        <f t="shared" si="4"/>
        <v>Geelong</v>
      </c>
      <c r="L151">
        <f t="shared" si="5"/>
        <v>-2</v>
      </c>
    </row>
    <row r="152" spans="1:12">
      <c r="A152">
        <v>18</v>
      </c>
      <c r="B152" t="str">
        <f>'All scores'!F152</f>
        <v>Hawthorn</v>
      </c>
      <c r="C152">
        <f>'All scores'!G152</f>
        <v>18</v>
      </c>
      <c r="D152">
        <f>'All scores'!H152</f>
        <v>16</v>
      </c>
      <c r="E152">
        <f>'All scores'!I152</f>
        <v>124</v>
      </c>
      <c r="F152" t="str">
        <f>'All scores'!B152</f>
        <v>Carlton</v>
      </c>
      <c r="G152">
        <f>'All scores'!C152</f>
        <v>7</v>
      </c>
      <c r="H152">
        <f>'All scores'!D152</f>
        <v>10</v>
      </c>
      <c r="I152">
        <f>'All scores'!E152</f>
        <v>52</v>
      </c>
      <c r="J152" t="b">
        <f>'All scores'!J152</f>
        <v>1</v>
      </c>
      <c r="K152" t="str">
        <f t="shared" si="4"/>
        <v>Hawthorn</v>
      </c>
      <c r="L152">
        <f t="shared" si="5"/>
        <v>72</v>
      </c>
    </row>
    <row r="153" spans="1:12">
      <c r="A153">
        <v>18</v>
      </c>
      <c r="B153" t="str">
        <f>'All scores'!F153</f>
        <v>Western Bulldogs</v>
      </c>
      <c r="C153">
        <f>'All scores'!G153</f>
        <v>6</v>
      </c>
      <c r="D153">
        <f>'All scores'!H153</f>
        <v>10</v>
      </c>
      <c r="E153">
        <f>'All scores'!I153</f>
        <v>46</v>
      </c>
      <c r="F153" t="str">
        <f>'All scores'!B153</f>
        <v>West Coast</v>
      </c>
      <c r="G153">
        <f>'All scores'!C153</f>
        <v>14</v>
      </c>
      <c r="H153">
        <f>'All scores'!D153</f>
        <v>16</v>
      </c>
      <c r="I153">
        <f>'All scores'!E153</f>
        <v>100</v>
      </c>
      <c r="J153" t="b">
        <f>'All scores'!J153</f>
        <v>0</v>
      </c>
      <c r="K153" t="str">
        <f t="shared" si="4"/>
        <v>West Coast</v>
      </c>
      <c r="L153">
        <f t="shared" si="5"/>
        <v>-54</v>
      </c>
    </row>
    <row r="154" spans="1:12">
      <c r="A154">
        <v>18</v>
      </c>
      <c r="B154" t="str">
        <f>'All scores'!F154</f>
        <v>GWS</v>
      </c>
      <c r="C154">
        <f>'All scores'!G154</f>
        <v>11</v>
      </c>
      <c r="D154">
        <f>'All scores'!H154</f>
        <v>14</v>
      </c>
      <c r="E154">
        <f>'All scores'!I154</f>
        <v>80</v>
      </c>
      <c r="F154" t="str">
        <f>'All scores'!B154</f>
        <v>Port Adelaide</v>
      </c>
      <c r="G154">
        <f>'All scores'!C154</f>
        <v>8</v>
      </c>
      <c r="H154">
        <f>'All scores'!D154</f>
        <v>10</v>
      </c>
      <c r="I154">
        <f>'All scores'!E154</f>
        <v>58</v>
      </c>
      <c r="J154" t="b">
        <f>'All scores'!J154</f>
        <v>0</v>
      </c>
      <c r="K154" t="str">
        <f t="shared" si="4"/>
        <v>GWS</v>
      </c>
      <c r="L154">
        <f t="shared" si="5"/>
        <v>22</v>
      </c>
    </row>
    <row r="155" spans="1:12">
      <c r="A155">
        <v>19</v>
      </c>
      <c r="B155" t="str">
        <f>'All scores'!F155</f>
        <v>Sydney</v>
      </c>
      <c r="C155">
        <f>'All scores'!G155</f>
        <v>10</v>
      </c>
      <c r="D155">
        <f>'All scores'!H155</f>
        <v>6</v>
      </c>
      <c r="E155">
        <f>'All scores'!I155</f>
        <v>66</v>
      </c>
      <c r="F155" t="str">
        <f>'All scores'!B155</f>
        <v>Essendon</v>
      </c>
      <c r="G155">
        <f>'All scores'!C155</f>
        <v>15</v>
      </c>
      <c r="H155">
        <f>'All scores'!D155</f>
        <v>19</v>
      </c>
      <c r="I155">
        <f>'All scores'!E155</f>
        <v>109</v>
      </c>
      <c r="J155" t="b">
        <f>'All scores'!J155</f>
        <v>0</v>
      </c>
      <c r="K155" t="str">
        <f t="shared" si="4"/>
        <v>Essendon</v>
      </c>
      <c r="L155">
        <f t="shared" si="5"/>
        <v>-43</v>
      </c>
    </row>
    <row r="156" spans="1:12">
      <c r="A156">
        <v>19</v>
      </c>
      <c r="B156" t="str">
        <f>'All scores'!F156</f>
        <v>Collingwood</v>
      </c>
      <c r="C156">
        <f>'All scores'!G156</f>
        <v>12</v>
      </c>
      <c r="D156">
        <f>'All scores'!H156</f>
        <v>5</v>
      </c>
      <c r="E156">
        <f>'All scores'!I156</f>
        <v>77</v>
      </c>
      <c r="F156" t="str">
        <f>'All scores'!B156</f>
        <v>Richmond</v>
      </c>
      <c r="G156">
        <f>'All scores'!C156</f>
        <v>16</v>
      </c>
      <c r="H156">
        <f>'All scores'!D156</f>
        <v>9</v>
      </c>
      <c r="I156">
        <f>'All scores'!E156</f>
        <v>105</v>
      </c>
      <c r="J156" t="b">
        <f>'All scores'!J156</f>
        <v>1</v>
      </c>
      <c r="K156" t="str">
        <f t="shared" si="4"/>
        <v>Richmond</v>
      </c>
      <c r="L156">
        <f t="shared" si="5"/>
        <v>-28</v>
      </c>
    </row>
    <row r="157" spans="1:12">
      <c r="A157">
        <v>19</v>
      </c>
      <c r="B157" t="str">
        <f>'All scores'!F157</f>
        <v>Brisbane Lions</v>
      </c>
      <c r="C157">
        <f>'All scores'!G157</f>
        <v>11</v>
      </c>
      <c r="D157">
        <f>'All scores'!H157</f>
        <v>12</v>
      </c>
      <c r="E157">
        <f>'All scores'!I157</f>
        <v>78</v>
      </c>
      <c r="F157" t="str">
        <f>'All scores'!B157</f>
        <v>Geelong</v>
      </c>
      <c r="G157">
        <f>'All scores'!C157</f>
        <v>18</v>
      </c>
      <c r="H157">
        <f>'All scores'!D157</f>
        <v>12</v>
      </c>
      <c r="I157">
        <f>'All scores'!E157</f>
        <v>120</v>
      </c>
      <c r="J157" t="b">
        <f>'All scores'!J157</f>
        <v>0</v>
      </c>
      <c r="K157" t="str">
        <f t="shared" si="4"/>
        <v>Geelong</v>
      </c>
      <c r="L157">
        <f t="shared" si="5"/>
        <v>-42</v>
      </c>
    </row>
    <row r="158" spans="1:12">
      <c r="A158">
        <v>19</v>
      </c>
      <c r="B158" t="str">
        <f>'All scores'!F158</f>
        <v>St. Kilda</v>
      </c>
      <c r="C158">
        <f>'All scores'!G158</f>
        <v>8</v>
      </c>
      <c r="D158">
        <f>'All scores'!H158</f>
        <v>13</v>
      </c>
      <c r="E158">
        <f>'All scores'!I158</f>
        <v>61</v>
      </c>
      <c r="F158" t="str">
        <f>'All scores'!B158</f>
        <v>GWS</v>
      </c>
      <c r="G158">
        <f>'All scores'!C158</f>
        <v>13</v>
      </c>
      <c r="H158">
        <f>'All scores'!D158</f>
        <v>8</v>
      </c>
      <c r="I158">
        <f>'All scores'!E158</f>
        <v>86</v>
      </c>
      <c r="J158" t="b">
        <f>'All scores'!J158</f>
        <v>0</v>
      </c>
      <c r="K158" t="str">
        <f t="shared" si="4"/>
        <v>GWS</v>
      </c>
      <c r="L158">
        <f t="shared" si="5"/>
        <v>-25</v>
      </c>
    </row>
    <row r="159" spans="1:12">
      <c r="A159">
        <v>19</v>
      </c>
      <c r="B159" t="str">
        <f>'All scores'!F159</f>
        <v>Carlton</v>
      </c>
      <c r="C159">
        <f>'All scores'!G159</f>
        <v>12</v>
      </c>
      <c r="D159">
        <f>'All scores'!H159</f>
        <v>7</v>
      </c>
      <c r="E159">
        <f>'All scores'!I159</f>
        <v>79</v>
      </c>
      <c r="F159" t="str">
        <f>'All scores'!B159</f>
        <v>Gold Coast</v>
      </c>
      <c r="G159">
        <f>'All scores'!C159</f>
        <v>5</v>
      </c>
      <c r="H159">
        <f>'All scores'!D159</f>
        <v>14</v>
      </c>
      <c r="I159">
        <f>'All scores'!E159</f>
        <v>44</v>
      </c>
      <c r="J159" t="b">
        <f>'All scores'!J159</f>
        <v>0</v>
      </c>
      <c r="K159" t="str">
        <f t="shared" si="4"/>
        <v>Carlton</v>
      </c>
      <c r="L159">
        <f t="shared" si="5"/>
        <v>35</v>
      </c>
    </row>
    <row r="160" spans="1:12">
      <c r="A160">
        <v>19</v>
      </c>
      <c r="B160" t="str">
        <f>'All scores'!F160</f>
        <v>Melbourne</v>
      </c>
      <c r="C160">
        <f>'All scores'!G160</f>
        <v>13</v>
      </c>
      <c r="D160">
        <f>'All scores'!H160</f>
        <v>12</v>
      </c>
      <c r="E160">
        <f>'All scores'!I160</f>
        <v>90</v>
      </c>
      <c r="F160" t="str">
        <f>'All scores'!B160</f>
        <v>Adelaide</v>
      </c>
      <c r="G160">
        <f>'All scores'!C160</f>
        <v>10</v>
      </c>
      <c r="H160">
        <f>'All scores'!D160</f>
        <v>17</v>
      </c>
      <c r="I160">
        <f>'All scores'!E160</f>
        <v>77</v>
      </c>
      <c r="J160" t="b">
        <f>'All scores'!J160</f>
        <v>0</v>
      </c>
      <c r="K160" t="str">
        <f t="shared" si="4"/>
        <v>Melbourne</v>
      </c>
      <c r="L160">
        <f t="shared" si="5"/>
        <v>13</v>
      </c>
    </row>
    <row r="161" spans="1:12">
      <c r="A161">
        <v>19</v>
      </c>
      <c r="B161" t="str">
        <f>'All scores'!F161</f>
        <v>West Coast</v>
      </c>
      <c r="C161">
        <f>'All scores'!G161</f>
        <v>6</v>
      </c>
      <c r="D161">
        <f>'All scores'!H161</f>
        <v>5</v>
      </c>
      <c r="E161">
        <f>'All scores'!I161</f>
        <v>41</v>
      </c>
      <c r="F161" t="str">
        <f>'All scores'!B161</f>
        <v>North Melbourne</v>
      </c>
      <c r="G161">
        <f>'All scores'!C161</f>
        <v>12</v>
      </c>
      <c r="H161">
        <f>'All scores'!D161</f>
        <v>9</v>
      </c>
      <c r="I161">
        <f>'All scores'!E161</f>
        <v>81</v>
      </c>
      <c r="J161" t="b">
        <f>'All scores'!J161</f>
        <v>0</v>
      </c>
      <c r="K161" t="str">
        <f t="shared" si="4"/>
        <v>North Melbourne</v>
      </c>
      <c r="L161">
        <f t="shared" si="5"/>
        <v>-40</v>
      </c>
    </row>
    <row r="162" spans="1:12">
      <c r="A162">
        <v>19</v>
      </c>
      <c r="B162" t="str">
        <f>'All scores'!F162</f>
        <v>Port Adelaide</v>
      </c>
      <c r="C162">
        <f>'All scores'!G162</f>
        <v>11</v>
      </c>
      <c r="D162">
        <f>'All scores'!H162</f>
        <v>12</v>
      </c>
      <c r="E162">
        <f>'All scores'!I162</f>
        <v>78</v>
      </c>
      <c r="F162" t="str">
        <f>'All scores'!B162</f>
        <v>Western Bulldogs</v>
      </c>
      <c r="G162">
        <f>'All scores'!C162</f>
        <v>5</v>
      </c>
      <c r="H162">
        <f>'All scores'!D162</f>
        <v>4</v>
      </c>
      <c r="I162">
        <f>'All scores'!E162</f>
        <v>34</v>
      </c>
      <c r="J162" t="b">
        <f>'All scores'!J162</f>
        <v>0</v>
      </c>
      <c r="K162" t="str">
        <f t="shared" si="4"/>
        <v>Port Adelaide</v>
      </c>
      <c r="L162">
        <f t="shared" si="5"/>
        <v>44</v>
      </c>
    </row>
    <row r="163" spans="1:12">
      <c r="A163">
        <v>19</v>
      </c>
      <c r="B163" t="str">
        <f>'All scores'!F163</f>
        <v>Hawthorn</v>
      </c>
      <c r="C163">
        <f>'All scores'!G163</f>
        <v>17</v>
      </c>
      <c r="D163">
        <f>'All scores'!H163</f>
        <v>10</v>
      </c>
      <c r="E163">
        <f>'All scores'!I163</f>
        <v>112</v>
      </c>
      <c r="F163" t="str">
        <f>'All scores'!B163</f>
        <v>Fremantle</v>
      </c>
      <c r="G163">
        <f>'All scores'!C163</f>
        <v>7</v>
      </c>
      <c r="H163">
        <f>'All scores'!D163</f>
        <v>11</v>
      </c>
      <c r="I163">
        <f>'All scores'!E163</f>
        <v>53</v>
      </c>
      <c r="J163" t="b">
        <f>'All scores'!J163</f>
        <v>0</v>
      </c>
      <c r="K163" t="str">
        <f t="shared" si="4"/>
        <v>Hawthorn</v>
      </c>
      <c r="L163">
        <f t="shared" si="5"/>
        <v>59</v>
      </c>
    </row>
    <row r="164" spans="1:12">
      <c r="A164">
        <v>20</v>
      </c>
      <c r="B164" t="str">
        <f>'All scores'!F164</f>
        <v>Geelong</v>
      </c>
      <c r="C164">
        <f>'All scores'!G164</f>
        <v>12</v>
      </c>
      <c r="D164">
        <f>'All scores'!H164</f>
        <v>10</v>
      </c>
      <c r="E164">
        <f>'All scores'!I164</f>
        <v>82</v>
      </c>
      <c r="F164" t="str">
        <f>'All scores'!B164</f>
        <v>Richmond</v>
      </c>
      <c r="G164">
        <f>'All scores'!C164</f>
        <v>12</v>
      </c>
      <c r="H164">
        <f>'All scores'!D164</f>
        <v>13</v>
      </c>
      <c r="I164">
        <f>'All scores'!E164</f>
        <v>85</v>
      </c>
      <c r="J164" t="b">
        <f>'All scores'!J164</f>
        <v>1</v>
      </c>
      <c r="K164" t="str">
        <f t="shared" si="4"/>
        <v>Richmond</v>
      </c>
      <c r="L164">
        <f t="shared" si="5"/>
        <v>-3</v>
      </c>
    </row>
    <row r="165" spans="1:12">
      <c r="A165">
        <v>20</v>
      </c>
      <c r="B165" t="str">
        <f>'All scores'!F165</f>
        <v>Essendon</v>
      </c>
      <c r="C165">
        <f>'All scores'!G165</f>
        <v>16</v>
      </c>
      <c r="D165">
        <f>'All scores'!H165</f>
        <v>7</v>
      </c>
      <c r="E165">
        <f>'All scores'!I165</f>
        <v>103</v>
      </c>
      <c r="F165" t="str">
        <f>'All scores'!B165</f>
        <v>Hawthorn</v>
      </c>
      <c r="G165">
        <f>'All scores'!C165</f>
        <v>16</v>
      </c>
      <c r="H165">
        <f>'All scores'!D165</f>
        <v>11</v>
      </c>
      <c r="I165">
        <f>'All scores'!E165</f>
        <v>107</v>
      </c>
      <c r="J165" t="b">
        <f>'All scores'!J165</f>
        <v>1</v>
      </c>
      <c r="K165" t="str">
        <f t="shared" si="4"/>
        <v>Hawthorn</v>
      </c>
      <c r="L165">
        <f t="shared" si="5"/>
        <v>-4</v>
      </c>
    </row>
    <row r="166" spans="1:12">
      <c r="A166">
        <v>20</v>
      </c>
      <c r="B166" t="str">
        <f>'All scores'!F166</f>
        <v>North Melbourne</v>
      </c>
      <c r="C166">
        <f>'All scores'!G166</f>
        <v>16</v>
      </c>
      <c r="D166">
        <f>'All scores'!H166</f>
        <v>11</v>
      </c>
      <c r="E166">
        <f>'All scores'!I166</f>
        <v>107</v>
      </c>
      <c r="F166" t="str">
        <f>'All scores'!B166</f>
        <v>Brisbane Lions</v>
      </c>
      <c r="G166">
        <f>'All scores'!C166</f>
        <v>16</v>
      </c>
      <c r="H166">
        <f>'All scores'!D166</f>
        <v>8</v>
      </c>
      <c r="I166">
        <f>'All scores'!E166</f>
        <v>104</v>
      </c>
      <c r="J166" t="b">
        <f>'All scores'!J166</f>
        <v>0</v>
      </c>
      <c r="K166" t="str">
        <f t="shared" si="4"/>
        <v>North Melbourne</v>
      </c>
      <c r="L166">
        <f t="shared" si="5"/>
        <v>3</v>
      </c>
    </row>
    <row r="167" spans="1:12">
      <c r="A167">
        <v>20</v>
      </c>
      <c r="B167" t="str">
        <f>'All scores'!F167</f>
        <v>Port Adelaide</v>
      </c>
      <c r="C167">
        <f>'All scores'!G167</f>
        <v>14</v>
      </c>
      <c r="D167">
        <f>'All scores'!H167</f>
        <v>9</v>
      </c>
      <c r="E167">
        <f>'All scores'!I167</f>
        <v>93</v>
      </c>
      <c r="F167" t="str">
        <f>'All scores'!B167</f>
        <v>Adelaide</v>
      </c>
      <c r="G167">
        <f>'All scores'!C167</f>
        <v>13</v>
      </c>
      <c r="H167">
        <f>'All scores'!D167</f>
        <v>18</v>
      </c>
      <c r="I167">
        <f>'All scores'!E167</f>
        <v>96</v>
      </c>
      <c r="J167" t="b">
        <f>'All scores'!J167</f>
        <v>1</v>
      </c>
      <c r="K167" t="str">
        <f t="shared" si="4"/>
        <v>Adelaide</v>
      </c>
      <c r="L167">
        <f t="shared" si="5"/>
        <v>-3</v>
      </c>
    </row>
    <row r="168" spans="1:12">
      <c r="A168">
        <v>20</v>
      </c>
      <c r="B168" t="str">
        <f>'All scores'!F168</f>
        <v>Western Bulldogs</v>
      </c>
      <c r="C168">
        <f>'All scores'!G168</f>
        <v>15</v>
      </c>
      <c r="D168">
        <f>'All scores'!H168</f>
        <v>13</v>
      </c>
      <c r="E168">
        <f>'All scores'!I168</f>
        <v>103</v>
      </c>
      <c r="F168" t="str">
        <f>'All scores'!B168</f>
        <v>St. Kilda</v>
      </c>
      <c r="G168">
        <f>'All scores'!C168</f>
        <v>9</v>
      </c>
      <c r="H168">
        <f>'All scores'!D168</f>
        <v>14</v>
      </c>
      <c r="I168">
        <f>'All scores'!E168</f>
        <v>68</v>
      </c>
      <c r="J168" t="b">
        <f>'All scores'!J168</f>
        <v>1</v>
      </c>
      <c r="K168" t="str">
        <f t="shared" si="4"/>
        <v>Western Bulldogs</v>
      </c>
      <c r="L168">
        <f t="shared" si="5"/>
        <v>35</v>
      </c>
    </row>
    <row r="169" spans="1:12">
      <c r="A169">
        <v>20</v>
      </c>
      <c r="B169" t="str">
        <f>'All scores'!F169</f>
        <v>Collingwood</v>
      </c>
      <c r="C169">
        <f>'All scores'!G169</f>
        <v>10</v>
      </c>
      <c r="D169">
        <f>'All scores'!H169</f>
        <v>11</v>
      </c>
      <c r="E169">
        <f>'All scores'!I169</f>
        <v>71</v>
      </c>
      <c r="F169" t="str">
        <f>'All scores'!B169</f>
        <v>Sydney</v>
      </c>
      <c r="G169">
        <f>'All scores'!C169</f>
        <v>11</v>
      </c>
      <c r="H169">
        <f>'All scores'!D169</f>
        <v>7</v>
      </c>
      <c r="I169">
        <f>'All scores'!E169</f>
        <v>73</v>
      </c>
      <c r="J169" t="b">
        <f>'All scores'!J169</f>
        <v>0</v>
      </c>
      <c r="K169" t="str">
        <f t="shared" si="4"/>
        <v>Sydney</v>
      </c>
      <c r="L169">
        <f t="shared" si="5"/>
        <v>-2</v>
      </c>
    </row>
    <row r="170" spans="1:12">
      <c r="A170">
        <v>20</v>
      </c>
      <c r="B170" t="str">
        <f>'All scores'!F170</f>
        <v>GWS</v>
      </c>
      <c r="C170">
        <f>'All scores'!G170</f>
        <v>23</v>
      </c>
      <c r="D170">
        <f>'All scores'!H170</f>
        <v>13</v>
      </c>
      <c r="E170">
        <f>'All scores'!I170</f>
        <v>151</v>
      </c>
      <c r="F170" t="str">
        <f>'All scores'!B170</f>
        <v>Carlton</v>
      </c>
      <c r="G170">
        <f>'All scores'!C170</f>
        <v>7</v>
      </c>
      <c r="H170">
        <f>'All scores'!D170</f>
        <v>4</v>
      </c>
      <c r="I170">
        <f>'All scores'!E170</f>
        <v>46</v>
      </c>
      <c r="J170" t="b">
        <f>'All scores'!J170</f>
        <v>0</v>
      </c>
      <c r="K170" t="str">
        <f t="shared" si="4"/>
        <v>GWS</v>
      </c>
      <c r="L170">
        <f t="shared" si="5"/>
        <v>105</v>
      </c>
    </row>
    <row r="171" spans="1:12">
      <c r="A171">
        <v>20</v>
      </c>
      <c r="B171" t="str">
        <f>'All scores'!F171</f>
        <v>Gold Coast</v>
      </c>
      <c r="C171">
        <f>'All scores'!G171</f>
        <v>7</v>
      </c>
      <c r="D171">
        <f>'All scores'!H171</f>
        <v>5</v>
      </c>
      <c r="E171">
        <f>'All scores'!I171</f>
        <v>47</v>
      </c>
      <c r="F171" t="str">
        <f>'All scores'!B171</f>
        <v>Melbourne</v>
      </c>
      <c r="G171">
        <f>'All scores'!C171</f>
        <v>21</v>
      </c>
      <c r="H171">
        <f>'All scores'!D171</f>
        <v>17</v>
      </c>
      <c r="I171">
        <f>'All scores'!E171</f>
        <v>143</v>
      </c>
      <c r="J171" t="b">
        <f>'All scores'!J171</f>
        <v>0</v>
      </c>
      <c r="K171" t="str">
        <f t="shared" si="4"/>
        <v>Melbourne</v>
      </c>
      <c r="L171">
        <f t="shared" si="5"/>
        <v>-96</v>
      </c>
    </row>
    <row r="172" spans="1:12">
      <c r="A172">
        <v>20</v>
      </c>
      <c r="B172" t="str">
        <f>'All scores'!F172</f>
        <v>Fremantle</v>
      </c>
      <c r="C172">
        <f>'All scores'!G172</f>
        <v>13</v>
      </c>
      <c r="D172">
        <f>'All scores'!H172</f>
        <v>6</v>
      </c>
      <c r="E172">
        <f>'All scores'!I172</f>
        <v>84</v>
      </c>
      <c r="F172" t="str">
        <f>'All scores'!B172</f>
        <v>West Coast</v>
      </c>
      <c r="G172">
        <f>'All scores'!C172</f>
        <v>21</v>
      </c>
      <c r="H172">
        <f>'All scores'!D172</f>
        <v>16</v>
      </c>
      <c r="I172">
        <f>'All scores'!E172</f>
        <v>142</v>
      </c>
      <c r="J172" t="b">
        <f>'All scores'!J172</f>
        <v>1</v>
      </c>
      <c r="K172" t="str">
        <f t="shared" si="4"/>
        <v>West Coast</v>
      </c>
      <c r="L172">
        <f t="shared" si="5"/>
        <v>-58</v>
      </c>
    </row>
    <row r="173" spans="1:12">
      <c r="A173">
        <v>21</v>
      </c>
      <c r="B173" t="str">
        <f>'All scores'!F173</f>
        <v>St. Kilda</v>
      </c>
      <c r="C173">
        <f>'All scores'!G173</f>
        <v>11</v>
      </c>
      <c r="D173">
        <f>'All scores'!H173</f>
        <v>13</v>
      </c>
      <c r="E173">
        <f>'All scores'!I173</f>
        <v>79</v>
      </c>
      <c r="F173" t="str">
        <f>'All scores'!B173</f>
        <v>Essendon</v>
      </c>
      <c r="G173">
        <f>'All scores'!C173</f>
        <v>18</v>
      </c>
      <c r="H173">
        <f>'All scores'!D173</f>
        <v>14</v>
      </c>
      <c r="I173">
        <f>'All scores'!E173</f>
        <v>122</v>
      </c>
      <c r="J173" t="b">
        <f>'All scores'!J173</f>
        <v>1</v>
      </c>
      <c r="K173" t="str">
        <f t="shared" si="4"/>
        <v>Essendon</v>
      </c>
      <c r="L173">
        <f t="shared" si="5"/>
        <v>-43</v>
      </c>
    </row>
    <row r="174" spans="1:12">
      <c r="A174">
        <v>21</v>
      </c>
      <c r="B174" t="str">
        <f>'All scores'!F174</f>
        <v>Geelong</v>
      </c>
      <c r="C174">
        <f>'All scores'!G174</f>
        <v>8</v>
      </c>
      <c r="D174">
        <f>'All scores'!H174</f>
        <v>12</v>
      </c>
      <c r="E174">
        <f>'All scores'!I174</f>
        <v>60</v>
      </c>
      <c r="F174" t="str">
        <f>'All scores'!B174</f>
        <v>Hawthorn</v>
      </c>
      <c r="G174">
        <f>'All scores'!C174</f>
        <v>10</v>
      </c>
      <c r="H174">
        <f>'All scores'!D174</f>
        <v>11</v>
      </c>
      <c r="I174">
        <f>'All scores'!E174</f>
        <v>71</v>
      </c>
      <c r="J174" t="b">
        <f>'All scores'!J174</f>
        <v>1</v>
      </c>
      <c r="K174" t="str">
        <f t="shared" si="4"/>
        <v>Hawthorn</v>
      </c>
      <c r="L174">
        <f t="shared" si="5"/>
        <v>-11</v>
      </c>
    </row>
    <row r="175" spans="1:12">
      <c r="A175">
        <v>21</v>
      </c>
      <c r="B175" t="str">
        <f>'All scores'!F175</f>
        <v>Richmond</v>
      </c>
      <c r="C175">
        <f>'All scores'!G175</f>
        <v>19</v>
      </c>
      <c r="D175">
        <f>'All scores'!H175</f>
        <v>11</v>
      </c>
      <c r="E175">
        <f>'All scores'!I175</f>
        <v>125</v>
      </c>
      <c r="F175" t="str">
        <f>'All scores'!B175</f>
        <v>Gold Coast</v>
      </c>
      <c r="G175">
        <f>'All scores'!C175</f>
        <v>7</v>
      </c>
      <c r="H175">
        <f>'All scores'!D175</f>
        <v>9</v>
      </c>
      <c r="I175">
        <f>'All scores'!E175</f>
        <v>51</v>
      </c>
      <c r="J175" t="b">
        <f>'All scores'!J175</f>
        <v>0</v>
      </c>
      <c r="K175" t="str">
        <f t="shared" si="4"/>
        <v>Richmond</v>
      </c>
      <c r="L175">
        <f t="shared" si="5"/>
        <v>74</v>
      </c>
    </row>
    <row r="176" spans="1:12">
      <c r="A176">
        <v>21</v>
      </c>
      <c r="B176" t="str">
        <f>'All scores'!F176</f>
        <v>West Coast</v>
      </c>
      <c r="C176">
        <f>'All scores'!G176</f>
        <v>9</v>
      </c>
      <c r="D176">
        <f>'All scores'!H176</f>
        <v>8</v>
      </c>
      <c r="E176">
        <f>'All scores'!I176</f>
        <v>62</v>
      </c>
      <c r="F176" t="str">
        <f>'All scores'!B176</f>
        <v>Port Adelaide</v>
      </c>
      <c r="G176">
        <f>'All scores'!C176</f>
        <v>9</v>
      </c>
      <c r="H176">
        <f>'All scores'!D176</f>
        <v>4</v>
      </c>
      <c r="I176">
        <f>'All scores'!E176</f>
        <v>58</v>
      </c>
      <c r="J176" t="b">
        <f>'All scores'!J176</f>
        <v>0</v>
      </c>
      <c r="K176" t="str">
        <f t="shared" si="4"/>
        <v>West Coast</v>
      </c>
      <c r="L176">
        <f t="shared" si="5"/>
        <v>4</v>
      </c>
    </row>
    <row r="177" spans="1:12">
      <c r="A177">
        <v>21</v>
      </c>
      <c r="B177" t="str">
        <f>'All scores'!F177</f>
        <v>Brisbane Lions</v>
      </c>
      <c r="C177">
        <f>'All scores'!G177</f>
        <v>11</v>
      </c>
      <c r="D177">
        <f>'All scores'!H177</f>
        <v>7</v>
      </c>
      <c r="E177">
        <f>'All scores'!I177</f>
        <v>73</v>
      </c>
      <c r="F177" t="str">
        <f>'All scores'!B177</f>
        <v>Collingwood</v>
      </c>
      <c r="G177">
        <f>'All scores'!C177</f>
        <v>14</v>
      </c>
      <c r="H177">
        <f>'All scores'!D177</f>
        <v>20</v>
      </c>
      <c r="I177">
        <f>'All scores'!E177</f>
        <v>104</v>
      </c>
      <c r="J177" t="b">
        <f>'All scores'!J177</f>
        <v>0</v>
      </c>
      <c r="K177" t="str">
        <f t="shared" si="4"/>
        <v>Collingwood</v>
      </c>
      <c r="L177">
        <f t="shared" si="5"/>
        <v>-31</v>
      </c>
    </row>
    <row r="178" spans="1:12">
      <c r="A178">
        <v>21</v>
      </c>
      <c r="B178" t="str">
        <f>'All scores'!F178</f>
        <v>Adelaide</v>
      </c>
      <c r="C178">
        <f>'All scores'!G178</f>
        <v>13</v>
      </c>
      <c r="D178">
        <f>'All scores'!H178</f>
        <v>14</v>
      </c>
      <c r="E178">
        <f>'All scores'!I178</f>
        <v>92</v>
      </c>
      <c r="F178" t="str">
        <f>'All scores'!B178</f>
        <v>GWS</v>
      </c>
      <c r="G178">
        <f>'All scores'!C178</f>
        <v>15</v>
      </c>
      <c r="H178">
        <f>'All scores'!D178</f>
        <v>16</v>
      </c>
      <c r="I178">
        <f>'All scores'!E178</f>
        <v>106</v>
      </c>
      <c r="J178" t="b">
        <f>'All scores'!J178</f>
        <v>0</v>
      </c>
      <c r="K178" t="str">
        <f t="shared" si="4"/>
        <v>GWS</v>
      </c>
      <c r="L178">
        <f t="shared" si="5"/>
        <v>-14</v>
      </c>
    </row>
    <row r="179" spans="1:12">
      <c r="A179">
        <v>21</v>
      </c>
      <c r="B179" t="str">
        <f>'All scores'!F179</f>
        <v>Western Bulldogs</v>
      </c>
      <c r="C179">
        <f>'All scores'!G179</f>
        <v>13</v>
      </c>
      <c r="D179">
        <f>'All scores'!H179</f>
        <v>14</v>
      </c>
      <c r="E179">
        <f>'All scores'!I179</f>
        <v>92</v>
      </c>
      <c r="F179" t="str">
        <f>'All scores'!B179</f>
        <v>North Melbourne</v>
      </c>
      <c r="G179">
        <f>'All scores'!C179</f>
        <v>12</v>
      </c>
      <c r="H179">
        <f>'All scores'!D179</f>
        <v>13</v>
      </c>
      <c r="I179">
        <f>'All scores'!E179</f>
        <v>85</v>
      </c>
      <c r="J179" t="b">
        <f>'All scores'!J179</f>
        <v>1</v>
      </c>
      <c r="K179" t="str">
        <f t="shared" si="4"/>
        <v>Western Bulldogs</v>
      </c>
      <c r="L179">
        <f t="shared" si="5"/>
        <v>7</v>
      </c>
    </row>
    <row r="180" spans="1:12">
      <c r="A180">
        <v>21</v>
      </c>
      <c r="B180" t="str">
        <f>'All scores'!F180</f>
        <v>Sydney</v>
      </c>
      <c r="C180">
        <f>'All scores'!G180</f>
        <v>13</v>
      </c>
      <c r="D180">
        <f>'All scores'!H180</f>
        <v>9</v>
      </c>
      <c r="E180">
        <f>'All scores'!I180</f>
        <v>87</v>
      </c>
      <c r="F180" t="str">
        <f>'All scores'!B180</f>
        <v>Melbourne</v>
      </c>
      <c r="G180">
        <f>'All scores'!C180</f>
        <v>10</v>
      </c>
      <c r="H180">
        <f>'All scores'!D180</f>
        <v>18</v>
      </c>
      <c r="I180">
        <f>'All scores'!E180</f>
        <v>78</v>
      </c>
      <c r="J180" t="b">
        <f>'All scores'!J180</f>
        <v>0</v>
      </c>
      <c r="K180" t="str">
        <f t="shared" si="4"/>
        <v>Sydney</v>
      </c>
      <c r="L180">
        <f t="shared" si="5"/>
        <v>9</v>
      </c>
    </row>
    <row r="181" spans="1:12">
      <c r="A181">
        <v>21</v>
      </c>
      <c r="B181" t="str">
        <f>'All scores'!F181</f>
        <v>Carlton</v>
      </c>
      <c r="C181">
        <f>'All scores'!G181</f>
        <v>10</v>
      </c>
      <c r="D181">
        <f>'All scores'!H181</f>
        <v>12</v>
      </c>
      <c r="E181">
        <f>'All scores'!I181</f>
        <v>72</v>
      </c>
      <c r="F181" t="str">
        <f>'All scores'!B181</f>
        <v>Fremantle</v>
      </c>
      <c r="G181">
        <f>'All scores'!C181</f>
        <v>15</v>
      </c>
      <c r="H181">
        <f>'All scores'!D181</f>
        <v>11</v>
      </c>
      <c r="I181">
        <f>'All scores'!E181</f>
        <v>101</v>
      </c>
      <c r="J181" t="b">
        <f>'All scores'!J181</f>
        <v>0</v>
      </c>
      <c r="K181" t="str">
        <f t="shared" si="4"/>
        <v>Fremantle</v>
      </c>
      <c r="L181">
        <f t="shared" si="5"/>
        <v>-29</v>
      </c>
    </row>
    <row r="182" spans="1:12">
      <c r="A182">
        <v>22</v>
      </c>
      <c r="B182" t="str">
        <f>'All scores'!F182</f>
        <v>Essendon</v>
      </c>
      <c r="C182">
        <f>'All scores'!G182</f>
        <v>11</v>
      </c>
      <c r="D182">
        <f>'All scores'!H182</f>
        <v>7</v>
      </c>
      <c r="E182">
        <f>'All scores'!I182</f>
        <v>73</v>
      </c>
      <c r="F182" t="str">
        <f>'All scores'!B182</f>
        <v>Richmond</v>
      </c>
      <c r="G182">
        <f>'All scores'!C182</f>
        <v>12</v>
      </c>
      <c r="H182">
        <f>'All scores'!D182</f>
        <v>9</v>
      </c>
      <c r="I182">
        <f>'All scores'!E182</f>
        <v>81</v>
      </c>
      <c r="J182" t="b">
        <f>'All scores'!J182</f>
        <v>1</v>
      </c>
      <c r="K182" t="str">
        <f t="shared" si="4"/>
        <v>Richmond</v>
      </c>
      <c r="L182">
        <f t="shared" si="5"/>
        <v>-8</v>
      </c>
    </row>
    <row r="183" spans="1:12">
      <c r="A183">
        <v>22</v>
      </c>
      <c r="B183" t="str">
        <f>'All scores'!F183</f>
        <v>Port Adelaide</v>
      </c>
      <c r="C183">
        <f>'All scores'!G183</f>
        <v>10</v>
      </c>
      <c r="D183">
        <f>'All scores'!H183</f>
        <v>4</v>
      </c>
      <c r="E183">
        <f>'All scores'!I183</f>
        <v>64</v>
      </c>
      <c r="F183" t="str">
        <f>'All scores'!B183</f>
        <v>Collingwood</v>
      </c>
      <c r="G183">
        <f>'All scores'!C183</f>
        <v>17</v>
      </c>
      <c r="H183">
        <f>'All scores'!D183</f>
        <v>13</v>
      </c>
      <c r="I183">
        <f>'All scores'!E183</f>
        <v>115</v>
      </c>
      <c r="J183" t="b">
        <f>'All scores'!J183</f>
        <v>0</v>
      </c>
      <c r="K183" t="str">
        <f t="shared" si="4"/>
        <v>Collingwood</v>
      </c>
      <c r="L183">
        <f t="shared" si="5"/>
        <v>-51</v>
      </c>
    </row>
    <row r="184" spans="1:12">
      <c r="A184">
        <v>22</v>
      </c>
      <c r="B184" t="str">
        <f>'All scores'!F184</f>
        <v>Fremantle</v>
      </c>
      <c r="C184">
        <f>'All scores'!G184</f>
        <v>3</v>
      </c>
      <c r="D184">
        <f>'All scores'!H184</f>
        <v>7</v>
      </c>
      <c r="E184">
        <f>'All scores'!I184</f>
        <v>25</v>
      </c>
      <c r="F184" t="str">
        <f>'All scores'!B184</f>
        <v>Geelong</v>
      </c>
      <c r="G184">
        <f>'All scores'!C184</f>
        <v>24</v>
      </c>
      <c r="H184">
        <f>'All scores'!D184</f>
        <v>14</v>
      </c>
      <c r="I184">
        <f>'All scores'!E184</f>
        <v>158</v>
      </c>
      <c r="J184" t="b">
        <f>'All scores'!J184</f>
        <v>0</v>
      </c>
      <c r="K184" t="str">
        <f t="shared" si="4"/>
        <v>Geelong</v>
      </c>
      <c r="L184">
        <f t="shared" si="5"/>
        <v>-133</v>
      </c>
    </row>
    <row r="185" spans="1:12">
      <c r="A185">
        <v>22</v>
      </c>
      <c r="B185" t="str">
        <f>'All scores'!F185</f>
        <v>Sydney</v>
      </c>
      <c r="C185">
        <f>'All scores'!G185</f>
        <v>11</v>
      </c>
      <c r="D185">
        <f>'All scores'!H185</f>
        <v>14</v>
      </c>
      <c r="E185">
        <f>'All scores'!I185</f>
        <v>80</v>
      </c>
      <c r="F185" t="str">
        <f>'All scores'!B185</f>
        <v>GWS</v>
      </c>
      <c r="G185">
        <f>'All scores'!C185</f>
        <v>8</v>
      </c>
      <c r="H185">
        <f>'All scores'!D185</f>
        <v>12</v>
      </c>
      <c r="I185">
        <f>'All scores'!E185</f>
        <v>60</v>
      </c>
      <c r="J185" t="b">
        <f>'All scores'!J185</f>
        <v>0</v>
      </c>
      <c r="K185" t="str">
        <f t="shared" si="4"/>
        <v>Sydney</v>
      </c>
      <c r="L185">
        <f t="shared" si="5"/>
        <v>20</v>
      </c>
    </row>
    <row r="186" spans="1:12">
      <c r="A186">
        <v>22</v>
      </c>
      <c r="B186" t="str">
        <f>'All scores'!F186</f>
        <v>Brisbane Lions</v>
      </c>
      <c r="C186">
        <f>'All scores'!G186</f>
        <v>10</v>
      </c>
      <c r="D186">
        <f>'All scores'!H186</f>
        <v>18</v>
      </c>
      <c r="E186">
        <f>'All scores'!I186</f>
        <v>78</v>
      </c>
      <c r="F186" t="str">
        <f>'All scores'!B186</f>
        <v>Gold Coast</v>
      </c>
      <c r="G186">
        <f>'All scores'!C186</f>
        <v>11</v>
      </c>
      <c r="H186">
        <f>'All scores'!D186</f>
        <v>8</v>
      </c>
      <c r="I186">
        <f>'All scores'!E186</f>
        <v>74</v>
      </c>
      <c r="J186" t="b">
        <f>'All scores'!J186</f>
        <v>0</v>
      </c>
      <c r="K186" t="str">
        <f t="shared" si="4"/>
        <v>Brisbane Lions</v>
      </c>
      <c r="L186">
        <f t="shared" si="5"/>
        <v>4</v>
      </c>
    </row>
    <row r="187" spans="1:12">
      <c r="A187">
        <v>22</v>
      </c>
      <c r="B187" t="str">
        <f>'All scores'!F187</f>
        <v>Hawthorn</v>
      </c>
      <c r="C187">
        <f>'All scores'!G187</f>
        <v>12</v>
      </c>
      <c r="D187">
        <f>'All scores'!H187</f>
        <v>8</v>
      </c>
      <c r="E187">
        <f>'All scores'!I187</f>
        <v>80</v>
      </c>
      <c r="F187" t="str">
        <f>'All scores'!B187</f>
        <v>St. Kilda</v>
      </c>
      <c r="G187">
        <f>'All scores'!C187</f>
        <v>11</v>
      </c>
      <c r="H187">
        <f>'All scores'!D187</f>
        <v>10</v>
      </c>
      <c r="I187">
        <f>'All scores'!E187</f>
        <v>76</v>
      </c>
      <c r="J187" t="b">
        <f>'All scores'!J187</f>
        <v>1</v>
      </c>
      <c r="K187" t="str">
        <f t="shared" si="4"/>
        <v>Hawthorn</v>
      </c>
      <c r="L187">
        <f t="shared" si="5"/>
        <v>4</v>
      </c>
    </row>
    <row r="188" spans="1:12">
      <c r="A188">
        <v>22</v>
      </c>
      <c r="B188" t="str">
        <f>'All scores'!F188</f>
        <v>Western Bulldogs</v>
      </c>
      <c r="C188">
        <f>'All scores'!G188</f>
        <v>10</v>
      </c>
      <c r="D188">
        <f>'All scores'!H188</f>
        <v>6</v>
      </c>
      <c r="E188">
        <f>'All scores'!I188</f>
        <v>66</v>
      </c>
      <c r="F188" t="str">
        <f>'All scores'!B188</f>
        <v>Carlton</v>
      </c>
      <c r="G188">
        <f>'All scores'!C188</f>
        <v>7</v>
      </c>
      <c r="H188">
        <f>'All scores'!D188</f>
        <v>7</v>
      </c>
      <c r="I188">
        <f>'All scores'!E188</f>
        <v>49</v>
      </c>
      <c r="J188" t="b">
        <f>'All scores'!J188</f>
        <v>1</v>
      </c>
      <c r="K188" t="str">
        <f t="shared" si="4"/>
        <v>Western Bulldogs</v>
      </c>
      <c r="L188">
        <f t="shared" si="5"/>
        <v>17</v>
      </c>
    </row>
    <row r="189" spans="1:12">
      <c r="A189">
        <v>22</v>
      </c>
      <c r="B189" t="str">
        <f>'All scores'!F189</f>
        <v>Melbourne</v>
      </c>
      <c r="C189">
        <f>'All scores'!G189</f>
        <v>16</v>
      </c>
      <c r="D189">
        <f>'All scores'!H189</f>
        <v>12</v>
      </c>
      <c r="E189">
        <f>'All scores'!I189</f>
        <v>108</v>
      </c>
      <c r="F189" t="str">
        <f>'All scores'!B189</f>
        <v>West Coast</v>
      </c>
      <c r="G189">
        <f>'All scores'!C189</f>
        <v>14</v>
      </c>
      <c r="H189">
        <f>'All scores'!D189</f>
        <v>7</v>
      </c>
      <c r="I189">
        <f>'All scores'!E189</f>
        <v>91</v>
      </c>
      <c r="J189" t="b">
        <f>'All scores'!J189</f>
        <v>0</v>
      </c>
      <c r="K189" t="str">
        <f t="shared" si="4"/>
        <v>Melbourne</v>
      </c>
      <c r="L189">
        <f t="shared" si="5"/>
        <v>17</v>
      </c>
    </row>
    <row r="190" spans="1:12">
      <c r="A190">
        <v>22</v>
      </c>
      <c r="B190" t="str">
        <f>'All scores'!F190</f>
        <v>North Melbourne</v>
      </c>
      <c r="C190">
        <f>'All scores'!G190</f>
        <v>11</v>
      </c>
      <c r="D190">
        <f>'All scores'!H190</f>
        <v>11</v>
      </c>
      <c r="E190">
        <f>'All scores'!I190</f>
        <v>77</v>
      </c>
      <c r="F190" t="str">
        <f>'All scores'!B190</f>
        <v>Adelaide</v>
      </c>
      <c r="G190">
        <f>'All scores'!C190</f>
        <v>12</v>
      </c>
      <c r="H190">
        <f>'All scores'!D190</f>
        <v>14</v>
      </c>
      <c r="I190">
        <f>'All scores'!E190</f>
        <v>86</v>
      </c>
      <c r="J190" t="b">
        <f>'All scores'!J190</f>
        <v>0</v>
      </c>
      <c r="K190" t="str">
        <f t="shared" si="4"/>
        <v>Adelaide</v>
      </c>
      <c r="L190">
        <f t="shared" si="5"/>
        <v>-9</v>
      </c>
    </row>
    <row r="191" spans="1:12">
      <c r="A191">
        <v>23</v>
      </c>
      <c r="B191" t="str">
        <f>'All scores'!F191</f>
        <v>Essendon</v>
      </c>
      <c r="C191">
        <f>'All scores'!G191</f>
        <v>17</v>
      </c>
      <c r="D191">
        <f>'All scores'!H191</f>
        <v>9</v>
      </c>
      <c r="E191">
        <f>'All scores'!I191</f>
        <v>111</v>
      </c>
      <c r="F191" t="str">
        <f>'All scores'!B191</f>
        <v>Port Adelaide</v>
      </c>
      <c r="G191">
        <f>'All scores'!C191</f>
        <v>13</v>
      </c>
      <c r="H191">
        <f>'All scores'!D191</f>
        <v>11</v>
      </c>
      <c r="I191">
        <f>'All scores'!E191</f>
        <v>89</v>
      </c>
      <c r="J191" t="b">
        <f>'All scores'!J191</f>
        <v>0</v>
      </c>
      <c r="K191" t="str">
        <f t="shared" si="4"/>
        <v>Essendon</v>
      </c>
      <c r="L191">
        <f t="shared" si="5"/>
        <v>22</v>
      </c>
    </row>
    <row r="192" spans="1:12">
      <c r="A192">
        <v>23</v>
      </c>
      <c r="B192" t="str">
        <f>'All scores'!F192</f>
        <v>Gold Coast</v>
      </c>
      <c r="C192">
        <f>'All scores'!G192</f>
        <v>5</v>
      </c>
      <c r="D192">
        <f>'All scores'!H192</f>
        <v>10</v>
      </c>
      <c r="E192">
        <f>'All scores'!I192</f>
        <v>40</v>
      </c>
      <c r="F192" t="str">
        <f>'All scores'!B192</f>
        <v>Geelong</v>
      </c>
      <c r="G192">
        <f>'All scores'!C192</f>
        <v>22</v>
      </c>
      <c r="H192">
        <f>'All scores'!D192</f>
        <v>10</v>
      </c>
      <c r="I192">
        <f>'All scores'!E192</f>
        <v>142</v>
      </c>
      <c r="J192" t="b">
        <f>'All scores'!J192</f>
        <v>0</v>
      </c>
      <c r="K192" t="str">
        <f t="shared" si="4"/>
        <v>Geelong</v>
      </c>
      <c r="L192">
        <f t="shared" si="5"/>
        <v>-102</v>
      </c>
    </row>
    <row r="193" spans="1:12">
      <c r="A193">
        <v>23</v>
      </c>
      <c r="B193" t="str">
        <f>'All scores'!F193</f>
        <v>Western Bulldogs</v>
      </c>
      <c r="C193">
        <f>'All scores'!G193</f>
        <v>14</v>
      </c>
      <c r="D193">
        <f>'All scores'!H193</f>
        <v>11</v>
      </c>
      <c r="E193">
        <f>'All scores'!I193</f>
        <v>95</v>
      </c>
      <c r="F193" t="str">
        <f>'All scores'!B193</f>
        <v>Richmond</v>
      </c>
      <c r="G193">
        <f>'All scores'!C193</f>
        <v>15</v>
      </c>
      <c r="H193">
        <f>'All scores'!D193</f>
        <v>8</v>
      </c>
      <c r="I193">
        <f>'All scores'!E193</f>
        <v>98</v>
      </c>
      <c r="J193" t="b">
        <f>'All scores'!J193</f>
        <v>1</v>
      </c>
      <c r="K193" t="str">
        <f t="shared" si="4"/>
        <v>Richmond</v>
      </c>
      <c r="L193">
        <f t="shared" si="5"/>
        <v>-3</v>
      </c>
    </row>
    <row r="194" spans="1:12">
      <c r="A194">
        <v>23</v>
      </c>
      <c r="B194" t="str">
        <f>'All scores'!F194</f>
        <v>Collingwood</v>
      </c>
      <c r="C194">
        <f>'All scores'!G194</f>
        <v>11</v>
      </c>
      <c r="D194">
        <f>'All scores'!H194</f>
        <v>10</v>
      </c>
      <c r="E194">
        <f>'All scores'!I194</f>
        <v>76</v>
      </c>
      <c r="F194" t="str">
        <f>'All scores'!B194</f>
        <v>Fremantle</v>
      </c>
      <c r="G194">
        <f>'All scores'!C194</f>
        <v>9</v>
      </c>
      <c r="H194">
        <f>'All scores'!D194</f>
        <v>13</v>
      </c>
      <c r="I194">
        <f>'All scores'!E194</f>
        <v>67</v>
      </c>
      <c r="J194" t="b">
        <f>'All scores'!J194</f>
        <v>0</v>
      </c>
      <c r="K194" t="str">
        <f t="shared" si="4"/>
        <v>Collingwood</v>
      </c>
      <c r="L194">
        <f t="shared" si="5"/>
        <v>9</v>
      </c>
    </row>
    <row r="195" spans="1:12">
      <c r="A195">
        <v>23</v>
      </c>
      <c r="B195" t="str">
        <f>'All scores'!F195</f>
        <v>Adelaide</v>
      </c>
      <c r="C195">
        <f>'All scores'!G195</f>
        <v>26</v>
      </c>
      <c r="D195">
        <f>'All scores'!H195</f>
        <v>9</v>
      </c>
      <c r="E195">
        <f>'All scores'!I195</f>
        <v>165</v>
      </c>
      <c r="F195" t="str">
        <f>'All scores'!B195</f>
        <v>Carlton</v>
      </c>
      <c r="G195">
        <f>'All scores'!C195</f>
        <v>8</v>
      </c>
      <c r="H195">
        <f>'All scores'!D195</f>
        <v>13</v>
      </c>
      <c r="I195">
        <f>'All scores'!E195</f>
        <v>61</v>
      </c>
      <c r="J195" t="b">
        <f>'All scores'!J195</f>
        <v>0</v>
      </c>
      <c r="K195" t="str">
        <f t="shared" ref="K195:K199" si="6">IF(I195=E195,"Draw",IF(I195&gt;E195,F195,B195))</f>
        <v>Adelaide</v>
      </c>
      <c r="L195">
        <f t="shared" ref="L195:L199" si="7">E195-I195</f>
        <v>104</v>
      </c>
    </row>
    <row r="196" spans="1:12">
      <c r="A196">
        <v>23</v>
      </c>
      <c r="B196" t="str">
        <f>'All scores'!F196</f>
        <v>Hawthorn</v>
      </c>
      <c r="C196">
        <f>'All scores'!G196</f>
        <v>12</v>
      </c>
      <c r="D196">
        <f>'All scores'!H196</f>
        <v>11</v>
      </c>
      <c r="E196">
        <f>'All scores'!I196</f>
        <v>83</v>
      </c>
      <c r="F196" t="str">
        <f>'All scores'!B196</f>
        <v>Sydney</v>
      </c>
      <c r="G196">
        <f>'All scores'!C196</f>
        <v>10</v>
      </c>
      <c r="H196">
        <f>'All scores'!D196</f>
        <v>14</v>
      </c>
      <c r="I196">
        <f>'All scores'!E196</f>
        <v>74</v>
      </c>
      <c r="J196" t="b">
        <f>'All scores'!J196</f>
        <v>0</v>
      </c>
      <c r="K196" t="str">
        <f t="shared" si="6"/>
        <v>Hawthorn</v>
      </c>
      <c r="L196">
        <f t="shared" si="7"/>
        <v>9</v>
      </c>
    </row>
    <row r="197" spans="1:12">
      <c r="A197">
        <v>23</v>
      </c>
      <c r="B197" t="str">
        <f>'All scores'!F197</f>
        <v>West Coast</v>
      </c>
      <c r="C197">
        <f>'All scores'!G197</f>
        <v>14</v>
      </c>
      <c r="D197">
        <f>'All scores'!H197</f>
        <v>14</v>
      </c>
      <c r="E197">
        <f>'All scores'!I197</f>
        <v>98</v>
      </c>
      <c r="F197" t="str">
        <f>'All scores'!B197</f>
        <v>Brisbane Lions</v>
      </c>
      <c r="G197">
        <f>'All scores'!C197</f>
        <v>11</v>
      </c>
      <c r="H197">
        <f>'All scores'!D197</f>
        <v>6</v>
      </c>
      <c r="I197">
        <f>'All scores'!E197</f>
        <v>72</v>
      </c>
      <c r="J197" t="b">
        <f>'All scores'!J197</f>
        <v>0</v>
      </c>
      <c r="K197" t="str">
        <f t="shared" si="6"/>
        <v>West Coast</v>
      </c>
      <c r="L197">
        <f t="shared" si="7"/>
        <v>26</v>
      </c>
    </row>
    <row r="198" spans="1:12">
      <c r="A198">
        <v>23</v>
      </c>
      <c r="B198" t="str">
        <f>'All scores'!F198</f>
        <v>GWS</v>
      </c>
      <c r="C198">
        <f>'All scores'!G198</f>
        <v>8</v>
      </c>
      <c r="D198">
        <f>'All scores'!H198</f>
        <v>9</v>
      </c>
      <c r="E198">
        <f>'All scores'!I198</f>
        <v>57</v>
      </c>
      <c r="F198" t="str">
        <f>'All scores'!B198</f>
        <v>Melbourne</v>
      </c>
      <c r="G198">
        <f>'All scores'!C198</f>
        <v>15</v>
      </c>
      <c r="H198">
        <f>'All scores'!D198</f>
        <v>12</v>
      </c>
      <c r="I198">
        <f>'All scores'!E198</f>
        <v>102</v>
      </c>
      <c r="J198" t="b">
        <f>'All scores'!J198</f>
        <v>0</v>
      </c>
      <c r="K198" t="str">
        <f t="shared" si="6"/>
        <v>Melbourne</v>
      </c>
      <c r="L198">
        <f t="shared" si="7"/>
        <v>-45</v>
      </c>
    </row>
    <row r="199" spans="1:12">
      <c r="A199">
        <v>23</v>
      </c>
      <c r="B199" t="str">
        <f>'All scores'!F199</f>
        <v>North Melbourne</v>
      </c>
      <c r="C199">
        <f>'All scores'!G199</f>
        <v>17</v>
      </c>
      <c r="D199">
        <f>'All scores'!H199</f>
        <v>15</v>
      </c>
      <c r="E199">
        <f>'All scores'!I199</f>
        <v>117</v>
      </c>
      <c r="F199" t="str">
        <f>'All scores'!B199</f>
        <v>St. Kilda</v>
      </c>
      <c r="G199">
        <f>'All scores'!C199</f>
        <v>14</v>
      </c>
      <c r="H199">
        <f>'All scores'!D199</f>
        <v>10</v>
      </c>
      <c r="I199">
        <f>'All scores'!E199</f>
        <v>94</v>
      </c>
      <c r="J199" t="b">
        <f>'All scores'!J199</f>
        <v>1</v>
      </c>
      <c r="K199" t="str">
        <f t="shared" si="6"/>
        <v>North Melbourne</v>
      </c>
      <c r="L199">
        <f t="shared" si="7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4E0E-ACC1-9248-A312-18E05CD27CAF}">
  <dimension ref="A1:XFD505"/>
  <sheetViews>
    <sheetView topLeftCell="K1" zoomScale="88" zoomScaleNormal="88" workbookViewId="0">
      <selection activeCell="Y38" sqref="Y38"/>
    </sheetView>
  </sheetViews>
  <sheetFormatPr baseColWidth="10" defaultRowHeight="16"/>
  <cols>
    <col min="1" max="2" width="17.83203125" customWidth="1"/>
    <col min="3" max="5" width="10.83203125" customWidth="1"/>
    <col min="6" max="6" width="12.83203125" customWidth="1"/>
    <col min="7" max="7" width="16.5" customWidth="1"/>
    <col min="8" max="8" width="13.33203125" customWidth="1"/>
    <col min="9" max="9" width="17.1640625" customWidth="1"/>
    <col min="10" max="10" width="10.6640625" customWidth="1"/>
    <col min="11" max="11" width="13.6640625" customWidth="1"/>
    <col min="12" max="12" width="12.33203125" customWidth="1"/>
    <col min="13" max="16" width="10.83203125" customWidth="1"/>
    <col min="17" max="17" width="13.1640625" customWidth="1"/>
    <col min="18" max="19" width="10.83203125" customWidth="1"/>
    <col min="20" max="20" width="14.33203125" customWidth="1"/>
    <col min="21" max="22" width="10.83203125" customWidth="1"/>
    <col min="23" max="23" width="15.1640625" customWidth="1"/>
    <col min="24" max="24" width="14.1640625" customWidth="1"/>
  </cols>
  <sheetData>
    <row r="1" spans="1:33 16384:16384">
      <c r="A1" s="2" t="s">
        <v>45</v>
      </c>
      <c r="B1" s="2"/>
      <c r="C1" s="2"/>
      <c r="D1" s="2" t="s">
        <v>0</v>
      </c>
      <c r="E1" s="2" t="s">
        <v>35</v>
      </c>
      <c r="F1" s="2" t="s">
        <v>36</v>
      </c>
      <c r="J1">
        <v>0</v>
      </c>
      <c r="K1">
        <f>J1+1</f>
        <v>1</v>
      </c>
      <c r="L1">
        <f t="shared" ref="L1:U1" si="0">K1+1</f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ref="V1" si="1">U1+1</f>
        <v>12</v>
      </c>
      <c r="W1">
        <f t="shared" ref="W1" si="2">V1+1</f>
        <v>13</v>
      </c>
      <c r="X1">
        <f t="shared" ref="X1" si="3">W1+1</f>
        <v>14</v>
      </c>
      <c r="Y1">
        <f t="shared" ref="Y1" si="4">X1+1</f>
        <v>15</v>
      </c>
      <c r="Z1">
        <f t="shared" ref="Z1" si="5">Y1+1</f>
        <v>16</v>
      </c>
      <c r="AA1">
        <f t="shared" ref="AA1" si="6">Z1+1</f>
        <v>17</v>
      </c>
      <c r="AB1">
        <f t="shared" ref="AB1" si="7">AA1+1</f>
        <v>18</v>
      </c>
      <c r="AC1">
        <f t="shared" ref="AC1" si="8">AB1+1</f>
        <v>19</v>
      </c>
      <c r="AD1">
        <f t="shared" ref="AD1" si="9">AC1+1</f>
        <v>20</v>
      </c>
      <c r="AE1">
        <f t="shared" ref="AE1" si="10">AD1+1</f>
        <v>21</v>
      </c>
      <c r="AF1">
        <f t="shared" ref="AF1" si="11">AE1+1</f>
        <v>22</v>
      </c>
      <c r="AG1">
        <f t="shared" ref="AG1" si="12">AF1+1</f>
        <v>23</v>
      </c>
    </row>
    <row r="2" spans="1:33 16384:16384">
      <c r="A2" t="s">
        <v>10</v>
      </c>
      <c r="D2">
        <v>1</v>
      </c>
      <c r="E2">
        <f>MATCH($D2,'All scores'!$A:$A,FALSE)</f>
        <v>2</v>
      </c>
      <c r="F2">
        <f>MATCH($D2,'All scores'!$A:$A,TRUE)</f>
        <v>10</v>
      </c>
      <c r="I2" t="s">
        <v>10</v>
      </c>
      <c r="J2">
        <f t="shared" ref="J2:J19" si="13">scale</f>
        <v>1500</v>
      </c>
      <c r="K2" s="9">
        <f ca="1">IFERROR(VLOOKUP($I2,INDIRECT(_xlfn.CONCAT("$A$",J$21+1,":$U$",K$21)),20,FALSE),J2)</f>
        <v>1487.6752606775503</v>
      </c>
      <c r="L2" s="9">
        <f t="shared" ref="L2:V14" ca="1" si="14">IFERROR(VLOOKUP($I2,INDIRECT(_xlfn.CONCAT("$A$",K$21+1,":$U$",L$21)),20,FALSE),K2)</f>
        <v>1508.7850571940012</v>
      </c>
      <c r="M2" s="9">
        <f t="shared" ca="1" si="14"/>
        <v>1564.8813743621533</v>
      </c>
      <c r="N2" s="9">
        <f t="shared" ca="1" si="14"/>
        <v>1497.60482104263</v>
      </c>
      <c r="O2" s="9">
        <f t="shared" ca="1" si="14"/>
        <v>1537.2225129530373</v>
      </c>
      <c r="P2" s="9">
        <f t="shared" ca="1" si="14"/>
        <v>1553.9242178860154</v>
      </c>
      <c r="Q2" s="9">
        <f t="shared" ca="1" si="14"/>
        <v>1559.5003750078365</v>
      </c>
      <c r="R2" s="9">
        <f t="shared" ca="1" si="14"/>
        <v>1540.38005437171</v>
      </c>
      <c r="S2" s="9">
        <f t="shared" ca="1" si="14"/>
        <v>1552.4337876448174</v>
      </c>
      <c r="T2" s="9">
        <f t="shared" ca="1" si="14"/>
        <v>1536.2138966693701</v>
      </c>
      <c r="U2" s="9">
        <f t="shared" ca="1" si="14"/>
        <v>1486.6069501088975</v>
      </c>
      <c r="V2" s="9">
        <f t="shared" ca="1" si="14"/>
        <v>1478.5553933056299</v>
      </c>
      <c r="W2" s="9">
        <f t="shared" ref="W2:X2" ca="1" si="15">IFERROR(VLOOKUP($I2,INDIRECT(_xlfn.CONCAT("$A$",V$21+1,":$U$",W$21)),20,FALSE),V2)</f>
        <v>1458.924283754671</v>
      </c>
      <c r="X2" s="9">
        <f t="shared" ca="1" si="15"/>
        <v>1458.924283754671</v>
      </c>
      <c r="Y2" s="9">
        <f t="shared" ref="Y2:Z2" ca="1" si="16">IFERROR(VLOOKUP($I2,INDIRECT(_xlfn.CONCAT("$A$",X$21+1,":$U$",Y$21)),20,FALSE),X2)</f>
        <v>1480.5731658462357</v>
      </c>
      <c r="Z2" s="9">
        <f t="shared" ca="1" si="16"/>
        <v>1474.0538024407615</v>
      </c>
      <c r="AA2" s="9">
        <f t="shared" ref="AA2:AB2" ca="1" si="17">IFERROR(VLOOKUP($I2,INDIRECT(_xlfn.CONCAT("$A$",Z$21+1,":$U$",AA$21)),20,FALSE),Z2)</f>
        <v>1423.9907327408685</v>
      </c>
      <c r="AB2" s="9">
        <f t="shared" ca="1" si="17"/>
        <v>1451.4532464456147</v>
      </c>
      <c r="AC2" s="9">
        <f t="shared" ref="AC2:AD2" ca="1" si="18">IFERROR(VLOOKUP($I2,INDIRECT(_xlfn.CONCAT("$A$",AB$21+1,":$U$",AC$21)),20,FALSE),AB2)</f>
        <v>1420.9952533909677</v>
      </c>
      <c r="AD2" s="9">
        <f t="shared" ca="1" si="18"/>
        <v>1441.8273888563599</v>
      </c>
      <c r="AE2" s="9">
        <f t="shared" ref="AE2:AF2" ca="1" si="19">IFERROR(VLOOKUP($I2,INDIRECT(_xlfn.CONCAT("$A$",AD$21+1,":$U$",AE$21)),20,FALSE),AD2)</f>
        <v>1436.1468967624619</v>
      </c>
      <c r="AF2" s="9">
        <f t="shared" ca="1" si="19"/>
        <v>1450.4926586918766</v>
      </c>
      <c r="AG2" s="9">
        <f t="shared" ref="AG2" ca="1" si="20">IFERROR(VLOOKUP($I2,INDIRECT(_xlfn.CONCAT("$A$",AF$21+1,":$U$",AG$21)),20,FALSE),AF2)</f>
        <v>1487.9081359005902</v>
      </c>
      <c r="XFD2" s="9"/>
    </row>
    <row r="3" spans="1:33 16384:16384">
      <c r="A3" t="s">
        <v>12</v>
      </c>
      <c r="D3">
        <f t="shared" ref="D3:D24" si="21">D2+1</f>
        <v>2</v>
      </c>
      <c r="E3">
        <f>MATCH($D3,'All scores'!$A:$A,FALSE)</f>
        <v>11</v>
      </c>
      <c r="F3">
        <f>MATCH($D3,'All scores'!$A:$A,TRUE)</f>
        <v>19</v>
      </c>
      <c r="I3" t="s">
        <v>12</v>
      </c>
      <c r="J3">
        <f t="shared" si="13"/>
        <v>1500</v>
      </c>
      <c r="K3" s="9">
        <f t="shared" ref="K3:V19" ca="1" si="22">IFERROR(VLOOKUP($I3,INDIRECT(_xlfn.CONCAT("$A$",J$21+1,":$U$",K$21)),20,FALSE),J3)</f>
        <v>1484.3446458692538</v>
      </c>
      <c r="L3" s="9">
        <f t="shared" ca="1" si="22"/>
        <v>1434.3980365599496</v>
      </c>
      <c r="M3" s="9">
        <f t="shared" ca="1" si="22"/>
        <v>1429.9109421648614</v>
      </c>
      <c r="N3" s="9">
        <f t="shared" ca="1" si="22"/>
        <v>1417.0368377541147</v>
      </c>
      <c r="O3" s="9">
        <f t="shared" ca="1" si="22"/>
        <v>1392.938138196788</v>
      </c>
      <c r="P3" s="9">
        <f t="shared" ca="1" si="22"/>
        <v>1384.8617665636355</v>
      </c>
      <c r="Q3" s="9">
        <f t="shared" ca="1" si="22"/>
        <v>1360.7861091186869</v>
      </c>
      <c r="R3" s="9">
        <f t="shared" ca="1" si="22"/>
        <v>1352.3611646943284</v>
      </c>
      <c r="S3" s="9">
        <f t="shared" ca="1" si="22"/>
        <v>1391.2513522677727</v>
      </c>
      <c r="T3" s="9">
        <f t="shared" ca="1" si="22"/>
        <v>1363.1438713639784</v>
      </c>
      <c r="U3" s="9">
        <f t="shared" ca="1" si="22"/>
        <v>1356.3428335725966</v>
      </c>
      <c r="V3" s="9">
        <f t="shared" ca="1" si="22"/>
        <v>1316.4281519480076</v>
      </c>
      <c r="W3" s="9">
        <f t="shared" ref="W3:X3" ca="1" si="23">IFERROR(VLOOKUP($I3,INDIRECT(_xlfn.CONCAT("$A$",V$21+1,":$U$",W$21)),20,FALSE),V3)</f>
        <v>1316.4281519480076</v>
      </c>
      <c r="X3" s="9">
        <f t="shared" ca="1" si="23"/>
        <v>1279.7745388090482</v>
      </c>
      <c r="Y3" s="9">
        <f t="shared" ref="Y3:Z3" ca="1" si="24">IFERROR(VLOOKUP($I3,INDIRECT(_xlfn.CONCAT("$A$",X$21+1,":$U$",Y$21)),20,FALSE),X3)</f>
        <v>1355.2183726821372</v>
      </c>
      <c r="Z3" s="9">
        <f t="shared" ca="1" si="24"/>
        <v>1366.3941744105718</v>
      </c>
      <c r="AA3" s="9">
        <f t="shared" ref="AA3:AB3" ca="1" si="25">IFERROR(VLOOKUP($I3,INDIRECT(_xlfn.CONCAT("$A$",Z$21+1,":$U$",AA$21)),20,FALSE),Z3)</f>
        <v>1429.901929254753</v>
      </c>
      <c r="AB3" s="9">
        <f t="shared" ca="1" si="25"/>
        <v>1402.4394155500067</v>
      </c>
      <c r="AC3" s="9">
        <f t="shared" ref="AC3:AD3" ca="1" si="26">IFERROR(VLOOKUP($I3,INDIRECT(_xlfn.CONCAT("$A$",AB$21+1,":$U$",AC$21)),20,FALSE),AB3)</f>
        <v>1398.1205592315021</v>
      </c>
      <c r="AD3" s="9">
        <f t="shared" ca="1" si="26"/>
        <v>1381.0306813073605</v>
      </c>
      <c r="AE3" s="9">
        <f t="shared" ref="AE3:AF3" ca="1" si="27">IFERROR(VLOOKUP($I3,INDIRECT(_xlfn.CONCAT("$A$",AD$21+1,":$U$",AE$21)),20,FALSE),AD3)</f>
        <v>1375.6409688999045</v>
      </c>
      <c r="AF3" s="9">
        <f t="shared" ca="1" si="27"/>
        <v>1393.7733993187519</v>
      </c>
      <c r="AG3" s="9">
        <f t="shared" ref="AG3" ca="1" si="28">IFERROR(VLOOKUP($I3,INDIRECT(_xlfn.CONCAT("$A$",AF$21+1,":$U$",AG$21)),20,FALSE),AF3)</f>
        <v>1363.9809884140507</v>
      </c>
    </row>
    <row r="4" spans="1:33 16384:16384">
      <c r="A4" t="s">
        <v>8</v>
      </c>
      <c r="D4">
        <f t="shared" si="21"/>
        <v>3</v>
      </c>
      <c r="E4">
        <f>MATCH($D4,'All scores'!$A:$A,FALSE)</f>
        <v>20</v>
      </c>
      <c r="F4">
        <f>MATCH($D4,'All scores'!$A:$A,TRUE)</f>
        <v>28</v>
      </c>
      <c r="I4" t="s">
        <v>8</v>
      </c>
      <c r="J4">
        <f t="shared" si="13"/>
        <v>1500</v>
      </c>
      <c r="K4" s="9">
        <f t="shared" ca="1" si="22"/>
        <v>1467.0416313399567</v>
      </c>
      <c r="L4" s="9">
        <f t="shared" ca="1" si="14"/>
        <v>1416.9677084119244</v>
      </c>
      <c r="M4" s="9">
        <f t="shared" ca="1" si="14"/>
        <v>1385.5747764207915</v>
      </c>
      <c r="N4" s="9">
        <f t="shared" ca="1" si="14"/>
        <v>1354.7374901825071</v>
      </c>
      <c r="O4" s="9">
        <f t="shared" ca="1" si="14"/>
        <v>1330.4556218601424</v>
      </c>
      <c r="P4" s="9">
        <f t="shared" ca="1" si="14"/>
        <v>1307.1481081864627</v>
      </c>
      <c r="Q4" s="9">
        <f t="shared" ca="1" si="14"/>
        <v>1301.5719510646416</v>
      </c>
      <c r="R4" s="9">
        <f t="shared" ca="1" si="14"/>
        <v>1335.2989892999667</v>
      </c>
      <c r="S4" s="9">
        <f t="shared" ca="1" si="14"/>
        <v>1318.8187412312805</v>
      </c>
      <c r="T4" s="9">
        <f t="shared" ca="1" si="14"/>
        <v>1303.6013518697321</v>
      </c>
      <c r="U4" s="9">
        <f t="shared" ref="U4:V4" ca="1" si="29">IFERROR(VLOOKUP($I4,INDIRECT(_xlfn.CONCAT("$A$",T$21+1,":$U$",U$21)),20,FALSE),T4)</f>
        <v>1300.5057857592326</v>
      </c>
      <c r="V4" s="9">
        <f t="shared" ca="1" si="29"/>
        <v>1300.5057857592326</v>
      </c>
      <c r="W4" s="9">
        <f t="shared" ref="W4:X4" ca="1" si="30">IFERROR(VLOOKUP($I4,INDIRECT(_xlfn.CONCAT("$A$",V$21+1,":$U$",W$21)),20,FALSE),V4)</f>
        <v>1254.8344801672326</v>
      </c>
      <c r="X4" s="9">
        <f t="shared" ca="1" si="30"/>
        <v>1248.4253427161245</v>
      </c>
      <c r="Y4" s="9">
        <f t="shared" ref="Y4:Z4" ca="1" si="31">IFERROR(VLOOKUP($I4,INDIRECT(_xlfn.CONCAT("$A$",X$21+1,":$U$",Y$21)),20,FALSE),X4)</f>
        <v>1232.5598987901626</v>
      </c>
      <c r="Z4" s="9">
        <f t="shared" ca="1" si="31"/>
        <v>1221.384097061728</v>
      </c>
      <c r="AA4" s="9">
        <f t="shared" ref="AA4:AB4" ca="1" si="32">IFERROR(VLOOKUP($I4,INDIRECT(_xlfn.CONCAT("$A$",Z$21+1,":$U$",AA$21)),20,FALSE),Z4)</f>
        <v>1190.7361570707719</v>
      </c>
      <c r="AB4" s="9">
        <f t="shared" ca="1" si="32"/>
        <v>1176.0850448273509</v>
      </c>
      <c r="AC4" s="9">
        <f t="shared" ref="AC4:AD4" ca="1" si="33">IFERROR(VLOOKUP($I4,INDIRECT(_xlfn.CONCAT("$A$",AB$21+1,":$U$",AC$21)),20,FALSE),AB4)</f>
        <v>1239.1589750975154</v>
      </c>
      <c r="AD4" s="9">
        <f t="shared" ca="1" si="33"/>
        <v>1211.8208313062082</v>
      </c>
      <c r="AE4" s="9">
        <f t="shared" ref="AE4:AF4" ca="1" si="34">IFERROR(VLOOKUP($I4,INDIRECT(_xlfn.CONCAT("$A$",AD$21+1,":$U$",AE$21)),20,FALSE),AD4)</f>
        <v>1203.7551764379807</v>
      </c>
      <c r="AF4" s="9">
        <f t="shared" ca="1" si="34"/>
        <v>1189.0476421884443</v>
      </c>
      <c r="AG4" s="9">
        <f t="shared" ref="AG4" ca="1" si="35">IFERROR(VLOOKUP($I4,INDIRECT(_xlfn.CONCAT("$A$",AF$21+1,":$U$",AG$21)),20,FALSE),AF4)</f>
        <v>1151.6321649797308</v>
      </c>
    </row>
    <row r="5" spans="1:33 16384:16384">
      <c r="A5" t="s">
        <v>18</v>
      </c>
      <c r="D5">
        <f t="shared" si="21"/>
        <v>4</v>
      </c>
      <c r="E5">
        <f>MATCH($D5,'All scores'!$A:$A,FALSE)</f>
        <v>29</v>
      </c>
      <c r="F5">
        <f>MATCH($D5,'All scores'!$A:$A,TRUE)</f>
        <v>37</v>
      </c>
      <c r="I5" t="s">
        <v>18</v>
      </c>
      <c r="J5">
        <f t="shared" si="13"/>
        <v>1500</v>
      </c>
      <c r="K5" s="9">
        <f t="shared" ca="1" si="22"/>
        <v>1464.4465193851058</v>
      </c>
      <c r="L5" s="9">
        <f t="shared" ca="1" si="14"/>
        <v>1425.2776194763978</v>
      </c>
      <c r="M5" s="9">
        <f t="shared" ca="1" si="14"/>
        <v>1456.6705514675307</v>
      </c>
      <c r="N5" s="9">
        <f t="shared" ca="1" si="14"/>
        <v>1523.9471047870541</v>
      </c>
      <c r="O5" s="9">
        <f t="shared" ca="1" si="14"/>
        <v>1558.2923826678032</v>
      </c>
      <c r="P5" s="9">
        <f t="shared" ca="1" si="14"/>
        <v>1523.8281646199277</v>
      </c>
      <c r="Q5" s="9">
        <f t="shared" ca="1" si="14"/>
        <v>1547.9038220648763</v>
      </c>
      <c r="R5" s="9">
        <f t="shared" ca="1" si="14"/>
        <v>1517.6161874349095</v>
      </c>
      <c r="S5" s="9">
        <f t="shared" ca="1" si="14"/>
        <v>1534.7614546076209</v>
      </c>
      <c r="T5" s="9">
        <f t="shared" ca="1" si="14"/>
        <v>1561.7101405512865</v>
      </c>
      <c r="U5" s="9">
        <f t="shared" ref="U5:V5" ca="1" si="36">IFERROR(VLOOKUP($I5,INDIRECT(_xlfn.CONCAT("$A$",T$21+1,":$U$",U$21)),20,FALSE),T5)</f>
        <v>1573.6303131249294</v>
      </c>
      <c r="V5" s="9">
        <f t="shared" ca="1" si="36"/>
        <v>1619.6420436109495</v>
      </c>
      <c r="W5" s="9">
        <f t="shared" ref="W5:X5" ca="1" si="37">IFERROR(VLOOKUP($I5,INDIRECT(_xlfn.CONCAT("$A$",V$21+1,":$U$",W$21)),20,FALSE),V5)</f>
        <v>1619.6420436109495</v>
      </c>
      <c r="X5" s="9">
        <f t="shared" ca="1" si="37"/>
        <v>1626.0511810620576</v>
      </c>
      <c r="Y5" s="9">
        <f t="shared" ref="Y5:Z5" ca="1" si="38">IFERROR(VLOOKUP($I5,INDIRECT(_xlfn.CONCAT("$A$",X$21+1,":$U$",Y$21)),20,FALSE),X5)</f>
        <v>1648.8189721667989</v>
      </c>
      <c r="Z5" s="9">
        <f t="shared" ca="1" si="38"/>
        <v>1671.8288954030661</v>
      </c>
      <c r="AA5" s="9">
        <f t="shared" ref="AA5:AB5" ca="1" si="39">IFERROR(VLOOKUP($I5,INDIRECT(_xlfn.CONCAT("$A$",Z$21+1,":$U$",AA$21)),20,FALSE),Z5)</f>
        <v>1612.5702954865462</v>
      </c>
      <c r="AB5" s="9">
        <f t="shared" ca="1" si="39"/>
        <v>1641.3350876914503</v>
      </c>
      <c r="AC5" s="9">
        <f t="shared" ref="AC5:AD5" ca="1" si="40">IFERROR(VLOOKUP($I5,INDIRECT(_xlfn.CONCAT("$A$",AB$21+1,":$U$",AC$21)),20,FALSE),AB5)</f>
        <v>1613.1237863708493</v>
      </c>
      <c r="AD5" s="9">
        <f t="shared" ca="1" si="40"/>
        <v>1606.4694661395795</v>
      </c>
      <c r="AE5" s="9">
        <f t="shared" ref="AE5:AF5" ca="1" si="41">IFERROR(VLOOKUP($I5,INDIRECT(_xlfn.CONCAT("$A$",AD$21+1,":$U$",AE$21)),20,FALSE),AD5)</f>
        <v>1611.8591785470355</v>
      </c>
      <c r="AF5" s="9">
        <f t="shared" ca="1" si="41"/>
        <v>1626.6646176686854</v>
      </c>
      <c r="AG5" s="9">
        <f t="shared" ref="AG5" ca="1" si="42">IFERROR(VLOOKUP($I5,INDIRECT(_xlfn.CONCAT("$A$",AF$21+1,":$U$",AG$21)),20,FALSE),AF5)</f>
        <v>1644.8245890294015</v>
      </c>
    </row>
    <row r="6" spans="1:33 16384:16384">
      <c r="A6" t="s">
        <v>9</v>
      </c>
      <c r="D6">
        <f t="shared" si="21"/>
        <v>5</v>
      </c>
      <c r="E6">
        <f>MATCH($D6,'All scores'!$A:$A,FALSE)</f>
        <v>38</v>
      </c>
      <c r="F6">
        <f>MATCH($D6,'All scores'!$A:$A,TRUE)</f>
        <v>46</v>
      </c>
      <c r="I6" t="s">
        <v>9</v>
      </c>
      <c r="J6">
        <f t="shared" si="13"/>
        <v>1500</v>
      </c>
      <c r="K6" s="9">
        <f t="shared" ca="1" si="22"/>
        <v>1512.3247393224497</v>
      </c>
      <c r="L6" s="9">
        <f t="shared" ca="1" si="14"/>
        <v>1496.7180771122705</v>
      </c>
      <c r="M6" s="9">
        <f t="shared" ca="1" si="14"/>
        <v>1458.4550487000297</v>
      </c>
      <c r="N6" s="9">
        <f t="shared" ca="1" si="14"/>
        <v>1482.6066767304826</v>
      </c>
      <c r="O6" s="9">
        <f t="shared" ca="1" si="14"/>
        <v>1448.2613988497335</v>
      </c>
      <c r="P6" s="9">
        <f t="shared" ca="1" si="14"/>
        <v>1416.3166179250993</v>
      </c>
      <c r="Q6" s="9">
        <f t="shared" ca="1" si="14"/>
        <v>1396.2290699132773</v>
      </c>
      <c r="R6" s="9">
        <f t="shared" ca="1" si="14"/>
        <v>1362.5020316779521</v>
      </c>
      <c r="S6" s="9">
        <f t="shared" ca="1" si="14"/>
        <v>1419.4127447563885</v>
      </c>
      <c r="T6" s="9">
        <f t="shared" ca="1" si="14"/>
        <v>1477.8409072326453</v>
      </c>
      <c r="U6" s="9">
        <f t="shared" ref="U6:V6" ca="1" si="43">IFERROR(VLOOKUP($I6,INDIRECT(_xlfn.CONCAT("$A$",T$21+1,":$U$",U$21)),20,FALSE),T6)</f>
        <v>1454.3269124229519</v>
      </c>
      <c r="V6" s="9">
        <f t="shared" ca="1" si="43"/>
        <v>1494.241594047541</v>
      </c>
      <c r="W6" s="9">
        <f t="shared" ref="W6:X6" ca="1" si="44">IFERROR(VLOOKUP($I6,INDIRECT(_xlfn.CONCAT("$A$",V$21+1,":$U$",W$21)),20,FALSE),V6)</f>
        <v>1494.241594047541</v>
      </c>
      <c r="X6" s="9">
        <f t="shared" ca="1" si="44"/>
        <v>1556.2224332716537</v>
      </c>
      <c r="Y6" s="9">
        <f t="shared" ref="Y6:Z6" ca="1" si="45">IFERROR(VLOOKUP($I6,INDIRECT(_xlfn.CONCAT("$A$",X$21+1,":$U$",Y$21)),20,FALSE),X6)</f>
        <v>1584.6437718315847</v>
      </c>
      <c r="Z6" s="9">
        <f t="shared" ca="1" si="45"/>
        <v>1561.6338485953174</v>
      </c>
      <c r="AA6" s="9">
        <f t="shared" ref="AA6:AB6" ca="1" si="46">IFERROR(VLOOKUP($I6,INDIRECT(_xlfn.CONCAT("$A$",Z$21+1,":$U$",AA$21)),20,FALSE),Z6)</f>
        <v>1588.7287672874309</v>
      </c>
      <c r="AB6" s="9">
        <f t="shared" ca="1" si="46"/>
        <v>1596.571553565625</v>
      </c>
      <c r="AC6" s="9">
        <f t="shared" ref="AC6:AD6" ca="1" si="47">IFERROR(VLOOKUP($I6,INDIRECT(_xlfn.CONCAT("$A$",AB$21+1,":$U$",AC$21)),20,FALSE),AB6)</f>
        <v>1613.1246690903567</v>
      </c>
      <c r="AD6" s="9">
        <f t="shared" ca="1" si="47"/>
        <v>1593.1879548362833</v>
      </c>
      <c r="AE6" s="9">
        <f t="shared" ref="AE6:AF6" ca="1" si="48">IFERROR(VLOOKUP($I6,INDIRECT(_xlfn.CONCAT("$A$",AD$21+1,":$U$",AE$21)),20,FALSE),AD6)</f>
        <v>1604.2726025633153</v>
      </c>
      <c r="AF6" s="9">
        <f t="shared" ca="1" si="48"/>
        <v>1591.1799400726288</v>
      </c>
      <c r="AG6" s="9">
        <f t="shared" ref="AG6" ca="1" si="49">IFERROR(VLOOKUP($I6,INDIRECT(_xlfn.CONCAT("$A$",AF$21+1,":$U$",AG$21)),20,FALSE),AF6)</f>
        <v>1635.2376425820969</v>
      </c>
    </row>
    <row r="7" spans="1:33 16384:16384">
      <c r="A7" t="s">
        <v>14</v>
      </c>
      <c r="D7">
        <f t="shared" si="21"/>
        <v>6</v>
      </c>
      <c r="E7">
        <f>MATCH($D7,'All scores'!$A:$A,FALSE)</f>
        <v>47</v>
      </c>
      <c r="F7">
        <f>MATCH($D7,'All scores'!$A:$A,TRUE)</f>
        <v>55</v>
      </c>
      <c r="I7" t="s">
        <v>14</v>
      </c>
      <c r="J7">
        <f t="shared" si="13"/>
        <v>1500</v>
      </c>
      <c r="K7" s="9">
        <f t="shared" ca="1" si="22"/>
        <v>1481.107336157073</v>
      </c>
      <c r="L7" s="9">
        <f t="shared" ca="1" si="14"/>
        <v>1496.7139983672521</v>
      </c>
      <c r="M7" s="9">
        <f t="shared" ca="1" si="14"/>
        <v>1552.5135709285958</v>
      </c>
      <c r="N7" s="9">
        <f t="shared" ca="1" si="14"/>
        <v>1533.8916033860005</v>
      </c>
      <c r="O7" s="9">
        <f t="shared" ca="1" si="14"/>
        <v>1545.4611088008255</v>
      </c>
      <c r="P7" s="9">
        <f t="shared" ca="1" si="14"/>
        <v>1524.9570752561469</v>
      </c>
      <c r="Q7" s="9">
        <f t="shared" ca="1" si="14"/>
        <v>1511.7970017335219</v>
      </c>
      <c r="R7" s="9">
        <f t="shared" ca="1" si="14"/>
        <v>1518.993765226217</v>
      </c>
      <c r="S7" s="9">
        <f t="shared" ca="1" si="14"/>
        <v>1504.5767136085501</v>
      </c>
      <c r="T7" s="9">
        <f t="shared" ca="1" si="14"/>
        <v>1454.8068670935902</v>
      </c>
      <c r="U7" s="9">
        <f t="shared" ref="U7:V7" ca="1" si="50">IFERROR(VLOOKUP($I7,INDIRECT(_xlfn.CONCAT("$A$",T$21+1,":$U$",U$21)),20,FALSE),T7)</f>
        <v>1442.8866945199472</v>
      </c>
      <c r="V7" s="9">
        <f t="shared" ca="1" si="50"/>
        <v>1450.9382513232149</v>
      </c>
      <c r="W7" s="9">
        <f t="shared" ref="W7:X7" ca="1" si="51">IFERROR(VLOOKUP($I7,INDIRECT(_xlfn.CONCAT("$A$",V$21+1,":$U$",W$21)),20,FALSE),V7)</f>
        <v>1496.6095569152149</v>
      </c>
      <c r="X7" s="9">
        <f t="shared" ca="1" si="51"/>
        <v>1496.6095569152149</v>
      </c>
      <c r="Y7" s="9">
        <f t="shared" ref="Y7:Z7" ca="1" si="52">IFERROR(VLOOKUP($I7,INDIRECT(_xlfn.CONCAT("$A$",X$21+1,":$U$",Y$21)),20,FALSE),X7)</f>
        <v>1421.1657230421258</v>
      </c>
      <c r="Z7" s="9">
        <f t="shared" ca="1" si="52"/>
        <v>1411.964697750408</v>
      </c>
      <c r="AA7" s="9">
        <f t="shared" ref="AA7:AB7" ca="1" si="53">IFERROR(VLOOKUP($I7,INDIRECT(_xlfn.CONCAT("$A$",Z$21+1,":$U$",AA$21)),20,FALSE),Z7)</f>
        <v>1437.6793655084277</v>
      </c>
      <c r="AB7" s="9">
        <f t="shared" ca="1" si="53"/>
        <v>1429.8365792302336</v>
      </c>
      <c r="AC7" s="9">
        <f t="shared" ref="AC7:AD7" ca="1" si="54">IFERROR(VLOOKUP($I7,INDIRECT(_xlfn.CONCAT("$A$",AB$21+1,":$U$",AC$21)),20,FALSE),AB7)</f>
        <v>1371.9604416532638</v>
      </c>
      <c r="AD7" s="9">
        <f t="shared" ca="1" si="54"/>
        <v>1357.4523902522328</v>
      </c>
      <c r="AE7" s="9">
        <f t="shared" ref="AE7:AF7" ca="1" si="55">IFERROR(VLOOKUP($I7,INDIRECT(_xlfn.CONCAT("$A$",AD$21+1,":$U$",AE$21)),20,FALSE),AD7)</f>
        <v>1365.5180451204603</v>
      </c>
      <c r="AF7" s="9">
        <f t="shared" ca="1" si="55"/>
        <v>1359.7421928058584</v>
      </c>
      <c r="AG7" s="9">
        <f t="shared" ref="AG7" ca="1" si="56">IFERROR(VLOOKUP($I7,INDIRECT(_xlfn.CONCAT("$A$",AF$21+1,":$U$",AG$21)),20,FALSE),AF7)</f>
        <v>1341.5822214451423</v>
      </c>
    </row>
    <row r="8" spans="1:33 16384:16384">
      <c r="A8" t="s">
        <v>22</v>
      </c>
      <c r="D8">
        <f t="shared" si="21"/>
        <v>7</v>
      </c>
      <c r="E8">
        <f>MATCH($D8,'All scores'!$A:$A,FALSE)</f>
        <v>56</v>
      </c>
      <c r="F8">
        <f>MATCH($D8,'All scores'!$A:$A,TRUE)</f>
        <v>64</v>
      </c>
      <c r="I8" t="s">
        <v>22</v>
      </c>
      <c r="J8">
        <f t="shared" si="13"/>
        <v>1500</v>
      </c>
      <c r="K8" s="9">
        <f t="shared" ca="1" si="22"/>
        <v>1513.8629436111989</v>
      </c>
      <c r="L8" s="9">
        <f t="shared" ca="1" si="14"/>
        <v>1507.3777117412933</v>
      </c>
      <c r="M8" s="9">
        <f t="shared" ca="1" si="14"/>
        <v>1494.2676054043973</v>
      </c>
      <c r="N8" s="9">
        <f t="shared" ca="1" si="14"/>
        <v>1524.2119132566647</v>
      </c>
      <c r="O8" s="9">
        <f t="shared" ca="1" si="14"/>
        <v>1580.2141081286491</v>
      </c>
      <c r="P8" s="9">
        <f t="shared" ca="1" si="14"/>
        <v>1532.8116612416381</v>
      </c>
      <c r="Q8" s="9">
        <f t="shared" ca="1" si="14"/>
        <v>1554.6743919806604</v>
      </c>
      <c r="R8" s="9">
        <f t="shared" ca="1" si="14"/>
        <v>1584.9620266106272</v>
      </c>
      <c r="S8" s="9">
        <f t="shared" ca="1" si="14"/>
        <v>1528.0513135321908</v>
      </c>
      <c r="T8" s="9">
        <f t="shared" ca="1" si="14"/>
        <v>1543.2687028937391</v>
      </c>
      <c r="U8" s="9">
        <f t="shared" ref="U8:V8" ca="1" si="57">IFERROR(VLOOKUP($I8,INDIRECT(_xlfn.CONCAT("$A$",T$21+1,":$U$",U$21)),20,FALSE),T8)</f>
        <v>1591.633801701714</v>
      </c>
      <c r="V8" s="9">
        <f t="shared" ca="1" si="57"/>
        <v>1626.6573959503085</v>
      </c>
      <c r="W8" s="9">
        <f t="shared" ref="W8:X8" ca="1" si="58">IFERROR(VLOOKUP($I8,INDIRECT(_xlfn.CONCAT("$A$",V$21+1,":$U$",W$21)),20,FALSE),V8)</f>
        <v>1599.0655570662477</v>
      </c>
      <c r="X8" s="9">
        <f t="shared" ca="1" si="58"/>
        <v>1599.0655570662477</v>
      </c>
      <c r="Y8" s="9">
        <f t="shared" ref="Y8:Z8" ca="1" si="59">IFERROR(VLOOKUP($I8,INDIRECT(_xlfn.CONCAT("$A$",X$21+1,":$U$",Y$21)),20,FALSE),X8)</f>
        <v>1581.8259227206131</v>
      </c>
      <c r="Z8" s="9">
        <f t="shared" ca="1" si="59"/>
        <v>1624.7878375197463</v>
      </c>
      <c r="AA8" s="9">
        <f t="shared" ref="AA8:AB8" ca="1" si="60">IFERROR(VLOOKUP($I8,INDIRECT(_xlfn.CONCAT("$A$",Z$21+1,":$U$",AA$21)),20,FALSE),Z8)</f>
        <v>1674.8509072196393</v>
      </c>
      <c r="AB8" s="9">
        <f t="shared" ca="1" si="60"/>
        <v>1683.4510756199109</v>
      </c>
      <c r="AC8" s="9">
        <f t="shared" ref="AC8:AD8" ca="1" si="61">IFERROR(VLOOKUP($I8,INDIRECT(_xlfn.CONCAT("$A$",AB$21+1,":$U$",AC$21)),20,FALSE),AB8)</f>
        <v>1687.7699319384155</v>
      </c>
      <c r="AD8" s="9">
        <f t="shared" ca="1" si="61"/>
        <v>1675.4227341912813</v>
      </c>
      <c r="AE8" s="9">
        <f t="shared" ref="AE8:AF8" ca="1" si="62">IFERROR(VLOOKUP($I8,INDIRECT(_xlfn.CONCAT("$A$",AD$21+1,":$U$",AE$21)),20,FALSE),AD8)</f>
        <v>1641.6945783079721</v>
      </c>
      <c r="AF8" s="9">
        <f t="shared" ca="1" si="62"/>
        <v>1647.470430622574</v>
      </c>
      <c r="AG8" s="9">
        <f t="shared" ref="AG8" ca="1" si="63">IFERROR(VLOOKUP($I8,INDIRECT(_xlfn.CONCAT("$A$",AF$21+1,":$U$",AG$21)),20,FALSE),AF8)</f>
        <v>1649.649070829111</v>
      </c>
    </row>
    <row r="9" spans="1:33 16384:16384">
      <c r="A9" t="s">
        <v>15</v>
      </c>
      <c r="D9">
        <f t="shared" si="21"/>
        <v>8</v>
      </c>
      <c r="E9">
        <f>MATCH($D9,'All scores'!$A:$A,FALSE)</f>
        <v>65</v>
      </c>
      <c r="F9">
        <f>MATCH($D9,'All scores'!$A:$A,TRUE)</f>
        <v>73</v>
      </c>
      <c r="I9" t="s">
        <v>15</v>
      </c>
      <c r="J9">
        <f t="shared" si="13"/>
        <v>1500</v>
      </c>
      <c r="K9" s="9">
        <f t="shared" ca="1" si="22"/>
        <v>1513.6137642674305</v>
      </c>
      <c r="L9" s="9">
        <f t="shared" ca="1" si="14"/>
        <v>1563.6876871954628</v>
      </c>
      <c r="M9" s="9">
        <f t="shared" ca="1" si="14"/>
        <v>1507.8881146341191</v>
      </c>
      <c r="N9" s="9">
        <f t="shared" ca="1" si="14"/>
        <v>1488.2623995772242</v>
      </c>
      <c r="O9" s="9">
        <f t="shared" ca="1" si="14"/>
        <v>1512.3610991345508</v>
      </c>
      <c r="P9" s="9">
        <f t="shared" ca="1" si="14"/>
        <v>1495.6593942015727</v>
      </c>
      <c r="Q9" s="9">
        <f t="shared" ca="1" si="14"/>
        <v>1481.5281579753607</v>
      </c>
      <c r="R9" s="9">
        <f t="shared" ca="1" si="14"/>
        <v>1423.0082377403385</v>
      </c>
      <c r="S9" s="9">
        <f t="shared" ca="1" si="14"/>
        <v>1379.3889207982095</v>
      </c>
      <c r="T9" s="9">
        <f t="shared" ca="1" si="14"/>
        <v>1379.3889207982095</v>
      </c>
      <c r="U9" s="9">
        <f t="shared" ref="U9:V9" ca="1" si="64">IFERROR(VLOOKUP($I9,INDIRECT(_xlfn.CONCAT("$A$",T$21+1,":$U$",U$21)),20,FALSE),T9)</f>
        <v>1331.0238219902346</v>
      </c>
      <c r="V9" s="9">
        <f t="shared" ca="1" si="64"/>
        <v>1319.1219817107556</v>
      </c>
      <c r="W9" s="9">
        <f t="shared" ref="W9:X9" ca="1" si="65">IFERROR(VLOOKUP($I9,INDIRECT(_xlfn.CONCAT("$A$",V$21+1,":$U$",W$21)),20,FALSE),V9)</f>
        <v>1301.5102225243984</v>
      </c>
      <c r="X9" s="9">
        <f t="shared" ca="1" si="65"/>
        <v>1294.1821331077085</v>
      </c>
      <c r="Y9" s="9">
        <f t="shared" ref="Y9:Z9" ca="1" si="66">IFERROR(VLOOKUP($I9,INDIRECT(_xlfn.CONCAT("$A$",X$21+1,":$U$",Y$21)),20,FALSE),X9)</f>
        <v>1271.4143420029673</v>
      </c>
      <c r="Z9" s="9">
        <f t="shared" ca="1" si="66"/>
        <v>1266.4840879913886</v>
      </c>
      <c r="AA9" s="9">
        <f t="shared" ref="AA9:AB9" ca="1" si="67">IFERROR(VLOOKUP($I9,INDIRECT(_xlfn.CONCAT("$A$",Z$21+1,":$U$",AA$21)),20,FALSE),Z9)</f>
        <v>1239.3891692992752</v>
      </c>
      <c r="AB9" s="9">
        <f t="shared" ca="1" si="67"/>
        <v>1304.42078058487</v>
      </c>
      <c r="AC9" s="9">
        <f t="shared" ref="AC9:AD9" ca="1" si="68">IFERROR(VLOOKUP($I9,INDIRECT(_xlfn.CONCAT("$A$",AB$21+1,":$U$",AC$21)),20,FALSE),AB9)</f>
        <v>1241.3468503147055</v>
      </c>
      <c r="AD9" s="9">
        <f t="shared" ca="1" si="68"/>
        <v>1238.3403341221137</v>
      </c>
      <c r="AE9" s="9">
        <f t="shared" ref="AE9:AF9" ca="1" si="69">IFERROR(VLOOKUP($I9,INDIRECT(_xlfn.CONCAT("$A$",AD$21+1,":$U$",AE$21)),20,FALSE),AD9)</f>
        <v>1225.8471454916507</v>
      </c>
      <c r="AF9" s="9">
        <f t="shared" ca="1" si="69"/>
        <v>1207.7147150728033</v>
      </c>
      <c r="AG9" s="9">
        <f t="shared" ref="AG9" ca="1" si="70">IFERROR(VLOOKUP($I9,INDIRECT(_xlfn.CONCAT("$A$",AF$21+1,":$U$",AG$21)),20,FALSE),AF9)</f>
        <v>1205.5360748662663</v>
      </c>
    </row>
    <row r="10" spans="1:33 16384:16384">
      <c r="A10" t="s">
        <v>19</v>
      </c>
      <c r="D10">
        <f t="shared" si="21"/>
        <v>9</v>
      </c>
      <c r="E10">
        <f>MATCH($D10,'All scores'!$A:$A,FALSE)</f>
        <v>74</v>
      </c>
      <c r="F10">
        <f>MATCH($D10,'All scores'!$A:$A,TRUE)</f>
        <v>82</v>
      </c>
      <c r="I10" t="s">
        <v>19</v>
      </c>
      <c r="J10">
        <f t="shared" si="13"/>
        <v>1500</v>
      </c>
      <c r="K10" s="9">
        <f t="shared" ca="1" si="22"/>
        <v>1521.2328007335188</v>
      </c>
      <c r="L10" s="9">
        <f t="shared" ca="1" si="14"/>
        <v>1560.4017006422268</v>
      </c>
      <c r="M10" s="9">
        <f t="shared" ca="1" si="14"/>
        <v>1527.0861588898415</v>
      </c>
      <c r="N10" s="9">
        <f t="shared" ca="1" si="14"/>
        <v>1545.7081264324368</v>
      </c>
      <c r="O10" s="9">
        <f t="shared" ca="1" si="14"/>
        <v>1546.8753879414692</v>
      </c>
      <c r="P10" s="9">
        <f t="shared" ca="1" si="14"/>
        <v>1554.9517595746217</v>
      </c>
      <c r="Q10" s="9">
        <f t="shared" ca="1" si="14"/>
        <v>1533.0890288355995</v>
      </c>
      <c r="R10" s="9">
        <f t="shared" ca="1" si="14"/>
        <v>1489.2240081576424</v>
      </c>
      <c r="S10" s="9">
        <f t="shared" ca="1" si="14"/>
        <v>1472.3448628551519</v>
      </c>
      <c r="T10" s="9">
        <f t="shared" ca="1" si="14"/>
        <v>1413.916700378895</v>
      </c>
      <c r="U10" s="9">
        <f t="shared" ref="U10:V10" ca="1" si="71">IFERROR(VLOOKUP($I10,INDIRECT(_xlfn.CONCAT("$A$",T$21+1,":$U$",U$21)),20,FALSE),T10)</f>
        <v>1463.5236469393676</v>
      </c>
      <c r="V10" s="9">
        <f t="shared" ca="1" si="71"/>
        <v>1475.4254872188467</v>
      </c>
      <c r="W10" s="9">
        <f t="shared" ref="W10:X10" ca="1" si="72">IFERROR(VLOOKUP($I10,INDIRECT(_xlfn.CONCAT("$A$",V$21+1,":$U$",W$21)),20,FALSE),V10)</f>
        <v>1475.4254872188467</v>
      </c>
      <c r="X10" s="9">
        <f t="shared" ca="1" si="72"/>
        <v>1512.0791003578061</v>
      </c>
      <c r="Y10" s="9">
        <f t="shared" ref="Y10:Z10" ca="1" si="73">IFERROR(VLOOKUP($I10,INDIRECT(_xlfn.CONCAT("$A$",X$21+1,":$U$",Y$21)),20,FALSE),X10)</f>
        <v>1523.5502954323833</v>
      </c>
      <c r="Z10" s="9">
        <f t="shared" ca="1" si="73"/>
        <v>1515.1361732059397</v>
      </c>
      <c r="AA10" s="9">
        <f t="shared" ref="AA10:AB10" ca="1" si="74">IFERROR(VLOOKUP($I10,INDIRECT(_xlfn.CONCAT("$A$",Z$21+1,":$U$",AA$21)),20,FALSE),Z10)</f>
        <v>1525.7662186772347</v>
      </c>
      <c r="AB10" s="9">
        <f t="shared" ca="1" si="74"/>
        <v>1579.1311446004652</v>
      </c>
      <c r="AC10" s="9">
        <f t="shared" ref="AC10:AD10" ca="1" si="75">IFERROR(VLOOKUP($I10,INDIRECT(_xlfn.CONCAT("$A$",AB$21+1,":$U$",AC$21)),20,FALSE),AB10)</f>
        <v>1583.7020378067793</v>
      </c>
      <c r="AD10" s="9">
        <f t="shared" ca="1" si="75"/>
        <v>1611.0401815980865</v>
      </c>
      <c r="AE10" s="9">
        <f t="shared" ref="AE10:AF10" ca="1" si="76">IFERROR(VLOOKUP($I10,INDIRECT(_xlfn.CONCAT("$A$",AD$21+1,":$U$",AE$21)),20,FALSE),AD10)</f>
        <v>1616.7206736919845</v>
      </c>
      <c r="AF10" s="9">
        <f t="shared" ca="1" si="76"/>
        <v>1569.586484953659</v>
      </c>
      <c r="AG10" s="9">
        <f t="shared" ref="AG10" ca="1" si="77">IFERROR(VLOOKUP($I10,INDIRECT(_xlfn.CONCAT("$A$",AF$21+1,":$U$",AG$21)),20,FALSE),AF10)</f>
        <v>1556.0866666646614</v>
      </c>
    </row>
    <row r="11" spans="1:33 16384:16384">
      <c r="A11" t="s">
        <v>17</v>
      </c>
      <c r="D11">
        <f t="shared" si="21"/>
        <v>10</v>
      </c>
      <c r="E11">
        <f>MATCH($D11,'All scores'!$A:$A,FALSE)</f>
        <v>83</v>
      </c>
      <c r="F11">
        <f>MATCH($D11,'All scores'!$A:$A,TRUE)</f>
        <v>90</v>
      </c>
      <c r="I11" t="s">
        <v>17</v>
      </c>
      <c r="J11">
        <f t="shared" si="13"/>
        <v>1500</v>
      </c>
      <c r="K11" s="9">
        <f t="shared" ca="1" si="22"/>
        <v>1535.5534806148942</v>
      </c>
      <c r="L11" s="9">
        <f t="shared" ca="1" si="14"/>
        <v>1542.0387124847998</v>
      </c>
      <c r="M11" s="9">
        <f t="shared" ca="1" si="14"/>
        <v>1513.2738639913073</v>
      </c>
      <c r="N11" s="9">
        <f t="shared" ca="1" si="14"/>
        <v>1562.7942791214055</v>
      </c>
      <c r="O11" s="9">
        <f t="shared" ca="1" si="14"/>
        <v>1525.3032501193052</v>
      </c>
      <c r="P11" s="9">
        <f t="shared" ca="1" si="14"/>
        <v>1547.1249951114837</v>
      </c>
      <c r="Q11" s="9">
        <f t="shared" ca="1" si="14"/>
        <v>1567.2125431233057</v>
      </c>
      <c r="R11" s="9">
        <f t="shared" ca="1" si="14"/>
        <v>1533.0655972236086</v>
      </c>
      <c r="S11" s="9">
        <f t="shared" ca="1" si="14"/>
        <v>1494.1754096501643</v>
      </c>
      <c r="T11" s="9">
        <f t="shared" ca="1" si="14"/>
        <v>1464.7644376090791</v>
      </c>
      <c r="U11" s="9">
        <f t="shared" ref="U11:V11" ca="1" si="78">IFERROR(VLOOKUP($I11,INDIRECT(_xlfn.CONCAT("$A$",T$21+1,":$U$",U$21)),20,FALSE),T11)</f>
        <v>1476.2165794794382</v>
      </c>
      <c r="V11" s="9">
        <f t="shared" ca="1" si="78"/>
        <v>1476.2165794794382</v>
      </c>
      <c r="W11" s="9">
        <f t="shared" ref="W11:X11" ca="1" si="79">IFERROR(VLOOKUP($I11,INDIRECT(_xlfn.CONCAT("$A$",V$21+1,":$U$",W$21)),20,FALSE),V11)</f>
        <v>1495.8476890303971</v>
      </c>
      <c r="X11" s="9">
        <f t="shared" ca="1" si="79"/>
        <v>1503.1757784470869</v>
      </c>
      <c r="Y11" s="9">
        <f t="shared" ref="Y11:Z11" ca="1" si="80">IFERROR(VLOOKUP($I11,INDIRECT(_xlfn.CONCAT("$A$",X$21+1,":$U$",Y$21)),20,FALSE),X11)</f>
        <v>1491.7045833725097</v>
      </c>
      <c r="Z11" s="9">
        <f t="shared" ca="1" si="80"/>
        <v>1523.2099639581804</v>
      </c>
      <c r="AA11" s="9">
        <f t="shared" ref="AA11:AB11" ca="1" si="81">IFERROR(VLOOKUP($I11,INDIRECT(_xlfn.CONCAT("$A$",Z$21+1,":$U$",AA$21)),20,FALSE),Z11)</f>
        <v>1459.7022091139993</v>
      </c>
      <c r="AB11" s="9">
        <f t="shared" ca="1" si="81"/>
        <v>1474.3533213574203</v>
      </c>
      <c r="AC11" s="9">
        <f t="shared" ref="AC11:AD11" ca="1" si="82">IFERROR(VLOOKUP($I11,INDIRECT(_xlfn.CONCAT("$A$",AB$21+1,":$U$",AC$21)),20,FALSE),AB11)</f>
        <v>1532.2294589343901</v>
      </c>
      <c r="AD11" s="9">
        <f t="shared" ca="1" si="82"/>
        <v>1552.1661731884635</v>
      </c>
      <c r="AE11" s="9">
        <f t="shared" ref="AE11:AF11" ca="1" si="83">IFERROR(VLOOKUP($I11,INDIRECT(_xlfn.CONCAT("$A$",AD$21+1,":$U$",AE$21)),20,FALSE),AD11)</f>
        <v>1585.8943290717727</v>
      </c>
      <c r="AF11" s="9">
        <f t="shared" ca="1" si="83"/>
        <v>1590.5202950058815</v>
      </c>
      <c r="AG11" s="9">
        <f t="shared" ref="AG11" ca="1" si="84">IFERROR(VLOOKUP($I11,INDIRECT(_xlfn.CONCAT("$A$",AF$21+1,":$U$",AG$21)),20,FALSE),AF11)</f>
        <v>1628.3924826886569</v>
      </c>
    </row>
    <row r="12" spans="1:33 16384:16384">
      <c r="A12" t="s">
        <v>21</v>
      </c>
      <c r="D12">
        <f t="shared" si="21"/>
        <v>11</v>
      </c>
      <c r="E12">
        <f>MATCH($D12,'All scores'!$A:$A,FALSE)</f>
        <v>91</v>
      </c>
      <c r="F12">
        <f>MATCH($D12,'All scores'!$A:$A,TRUE)</f>
        <v>99</v>
      </c>
      <c r="I12" t="s">
        <v>21</v>
      </c>
      <c r="J12">
        <f t="shared" si="13"/>
        <v>1500</v>
      </c>
      <c r="K12" s="9">
        <f t="shared" ca="1" si="22"/>
        <v>1486.1370563888011</v>
      </c>
      <c r="L12" s="9">
        <f t="shared" ca="1" si="14"/>
        <v>1536.0836656981053</v>
      </c>
      <c r="M12" s="9">
        <f t="shared" ca="1" si="14"/>
        <v>1571.7524907407796</v>
      </c>
      <c r="N12" s="9">
        <f t="shared" ca="1" si="14"/>
        <v>1522.2320756106815</v>
      </c>
      <c r="O12" s="9">
        <f t="shared" ca="1" si="14"/>
        <v>1487.2940952083163</v>
      </c>
      <c r="P12" s="9">
        <f t="shared" ca="1" si="14"/>
        <v>1519.2388761329505</v>
      </c>
      <c r="Q12" s="9">
        <f t="shared" ca="1" si="14"/>
        <v>1540.2859554787897</v>
      </c>
      <c r="R12" s="9">
        <f t="shared" ca="1" si="14"/>
        <v>1598.8058757138119</v>
      </c>
      <c r="S12" s="9">
        <f t="shared" ca="1" si="14"/>
        <v>1615.2861237824982</v>
      </c>
      <c r="T12" s="9">
        <f t="shared" ca="1" si="14"/>
        <v>1631.5060147579454</v>
      </c>
      <c r="U12" s="9">
        <f t="shared" ref="U12:V12" ca="1" si="85">IFERROR(VLOOKUP($I12,INDIRECT(_xlfn.CONCAT("$A$",T$21+1,":$U$",U$21)),20,FALSE),T12)</f>
        <v>1649.1792390014266</v>
      </c>
      <c r="V12" s="9">
        <f t="shared" ca="1" si="85"/>
        <v>1603.1675085154066</v>
      </c>
      <c r="W12" s="9">
        <f t="shared" ref="W12:X12" ca="1" si="86">IFERROR(VLOOKUP($I12,INDIRECT(_xlfn.CONCAT("$A$",V$21+1,":$U$",W$21)),20,FALSE),V12)</f>
        <v>1603.1675085154066</v>
      </c>
      <c r="X12" s="9">
        <f t="shared" ca="1" si="86"/>
        <v>1592.1693101361009</v>
      </c>
      <c r="Y12" s="9">
        <f t="shared" ref="Y12:Z12" ca="1" si="87">IFERROR(VLOOKUP($I12,INDIRECT(_xlfn.CONCAT("$A$",X$21+1,":$U$",Y$21)),20,FALSE),X12)</f>
        <v>1573.0405064397305</v>
      </c>
      <c r="Z12" s="9">
        <f t="shared" ca="1" si="87"/>
        <v>1582.2415317314483</v>
      </c>
      <c r="AA12" s="9">
        <f t="shared" ref="AA12:AB12" ca="1" si="88">IFERROR(VLOOKUP($I12,INDIRECT(_xlfn.CONCAT("$A$",Z$21+1,":$U$",AA$21)),20,FALSE),Z12)</f>
        <v>1600.2993605735605</v>
      </c>
      <c r="AB12" s="9">
        <f t="shared" ca="1" si="88"/>
        <v>1591.699192173289</v>
      </c>
      <c r="AC12" s="9">
        <f t="shared" ref="AC12:AD12" ca="1" si="89">IFERROR(VLOOKUP($I12,INDIRECT(_xlfn.CONCAT("$A$",AB$21+1,":$U$",AC$21)),20,FALSE),AB12)</f>
        <v>1622.157185227936</v>
      </c>
      <c r="AD12" s="9">
        <f t="shared" ca="1" si="89"/>
        <v>1625.1637014205278</v>
      </c>
      <c r="AE12" s="9">
        <f t="shared" ref="AE12:AF12" ca="1" si="90">IFERROR(VLOOKUP($I12,INDIRECT(_xlfn.CONCAT("$A$",AD$21+1,":$U$",AE$21)),20,FALSE),AD12)</f>
        <v>1587.343505281046</v>
      </c>
      <c r="AF12" s="9">
        <f t="shared" ca="1" si="90"/>
        <v>1635.9958068901492</v>
      </c>
      <c r="AG12" s="9">
        <f t="shared" ref="AG12" ca="1" si="91">IFERROR(VLOOKUP($I12,INDIRECT(_xlfn.CONCAT("$A$",AF$21+1,":$U$",AG$21)),20,FALSE),AF12)</f>
        <v>1649.4956251791468</v>
      </c>
    </row>
    <row r="13" spans="1:33 16384:16384">
      <c r="A13" t="s">
        <v>16</v>
      </c>
      <c r="D13">
        <f t="shared" si="21"/>
        <v>12</v>
      </c>
      <c r="E13">
        <f>MATCH($D13,'All scores'!$A:$A,FALSE)</f>
        <v>100</v>
      </c>
      <c r="F13">
        <f>MATCH($D13,'All scores'!$A:$A,TRUE)</f>
        <v>106</v>
      </c>
      <c r="I13" t="s">
        <v>16</v>
      </c>
      <c r="J13">
        <f t="shared" si="13"/>
        <v>1500</v>
      </c>
      <c r="K13" s="9">
        <f t="shared" ca="1" si="22"/>
        <v>1486.3862357325695</v>
      </c>
      <c r="L13" s="9">
        <f t="shared" ca="1" si="14"/>
        <v>1529.5523129007797</v>
      </c>
      <c r="M13" s="9">
        <f t="shared" ca="1" si="14"/>
        <v>1493.8834878581054</v>
      </c>
      <c r="N13" s="9">
        <f t="shared" ca="1" si="14"/>
        <v>1524.7207740963897</v>
      </c>
      <c r="O13" s="9">
        <f t="shared" ca="1" si="14"/>
        <v>1562.21180309849</v>
      </c>
      <c r="P13" s="9">
        <f t="shared" ca="1" si="14"/>
        <v>1503.6801216383774</v>
      </c>
      <c r="Q13" s="9">
        <f t="shared" ca="1" si="14"/>
        <v>1521.8662804941973</v>
      </c>
      <c r="R13" s="9">
        <f t="shared" ca="1" si="14"/>
        <v>1505.6807607899443</v>
      </c>
      <c r="S13" s="9">
        <f t="shared" ca="1" si="14"/>
        <v>1522.5599060924349</v>
      </c>
      <c r="T13" s="9">
        <f t="shared" ca="1" si="14"/>
        <v>1572.3297526073948</v>
      </c>
      <c r="U13" s="9">
        <f t="shared" ref="U13:V13" ca="1" si="92">IFERROR(VLOOKUP($I13,INDIRECT(_xlfn.CONCAT("$A$",T$21+1,":$U$",U$21)),20,FALSE),T13)</f>
        <v>1579.1307903987765</v>
      </c>
      <c r="V13" s="9">
        <f t="shared" ca="1" si="92"/>
        <v>1544.1071961501821</v>
      </c>
      <c r="W13" s="9">
        <f t="shared" ref="W13:X13" ca="1" si="93">IFERROR(VLOOKUP($I13,INDIRECT(_xlfn.CONCAT("$A$",V$21+1,":$U$",W$21)),20,FALSE),V13)</f>
        <v>1544.1071961501821</v>
      </c>
      <c r="X13" s="9">
        <f t="shared" ca="1" si="93"/>
        <v>1550.6151026255252</v>
      </c>
      <c r="Y13" s="9">
        <f t="shared" ref="Y13:Z13" ca="1" si="94">IFERROR(VLOOKUP($I13,INDIRECT(_xlfn.CONCAT("$A$",X$21+1,":$U$",Y$21)),20,FALSE),X13)</f>
        <v>1522.1937640655942</v>
      </c>
      <c r="Z13" s="9">
        <f t="shared" ca="1" si="94"/>
        <v>1527.1240180771729</v>
      </c>
      <c r="AA13" s="9">
        <f t="shared" ref="AA13:AB13" ca="1" si="95">IFERROR(VLOOKUP($I13,INDIRECT(_xlfn.CONCAT("$A$",Z$21+1,":$U$",AA$21)),20,FALSE),Z13)</f>
        <v>1501.8491764761134</v>
      </c>
      <c r="AB13" s="9">
        <f t="shared" ca="1" si="95"/>
        <v>1473.0843842712093</v>
      </c>
      <c r="AC13" s="9">
        <f t="shared" ref="AC13:AD13" ca="1" si="96">IFERROR(VLOOKUP($I13,INDIRECT(_xlfn.CONCAT("$A$",AB$21+1,":$U$",AC$21)),20,FALSE),AB13)</f>
        <v>1510.6239624628467</v>
      </c>
      <c r="AD13" s="9">
        <f t="shared" ca="1" si="96"/>
        <v>1527.7138403869883</v>
      </c>
      <c r="AE13" s="9">
        <f t="shared" ref="AE13:AF13" ca="1" si="97">IFERROR(VLOOKUP($I13,INDIRECT(_xlfn.CONCAT("$A$",AD$21+1,":$U$",AE$21)),20,FALSE),AD13)</f>
        <v>1496.8459811427563</v>
      </c>
      <c r="AF13" s="9">
        <f t="shared" ca="1" si="97"/>
        <v>1482.5002192133416</v>
      </c>
      <c r="AG13" s="9">
        <f t="shared" ref="AG13" ca="1" si="98">IFERROR(VLOOKUP($I13,INDIRECT(_xlfn.CONCAT("$A$",AF$21+1,":$U$",AG$21)),20,FALSE),AF13)</f>
        <v>1497.1269101418943</v>
      </c>
    </row>
    <row r="14" spans="1:33 16384:16384">
      <c r="A14" t="s">
        <v>13</v>
      </c>
      <c r="D14">
        <f t="shared" si="21"/>
        <v>13</v>
      </c>
      <c r="E14">
        <f>MATCH($D14,'All scores'!$A:$A,FALSE)</f>
        <v>107</v>
      </c>
      <c r="F14">
        <f>MATCH($D14,'All scores'!$A:$A,TRUE)</f>
        <v>112</v>
      </c>
      <c r="I14" t="s">
        <v>13</v>
      </c>
      <c r="J14">
        <f t="shared" si="13"/>
        <v>1500</v>
      </c>
      <c r="K14" s="9">
        <f t="shared" ca="1" si="22"/>
        <v>1518.892663842927</v>
      </c>
      <c r="L14" s="9">
        <f t="shared" ca="1" si="14"/>
        <v>1569.4302718917786</v>
      </c>
      <c r="M14" s="9">
        <f t="shared" ca="1" si="14"/>
        <v>1573.9173662868668</v>
      </c>
      <c r="N14" s="9">
        <f t="shared" ca="1" si="14"/>
        <v>1549.7657382564139</v>
      </c>
      <c r="O14" s="9">
        <f t="shared" ca="1" si="14"/>
        <v>1493.7635433844298</v>
      </c>
      <c r="P14" s="9">
        <f t="shared" ca="1" si="14"/>
        <v>1552.2952248445424</v>
      </c>
      <c r="Q14" s="9">
        <f t="shared" ca="1" si="14"/>
        <v>1536.9820239697285</v>
      </c>
      <c r="R14" s="9">
        <f t="shared" ref="L14:V19" ca="1" si="99">IFERROR(VLOOKUP($I14,INDIRECT(_xlfn.CONCAT("$A$",Q$21+1,":$U$",R$21)),20,FALSE),Q14)</f>
        <v>1556.102344605855</v>
      </c>
      <c r="S14" s="9">
        <f t="shared" ca="1" si="99"/>
        <v>1599.721661547984</v>
      </c>
      <c r="T14" s="9">
        <f t="shared" ca="1" si="99"/>
        <v>1599.721661547984</v>
      </c>
      <c r="U14" s="9">
        <f t="shared" ca="1" si="99"/>
        <v>1588.2695196776249</v>
      </c>
      <c r="V14" s="9">
        <f t="shared" ca="1" si="99"/>
        <v>1606.3289031980394</v>
      </c>
      <c r="W14" s="9">
        <f t="shared" ref="W14:X14" ca="1" si="100">IFERROR(VLOOKUP($I14,INDIRECT(_xlfn.CONCAT("$A$",V$21+1,":$U$",W$21)),20,FALSE),V14)</f>
        <v>1613.497531023</v>
      </c>
      <c r="X14" s="9">
        <f t="shared" ca="1" si="100"/>
        <v>1624.4957294023056</v>
      </c>
      <c r="Y14" s="9">
        <f t="shared" ref="Y14:Z14" ca="1" si="101">IFERROR(VLOOKUP($I14,INDIRECT(_xlfn.CONCAT("$A$",X$21+1,":$U$",Y$21)),20,FALSE),X14)</f>
        <v>1640.3611733282676</v>
      </c>
      <c r="Z14" s="9">
        <f t="shared" ca="1" si="101"/>
        <v>1643.6345536149906</v>
      </c>
      <c r="AA14" s="9">
        <f t="shared" ref="AA14:AB14" ca="1" si="102">IFERROR(VLOOKUP($I14,INDIRECT(_xlfn.CONCAT("$A$",Z$21+1,":$U$",AA$21)),20,FALSE),Z14)</f>
        <v>1617.919885856971</v>
      </c>
      <c r="AB14" s="9">
        <f t="shared" ca="1" si="102"/>
        <v>1564.5549599337405</v>
      </c>
      <c r="AC14" s="9">
        <f t="shared" ref="AC14:AD14" ca="1" si="103">IFERROR(VLOOKUP($I14,INDIRECT(_xlfn.CONCAT("$A$",AB$21+1,":$U$",AC$21)),20,FALSE),AB14)</f>
        <v>1600.7654521572128</v>
      </c>
      <c r="AD14" s="9">
        <f t="shared" ca="1" si="103"/>
        <v>1579.9333166918207</v>
      </c>
      <c r="AE14" s="9">
        <f t="shared" ref="AE14:AF14" ca="1" si="104">IFERROR(VLOOKUP($I14,INDIRECT(_xlfn.CONCAT("$A$",AD$21+1,":$U$",AE$21)),20,FALSE),AD14)</f>
        <v>1558.1077661806803</v>
      </c>
      <c r="AF14" s="9">
        <f t="shared" ca="1" si="104"/>
        <v>1543.3023270590304</v>
      </c>
      <c r="AG14" s="9">
        <f t="shared" ref="AG14" ca="1" si="105">IFERROR(VLOOKUP($I14,INDIRECT(_xlfn.CONCAT("$A$",AF$21+1,":$U$",AG$21)),20,FALSE),AF14)</f>
        <v>1499.2446245495623</v>
      </c>
    </row>
    <row r="15" spans="1:33 16384:16384">
      <c r="A15" t="s">
        <v>7</v>
      </c>
      <c r="D15">
        <f t="shared" si="21"/>
        <v>14</v>
      </c>
      <c r="E15">
        <f>MATCH($D15,'All scores'!$A:$A,FALSE)</f>
        <v>113</v>
      </c>
      <c r="F15">
        <f>MATCH($D15,'All scores'!$A:$A,TRUE)</f>
        <v>118</v>
      </c>
      <c r="I15" t="s">
        <v>7</v>
      </c>
      <c r="J15">
        <f t="shared" si="13"/>
        <v>1500</v>
      </c>
      <c r="K15" s="9">
        <f t="shared" ca="1" si="22"/>
        <v>1532.9583686600433</v>
      </c>
      <c r="L15" s="9">
        <f t="shared" ca="1" si="99"/>
        <v>1511.8485721435925</v>
      </c>
      <c r="M15" s="9">
        <f t="shared" ca="1" si="99"/>
        <v>1540.613420637085</v>
      </c>
      <c r="N15" s="9">
        <f t="shared" ca="1" si="99"/>
        <v>1553.4875250478317</v>
      </c>
      <c r="O15" s="9">
        <f t="shared" ca="1" si="99"/>
        <v>1588.4255054501969</v>
      </c>
      <c r="P15" s="9">
        <f t="shared" ca="1" si="99"/>
        <v>1622.8897234980723</v>
      </c>
      <c r="Q15" s="9">
        <f t="shared" ca="1" si="99"/>
        <v>1636.0497970206973</v>
      </c>
      <c r="R15" s="9">
        <f t="shared" ca="1" si="99"/>
        <v>1652.2353167249503</v>
      </c>
      <c r="S15" s="9">
        <f t="shared" ca="1" si="99"/>
        <v>1633.250589070673</v>
      </c>
      <c r="T15" s="9">
        <f t="shared" ca="1" si="99"/>
        <v>1642.3985417275667</v>
      </c>
      <c r="U15" s="9">
        <f t="shared" ca="1" si="99"/>
        <v>1665.9125365372602</v>
      </c>
      <c r="V15" s="9">
        <f t="shared" ca="1" si="99"/>
        <v>1647.8531530168457</v>
      </c>
      <c r="W15" s="9">
        <f t="shared" ref="W15:X15" ca="1" si="106">IFERROR(VLOOKUP($I15,INDIRECT(_xlfn.CONCAT("$A$",V$21+1,":$U$",W$21)),20,FALSE),V15)</f>
        <v>1675.4449919009064</v>
      </c>
      <c r="X15" s="9">
        <f t="shared" ca="1" si="106"/>
        <v>1675.4449919009064</v>
      </c>
      <c r="Y15" s="9">
        <f t="shared" ref="Y15:Z15" ca="1" si="107">IFERROR(VLOOKUP($I15,INDIRECT(_xlfn.CONCAT("$A$",X$21+1,":$U$",Y$21)),20,FALSE),X15)</f>
        <v>1691.2032204056648</v>
      </c>
      <c r="Z15" s="9">
        <f t="shared" ca="1" si="107"/>
        <v>1697.722583811139</v>
      </c>
      <c r="AA15" s="9">
        <f t="shared" ref="AA15:AB15" ca="1" si="108">IFERROR(VLOOKUP($I15,INDIRECT(_xlfn.CONCAT("$A$",Z$21+1,":$U$",AA$21)),20,FALSE),Z15)</f>
        <v>1687.0925383398439</v>
      </c>
      <c r="AB15" s="9">
        <f t="shared" ca="1" si="108"/>
        <v>1696.5411555503988</v>
      </c>
      <c r="AC15" s="9">
        <f t="shared" ref="AC15:AD15" ca="1" si="109">IFERROR(VLOOKUP($I15,INDIRECT(_xlfn.CONCAT("$A$",AB$21+1,":$U$",AC$21)),20,FALSE),AB15)</f>
        <v>1724.7524568709998</v>
      </c>
      <c r="AD15" s="9">
        <f t="shared" ca="1" si="109"/>
        <v>1737.0996546181341</v>
      </c>
      <c r="AE15" s="9">
        <f t="shared" ref="AE15:AF15" ca="1" si="110">IFERROR(VLOOKUP($I15,INDIRECT(_xlfn.CONCAT("$A$",AD$21+1,":$U$",AE$21)),20,FALSE),AD15)</f>
        <v>1749.5928432485971</v>
      </c>
      <c r="AF15" s="9">
        <f t="shared" ca="1" si="110"/>
        <v>1762.6855057392836</v>
      </c>
      <c r="AG15" s="9">
        <f t="shared" ref="AG15" ca="1" si="111">IFERROR(VLOOKUP($I15,INDIRECT(_xlfn.CONCAT("$A$",AF$21+1,":$U$",AG$21)),20,FALSE),AF15)</f>
        <v>1765.6519370588542</v>
      </c>
    </row>
    <row r="16" spans="1:33 16384:16384">
      <c r="A16" t="s">
        <v>11</v>
      </c>
      <c r="D16">
        <f t="shared" si="21"/>
        <v>15</v>
      </c>
      <c r="E16">
        <f>MATCH($D16,'All scores'!$A:$A,FALSE)</f>
        <v>119</v>
      </c>
      <c r="F16">
        <f>MATCH($D16,'All scores'!$A:$A,TRUE)</f>
        <v>127</v>
      </c>
      <c r="I16" t="s">
        <v>11</v>
      </c>
      <c r="J16">
        <f t="shared" si="13"/>
        <v>1500</v>
      </c>
      <c r="K16" s="9">
        <f t="shared" ca="1" si="22"/>
        <v>1515.6553541307462</v>
      </c>
      <c r="L16" s="9">
        <f t="shared" ca="1" si="99"/>
        <v>1472.489276962536</v>
      </c>
      <c r="M16" s="9">
        <f t="shared" ca="1" si="99"/>
        <v>1416.3929597943838</v>
      </c>
      <c r="N16" s="9">
        <f t="shared" ca="1" si="99"/>
        <v>1386.4486519421164</v>
      </c>
      <c r="O16" s="9">
        <f t="shared" ca="1" si="99"/>
        <v>1385.281390433084</v>
      </c>
      <c r="P16" s="9">
        <f t="shared" ca="1" si="99"/>
        <v>1363.4596454409054</v>
      </c>
      <c r="Q16" s="9">
        <f t="shared" ca="1" si="99"/>
        <v>1342.4125660950663</v>
      </c>
      <c r="R16" s="9">
        <f t="shared" ca="1" si="99"/>
        <v>1335.2158026023712</v>
      </c>
      <c r="S16" s="9">
        <f t="shared" ca="1" si="99"/>
        <v>1318.0705354296599</v>
      </c>
      <c r="T16" s="9">
        <f t="shared" ca="1" si="99"/>
        <v>1308.9225827727662</v>
      </c>
      <c r="U16" s="9">
        <f t="shared" ca="1" si="99"/>
        <v>1307.2491623711712</v>
      </c>
      <c r="V16" s="9">
        <f t="shared" ca="1" si="99"/>
        <v>1280.0177625509889</v>
      </c>
      <c r="W16" s="9">
        <f t="shared" ref="W16:X16" ca="1" si="112">IFERROR(VLOOKUP($I16,INDIRECT(_xlfn.CONCAT("$A$",V$21+1,":$U$",W$21)),20,FALSE),V16)</f>
        <v>1297.6295217373461</v>
      </c>
      <c r="X16" s="9">
        <f t="shared" ca="1" si="112"/>
        <v>1297.6295217373461</v>
      </c>
      <c r="Y16" s="9">
        <f t="shared" ref="Y16:Z16" ca="1" si="113">IFERROR(VLOOKUP($I16,INDIRECT(_xlfn.CONCAT("$A$",X$21+1,":$U$",Y$21)),20,FALSE),X16)</f>
        <v>1316.7583254337164</v>
      </c>
      <c r="Z16" s="9">
        <f t="shared" ca="1" si="113"/>
        <v>1313.4849451469934</v>
      </c>
      <c r="AA16" s="9">
        <f t="shared" ref="AA16:AB16" ca="1" si="114">IFERROR(VLOOKUP($I16,INDIRECT(_xlfn.CONCAT("$A$",Z$21+1,":$U$",AA$21)),20,FALSE),Z16)</f>
        <v>1344.1328851379494</v>
      </c>
      <c r="AB16" s="9">
        <f t="shared" ca="1" si="114"/>
        <v>1334.6842679273946</v>
      </c>
      <c r="AC16" s="9">
        <f t="shared" ref="AC16:AD16" ca="1" si="115">IFERROR(VLOOKUP($I16,INDIRECT(_xlfn.CONCAT("$A$",AB$21+1,":$U$",AC$21)),20,FALSE),AB16)</f>
        <v>1330.1133747210804</v>
      </c>
      <c r="AD16" s="9">
        <f t="shared" ca="1" si="115"/>
        <v>1293.0207787778011</v>
      </c>
      <c r="AE16" s="9">
        <f t="shared" ref="AE16:AF16" ca="1" si="116">IFERROR(VLOOKUP($I16,INDIRECT(_xlfn.CONCAT("$A$",AD$21+1,":$U$",AE$21)),20,FALSE),AD16)</f>
        <v>1281.9361310507691</v>
      </c>
      <c r="AF16" s="9">
        <f t="shared" ca="1" si="116"/>
        <v>1277.3101651166603</v>
      </c>
      <c r="AG16" s="9">
        <f t="shared" ref="AG16" ca="1" si="117">IFERROR(VLOOKUP($I16,INDIRECT(_xlfn.CONCAT("$A$",AF$21+1,":$U$",AG$21)),20,FALSE),AF16)</f>
        <v>1262.6834741881075</v>
      </c>
    </row>
    <row r="17" spans="1:33">
      <c r="A17" t="s">
        <v>24</v>
      </c>
      <c r="D17">
        <f t="shared" si="21"/>
        <v>16</v>
      </c>
      <c r="E17">
        <f>MATCH($D17,'All scores'!$A:$A,FALSE)</f>
        <v>128</v>
      </c>
      <c r="F17">
        <f>MATCH($D17,'All scores'!$A:$A,TRUE)</f>
        <v>136</v>
      </c>
      <c r="I17" t="s">
        <v>24</v>
      </c>
      <c r="J17">
        <f t="shared" si="13"/>
        <v>1500</v>
      </c>
      <c r="K17" s="9">
        <f t="shared" ca="1" si="22"/>
        <v>1551.680985152818</v>
      </c>
      <c r="L17" s="9">
        <f t="shared" ca="1" si="99"/>
        <v>1501.1433771039665</v>
      </c>
      <c r="M17" s="9">
        <f t="shared" ca="1" si="99"/>
        <v>1534.4589188563518</v>
      </c>
      <c r="N17" s="9">
        <f t="shared" ca="1" si="99"/>
        <v>1561.9390853555478</v>
      </c>
      <c r="O17" s="9">
        <f t="shared" ca="1" si="99"/>
        <v>1522.3213934451405</v>
      </c>
      <c r="P17" s="9">
        <f t="shared" ca="1" si="99"/>
        <v>1569.7238403321514</v>
      </c>
      <c r="Q17" s="9">
        <f t="shared" ca="1" si="99"/>
        <v>1551.5376814763315</v>
      </c>
      <c r="R17" s="9">
        <f t="shared" ca="1" si="99"/>
        <v>1585.6846273760286</v>
      </c>
      <c r="S17" s="9">
        <f t="shared" ca="1" si="99"/>
        <v>1600.1016789936955</v>
      </c>
      <c r="T17" s="9">
        <f t="shared" ca="1" si="99"/>
        <v>1628.2091598974898</v>
      </c>
      <c r="U17" s="9">
        <f t="shared" ca="1" si="99"/>
        <v>1631.3047260079893</v>
      </c>
      <c r="V17" s="9">
        <f t="shared" ca="1" si="99"/>
        <v>1658.5361258281716</v>
      </c>
      <c r="W17" s="9">
        <f t="shared" ref="W17:X17" ca="1" si="118">IFERROR(VLOOKUP($I17,INDIRECT(_xlfn.CONCAT("$A$",V$21+1,":$U$",W$21)),20,FALSE),V17)</f>
        <v>1674.335432393588</v>
      </c>
      <c r="X17" s="9">
        <f t="shared" ca="1" si="118"/>
        <v>1674.335432393588</v>
      </c>
      <c r="Y17" s="9">
        <f t="shared" ref="Y17:Z17" ca="1" si="119">IFERROR(VLOOKUP($I17,INDIRECT(_xlfn.CONCAT("$A$",X$21+1,":$U$",Y$21)),20,FALSE),X17)</f>
        <v>1658.5772038888297</v>
      </c>
      <c r="Z17" s="9">
        <f t="shared" ca="1" si="119"/>
        <v>1615.6152890896965</v>
      </c>
      <c r="AA17" s="9">
        <f t="shared" ref="AA17:AB17" ca="1" si="120">IFERROR(VLOOKUP($I17,INDIRECT(_xlfn.CONCAT("$A$",Z$21+1,":$U$",AA$21)),20,FALSE),Z17)</f>
        <v>1640.890130690756</v>
      </c>
      <c r="AB17" s="9">
        <f t="shared" ca="1" si="120"/>
        <v>1575.8585194051611</v>
      </c>
      <c r="AC17" s="9">
        <f t="shared" ref="AC17:AD17" ca="1" si="121">IFERROR(VLOOKUP($I17,INDIRECT(_xlfn.CONCAT("$A$",AB$21+1,":$U$",AC$21)),20,FALSE),AB17)</f>
        <v>1559.3054038804294</v>
      </c>
      <c r="AD17" s="9">
        <f t="shared" ca="1" si="121"/>
        <v>1565.9597241116992</v>
      </c>
      <c r="AE17" s="9">
        <f t="shared" ref="AE17:AF17" ca="1" si="122">IFERROR(VLOOKUP($I17,INDIRECT(_xlfn.CONCAT("$A$",AD$21+1,":$U$",AE$21)),20,FALSE),AD17)</f>
        <v>1603.779920251181</v>
      </c>
      <c r="AF17" s="9">
        <f t="shared" ca="1" si="122"/>
        <v>1650.9141089895065</v>
      </c>
      <c r="AG17" s="9">
        <f t="shared" ref="AG17" ca="1" si="123">IFERROR(VLOOKUP($I17,INDIRECT(_xlfn.CONCAT("$A$",AF$21+1,":$U$",AG$21)),20,FALSE),AF17)</f>
        <v>1613.0419213067312</v>
      </c>
    </row>
    <row r="18" spans="1:33">
      <c r="A18" t="s">
        <v>23</v>
      </c>
      <c r="D18">
        <f t="shared" si="21"/>
        <v>17</v>
      </c>
      <c r="E18">
        <f>MATCH($D18,'All scores'!$A:$A,FALSE)</f>
        <v>137</v>
      </c>
      <c r="F18">
        <f>MATCH($D18,'All scores'!$A:$A,TRUE)</f>
        <v>145</v>
      </c>
      <c r="I18" t="s">
        <v>23</v>
      </c>
      <c r="J18">
        <f t="shared" si="13"/>
        <v>1500</v>
      </c>
      <c r="K18" s="9">
        <f t="shared" ca="1" si="22"/>
        <v>1448.319014847182</v>
      </c>
      <c r="L18" s="9">
        <f t="shared" ca="1" si="99"/>
        <v>1510.9609020332455</v>
      </c>
      <c r="M18" s="9">
        <f t="shared" ca="1" si="99"/>
        <v>1524.0710083701415</v>
      </c>
      <c r="N18" s="9">
        <f t="shared" ca="1" si="99"/>
        <v>1543.6967234270364</v>
      </c>
      <c r="O18" s="9">
        <f t="shared" ca="1" si="99"/>
        <v>1567.9785917494012</v>
      </c>
      <c r="P18" s="9">
        <f t="shared" ca="1" si="99"/>
        <v>1588.4826252940798</v>
      </c>
      <c r="Q18" s="9">
        <f t="shared" ca="1" si="99"/>
        <v>1603.7958261688937</v>
      </c>
      <c r="R18" s="9">
        <f t="shared" ca="1" si="99"/>
        <v>1647.6608468468507</v>
      </c>
      <c r="S18" s="9">
        <f t="shared" ca="1" si="99"/>
        <v>1666.6455745011281</v>
      </c>
      <c r="T18" s="9">
        <f t="shared" ca="1" si="99"/>
        <v>1696.0565465422133</v>
      </c>
      <c r="U18" s="9">
        <f t="shared" ca="1" si="99"/>
        <v>1697.7299669438082</v>
      </c>
      <c r="V18" s="9">
        <f t="shared" ca="1" si="99"/>
        <v>1697.7299669438082</v>
      </c>
      <c r="W18" s="9">
        <f t="shared" ref="W18:X18" ca="1" si="124">IFERROR(VLOOKUP($I18,INDIRECT(_xlfn.CONCAT("$A$",V$21+1,":$U$",W$21)),20,FALSE),V18)</f>
        <v>1681.9306603783918</v>
      </c>
      <c r="X18" s="9">
        <f t="shared" ca="1" si="124"/>
        <v>1619.9498211542791</v>
      </c>
      <c r="Y18" s="9">
        <f t="shared" ref="Y18:Z18" ca="1" si="125">IFERROR(VLOOKUP($I18,INDIRECT(_xlfn.CONCAT("$A$",X$21+1,":$U$",Y$21)),20,FALSE),X18)</f>
        <v>1598.3009390627144</v>
      </c>
      <c r="Z18" s="9">
        <f t="shared" ca="1" si="125"/>
        <v>1606.715061289158</v>
      </c>
      <c r="AA18" s="9">
        <f t="shared" ref="AA18:AB18" ca="1" si="126">IFERROR(VLOOKUP($I18,INDIRECT(_xlfn.CONCAT("$A$",Z$21+1,":$U$",AA$21)),20,FALSE),Z18)</f>
        <v>1665.9736612056779</v>
      </c>
      <c r="AB18" s="9">
        <f t="shared" ca="1" si="126"/>
        <v>1669.9485763043942</v>
      </c>
      <c r="AC18" s="9">
        <f t="shared" ref="AC18:AD18" ca="1" si="127">IFERROR(VLOOKUP($I18,INDIRECT(_xlfn.CONCAT("$A$",AB$21+1,":$U$",AC$21)),20,FALSE),AB18)</f>
        <v>1632.4089981127568</v>
      </c>
      <c r="AD18" s="9">
        <f t="shared" ca="1" si="127"/>
        <v>1646.9170495137878</v>
      </c>
      <c r="AE18" s="9">
        <f t="shared" ref="AE18:AF18" ca="1" si="128">IFERROR(VLOOKUP($I18,INDIRECT(_xlfn.CONCAT("$A$",AD$21+1,":$U$",AE$21)),20,FALSE),AD18)</f>
        <v>1668.7426000249282</v>
      </c>
      <c r="AF18" s="9">
        <f t="shared" ca="1" si="128"/>
        <v>1620.0902984158249</v>
      </c>
      <c r="AG18" s="9">
        <f t="shared" ref="AG18" ca="1" si="129">IFERROR(VLOOKUP($I18,INDIRECT(_xlfn.CONCAT("$A$",AF$21+1,":$U$",AG$21)),20,FALSE),AF18)</f>
        <v>1649.8827093205261</v>
      </c>
    </row>
    <row r="19" spans="1:33">
      <c r="A19" t="s">
        <v>20</v>
      </c>
      <c r="D19">
        <f t="shared" si="21"/>
        <v>18</v>
      </c>
      <c r="E19">
        <f>MATCH($D19,'All scores'!$A:$A,FALSE)</f>
        <v>146</v>
      </c>
      <c r="F19">
        <f>MATCH($D19,'All scores'!$A:$A,TRUE)</f>
        <v>154</v>
      </c>
      <c r="I19" t="s">
        <v>20</v>
      </c>
      <c r="J19">
        <f t="shared" si="13"/>
        <v>1500</v>
      </c>
      <c r="K19" s="9">
        <f t="shared" ca="1" si="22"/>
        <v>1478.7671992664812</v>
      </c>
      <c r="L19" s="9">
        <f t="shared" ca="1" si="99"/>
        <v>1416.1253120804176</v>
      </c>
      <c r="M19" s="9">
        <f t="shared" ca="1" si="99"/>
        <v>1454.3883404926585</v>
      </c>
      <c r="N19" s="9">
        <f t="shared" ca="1" si="99"/>
        <v>1426.9081739934625</v>
      </c>
      <c r="O19" s="9">
        <f t="shared" ca="1" si="99"/>
        <v>1415.3386685786375</v>
      </c>
      <c r="P19" s="9">
        <f t="shared" ca="1" si="99"/>
        <v>1438.6461822523172</v>
      </c>
      <c r="Q19" s="9">
        <f t="shared" ca="1" si="99"/>
        <v>1452.7774184785292</v>
      </c>
      <c r="R19" s="9">
        <f t="shared" ca="1" si="99"/>
        <v>1461.2023629028877</v>
      </c>
      <c r="S19" s="9">
        <f t="shared" ca="1" si="99"/>
        <v>1449.1486296297803</v>
      </c>
      <c r="T19" s="9">
        <f t="shared" ca="1" si="99"/>
        <v>1422.1999436861147</v>
      </c>
      <c r="U19" s="9">
        <f t="shared" ca="1" si="99"/>
        <v>1404.5267194426335</v>
      </c>
      <c r="V19" s="9">
        <f t="shared" ca="1" si="99"/>
        <v>1404.5267194426335</v>
      </c>
      <c r="W19" s="9">
        <f t="shared" ref="W19:X19" ca="1" si="130">IFERROR(VLOOKUP($I19,INDIRECT(_xlfn.CONCAT("$A$",V$21+1,":$U$",W$21)),20,FALSE),V19)</f>
        <v>1397.3580916176729</v>
      </c>
      <c r="X19" s="9">
        <f t="shared" ca="1" si="130"/>
        <v>1390.8501851423298</v>
      </c>
      <c r="Y19" s="9">
        <f t="shared" ref="Y19:Z19" ca="1" si="131">IFERROR(VLOOKUP($I19,INDIRECT(_xlfn.CONCAT("$A$",X$21+1,":$U$",Y$21)),20,FALSE),X19)</f>
        <v>1408.0898194879644</v>
      </c>
      <c r="Z19" s="9">
        <f t="shared" ca="1" si="131"/>
        <v>1376.5844389022936</v>
      </c>
      <c r="AA19" s="9">
        <f t="shared" ref="AA19:AB19" ca="1" si="132">IFERROR(VLOOKUP($I19,INDIRECT(_xlfn.CONCAT("$A$",Z$21+1,":$U$",AA$21)),20,FALSE),Z19)</f>
        <v>1358.5266100601814</v>
      </c>
      <c r="AB19" s="9">
        <f t="shared" ca="1" si="132"/>
        <v>1354.551694961465</v>
      </c>
      <c r="AC19" s="9">
        <f t="shared" ref="AC19:AD19" ca="1" si="133">IFERROR(VLOOKUP($I19,INDIRECT(_xlfn.CONCAT("$A$",AB$21+1,":$U$",AC$21)),20,FALSE),AB19)</f>
        <v>1318.3412027379927</v>
      </c>
      <c r="AD19" s="9">
        <f t="shared" ca="1" si="133"/>
        <v>1355.433798681272</v>
      </c>
      <c r="AE19" s="9">
        <f t="shared" ref="AE19:AF19" ca="1" si="134">IFERROR(VLOOKUP($I19,INDIRECT(_xlfn.CONCAT("$A$",AD$21+1,":$U$",AE$21)),20,FALSE),AD19)</f>
        <v>1386.3016579255041</v>
      </c>
      <c r="AF19" s="9">
        <f t="shared" ca="1" si="134"/>
        <v>1401.0091921750404</v>
      </c>
      <c r="AG19" s="9">
        <f t="shared" ref="AG19" ca="1" si="135">IFERROR(VLOOKUP($I19,INDIRECT(_xlfn.CONCAT("$A$",AF$21+1,":$U$",AG$21)),20,FALSE),AF19)</f>
        <v>1398.0427608554699</v>
      </c>
    </row>
    <row r="20" spans="1:33">
      <c r="D20">
        <f t="shared" si="21"/>
        <v>19</v>
      </c>
      <c r="E20">
        <f>MATCH($D20,'All scores'!$A:$A,FALSE)</f>
        <v>155</v>
      </c>
      <c r="F20">
        <f>MATCH($D20,'All scores'!$A:$A,TRUE)</f>
        <v>163</v>
      </c>
    </row>
    <row r="21" spans="1:33">
      <c r="D21">
        <f t="shared" si="21"/>
        <v>20</v>
      </c>
      <c r="E21">
        <f>MATCH($D21,'All scores'!$A:$A,FALSE)</f>
        <v>164</v>
      </c>
      <c r="F21">
        <f>MATCH($D21,'All scores'!$A:$A,TRUE)</f>
        <v>172</v>
      </c>
      <c r="I21" s="11" t="s">
        <v>61</v>
      </c>
      <c r="J21">
        <v>26</v>
      </c>
      <c r="K21">
        <v>44</v>
      </c>
      <c r="L21">
        <v>62</v>
      </c>
      <c r="M21">
        <v>80</v>
      </c>
      <c r="N21">
        <v>98</v>
      </c>
      <c r="O21">
        <v>116</v>
      </c>
      <c r="P21">
        <v>134</v>
      </c>
      <c r="Q21">
        <v>152</v>
      </c>
      <c r="R21">
        <v>170</v>
      </c>
      <c r="S21">
        <v>188</v>
      </c>
      <c r="T21">
        <v>204</v>
      </c>
      <c r="U21">
        <v>222</v>
      </c>
      <c r="V21">
        <v>236</v>
      </c>
      <c r="W21">
        <v>248</v>
      </c>
      <c r="X21">
        <v>260</v>
      </c>
      <c r="Y21">
        <v>278</v>
      </c>
      <c r="Z21">
        <v>296</v>
      </c>
      <c r="AA21" s="9">
        <v>314</v>
      </c>
      <c r="AB21">
        <v>332</v>
      </c>
      <c r="AC21">
        <v>350</v>
      </c>
      <c r="AD21">
        <v>368</v>
      </c>
      <c r="AE21">
        <v>386</v>
      </c>
      <c r="AF21">
        <v>404</v>
      </c>
      <c r="AG21">
        <v>422</v>
      </c>
    </row>
    <row r="22" spans="1:33">
      <c r="D22">
        <f t="shared" si="21"/>
        <v>21</v>
      </c>
      <c r="E22">
        <f>MATCH($D22,'All scores'!$A:$A,FALSE)</f>
        <v>173</v>
      </c>
      <c r="F22">
        <f>MATCH($D22,'All scores'!$A:$A,TRUE)</f>
        <v>181</v>
      </c>
    </row>
    <row r="23" spans="1:33">
      <c r="D23">
        <f t="shared" si="21"/>
        <v>22</v>
      </c>
      <c r="E23">
        <f>MATCH($D23,'All scores'!$A:$A,FALSE)</f>
        <v>182</v>
      </c>
      <c r="F23">
        <f>MATCH($D23,'All scores'!$A:$A,TRUE)</f>
        <v>190</v>
      </c>
    </row>
    <row r="24" spans="1:33">
      <c r="D24">
        <f t="shared" si="21"/>
        <v>23</v>
      </c>
      <c r="E24">
        <f>MATCH($D24,'All scores'!$A:$A,FALSE)</f>
        <v>191</v>
      </c>
      <c r="F24">
        <f>MATCH($D24,'All scores'!$A:$A,TRUE)</f>
        <v>199</v>
      </c>
    </row>
    <row r="26" spans="1:33" ht="31" customHeight="1">
      <c r="A26" s="2" t="s">
        <v>31</v>
      </c>
      <c r="B26" s="2" t="s">
        <v>0</v>
      </c>
      <c r="C26" s="2" t="s">
        <v>32</v>
      </c>
      <c r="D26" s="2" t="s">
        <v>43</v>
      </c>
      <c r="E26" s="2" t="s">
        <v>44</v>
      </c>
      <c r="F26" s="2" t="s">
        <v>34</v>
      </c>
      <c r="G26" s="2" t="s">
        <v>33</v>
      </c>
      <c r="H26" s="2" t="s">
        <v>46</v>
      </c>
      <c r="I26" s="5" t="s">
        <v>29</v>
      </c>
      <c r="J26" s="2" t="s">
        <v>28</v>
      </c>
      <c r="K26" s="2" t="s">
        <v>47</v>
      </c>
      <c r="L26" s="5" t="s">
        <v>6</v>
      </c>
      <c r="M26" s="5" t="s">
        <v>52</v>
      </c>
      <c r="N26" s="2" t="s">
        <v>48</v>
      </c>
      <c r="O26" s="2" t="s">
        <v>49</v>
      </c>
      <c r="P26" s="1" t="s">
        <v>56</v>
      </c>
      <c r="Q26" s="1" t="s">
        <v>54</v>
      </c>
      <c r="R26" s="1" t="s">
        <v>55</v>
      </c>
      <c r="S26" s="1" t="s">
        <v>53</v>
      </c>
      <c r="T26" s="1" t="s">
        <v>57</v>
      </c>
      <c r="U26" s="10" t="s">
        <v>63</v>
      </c>
      <c r="V26" s="10"/>
      <c r="W26" s="10"/>
      <c r="X26" s="10"/>
      <c r="Z26" s="10"/>
      <c r="AB26" s="1" t="s">
        <v>60</v>
      </c>
      <c r="AC26" s="9">
        <f ca="1">MAX(J2:AG19)-MIN(J2:AG19)</f>
        <v>614.01977207912341</v>
      </c>
    </row>
    <row r="27" spans="1:33">
      <c r="A27" t="s">
        <v>10</v>
      </c>
      <c r="B27">
        <v>1</v>
      </c>
      <c r="C27">
        <f t="shared" ref="C27:C63" si="136">VLOOKUP(A27,$I$2:$AG$19,B27+1,FALSE)</f>
        <v>1500</v>
      </c>
      <c r="D27">
        <f>MATCH($B27,'All scores'!$A:$A,FALSE)</f>
        <v>2</v>
      </c>
      <c r="E27">
        <f>MATCH($B27,'All scores'!$A:$A,TRUE)</f>
        <v>10</v>
      </c>
      <c r="F27" t="str">
        <f t="shared" ref="F27:F63" ca="1" si="137">IFERROR(VLOOKUP($A27,INDIRECT(_xlfn.CONCAT("'All scores'!$B$",$D27,":$T$",$E27)),5,FALSE),VLOOKUP($A27,INDIRECT(_xlfn.CONCAT("'FLIPPED'!$B$",$D27,":$T$",$E27)),5,FALSE))</f>
        <v>Essendon</v>
      </c>
      <c r="G27" s="9">
        <f ca="1">VLOOKUP(F27,$I$2:$AG$19,B27+1,FALSE)</f>
        <v>1500</v>
      </c>
      <c r="H27" t="b">
        <f t="shared" ref="H27:H63" ca="1" si="138">IFERROR(VLOOKUP($A27,INDIRECT(_xlfn.CONCAT("'All scores'!$B$",$D27,":$T$",$E27)),9,FALSE),VLOOKUP($A27,INDIRECT(_xlfn.CONCAT("'FLIPPED'!$B$",$D27,":$T$",$E27)),9,FALSE))</f>
        <v>0</v>
      </c>
      <c r="I27" s="6" t="str">
        <f t="shared" ref="I27:I63" ca="1" si="139">IFERROR(VLOOKUP($A27,INDIRECT(_xlfn.CONCAT("'All scores'!$B$",$D27,":$T$",$E27)),1,FALSE),F27)</f>
        <v>Essendon</v>
      </c>
      <c r="J27">
        <f t="shared" ref="J27:J90" ca="1" si="140">IF(H27=TRUE,0,IF(I27=A27,HFA,-1*HFA))</f>
        <v>-200</v>
      </c>
      <c r="K27" s="4">
        <f ca="1">1/(1+(10^((G27-C27-J27)/400)))</f>
        <v>0.2402530733520421</v>
      </c>
      <c r="L27" s="6" t="str">
        <f t="shared" ref="L27:L63" ca="1" si="141">IFERROR(VLOOKUP($A27,INDIRECT(_xlfn.CONCAT("'All scores'!$B$",$D27,":$T$",$E27)),10,FALSE),VLOOKUP($A27,INDIRECT(_xlfn.CONCAT("'FLIPPED'!$B$",$D27,":$T$",$E27)),10,FALSE))</f>
        <v>Essendon</v>
      </c>
      <c r="M27" s="6" t="str">
        <f t="shared" ref="M27:M63" ca="1" si="142">IF(L27=A27,F27,A27)</f>
        <v>Adelaide</v>
      </c>
      <c r="N27">
        <f t="shared" ref="N27:N63" ca="1" si="143">IF(L27="Draw",0.5,IF(L27=A27,1,0))</f>
        <v>0</v>
      </c>
      <c r="O27" s="3">
        <f t="shared" ref="O27:O63" ca="1" si="144">IFERROR(IFERROR(VLOOKUP($A27,INDIRECT(_xlfn.CONCAT("'All scores'!$B$",$D27,":$T$",$E27)),11,FALSE),VLOOKUP($A27,INDIRECT(_xlfn.CONCAT("'FLIPPED'!$B$",$D27,":$T$",$E27)),11,FALSE)),"")</f>
        <v>-12</v>
      </c>
      <c r="P27" s="8">
        <f ca="1">LN(1+ABS(O27))</f>
        <v>2.5649493574615367</v>
      </c>
      <c r="Q27" s="7">
        <f t="shared" ref="Q27:Q63" ca="1" si="145">VLOOKUP(L27,$I$2:$AG$19,$B27+1,FALSE)</f>
        <v>1500</v>
      </c>
      <c r="R27" s="7">
        <f t="shared" ref="R27:R63" ca="1" si="146">VLOOKUP(M27,$I$2:$AG$19,$B27+1,FALSE)</f>
        <v>1500</v>
      </c>
      <c r="S27" s="8">
        <f t="shared" ref="S27" ca="1" si="147">IFERROR((MVC/((Q27-R27)*0.001+MVC))*P27,1)</f>
        <v>2.5649493574615367</v>
      </c>
      <c r="T27" s="9">
        <f t="shared" ref="T27" ca="1" si="148">IFERROR(C27+k*S27*(N27-K27),C27)</f>
        <v>1487.6752606775503</v>
      </c>
      <c r="U27" s="9">
        <f ca="1">C27-G27</f>
        <v>0</v>
      </c>
      <c r="X27" s="9"/>
      <c r="Z27" s="9"/>
      <c r="AB27" s="2" t="s">
        <v>58</v>
      </c>
      <c r="AC27" s="4">
        <f ca="1">CORREL($K$45:$K$422,$N$45:$N$422)</f>
        <v>0.28467738173266877</v>
      </c>
      <c r="AD27" s="4"/>
    </row>
    <row r="28" spans="1:33">
      <c r="A28" t="s">
        <v>12</v>
      </c>
      <c r="B28">
        <v>1</v>
      </c>
      <c r="C28">
        <f t="shared" si="136"/>
        <v>1500</v>
      </c>
      <c r="D28">
        <f>MATCH($B28,'All scores'!$A:$A,FALSE)</f>
        <v>2</v>
      </c>
      <c r="E28">
        <f>MATCH($B28,'All scores'!$A:$A,TRUE)</f>
        <v>10</v>
      </c>
      <c r="F28" t="str">
        <f t="shared" ca="1" si="137"/>
        <v>St. Kilda</v>
      </c>
      <c r="G28" s="9">
        <f t="shared" ref="G28:G62" ca="1" si="149">VLOOKUP(F28,$I$2:$AG$19,B28+1,FALSE)</f>
        <v>1500</v>
      </c>
      <c r="H28" t="b">
        <f t="shared" ca="1" si="138"/>
        <v>0</v>
      </c>
      <c r="I28" s="6" t="str">
        <f t="shared" ca="1" si="139"/>
        <v>St. Kilda</v>
      </c>
      <c r="J28">
        <f t="shared" ca="1" si="140"/>
        <v>-200</v>
      </c>
      <c r="K28" s="4">
        <f t="shared" ref="K28:K62" ca="1" si="150">1/(1+(10^((G28-C28-J28)/400)))</f>
        <v>0.2402530733520421</v>
      </c>
      <c r="L28" s="6" t="str">
        <f t="shared" ca="1" si="141"/>
        <v>St. Kilda</v>
      </c>
      <c r="M28" s="6" t="str">
        <f t="shared" ca="1" si="142"/>
        <v>Brisbane Lions</v>
      </c>
      <c r="N28">
        <f t="shared" ca="1" si="143"/>
        <v>0</v>
      </c>
      <c r="O28" s="3">
        <f t="shared" ca="1" si="144"/>
        <v>-25</v>
      </c>
      <c r="P28" s="8">
        <f t="shared" ref="P28:P91" ca="1" si="151">LN(1+ABS(O28))</f>
        <v>3.2580965380214821</v>
      </c>
      <c r="Q28" s="7">
        <f t="shared" ca="1" si="145"/>
        <v>1500</v>
      </c>
      <c r="R28" s="7">
        <f t="shared" ca="1" si="146"/>
        <v>1500</v>
      </c>
      <c r="S28" s="8">
        <f t="shared" ref="S28:S62" ca="1" si="152">IFERROR((MVC/((Q28-R28)*0.001+MVC))*P28,1)</f>
        <v>3.2580965380214821</v>
      </c>
      <c r="T28" s="9">
        <f t="shared" ref="T28:T62" ca="1" si="153">IFERROR(C28+k*S28*(N28-K28),C28)</f>
        <v>1484.3446458692538</v>
      </c>
      <c r="U28" s="9">
        <f t="shared" ref="U28:U91" ca="1" si="154">C28-G28</f>
        <v>0</v>
      </c>
      <c r="Z28" s="9"/>
      <c r="AB28" s="2" t="s">
        <v>59</v>
      </c>
      <c r="AC28" s="4">
        <f ca="1">CORREL($O$45:$O$422,$U$45:$U$422)</f>
        <v>0.53079744030898812</v>
      </c>
      <c r="AD28" s="4"/>
    </row>
    <row r="29" spans="1:33">
      <c r="A29" t="s">
        <v>8</v>
      </c>
      <c r="B29">
        <v>1</v>
      </c>
      <c r="C29">
        <f t="shared" si="136"/>
        <v>1500</v>
      </c>
      <c r="D29">
        <f>MATCH($B29,'All scores'!$A:$A,FALSE)</f>
        <v>2</v>
      </c>
      <c r="E29">
        <f>MATCH($B29,'All scores'!$A:$A,TRUE)</f>
        <v>10</v>
      </c>
      <c r="F29" t="str">
        <f t="shared" ca="1" si="137"/>
        <v>Richmond</v>
      </c>
      <c r="G29" s="9">
        <f t="shared" ca="1" si="149"/>
        <v>1500</v>
      </c>
      <c r="H29" t="b">
        <f t="shared" ca="1" si="138"/>
        <v>1</v>
      </c>
      <c r="I29" s="6" t="str">
        <f t="shared" ca="1" si="139"/>
        <v>Richmond</v>
      </c>
      <c r="J29">
        <f t="shared" ca="1" si="140"/>
        <v>0</v>
      </c>
      <c r="K29" s="4">
        <f t="shared" ca="1" si="150"/>
        <v>0.5</v>
      </c>
      <c r="L29" s="6" t="str">
        <f t="shared" ca="1" si="141"/>
        <v>Richmond</v>
      </c>
      <c r="M29" s="6" t="str">
        <f t="shared" ca="1" si="142"/>
        <v>Carlton</v>
      </c>
      <c r="N29">
        <f t="shared" ca="1" si="143"/>
        <v>0</v>
      </c>
      <c r="O29" s="3">
        <f t="shared" ca="1" si="144"/>
        <v>-26</v>
      </c>
      <c r="P29" s="8">
        <f t="shared" ca="1" si="151"/>
        <v>3.2958368660043291</v>
      </c>
      <c r="Q29" s="7">
        <f t="shared" ca="1" si="145"/>
        <v>1500</v>
      </c>
      <c r="R29" s="7">
        <f t="shared" ca="1" si="146"/>
        <v>1500</v>
      </c>
      <c r="S29" s="8">
        <f t="shared" ca="1" si="152"/>
        <v>3.2958368660043291</v>
      </c>
      <c r="T29" s="9">
        <f t="shared" ca="1" si="153"/>
        <v>1467.0416313399567</v>
      </c>
      <c r="U29" s="9">
        <f t="shared" ca="1" si="154"/>
        <v>0</v>
      </c>
      <c r="Z29" s="9"/>
    </row>
    <row r="30" spans="1:33">
      <c r="A30" t="s">
        <v>18</v>
      </c>
      <c r="B30">
        <v>1</v>
      </c>
      <c r="C30">
        <f t="shared" si="136"/>
        <v>1500</v>
      </c>
      <c r="D30">
        <f>MATCH($B30,'All scores'!$A:$A,FALSE)</f>
        <v>2</v>
      </c>
      <c r="E30">
        <f>MATCH($B30,'All scores'!$A:$A,TRUE)</f>
        <v>10</v>
      </c>
      <c r="F30" t="str">
        <f t="shared" ca="1" si="137"/>
        <v>Hawthorn</v>
      </c>
      <c r="G30" s="9">
        <f t="shared" ca="1" si="149"/>
        <v>1500</v>
      </c>
      <c r="H30" t="b">
        <f t="shared" ca="1" si="138"/>
        <v>1</v>
      </c>
      <c r="I30" s="6" t="str">
        <f t="shared" ca="1" si="139"/>
        <v>Hawthorn</v>
      </c>
      <c r="J30">
        <f t="shared" ca="1" si="140"/>
        <v>0</v>
      </c>
      <c r="K30" s="4">
        <f t="shared" ca="1" si="150"/>
        <v>0.5</v>
      </c>
      <c r="L30" s="6" t="str">
        <f t="shared" ca="1" si="141"/>
        <v>Hawthorn</v>
      </c>
      <c r="M30" s="6" t="str">
        <f t="shared" ca="1" si="142"/>
        <v>Collingwood</v>
      </c>
      <c r="N30">
        <f t="shared" ca="1" si="143"/>
        <v>0</v>
      </c>
      <c r="O30" s="3">
        <f t="shared" ca="1" si="144"/>
        <v>-34</v>
      </c>
      <c r="P30" s="8">
        <f t="shared" ca="1" si="151"/>
        <v>3.5553480614894135</v>
      </c>
      <c r="Q30" s="7">
        <f t="shared" ca="1" si="145"/>
        <v>1500</v>
      </c>
      <c r="R30" s="7">
        <f t="shared" ca="1" si="146"/>
        <v>1500</v>
      </c>
      <c r="S30" s="8">
        <f t="shared" ca="1" si="152"/>
        <v>3.5553480614894135</v>
      </c>
      <c r="T30" s="9">
        <f t="shared" ca="1" si="153"/>
        <v>1464.4465193851058</v>
      </c>
      <c r="U30" s="9">
        <f t="shared" ca="1" si="154"/>
        <v>0</v>
      </c>
      <c r="Z30" s="9"/>
      <c r="AB30" s="5"/>
    </row>
    <row r="31" spans="1:33">
      <c r="A31" t="s">
        <v>9</v>
      </c>
      <c r="B31">
        <v>1</v>
      </c>
      <c r="C31">
        <f t="shared" si="136"/>
        <v>1500</v>
      </c>
      <c r="D31">
        <f>MATCH($B31,'All scores'!$A:$A,FALSE)</f>
        <v>2</v>
      </c>
      <c r="E31">
        <f>MATCH($B31,'All scores'!$A:$A,TRUE)</f>
        <v>10</v>
      </c>
      <c r="F31" t="str">
        <f t="shared" ca="1" si="137"/>
        <v>Adelaide</v>
      </c>
      <c r="G31" s="9">
        <f t="shared" ca="1" si="149"/>
        <v>1500</v>
      </c>
      <c r="H31" t="b">
        <f t="shared" ca="1" si="138"/>
        <v>0</v>
      </c>
      <c r="I31" s="6" t="str">
        <f t="shared" ca="1" si="139"/>
        <v>Essendon</v>
      </c>
      <c r="J31">
        <f t="shared" ca="1" si="140"/>
        <v>200</v>
      </c>
      <c r="K31" s="4">
        <f t="shared" ca="1" si="150"/>
        <v>0.75974692664795784</v>
      </c>
      <c r="L31" s="6" t="str">
        <f t="shared" ca="1" si="141"/>
        <v>Essendon</v>
      </c>
      <c r="M31" s="6" t="str">
        <f t="shared" ca="1" si="142"/>
        <v>Adelaide</v>
      </c>
      <c r="N31">
        <f t="shared" ca="1" si="143"/>
        <v>1</v>
      </c>
      <c r="O31" s="3">
        <f t="shared" ca="1" si="144"/>
        <v>12</v>
      </c>
      <c r="P31" s="8">
        <f t="shared" ca="1" si="151"/>
        <v>2.5649493574615367</v>
      </c>
      <c r="Q31" s="7">
        <f t="shared" ca="1" si="145"/>
        <v>1500</v>
      </c>
      <c r="R31" s="7">
        <f t="shared" ca="1" si="146"/>
        <v>1500</v>
      </c>
      <c r="S31" s="8">
        <f t="shared" ca="1" si="152"/>
        <v>2.5649493574615367</v>
      </c>
      <c r="T31" s="9">
        <f t="shared" ca="1" si="153"/>
        <v>1512.3247393224497</v>
      </c>
      <c r="U31" s="9">
        <f t="shared" ca="1" si="154"/>
        <v>0</v>
      </c>
      <c r="Z31" s="9"/>
      <c r="AB31" s="6"/>
      <c r="AC31" s="6"/>
    </row>
    <row r="32" spans="1:33">
      <c r="A32" t="s">
        <v>14</v>
      </c>
      <c r="B32">
        <v>1</v>
      </c>
      <c r="C32">
        <f t="shared" si="136"/>
        <v>1500</v>
      </c>
      <c r="D32">
        <f>MATCH($B32,'All scores'!$A:$A,FALSE)</f>
        <v>2</v>
      </c>
      <c r="E32">
        <f>MATCH($B32,'All scores'!$A:$A,TRUE)</f>
        <v>10</v>
      </c>
      <c r="F32" t="str">
        <f t="shared" ca="1" si="137"/>
        <v>Port Adelaide</v>
      </c>
      <c r="G32" s="9">
        <f t="shared" ca="1" si="149"/>
        <v>1500</v>
      </c>
      <c r="H32" t="b">
        <f t="shared" ca="1" si="138"/>
        <v>0</v>
      </c>
      <c r="I32" s="6" t="str">
        <f t="shared" ca="1" si="139"/>
        <v>Port Adelaide</v>
      </c>
      <c r="J32">
        <f t="shared" ca="1" si="140"/>
        <v>-200</v>
      </c>
      <c r="K32" s="4">
        <f t="shared" ca="1" si="150"/>
        <v>0.2402530733520421</v>
      </c>
      <c r="L32" s="6" t="str">
        <f t="shared" ca="1" si="141"/>
        <v>Port Adelaide</v>
      </c>
      <c r="M32" s="6" t="str">
        <f t="shared" ca="1" si="142"/>
        <v>Fremantle</v>
      </c>
      <c r="N32">
        <f t="shared" ca="1" si="143"/>
        <v>0</v>
      </c>
      <c r="O32" s="3">
        <f t="shared" ca="1" si="144"/>
        <v>-50</v>
      </c>
      <c r="P32" s="8">
        <f t="shared" ca="1" si="151"/>
        <v>3.9318256327243257</v>
      </c>
      <c r="Q32" s="7">
        <f t="shared" ca="1" si="145"/>
        <v>1500</v>
      </c>
      <c r="R32" s="7">
        <f t="shared" ca="1" si="146"/>
        <v>1500</v>
      </c>
      <c r="S32" s="8">
        <f t="shared" ca="1" si="152"/>
        <v>3.9318256327243257</v>
      </c>
      <c r="T32" s="9">
        <f t="shared" ca="1" si="153"/>
        <v>1481.107336157073</v>
      </c>
      <c r="U32" s="9">
        <f t="shared" ca="1" si="154"/>
        <v>0</v>
      </c>
      <c r="Z32" s="9"/>
      <c r="AB32" s="6"/>
      <c r="AC32" s="6"/>
    </row>
    <row r="33" spans="1:26">
      <c r="A33" t="s">
        <v>22</v>
      </c>
      <c r="B33">
        <v>1</v>
      </c>
      <c r="C33">
        <f t="shared" si="136"/>
        <v>1500</v>
      </c>
      <c r="D33">
        <f>MATCH($B33,'All scores'!$A:$A,FALSE)</f>
        <v>2</v>
      </c>
      <c r="E33">
        <f>MATCH($B33,'All scores'!$A:$A,TRUE)</f>
        <v>10</v>
      </c>
      <c r="F33" t="str">
        <f t="shared" ca="1" si="137"/>
        <v>Melbourne</v>
      </c>
      <c r="G33" s="9">
        <f t="shared" ca="1" si="149"/>
        <v>1500</v>
      </c>
      <c r="H33" t="b">
        <f t="shared" ca="1" si="138"/>
        <v>1</v>
      </c>
      <c r="I33" s="6" t="str">
        <f t="shared" ca="1" si="139"/>
        <v>Melbourne</v>
      </c>
      <c r="J33">
        <f t="shared" ca="1" si="140"/>
        <v>0</v>
      </c>
      <c r="K33" s="4">
        <f t="shared" ca="1" si="150"/>
        <v>0.5</v>
      </c>
      <c r="L33" s="6" t="str">
        <f t="shared" ca="1" si="141"/>
        <v>Geelong</v>
      </c>
      <c r="M33" s="6" t="str">
        <f t="shared" ca="1" si="142"/>
        <v>Melbourne</v>
      </c>
      <c r="N33">
        <f t="shared" ca="1" si="143"/>
        <v>1</v>
      </c>
      <c r="O33" s="3">
        <f t="shared" ca="1" si="144"/>
        <v>3</v>
      </c>
      <c r="P33" s="8">
        <f t="shared" ca="1" si="151"/>
        <v>1.3862943611198906</v>
      </c>
      <c r="Q33" s="7">
        <f t="shared" ca="1" si="145"/>
        <v>1500</v>
      </c>
      <c r="R33" s="7">
        <f t="shared" ca="1" si="146"/>
        <v>1500</v>
      </c>
      <c r="S33" s="8">
        <f t="shared" ca="1" si="152"/>
        <v>1.3862943611198906</v>
      </c>
      <c r="T33" s="9">
        <f t="shared" ca="1" si="153"/>
        <v>1513.8629436111989</v>
      </c>
      <c r="U33" s="9">
        <f t="shared" ca="1" si="154"/>
        <v>0</v>
      </c>
      <c r="Z33" s="9"/>
    </row>
    <row r="34" spans="1:26">
      <c r="A34" t="s">
        <v>15</v>
      </c>
      <c r="B34">
        <v>1</v>
      </c>
      <c r="C34">
        <f t="shared" si="136"/>
        <v>1500</v>
      </c>
      <c r="D34">
        <f>MATCH($B34,'All scores'!$A:$A,FALSE)</f>
        <v>2</v>
      </c>
      <c r="E34">
        <f>MATCH($B34,'All scores'!$A:$A,TRUE)</f>
        <v>10</v>
      </c>
      <c r="F34" t="str">
        <f t="shared" ca="1" si="137"/>
        <v>North Melbourne</v>
      </c>
      <c r="G34" s="9">
        <f t="shared" ca="1" si="149"/>
        <v>1500</v>
      </c>
      <c r="H34" t="b">
        <f t="shared" ca="1" si="138"/>
        <v>0</v>
      </c>
      <c r="I34" s="6" t="str">
        <f t="shared" ca="1" si="139"/>
        <v>Gold Coast</v>
      </c>
      <c r="J34">
        <f t="shared" ca="1" si="140"/>
        <v>200</v>
      </c>
      <c r="K34" s="4">
        <f t="shared" ca="1" si="150"/>
        <v>0.75974692664795784</v>
      </c>
      <c r="L34" s="6" t="str">
        <f t="shared" ca="1" si="141"/>
        <v>Gold Coast</v>
      </c>
      <c r="M34" s="6" t="str">
        <f t="shared" ca="1" si="142"/>
        <v>North Melbourne</v>
      </c>
      <c r="N34">
        <f t="shared" ca="1" si="143"/>
        <v>1</v>
      </c>
      <c r="O34" s="3">
        <f t="shared" ca="1" si="144"/>
        <v>16</v>
      </c>
      <c r="P34" s="8">
        <f t="shared" ca="1" si="151"/>
        <v>2.8332133440562162</v>
      </c>
      <c r="Q34" s="7">
        <f t="shared" ca="1" si="145"/>
        <v>1500</v>
      </c>
      <c r="R34" s="7">
        <f t="shared" ca="1" si="146"/>
        <v>1500</v>
      </c>
      <c r="S34" s="8">
        <f t="shared" ca="1" si="152"/>
        <v>2.8332133440562162</v>
      </c>
      <c r="T34" s="9">
        <f t="shared" ca="1" si="153"/>
        <v>1513.6137642674305</v>
      </c>
      <c r="U34" s="9">
        <f t="shared" ca="1" si="154"/>
        <v>0</v>
      </c>
      <c r="Z34" s="9"/>
    </row>
    <row r="35" spans="1:26">
      <c r="A35" t="s">
        <v>19</v>
      </c>
      <c r="B35">
        <v>1</v>
      </c>
      <c r="C35">
        <f t="shared" si="136"/>
        <v>1500</v>
      </c>
      <c r="D35">
        <f>MATCH($B35,'All scores'!$A:$A,FALSE)</f>
        <v>2</v>
      </c>
      <c r="E35">
        <f>MATCH($B35,'All scores'!$A:$A,TRUE)</f>
        <v>10</v>
      </c>
      <c r="F35" t="str">
        <f t="shared" ca="1" si="137"/>
        <v>Western Bulldogs</v>
      </c>
      <c r="G35" s="9">
        <f t="shared" ca="1" si="149"/>
        <v>1500</v>
      </c>
      <c r="H35" t="b">
        <f t="shared" ca="1" si="138"/>
        <v>0</v>
      </c>
      <c r="I35" s="6" t="str">
        <f t="shared" ca="1" si="139"/>
        <v>GWS</v>
      </c>
      <c r="J35">
        <f t="shared" ca="1" si="140"/>
        <v>200</v>
      </c>
      <c r="K35" s="4">
        <f t="shared" ca="1" si="150"/>
        <v>0.75974692664795784</v>
      </c>
      <c r="L35" s="6" t="str">
        <f t="shared" ca="1" si="141"/>
        <v>GWS</v>
      </c>
      <c r="M35" s="6" t="str">
        <f t="shared" ca="1" si="142"/>
        <v>Western Bulldogs</v>
      </c>
      <c r="N35">
        <f t="shared" ca="1" si="143"/>
        <v>1</v>
      </c>
      <c r="O35" s="3">
        <f t="shared" ca="1" si="144"/>
        <v>82</v>
      </c>
      <c r="P35" s="8">
        <f t="shared" ca="1" si="151"/>
        <v>4.4188406077965983</v>
      </c>
      <c r="Q35" s="7">
        <f t="shared" ca="1" si="145"/>
        <v>1500</v>
      </c>
      <c r="R35" s="7">
        <f t="shared" ca="1" si="146"/>
        <v>1500</v>
      </c>
      <c r="S35" s="8">
        <f t="shared" ca="1" si="152"/>
        <v>4.4188406077965983</v>
      </c>
      <c r="T35" s="9">
        <f t="shared" ca="1" si="153"/>
        <v>1521.2328007335188</v>
      </c>
      <c r="U35" s="9">
        <f t="shared" ca="1" si="154"/>
        <v>0</v>
      </c>
      <c r="Z35" s="9"/>
    </row>
    <row r="36" spans="1:26">
      <c r="A36" t="s">
        <v>17</v>
      </c>
      <c r="B36">
        <v>1</v>
      </c>
      <c r="C36">
        <f t="shared" si="136"/>
        <v>1500</v>
      </c>
      <c r="D36">
        <f>MATCH($B36,'All scores'!$A:$A,FALSE)</f>
        <v>2</v>
      </c>
      <c r="E36">
        <f>MATCH($B36,'All scores'!$A:$A,TRUE)</f>
        <v>10</v>
      </c>
      <c r="F36" t="str">
        <f t="shared" ca="1" si="137"/>
        <v>Collingwood</v>
      </c>
      <c r="G36" s="9">
        <f t="shared" ca="1" si="149"/>
        <v>1500</v>
      </c>
      <c r="H36" t="b">
        <f t="shared" ca="1" si="138"/>
        <v>1</v>
      </c>
      <c r="I36" s="6" t="str">
        <f t="shared" ca="1" si="139"/>
        <v>Hawthorn</v>
      </c>
      <c r="J36">
        <f t="shared" ca="1" si="140"/>
        <v>0</v>
      </c>
      <c r="K36" s="4">
        <f t="shared" ca="1" si="150"/>
        <v>0.5</v>
      </c>
      <c r="L36" s="6" t="str">
        <f t="shared" ca="1" si="141"/>
        <v>Hawthorn</v>
      </c>
      <c r="M36" s="6" t="str">
        <f t="shared" ca="1" si="142"/>
        <v>Collingwood</v>
      </c>
      <c r="N36">
        <f t="shared" ca="1" si="143"/>
        <v>1</v>
      </c>
      <c r="O36" s="3">
        <f t="shared" ca="1" si="144"/>
        <v>34</v>
      </c>
      <c r="P36" s="8">
        <f t="shared" ca="1" si="151"/>
        <v>3.5553480614894135</v>
      </c>
      <c r="Q36" s="7">
        <f t="shared" ca="1" si="145"/>
        <v>1500</v>
      </c>
      <c r="R36" s="7">
        <f t="shared" ca="1" si="146"/>
        <v>1500</v>
      </c>
      <c r="S36" s="8">
        <f t="shared" ca="1" si="152"/>
        <v>3.5553480614894135</v>
      </c>
      <c r="T36" s="9">
        <f t="shared" ca="1" si="153"/>
        <v>1535.5534806148942</v>
      </c>
      <c r="U36" s="9">
        <f t="shared" ca="1" si="154"/>
        <v>0</v>
      </c>
      <c r="Z36" s="9"/>
    </row>
    <row r="37" spans="1:26">
      <c r="A37" t="s">
        <v>21</v>
      </c>
      <c r="B37">
        <v>1</v>
      </c>
      <c r="C37">
        <f t="shared" si="136"/>
        <v>1500</v>
      </c>
      <c r="D37">
        <f>MATCH($B37,'All scores'!$A:$A,FALSE)</f>
        <v>2</v>
      </c>
      <c r="E37">
        <f>MATCH($B37,'All scores'!$A:$A,TRUE)</f>
        <v>10</v>
      </c>
      <c r="F37" t="str">
        <f t="shared" ca="1" si="137"/>
        <v>Geelong</v>
      </c>
      <c r="G37" s="9">
        <f t="shared" ca="1" si="149"/>
        <v>1500</v>
      </c>
      <c r="H37" t="b">
        <f t="shared" ca="1" si="138"/>
        <v>1</v>
      </c>
      <c r="I37" s="6" t="str">
        <f t="shared" ca="1" si="139"/>
        <v>Melbourne</v>
      </c>
      <c r="J37">
        <f t="shared" ca="1" si="140"/>
        <v>0</v>
      </c>
      <c r="K37" s="4">
        <f t="shared" ca="1" si="150"/>
        <v>0.5</v>
      </c>
      <c r="L37" s="6" t="str">
        <f t="shared" ca="1" si="141"/>
        <v>Geelong</v>
      </c>
      <c r="M37" s="6" t="str">
        <f t="shared" ca="1" si="142"/>
        <v>Melbourne</v>
      </c>
      <c r="N37">
        <f t="shared" ca="1" si="143"/>
        <v>0</v>
      </c>
      <c r="O37" s="3">
        <f t="shared" ca="1" si="144"/>
        <v>-3</v>
      </c>
      <c r="P37" s="8">
        <f t="shared" ca="1" si="151"/>
        <v>1.3862943611198906</v>
      </c>
      <c r="Q37" s="7">
        <f t="shared" ca="1" si="145"/>
        <v>1500</v>
      </c>
      <c r="R37" s="7">
        <f t="shared" ca="1" si="146"/>
        <v>1500</v>
      </c>
      <c r="S37" s="8">
        <f t="shared" ca="1" si="152"/>
        <v>1.3862943611198906</v>
      </c>
      <c r="T37" s="9">
        <f t="shared" ca="1" si="153"/>
        <v>1486.1370563888011</v>
      </c>
      <c r="U37" s="9">
        <f t="shared" ca="1" si="154"/>
        <v>0</v>
      </c>
      <c r="Z37" s="9"/>
    </row>
    <row r="38" spans="1:26">
      <c r="A38" t="s">
        <v>16</v>
      </c>
      <c r="B38">
        <v>1</v>
      </c>
      <c r="C38">
        <f t="shared" si="136"/>
        <v>1500</v>
      </c>
      <c r="D38">
        <f>MATCH($B38,'All scores'!$A:$A,FALSE)</f>
        <v>2</v>
      </c>
      <c r="E38">
        <f>MATCH($B38,'All scores'!$A:$A,TRUE)</f>
        <v>10</v>
      </c>
      <c r="F38" t="str">
        <f t="shared" ca="1" si="137"/>
        <v>Gold Coast</v>
      </c>
      <c r="G38" s="9">
        <f t="shared" ca="1" si="149"/>
        <v>1500</v>
      </c>
      <c r="H38" t="b">
        <f t="shared" ca="1" si="138"/>
        <v>0</v>
      </c>
      <c r="I38" s="6" t="str">
        <f t="shared" ca="1" si="139"/>
        <v>Gold Coast</v>
      </c>
      <c r="J38">
        <f t="shared" ca="1" si="140"/>
        <v>-200</v>
      </c>
      <c r="K38" s="4">
        <f t="shared" ca="1" si="150"/>
        <v>0.2402530733520421</v>
      </c>
      <c r="L38" s="6" t="str">
        <f t="shared" ca="1" si="141"/>
        <v>Gold Coast</v>
      </c>
      <c r="M38" s="6" t="str">
        <f t="shared" ca="1" si="142"/>
        <v>North Melbourne</v>
      </c>
      <c r="N38">
        <f t="shared" ca="1" si="143"/>
        <v>0</v>
      </c>
      <c r="O38" s="3">
        <f t="shared" ca="1" si="144"/>
        <v>-16</v>
      </c>
      <c r="P38" s="8">
        <f t="shared" ca="1" si="151"/>
        <v>2.8332133440562162</v>
      </c>
      <c r="Q38" s="7">
        <f t="shared" ca="1" si="145"/>
        <v>1500</v>
      </c>
      <c r="R38" s="7">
        <f t="shared" ca="1" si="146"/>
        <v>1500</v>
      </c>
      <c r="S38" s="8">
        <f t="shared" ca="1" si="152"/>
        <v>2.8332133440562162</v>
      </c>
      <c r="T38" s="9">
        <f t="shared" ca="1" si="153"/>
        <v>1486.3862357325695</v>
      </c>
      <c r="U38" s="9">
        <f t="shared" ca="1" si="154"/>
        <v>0</v>
      </c>
      <c r="Z38" s="9"/>
    </row>
    <row r="39" spans="1:26">
      <c r="A39" t="s">
        <v>13</v>
      </c>
      <c r="B39">
        <v>1</v>
      </c>
      <c r="C39">
        <f t="shared" si="136"/>
        <v>1500</v>
      </c>
      <c r="D39">
        <f>MATCH($B39,'All scores'!$A:$A,FALSE)</f>
        <v>2</v>
      </c>
      <c r="E39">
        <f>MATCH($B39,'All scores'!$A:$A,TRUE)</f>
        <v>10</v>
      </c>
      <c r="F39" t="str">
        <f t="shared" ca="1" si="137"/>
        <v>Fremantle</v>
      </c>
      <c r="G39" s="9">
        <f t="shared" ca="1" si="149"/>
        <v>1500</v>
      </c>
      <c r="H39" t="b">
        <f t="shared" ca="1" si="138"/>
        <v>0</v>
      </c>
      <c r="I39" s="6" t="str">
        <f t="shared" ca="1" si="139"/>
        <v>Port Adelaide</v>
      </c>
      <c r="J39">
        <f t="shared" ca="1" si="140"/>
        <v>200</v>
      </c>
      <c r="K39" s="4">
        <f t="shared" ca="1" si="150"/>
        <v>0.75974692664795784</v>
      </c>
      <c r="L39" s="6" t="str">
        <f t="shared" ca="1" si="141"/>
        <v>Port Adelaide</v>
      </c>
      <c r="M39" s="6" t="str">
        <f t="shared" ca="1" si="142"/>
        <v>Fremantle</v>
      </c>
      <c r="N39">
        <f t="shared" ca="1" si="143"/>
        <v>1</v>
      </c>
      <c r="O39" s="3">
        <f t="shared" ca="1" si="144"/>
        <v>50</v>
      </c>
      <c r="P39" s="8">
        <f t="shared" ca="1" si="151"/>
        <v>3.9318256327243257</v>
      </c>
      <c r="Q39" s="7">
        <f t="shared" ca="1" si="145"/>
        <v>1500</v>
      </c>
      <c r="R39" s="7">
        <f t="shared" ca="1" si="146"/>
        <v>1500</v>
      </c>
      <c r="S39" s="8">
        <f t="shared" ca="1" si="152"/>
        <v>3.9318256327243257</v>
      </c>
      <c r="T39" s="9">
        <f t="shared" ca="1" si="153"/>
        <v>1518.892663842927</v>
      </c>
      <c r="U39" s="9">
        <f t="shared" ca="1" si="154"/>
        <v>0</v>
      </c>
      <c r="Z39" s="9"/>
    </row>
    <row r="40" spans="1:26">
      <c r="A40" t="s">
        <v>7</v>
      </c>
      <c r="B40">
        <v>1</v>
      </c>
      <c r="C40">
        <f t="shared" si="136"/>
        <v>1500</v>
      </c>
      <c r="D40">
        <f>MATCH($B40,'All scores'!$A:$A,FALSE)</f>
        <v>2</v>
      </c>
      <c r="E40">
        <f>MATCH($B40,'All scores'!$A:$A,TRUE)</f>
        <v>10</v>
      </c>
      <c r="F40" t="str">
        <f t="shared" ca="1" si="137"/>
        <v>Carlton</v>
      </c>
      <c r="G40" s="9">
        <f t="shared" ca="1" si="149"/>
        <v>1500</v>
      </c>
      <c r="H40" t="b">
        <f t="shared" ca="1" si="138"/>
        <v>1</v>
      </c>
      <c r="I40" s="6" t="str">
        <f t="shared" ca="1" si="139"/>
        <v>Richmond</v>
      </c>
      <c r="J40">
        <f t="shared" ca="1" si="140"/>
        <v>0</v>
      </c>
      <c r="K40" s="4">
        <f t="shared" ca="1" si="150"/>
        <v>0.5</v>
      </c>
      <c r="L40" s="6" t="str">
        <f t="shared" ca="1" si="141"/>
        <v>Richmond</v>
      </c>
      <c r="M40" s="6" t="str">
        <f t="shared" ca="1" si="142"/>
        <v>Carlton</v>
      </c>
      <c r="N40">
        <f t="shared" ca="1" si="143"/>
        <v>1</v>
      </c>
      <c r="O40" s="3">
        <f t="shared" ca="1" si="144"/>
        <v>26</v>
      </c>
      <c r="P40" s="8">
        <f t="shared" ca="1" si="151"/>
        <v>3.2958368660043291</v>
      </c>
      <c r="Q40" s="7">
        <f t="shared" ca="1" si="145"/>
        <v>1500</v>
      </c>
      <c r="R40" s="7">
        <f t="shared" ca="1" si="146"/>
        <v>1500</v>
      </c>
      <c r="S40" s="8">
        <f t="shared" ca="1" si="152"/>
        <v>3.2958368660043291</v>
      </c>
      <c r="T40" s="9">
        <f t="shared" ca="1" si="153"/>
        <v>1532.9583686600433</v>
      </c>
      <c r="U40" s="9">
        <f t="shared" ca="1" si="154"/>
        <v>0</v>
      </c>
      <c r="Z40" s="9"/>
    </row>
    <row r="41" spans="1:26">
      <c r="A41" t="s">
        <v>11</v>
      </c>
      <c r="B41">
        <v>1</v>
      </c>
      <c r="C41">
        <f t="shared" si="136"/>
        <v>1500</v>
      </c>
      <c r="D41">
        <f>MATCH($B41,'All scores'!$A:$A,FALSE)</f>
        <v>2</v>
      </c>
      <c r="E41">
        <f>MATCH($B41,'All scores'!$A:$A,TRUE)</f>
        <v>10</v>
      </c>
      <c r="F41" t="str">
        <f t="shared" ca="1" si="137"/>
        <v>Brisbane Lions</v>
      </c>
      <c r="G41" s="9">
        <f t="shared" ca="1" si="149"/>
        <v>1500</v>
      </c>
      <c r="H41" t="b">
        <f t="shared" ca="1" si="138"/>
        <v>0</v>
      </c>
      <c r="I41" s="6" t="str">
        <f t="shared" ca="1" si="139"/>
        <v>St. Kilda</v>
      </c>
      <c r="J41">
        <f t="shared" ca="1" si="140"/>
        <v>200</v>
      </c>
      <c r="K41" s="4">
        <f t="shared" ca="1" si="150"/>
        <v>0.75974692664795784</v>
      </c>
      <c r="L41" s="6" t="str">
        <f t="shared" ca="1" si="141"/>
        <v>St. Kilda</v>
      </c>
      <c r="M41" s="6" t="str">
        <f t="shared" ca="1" si="142"/>
        <v>Brisbane Lions</v>
      </c>
      <c r="N41">
        <f t="shared" ca="1" si="143"/>
        <v>1</v>
      </c>
      <c r="O41" s="3">
        <f t="shared" ca="1" si="144"/>
        <v>25</v>
      </c>
      <c r="P41" s="8">
        <f t="shared" ca="1" si="151"/>
        <v>3.2580965380214821</v>
      </c>
      <c r="Q41" s="7">
        <f t="shared" ca="1" si="145"/>
        <v>1500</v>
      </c>
      <c r="R41" s="7">
        <f t="shared" ca="1" si="146"/>
        <v>1500</v>
      </c>
      <c r="S41" s="8">
        <f t="shared" ca="1" si="152"/>
        <v>3.2580965380214821</v>
      </c>
      <c r="T41" s="9">
        <f t="shared" ca="1" si="153"/>
        <v>1515.6553541307462</v>
      </c>
      <c r="U41" s="9">
        <f t="shared" ca="1" si="154"/>
        <v>0</v>
      </c>
      <c r="Z41" s="9"/>
    </row>
    <row r="42" spans="1:26">
      <c r="A42" t="s">
        <v>24</v>
      </c>
      <c r="B42">
        <v>1</v>
      </c>
      <c r="C42">
        <f t="shared" si="136"/>
        <v>1500</v>
      </c>
      <c r="D42">
        <f>MATCH($B42,'All scores'!$A:$A,FALSE)</f>
        <v>2</v>
      </c>
      <c r="E42">
        <f>MATCH($B42,'All scores'!$A:$A,TRUE)</f>
        <v>10</v>
      </c>
      <c r="F42" t="str">
        <f t="shared" ca="1" si="137"/>
        <v>West Coast</v>
      </c>
      <c r="G42" s="9">
        <f t="shared" ca="1" si="149"/>
        <v>1500</v>
      </c>
      <c r="H42" t="b">
        <f t="shared" ca="1" si="138"/>
        <v>0</v>
      </c>
      <c r="I42" s="6" t="str">
        <f t="shared" ca="1" si="139"/>
        <v>West Coast</v>
      </c>
      <c r="J42">
        <f t="shared" ca="1" si="140"/>
        <v>-200</v>
      </c>
      <c r="K42" s="4">
        <f t="shared" ca="1" si="150"/>
        <v>0.2402530733520421</v>
      </c>
      <c r="L42" s="6" t="str">
        <f t="shared" ca="1" si="141"/>
        <v>Sydney</v>
      </c>
      <c r="M42" s="6" t="str">
        <f t="shared" ca="1" si="142"/>
        <v>West Coast</v>
      </c>
      <c r="N42">
        <f t="shared" ca="1" si="143"/>
        <v>1</v>
      </c>
      <c r="O42" s="3">
        <f t="shared" ca="1" si="144"/>
        <v>29</v>
      </c>
      <c r="P42" s="8">
        <f t="shared" ca="1" si="151"/>
        <v>3.4011973816621555</v>
      </c>
      <c r="Q42" s="7">
        <f t="shared" ca="1" si="145"/>
        <v>1500</v>
      </c>
      <c r="R42" s="7">
        <f t="shared" ca="1" si="146"/>
        <v>1500</v>
      </c>
      <c r="S42" s="8">
        <f t="shared" ca="1" si="152"/>
        <v>3.4011973816621555</v>
      </c>
      <c r="T42" s="9">
        <f t="shared" ca="1" si="153"/>
        <v>1551.680985152818</v>
      </c>
      <c r="U42" s="9">
        <f t="shared" ca="1" si="154"/>
        <v>0</v>
      </c>
      <c r="Z42" s="9"/>
    </row>
    <row r="43" spans="1:26">
      <c r="A43" t="s">
        <v>23</v>
      </c>
      <c r="B43">
        <v>1</v>
      </c>
      <c r="C43">
        <f t="shared" si="136"/>
        <v>1500</v>
      </c>
      <c r="D43">
        <f>MATCH($B43,'All scores'!$A:$A,FALSE)</f>
        <v>2</v>
      </c>
      <c r="E43">
        <f>MATCH($B43,'All scores'!$A:$A,TRUE)</f>
        <v>10</v>
      </c>
      <c r="F43" t="str">
        <f t="shared" ca="1" si="137"/>
        <v>Sydney</v>
      </c>
      <c r="G43" s="9">
        <f t="shared" ca="1" si="149"/>
        <v>1500</v>
      </c>
      <c r="H43" t="b">
        <f t="shared" ca="1" si="138"/>
        <v>0</v>
      </c>
      <c r="I43" s="6" t="str">
        <f t="shared" ca="1" si="139"/>
        <v>West Coast</v>
      </c>
      <c r="J43">
        <f t="shared" ca="1" si="140"/>
        <v>200</v>
      </c>
      <c r="K43" s="4">
        <f t="shared" ca="1" si="150"/>
        <v>0.75974692664795784</v>
      </c>
      <c r="L43" s="6" t="str">
        <f t="shared" ca="1" si="141"/>
        <v>Sydney</v>
      </c>
      <c r="M43" s="6" t="str">
        <f t="shared" ca="1" si="142"/>
        <v>West Coast</v>
      </c>
      <c r="N43">
        <f t="shared" ca="1" si="143"/>
        <v>0</v>
      </c>
      <c r="O43" s="3">
        <f t="shared" ca="1" si="144"/>
        <v>-29</v>
      </c>
      <c r="P43" s="8">
        <f t="shared" ca="1" si="151"/>
        <v>3.4011973816621555</v>
      </c>
      <c r="Q43" s="7">
        <f t="shared" ca="1" si="145"/>
        <v>1500</v>
      </c>
      <c r="R43" s="7">
        <f t="shared" ca="1" si="146"/>
        <v>1500</v>
      </c>
      <c r="S43" s="8">
        <f t="shared" ca="1" si="152"/>
        <v>3.4011973816621555</v>
      </c>
      <c r="T43" s="9">
        <f t="shared" ca="1" si="153"/>
        <v>1448.319014847182</v>
      </c>
      <c r="U43" s="9">
        <f t="shared" ca="1" si="154"/>
        <v>0</v>
      </c>
      <c r="Z43" s="9"/>
    </row>
    <row r="44" spans="1:26">
      <c r="A44" t="s">
        <v>20</v>
      </c>
      <c r="B44">
        <v>1</v>
      </c>
      <c r="C44">
        <f t="shared" si="136"/>
        <v>1500</v>
      </c>
      <c r="D44">
        <f>MATCH($B44,'All scores'!$A:$A,FALSE)</f>
        <v>2</v>
      </c>
      <c r="E44">
        <f>MATCH($B44,'All scores'!$A:$A,TRUE)</f>
        <v>10</v>
      </c>
      <c r="F44" t="str">
        <f t="shared" ca="1" si="137"/>
        <v>GWS</v>
      </c>
      <c r="G44" s="9">
        <f t="shared" ca="1" si="149"/>
        <v>1500</v>
      </c>
      <c r="H44" t="b">
        <f t="shared" ca="1" si="138"/>
        <v>0</v>
      </c>
      <c r="I44" s="6" t="str">
        <f t="shared" ca="1" si="139"/>
        <v>GWS</v>
      </c>
      <c r="J44">
        <f t="shared" ca="1" si="140"/>
        <v>-200</v>
      </c>
      <c r="K44" s="4">
        <f t="shared" ca="1" si="150"/>
        <v>0.2402530733520421</v>
      </c>
      <c r="L44" s="6" t="str">
        <f t="shared" ca="1" si="141"/>
        <v>GWS</v>
      </c>
      <c r="M44" s="6" t="str">
        <f t="shared" ca="1" si="142"/>
        <v>Western Bulldogs</v>
      </c>
      <c r="N44">
        <f t="shared" ca="1" si="143"/>
        <v>0</v>
      </c>
      <c r="O44" s="3">
        <f t="shared" ca="1" si="144"/>
        <v>-82</v>
      </c>
      <c r="P44" s="8">
        <f t="shared" ca="1" si="151"/>
        <v>4.4188406077965983</v>
      </c>
      <c r="Q44" s="7">
        <f t="shared" ca="1" si="145"/>
        <v>1500</v>
      </c>
      <c r="R44" s="7">
        <f t="shared" ca="1" si="146"/>
        <v>1500</v>
      </c>
      <c r="S44" s="8">
        <f t="shared" ca="1" si="152"/>
        <v>4.4188406077965983</v>
      </c>
      <c r="T44" s="9">
        <f t="shared" ca="1" si="153"/>
        <v>1478.7671992664812</v>
      </c>
      <c r="U44" s="9">
        <f t="shared" ca="1" si="154"/>
        <v>0</v>
      </c>
      <c r="Z44" s="9"/>
    </row>
    <row r="45" spans="1:26">
      <c r="A45" t="s">
        <v>10</v>
      </c>
      <c r="B45">
        <v>2</v>
      </c>
      <c r="C45">
        <f t="shared" ca="1" si="136"/>
        <v>1487.6752606775503</v>
      </c>
      <c r="D45">
        <f>MATCH($B45,'All scores'!$A:$A,FALSE)</f>
        <v>11</v>
      </c>
      <c r="E45">
        <f>MATCH($B45,'All scores'!$A:$A,TRUE)</f>
        <v>19</v>
      </c>
      <c r="F45" t="str">
        <f t="shared" ca="1" si="137"/>
        <v>Richmond</v>
      </c>
      <c r="G45" s="9">
        <f t="shared" ca="1" si="149"/>
        <v>1532.9583686600433</v>
      </c>
      <c r="H45" t="b">
        <f t="shared" ca="1" si="138"/>
        <v>0</v>
      </c>
      <c r="I45" s="6" t="str">
        <f t="shared" ca="1" si="139"/>
        <v>Adelaide</v>
      </c>
      <c r="J45">
        <f t="shared" ca="1" si="140"/>
        <v>200</v>
      </c>
      <c r="K45" s="4">
        <f t="shared" ca="1" si="150"/>
        <v>0.70901851959370299</v>
      </c>
      <c r="L45" s="6" t="str">
        <f t="shared" ca="1" si="141"/>
        <v>Adelaide</v>
      </c>
      <c r="M45" s="6" t="str">
        <f t="shared" ca="1" si="142"/>
        <v>Richmond</v>
      </c>
      <c r="N45">
        <f t="shared" ca="1" si="143"/>
        <v>1</v>
      </c>
      <c r="O45" s="3">
        <f t="shared" ca="1" si="144"/>
        <v>36</v>
      </c>
      <c r="P45" s="8">
        <f t="shared" ca="1" si="151"/>
        <v>3.6109179126442243</v>
      </c>
      <c r="Q45" s="7">
        <f t="shared" ca="1" si="145"/>
        <v>1487.6752606775503</v>
      </c>
      <c r="R45" s="7">
        <f t="shared" ca="1" si="146"/>
        <v>1532.9583686600433</v>
      </c>
      <c r="S45" s="8">
        <f t="shared" ca="1" si="152"/>
        <v>3.627343652072867</v>
      </c>
      <c r="T45" s="9">
        <f t="shared" ca="1" si="153"/>
        <v>1508.7850571940012</v>
      </c>
      <c r="U45" s="9">
        <f t="shared" ca="1" si="154"/>
        <v>-45.283107982492993</v>
      </c>
      <c r="Z45" s="9"/>
    </row>
    <row r="46" spans="1:26">
      <c r="A46" t="s">
        <v>12</v>
      </c>
      <c r="B46">
        <v>2</v>
      </c>
      <c r="C46">
        <f t="shared" ca="1" si="136"/>
        <v>1484.3446458692538</v>
      </c>
      <c r="D46">
        <f>MATCH($B46,'All scores'!$A:$A,FALSE)</f>
        <v>11</v>
      </c>
      <c r="E46">
        <f>MATCH($B46,'All scores'!$A:$A,TRUE)</f>
        <v>19</v>
      </c>
      <c r="F46" t="str">
        <f t="shared" ca="1" si="137"/>
        <v>Melbourne</v>
      </c>
      <c r="G46" s="9">
        <f t="shared" ca="1" si="149"/>
        <v>1486.1370563888011</v>
      </c>
      <c r="H46" t="b">
        <f t="shared" ca="1" si="138"/>
        <v>0</v>
      </c>
      <c r="I46" s="6" t="str">
        <f t="shared" ca="1" si="139"/>
        <v>Brisbane Lions</v>
      </c>
      <c r="J46">
        <f t="shared" ca="1" si="140"/>
        <v>200</v>
      </c>
      <c r="K46" s="4">
        <f t="shared" ca="1" si="150"/>
        <v>0.75785853218914678</v>
      </c>
      <c r="L46" s="6" t="str">
        <f t="shared" ca="1" si="141"/>
        <v>Melbourne</v>
      </c>
      <c r="M46" s="6" t="str">
        <f t="shared" ca="1" si="142"/>
        <v>Brisbane Lions</v>
      </c>
      <c r="N46">
        <f t="shared" ca="1" si="143"/>
        <v>0</v>
      </c>
      <c r="O46" s="3">
        <f t="shared" ca="1" si="144"/>
        <v>-26</v>
      </c>
      <c r="P46" s="8">
        <f t="shared" ca="1" si="151"/>
        <v>3.2958368660043291</v>
      </c>
      <c r="Q46" s="7">
        <f t="shared" ca="1" si="145"/>
        <v>1486.1370563888011</v>
      </c>
      <c r="R46" s="7">
        <f t="shared" ca="1" si="146"/>
        <v>1484.3446458692538</v>
      </c>
      <c r="S46" s="8">
        <f t="shared" ca="1" si="152"/>
        <v>3.2952462226049395</v>
      </c>
      <c r="T46" s="9">
        <f t="shared" ca="1" si="153"/>
        <v>1434.3980365599496</v>
      </c>
      <c r="U46" s="9">
        <f t="shared" ca="1" si="154"/>
        <v>-1.7924105195472748</v>
      </c>
      <c r="Z46" s="9"/>
    </row>
    <row r="47" spans="1:26">
      <c r="A47" t="s">
        <v>8</v>
      </c>
      <c r="B47">
        <v>2</v>
      </c>
      <c r="C47">
        <f t="shared" ca="1" si="136"/>
        <v>1467.0416313399567</v>
      </c>
      <c r="D47">
        <f>MATCH($B47,'All scores'!$A:$A,FALSE)</f>
        <v>11</v>
      </c>
      <c r="E47">
        <f>MATCH($B47,'All scores'!$A:$A,TRUE)</f>
        <v>19</v>
      </c>
      <c r="F47" t="str">
        <f t="shared" ca="1" si="137"/>
        <v>Gold Coast</v>
      </c>
      <c r="G47" s="9">
        <f t="shared" ca="1" si="149"/>
        <v>1513.6137642674305</v>
      </c>
      <c r="H47" t="b">
        <f t="shared" ca="1" si="138"/>
        <v>0</v>
      </c>
      <c r="I47" s="6" t="str">
        <f t="shared" ca="1" si="139"/>
        <v>Carlton</v>
      </c>
      <c r="J47">
        <f t="shared" ca="1" si="140"/>
        <v>200</v>
      </c>
      <c r="K47" s="4">
        <f t="shared" ca="1" si="150"/>
        <v>0.70748527285452245</v>
      </c>
      <c r="L47" s="6" t="str">
        <f t="shared" ca="1" si="141"/>
        <v>Gold Coast</v>
      </c>
      <c r="M47" s="6" t="str">
        <f t="shared" ca="1" si="142"/>
        <v>Carlton</v>
      </c>
      <c r="N47">
        <f t="shared" ca="1" si="143"/>
        <v>0</v>
      </c>
      <c r="O47" s="3">
        <f t="shared" ca="1" si="144"/>
        <v>-34</v>
      </c>
      <c r="P47" s="8">
        <f t="shared" ca="1" si="151"/>
        <v>3.5553480614894135</v>
      </c>
      <c r="Q47" s="7">
        <f t="shared" ca="1" si="145"/>
        <v>1513.6137642674305</v>
      </c>
      <c r="R47" s="7">
        <f t="shared" ca="1" si="146"/>
        <v>1467.0416313399567</v>
      </c>
      <c r="S47" s="8">
        <f t="shared" ca="1" si="152"/>
        <v>3.5388668039687077</v>
      </c>
      <c r="T47" s="9">
        <f t="shared" ca="1" si="153"/>
        <v>1416.9677084119244</v>
      </c>
      <c r="U47" s="9">
        <f t="shared" ca="1" si="154"/>
        <v>-46.572132927473831</v>
      </c>
      <c r="Z47" s="9"/>
    </row>
    <row r="48" spans="1:26">
      <c r="A48" t="s">
        <v>18</v>
      </c>
      <c r="B48">
        <v>2</v>
      </c>
      <c r="C48">
        <f t="shared" ca="1" si="136"/>
        <v>1464.4465193851058</v>
      </c>
      <c r="D48">
        <f>MATCH($B48,'All scores'!$A:$A,FALSE)</f>
        <v>11</v>
      </c>
      <c r="E48">
        <f>MATCH($B48,'All scores'!$A:$A,TRUE)</f>
        <v>19</v>
      </c>
      <c r="F48" t="str">
        <f t="shared" ca="1" si="137"/>
        <v>GWS</v>
      </c>
      <c r="G48" s="9">
        <f t="shared" ca="1" si="149"/>
        <v>1521.2328007335188</v>
      </c>
      <c r="H48" t="b">
        <f t="shared" ca="1" si="138"/>
        <v>0</v>
      </c>
      <c r="I48" s="6" t="str">
        <f t="shared" ca="1" si="139"/>
        <v>Collingwood</v>
      </c>
      <c r="J48">
        <f t="shared" ca="1" si="140"/>
        <v>200</v>
      </c>
      <c r="K48" s="4">
        <f t="shared" ca="1" si="150"/>
        <v>0.6951704785730155</v>
      </c>
      <c r="L48" s="6" t="str">
        <f t="shared" ca="1" si="141"/>
        <v>GWS</v>
      </c>
      <c r="M48" s="6" t="str">
        <f t="shared" ca="1" si="142"/>
        <v>Collingwood</v>
      </c>
      <c r="N48">
        <f t="shared" ca="1" si="143"/>
        <v>0</v>
      </c>
      <c r="O48" s="3">
        <f t="shared" ca="1" si="144"/>
        <v>-16</v>
      </c>
      <c r="P48" s="8">
        <f t="shared" ca="1" si="151"/>
        <v>2.8332133440562162</v>
      </c>
      <c r="Q48" s="7">
        <f t="shared" ca="1" si="145"/>
        <v>1521.2328007335188</v>
      </c>
      <c r="R48" s="7">
        <f t="shared" ca="1" si="146"/>
        <v>1464.4465193851058</v>
      </c>
      <c r="S48" s="8">
        <f t="shared" ca="1" si="152"/>
        <v>2.8172154252803105</v>
      </c>
      <c r="T48" s="9">
        <f t="shared" ca="1" si="153"/>
        <v>1425.2776194763978</v>
      </c>
      <c r="U48" s="9">
        <f t="shared" ca="1" si="154"/>
        <v>-56.786281348413013</v>
      </c>
      <c r="Z48" s="9"/>
    </row>
    <row r="49" spans="1:26">
      <c r="A49" t="s">
        <v>9</v>
      </c>
      <c r="B49">
        <v>2</v>
      </c>
      <c r="C49">
        <f t="shared" ca="1" si="136"/>
        <v>1512.3247393224497</v>
      </c>
      <c r="D49">
        <f>MATCH($B49,'All scores'!$A:$A,FALSE)</f>
        <v>11</v>
      </c>
      <c r="E49">
        <f>MATCH($B49,'All scores'!$A:$A,TRUE)</f>
        <v>19</v>
      </c>
      <c r="F49" t="str">
        <f t="shared" ca="1" si="137"/>
        <v>Fremantle</v>
      </c>
      <c r="G49" s="9">
        <f t="shared" ca="1" si="149"/>
        <v>1481.107336157073</v>
      </c>
      <c r="H49" t="b">
        <f t="shared" ca="1" si="138"/>
        <v>0</v>
      </c>
      <c r="I49" s="6" t="str">
        <f t="shared" ca="1" si="139"/>
        <v>Fremantle</v>
      </c>
      <c r="J49">
        <f t="shared" ca="1" si="140"/>
        <v>-200</v>
      </c>
      <c r="K49" s="4">
        <f t="shared" ca="1" si="150"/>
        <v>0.27456354983273634</v>
      </c>
      <c r="L49" s="6" t="str">
        <f t="shared" ca="1" si="141"/>
        <v>Fremantle</v>
      </c>
      <c r="M49" s="6" t="str">
        <f t="shared" ca="1" si="142"/>
        <v>Essendon</v>
      </c>
      <c r="N49">
        <f t="shared" ca="1" si="143"/>
        <v>0</v>
      </c>
      <c r="O49" s="3">
        <f t="shared" ca="1" si="144"/>
        <v>-16</v>
      </c>
      <c r="P49" s="8">
        <f t="shared" ca="1" si="151"/>
        <v>2.8332133440562162</v>
      </c>
      <c r="Q49" s="7">
        <f t="shared" ca="1" si="145"/>
        <v>1481.107336157073</v>
      </c>
      <c r="R49" s="7">
        <f t="shared" ca="1" si="146"/>
        <v>1512.3247393224497</v>
      </c>
      <c r="S49" s="8">
        <f t="shared" ca="1" si="152"/>
        <v>2.8420855972481971</v>
      </c>
      <c r="T49" s="9">
        <f t="shared" ca="1" si="153"/>
        <v>1496.7180771122705</v>
      </c>
      <c r="U49" s="9">
        <f t="shared" ca="1" si="154"/>
        <v>31.217403165376709</v>
      </c>
      <c r="Z49" s="9"/>
    </row>
    <row r="50" spans="1:26">
      <c r="A50" t="s">
        <v>14</v>
      </c>
      <c r="B50">
        <v>2</v>
      </c>
      <c r="C50">
        <f t="shared" ca="1" si="136"/>
        <v>1481.107336157073</v>
      </c>
      <c r="D50">
        <f>MATCH($B50,'All scores'!$A:$A,FALSE)</f>
        <v>11</v>
      </c>
      <c r="E50">
        <f>MATCH($B50,'All scores'!$A:$A,TRUE)</f>
        <v>19</v>
      </c>
      <c r="F50" t="str">
        <f t="shared" ca="1" si="137"/>
        <v>Essendon</v>
      </c>
      <c r="G50" s="9">
        <f t="shared" ca="1" si="149"/>
        <v>1512.3247393224497</v>
      </c>
      <c r="H50" t="b">
        <f t="shared" ca="1" si="138"/>
        <v>0</v>
      </c>
      <c r="I50" s="6" t="str">
        <f t="shared" ca="1" si="139"/>
        <v>Fremantle</v>
      </c>
      <c r="J50">
        <f t="shared" ca="1" si="140"/>
        <v>200</v>
      </c>
      <c r="K50" s="4">
        <f t="shared" ca="1" si="150"/>
        <v>0.72543645016726366</v>
      </c>
      <c r="L50" s="6" t="str">
        <f t="shared" ca="1" si="141"/>
        <v>Fremantle</v>
      </c>
      <c r="M50" s="6" t="str">
        <f t="shared" ca="1" si="142"/>
        <v>Essendon</v>
      </c>
      <c r="N50">
        <f t="shared" ca="1" si="143"/>
        <v>1</v>
      </c>
      <c r="O50" s="3">
        <f t="shared" ca="1" si="144"/>
        <v>16</v>
      </c>
      <c r="P50" s="8">
        <f t="shared" ca="1" si="151"/>
        <v>2.8332133440562162</v>
      </c>
      <c r="Q50" s="7">
        <f t="shared" ca="1" si="145"/>
        <v>1481.107336157073</v>
      </c>
      <c r="R50" s="7">
        <f t="shared" ca="1" si="146"/>
        <v>1512.3247393224497</v>
      </c>
      <c r="S50" s="8">
        <f t="shared" ca="1" si="152"/>
        <v>2.8420855972481971</v>
      </c>
      <c r="T50" s="9">
        <f t="shared" ca="1" si="153"/>
        <v>1496.7139983672521</v>
      </c>
      <c r="U50" s="9">
        <f t="shared" ca="1" si="154"/>
        <v>-31.217403165376709</v>
      </c>
      <c r="Z50" s="9"/>
    </row>
    <row r="51" spans="1:26">
      <c r="A51" t="s">
        <v>22</v>
      </c>
      <c r="B51">
        <v>2</v>
      </c>
      <c r="C51">
        <f t="shared" ca="1" si="136"/>
        <v>1513.8629436111989</v>
      </c>
      <c r="D51">
        <f>MATCH($B51,'All scores'!$A:$A,FALSE)</f>
        <v>11</v>
      </c>
      <c r="E51">
        <f>MATCH($B51,'All scores'!$A:$A,TRUE)</f>
        <v>19</v>
      </c>
      <c r="F51" t="str">
        <f t="shared" ca="1" si="137"/>
        <v>Hawthorn</v>
      </c>
      <c r="G51" s="9">
        <f t="shared" ca="1" si="149"/>
        <v>1535.5534806148942</v>
      </c>
      <c r="H51" t="b">
        <f t="shared" ca="1" si="138"/>
        <v>1</v>
      </c>
      <c r="I51" s="6" t="str">
        <f t="shared" ca="1" si="139"/>
        <v>Geelong</v>
      </c>
      <c r="J51">
        <f t="shared" ca="1" si="140"/>
        <v>0</v>
      </c>
      <c r="K51" s="4">
        <f t="shared" ca="1" si="150"/>
        <v>0.46882529918397658</v>
      </c>
      <c r="L51" s="6" t="str">
        <f t="shared" ca="1" si="141"/>
        <v>Hawthorn</v>
      </c>
      <c r="M51" s="6" t="str">
        <f t="shared" ca="1" si="142"/>
        <v>Geelong</v>
      </c>
      <c r="N51">
        <f t="shared" ca="1" si="143"/>
        <v>0</v>
      </c>
      <c r="O51" s="3">
        <f t="shared" ca="1" si="144"/>
        <v>-1</v>
      </c>
      <c r="P51" s="8">
        <f t="shared" ca="1" si="151"/>
        <v>0.69314718055994529</v>
      </c>
      <c r="Q51" s="7">
        <f t="shared" ca="1" si="145"/>
        <v>1535.5534806148942</v>
      </c>
      <c r="R51" s="7">
        <f t="shared" ca="1" si="146"/>
        <v>1513.8629436111989</v>
      </c>
      <c r="S51" s="8">
        <f t="shared" ca="1" si="152"/>
        <v>0.69164696115949298</v>
      </c>
      <c r="T51" s="9">
        <f t="shared" ca="1" si="153"/>
        <v>1507.3777117412933</v>
      </c>
      <c r="U51" s="9">
        <f t="shared" ca="1" si="154"/>
        <v>-21.690537003695226</v>
      </c>
      <c r="Z51" s="9"/>
    </row>
    <row r="52" spans="1:26">
      <c r="A52" t="s">
        <v>15</v>
      </c>
      <c r="B52">
        <v>2</v>
      </c>
      <c r="C52">
        <f t="shared" ca="1" si="136"/>
        <v>1513.6137642674305</v>
      </c>
      <c r="D52">
        <f>MATCH($B52,'All scores'!$A:$A,FALSE)</f>
        <v>11</v>
      </c>
      <c r="E52">
        <f>MATCH($B52,'All scores'!$A:$A,TRUE)</f>
        <v>19</v>
      </c>
      <c r="F52" t="str">
        <f t="shared" ca="1" si="137"/>
        <v>Carlton</v>
      </c>
      <c r="G52" s="9">
        <f t="shared" ca="1" si="149"/>
        <v>1467.0416313399567</v>
      </c>
      <c r="H52" t="b">
        <f t="shared" ca="1" si="138"/>
        <v>0</v>
      </c>
      <c r="I52" s="6" t="str">
        <f t="shared" ca="1" si="139"/>
        <v>Carlton</v>
      </c>
      <c r="J52">
        <f t="shared" ca="1" si="140"/>
        <v>-200</v>
      </c>
      <c r="K52" s="4">
        <f t="shared" ca="1" si="150"/>
        <v>0.29251472714547755</v>
      </c>
      <c r="L52" s="6" t="str">
        <f t="shared" ca="1" si="141"/>
        <v>Gold Coast</v>
      </c>
      <c r="M52" s="6" t="str">
        <f t="shared" ca="1" si="142"/>
        <v>Carlton</v>
      </c>
      <c r="N52">
        <f t="shared" ca="1" si="143"/>
        <v>1</v>
      </c>
      <c r="O52" s="3">
        <f t="shared" ca="1" si="144"/>
        <v>34</v>
      </c>
      <c r="P52" s="8">
        <f t="shared" ca="1" si="151"/>
        <v>3.5553480614894135</v>
      </c>
      <c r="Q52" s="7">
        <f t="shared" ca="1" si="145"/>
        <v>1513.6137642674305</v>
      </c>
      <c r="R52" s="7">
        <f t="shared" ca="1" si="146"/>
        <v>1467.0416313399567</v>
      </c>
      <c r="S52" s="8">
        <f t="shared" ca="1" si="152"/>
        <v>3.5388668039687077</v>
      </c>
      <c r="T52" s="9">
        <f t="shared" ca="1" si="153"/>
        <v>1563.6876871954628</v>
      </c>
      <c r="U52" s="9">
        <f t="shared" ca="1" si="154"/>
        <v>46.572132927473831</v>
      </c>
      <c r="Z52" s="9"/>
    </row>
    <row r="53" spans="1:26">
      <c r="A53" t="s">
        <v>19</v>
      </c>
      <c r="B53">
        <v>2</v>
      </c>
      <c r="C53">
        <f t="shared" ca="1" si="136"/>
        <v>1521.2328007335188</v>
      </c>
      <c r="D53">
        <f>MATCH($B53,'All scores'!$A:$A,FALSE)</f>
        <v>11</v>
      </c>
      <c r="E53">
        <f>MATCH($B53,'All scores'!$A:$A,TRUE)</f>
        <v>19</v>
      </c>
      <c r="F53" t="str">
        <f t="shared" ca="1" si="137"/>
        <v>Collingwood</v>
      </c>
      <c r="G53" s="9">
        <f t="shared" ca="1" si="149"/>
        <v>1464.4465193851058</v>
      </c>
      <c r="H53" t="b">
        <f t="shared" ca="1" si="138"/>
        <v>0</v>
      </c>
      <c r="I53" s="6" t="str">
        <f t="shared" ca="1" si="139"/>
        <v>Collingwood</v>
      </c>
      <c r="J53">
        <f t="shared" ca="1" si="140"/>
        <v>-200</v>
      </c>
      <c r="K53" s="4">
        <f t="shared" ca="1" si="150"/>
        <v>0.3048295214269845</v>
      </c>
      <c r="L53" s="6" t="str">
        <f t="shared" ca="1" si="141"/>
        <v>GWS</v>
      </c>
      <c r="M53" s="6" t="str">
        <f t="shared" ca="1" si="142"/>
        <v>Collingwood</v>
      </c>
      <c r="N53">
        <f t="shared" ca="1" si="143"/>
        <v>1</v>
      </c>
      <c r="O53" s="3">
        <f t="shared" ca="1" si="144"/>
        <v>16</v>
      </c>
      <c r="P53" s="8">
        <f t="shared" ca="1" si="151"/>
        <v>2.8332133440562162</v>
      </c>
      <c r="Q53" s="7">
        <f t="shared" ca="1" si="145"/>
        <v>1521.2328007335188</v>
      </c>
      <c r="R53" s="7">
        <f t="shared" ca="1" si="146"/>
        <v>1464.4465193851058</v>
      </c>
      <c r="S53" s="8">
        <f t="shared" ca="1" si="152"/>
        <v>2.8172154252803105</v>
      </c>
      <c r="T53" s="9">
        <f t="shared" ca="1" si="153"/>
        <v>1560.4017006422268</v>
      </c>
      <c r="U53" s="9">
        <f t="shared" ca="1" si="154"/>
        <v>56.786281348413013</v>
      </c>
      <c r="Z53" s="9"/>
    </row>
    <row r="54" spans="1:26">
      <c r="A54" t="s">
        <v>17</v>
      </c>
      <c r="B54">
        <v>2</v>
      </c>
      <c r="C54">
        <f t="shared" ca="1" si="136"/>
        <v>1535.5534806148942</v>
      </c>
      <c r="D54">
        <f>MATCH($B54,'All scores'!$A:$A,FALSE)</f>
        <v>11</v>
      </c>
      <c r="E54">
        <f>MATCH($B54,'All scores'!$A:$A,TRUE)</f>
        <v>19</v>
      </c>
      <c r="F54" t="str">
        <f t="shared" ca="1" si="137"/>
        <v>Geelong</v>
      </c>
      <c r="G54" s="9">
        <f t="shared" ca="1" si="149"/>
        <v>1513.8629436111989</v>
      </c>
      <c r="H54" t="b">
        <f t="shared" ca="1" si="138"/>
        <v>1</v>
      </c>
      <c r="I54" s="6" t="str">
        <f t="shared" ca="1" si="139"/>
        <v>Geelong</v>
      </c>
      <c r="J54">
        <f t="shared" ca="1" si="140"/>
        <v>0</v>
      </c>
      <c r="K54" s="4">
        <f t="shared" ca="1" si="150"/>
        <v>0.53117470081602336</v>
      </c>
      <c r="L54" s="6" t="str">
        <f t="shared" ca="1" si="141"/>
        <v>Hawthorn</v>
      </c>
      <c r="M54" s="6" t="str">
        <f t="shared" ca="1" si="142"/>
        <v>Geelong</v>
      </c>
      <c r="N54">
        <f t="shared" ca="1" si="143"/>
        <v>1</v>
      </c>
      <c r="O54" s="3">
        <f t="shared" ca="1" si="144"/>
        <v>1</v>
      </c>
      <c r="P54" s="8">
        <f t="shared" ca="1" si="151"/>
        <v>0.69314718055994529</v>
      </c>
      <c r="Q54" s="7">
        <f t="shared" ca="1" si="145"/>
        <v>1535.5534806148942</v>
      </c>
      <c r="R54" s="7">
        <f t="shared" ca="1" si="146"/>
        <v>1513.8629436111989</v>
      </c>
      <c r="S54" s="8">
        <f t="shared" ca="1" si="152"/>
        <v>0.69164696115949298</v>
      </c>
      <c r="T54" s="9">
        <f t="shared" ca="1" si="153"/>
        <v>1542.0387124847998</v>
      </c>
      <c r="U54" s="9">
        <f t="shared" ca="1" si="154"/>
        <v>21.690537003695226</v>
      </c>
      <c r="Z54" s="9"/>
    </row>
    <row r="55" spans="1:26">
      <c r="A55" t="s">
        <v>21</v>
      </c>
      <c r="B55">
        <v>2</v>
      </c>
      <c r="C55">
        <f t="shared" ca="1" si="136"/>
        <v>1486.1370563888011</v>
      </c>
      <c r="D55">
        <f>MATCH($B55,'All scores'!$A:$A,FALSE)</f>
        <v>11</v>
      </c>
      <c r="E55">
        <f>MATCH($B55,'All scores'!$A:$A,TRUE)</f>
        <v>19</v>
      </c>
      <c r="F55" t="str">
        <f t="shared" ca="1" si="137"/>
        <v>Brisbane Lions</v>
      </c>
      <c r="G55" s="9">
        <f t="shared" ca="1" si="149"/>
        <v>1484.3446458692538</v>
      </c>
      <c r="H55" t="b">
        <f t="shared" ca="1" si="138"/>
        <v>0</v>
      </c>
      <c r="I55" s="6" t="str">
        <f t="shared" ca="1" si="139"/>
        <v>Brisbane Lions</v>
      </c>
      <c r="J55">
        <f t="shared" ca="1" si="140"/>
        <v>-200</v>
      </c>
      <c r="K55" s="4">
        <f t="shared" ca="1" si="150"/>
        <v>0.24214146781085327</v>
      </c>
      <c r="L55" s="6" t="str">
        <f t="shared" ca="1" si="141"/>
        <v>Melbourne</v>
      </c>
      <c r="M55" s="6" t="str">
        <f t="shared" ca="1" si="142"/>
        <v>Brisbane Lions</v>
      </c>
      <c r="N55">
        <f t="shared" ca="1" si="143"/>
        <v>1</v>
      </c>
      <c r="O55" s="3">
        <f t="shared" ca="1" si="144"/>
        <v>26</v>
      </c>
      <c r="P55" s="8">
        <f t="shared" ca="1" si="151"/>
        <v>3.2958368660043291</v>
      </c>
      <c r="Q55" s="7">
        <f t="shared" ca="1" si="145"/>
        <v>1486.1370563888011</v>
      </c>
      <c r="R55" s="7">
        <f t="shared" ca="1" si="146"/>
        <v>1484.3446458692538</v>
      </c>
      <c r="S55" s="8">
        <f t="shared" ca="1" si="152"/>
        <v>3.2952462226049395</v>
      </c>
      <c r="T55" s="9">
        <f t="shared" ca="1" si="153"/>
        <v>1536.0836656981053</v>
      </c>
      <c r="U55" s="9">
        <f t="shared" ca="1" si="154"/>
        <v>1.7924105195472748</v>
      </c>
      <c r="Z55" s="9"/>
    </row>
    <row r="56" spans="1:26">
      <c r="A56" t="s">
        <v>16</v>
      </c>
      <c r="B56">
        <v>2</v>
      </c>
      <c r="C56">
        <f t="shared" ca="1" si="136"/>
        <v>1486.3862357325695</v>
      </c>
      <c r="D56">
        <f>MATCH($B56,'All scores'!$A:$A,FALSE)</f>
        <v>11</v>
      </c>
      <c r="E56">
        <f>MATCH($B56,'All scores'!$A:$A,TRUE)</f>
        <v>19</v>
      </c>
      <c r="F56" t="str">
        <f t="shared" ca="1" si="137"/>
        <v>St. Kilda</v>
      </c>
      <c r="G56" s="9">
        <f t="shared" ca="1" si="149"/>
        <v>1515.6553541307462</v>
      </c>
      <c r="H56" t="b">
        <f t="shared" ca="1" si="138"/>
        <v>1</v>
      </c>
      <c r="I56" s="6" t="str">
        <f t="shared" ca="1" si="139"/>
        <v>North Melbourne</v>
      </c>
      <c r="J56">
        <f t="shared" ca="1" si="140"/>
        <v>0</v>
      </c>
      <c r="K56" s="4">
        <f t="shared" ca="1" si="150"/>
        <v>0.45797771545516613</v>
      </c>
      <c r="L56" s="6" t="str">
        <f t="shared" ca="1" si="141"/>
        <v>North Melbourne</v>
      </c>
      <c r="M56" s="6" t="str">
        <f t="shared" ca="1" si="142"/>
        <v>St. Kilda</v>
      </c>
      <c r="N56">
        <f t="shared" ca="1" si="143"/>
        <v>1</v>
      </c>
      <c r="O56" s="3">
        <f t="shared" ca="1" si="144"/>
        <v>52</v>
      </c>
      <c r="P56" s="8">
        <f t="shared" ca="1" si="151"/>
        <v>3.970291913552122</v>
      </c>
      <c r="Q56" s="7">
        <f t="shared" ca="1" si="145"/>
        <v>1486.3862357325695</v>
      </c>
      <c r="R56" s="7">
        <f t="shared" ca="1" si="146"/>
        <v>1515.6553541307462</v>
      </c>
      <c r="S56" s="8">
        <f t="shared" ca="1" si="152"/>
        <v>3.9819467205540344</v>
      </c>
      <c r="T56" s="9">
        <f t="shared" ca="1" si="153"/>
        <v>1529.5523129007797</v>
      </c>
      <c r="U56" s="9">
        <f t="shared" ca="1" si="154"/>
        <v>-29.269118398176715</v>
      </c>
      <c r="Z56" s="9"/>
    </row>
    <row r="57" spans="1:26">
      <c r="A57" t="s">
        <v>13</v>
      </c>
      <c r="B57">
        <v>2</v>
      </c>
      <c r="C57">
        <f t="shared" ca="1" si="136"/>
        <v>1518.892663842927</v>
      </c>
      <c r="D57">
        <f>MATCH($B57,'All scores'!$A:$A,FALSE)</f>
        <v>11</v>
      </c>
      <c r="E57">
        <f>MATCH($B57,'All scores'!$A:$A,TRUE)</f>
        <v>19</v>
      </c>
      <c r="F57" t="str">
        <f t="shared" ca="1" si="137"/>
        <v>Sydney</v>
      </c>
      <c r="G57" s="9">
        <f t="shared" ca="1" si="149"/>
        <v>1551.680985152818</v>
      </c>
      <c r="H57" t="b">
        <f t="shared" ca="1" si="138"/>
        <v>0</v>
      </c>
      <c r="I57" s="6" t="str">
        <f t="shared" ca="1" si="139"/>
        <v>Sydney</v>
      </c>
      <c r="J57">
        <f t="shared" ca="1" si="140"/>
        <v>-200</v>
      </c>
      <c r="K57" s="4">
        <f t="shared" ca="1" si="150"/>
        <v>0.20750392528368924</v>
      </c>
      <c r="L57" s="6" t="str">
        <f t="shared" ca="1" si="141"/>
        <v>Port Adelaide</v>
      </c>
      <c r="M57" s="6" t="str">
        <f t="shared" ca="1" si="142"/>
        <v>Sydney</v>
      </c>
      <c r="N57">
        <f t="shared" ca="1" si="143"/>
        <v>1</v>
      </c>
      <c r="O57" s="3">
        <f t="shared" ca="1" si="144"/>
        <v>23</v>
      </c>
      <c r="P57" s="8">
        <f t="shared" ca="1" si="151"/>
        <v>3.1780538303479458</v>
      </c>
      <c r="Q57" s="7">
        <f t="shared" ca="1" si="145"/>
        <v>1518.892663842927</v>
      </c>
      <c r="R57" s="7">
        <f t="shared" ca="1" si="146"/>
        <v>1551.680985152818</v>
      </c>
      <c r="S57" s="8">
        <f t="shared" ca="1" si="152"/>
        <v>3.1885084141863085</v>
      </c>
      <c r="T57" s="9">
        <f t="shared" ca="1" si="153"/>
        <v>1569.4302718917786</v>
      </c>
      <c r="U57" s="9">
        <f t="shared" ca="1" si="154"/>
        <v>-32.788321309890989</v>
      </c>
      <c r="Z57" s="9"/>
    </row>
    <row r="58" spans="1:26">
      <c r="A58" t="s">
        <v>7</v>
      </c>
      <c r="B58">
        <v>2</v>
      </c>
      <c r="C58">
        <f t="shared" ca="1" si="136"/>
        <v>1532.9583686600433</v>
      </c>
      <c r="D58">
        <f>MATCH($B58,'All scores'!$A:$A,FALSE)</f>
        <v>11</v>
      </c>
      <c r="E58">
        <f>MATCH($B58,'All scores'!$A:$A,TRUE)</f>
        <v>19</v>
      </c>
      <c r="F58" t="str">
        <f t="shared" ca="1" si="137"/>
        <v>Adelaide</v>
      </c>
      <c r="G58" s="9">
        <f t="shared" ca="1" si="149"/>
        <v>1487.6752606775503</v>
      </c>
      <c r="H58" t="b">
        <f t="shared" ca="1" si="138"/>
        <v>0</v>
      </c>
      <c r="I58" s="6" t="str">
        <f t="shared" ca="1" si="139"/>
        <v>Adelaide</v>
      </c>
      <c r="J58">
        <f t="shared" ca="1" si="140"/>
        <v>-200</v>
      </c>
      <c r="K58" s="4">
        <f t="shared" ca="1" si="150"/>
        <v>0.29098148040629701</v>
      </c>
      <c r="L58" s="6" t="str">
        <f t="shared" ca="1" si="141"/>
        <v>Adelaide</v>
      </c>
      <c r="M58" s="6" t="str">
        <f t="shared" ca="1" si="142"/>
        <v>Richmond</v>
      </c>
      <c r="N58">
        <f t="shared" ca="1" si="143"/>
        <v>0</v>
      </c>
      <c r="O58" s="3">
        <f t="shared" ca="1" si="144"/>
        <v>-36</v>
      </c>
      <c r="P58" s="8">
        <f t="shared" ca="1" si="151"/>
        <v>3.6109179126442243</v>
      </c>
      <c r="Q58" s="7">
        <f t="shared" ca="1" si="145"/>
        <v>1487.6752606775503</v>
      </c>
      <c r="R58" s="7">
        <f t="shared" ca="1" si="146"/>
        <v>1532.9583686600433</v>
      </c>
      <c r="S58" s="8">
        <f t="shared" ca="1" si="152"/>
        <v>3.627343652072867</v>
      </c>
      <c r="T58" s="9">
        <f t="shared" ca="1" si="153"/>
        <v>1511.8485721435925</v>
      </c>
      <c r="U58" s="9">
        <f t="shared" ca="1" si="154"/>
        <v>45.283107982492993</v>
      </c>
      <c r="Z58" s="9"/>
    </row>
    <row r="59" spans="1:26">
      <c r="A59" t="s">
        <v>11</v>
      </c>
      <c r="B59">
        <v>2</v>
      </c>
      <c r="C59">
        <f t="shared" ca="1" si="136"/>
        <v>1515.6553541307462</v>
      </c>
      <c r="D59">
        <f>MATCH($B59,'All scores'!$A:$A,FALSE)</f>
        <v>11</v>
      </c>
      <c r="E59">
        <f>MATCH($B59,'All scores'!$A:$A,TRUE)</f>
        <v>19</v>
      </c>
      <c r="F59" t="str">
        <f t="shared" ca="1" si="137"/>
        <v>North Melbourne</v>
      </c>
      <c r="G59" s="9">
        <f t="shared" ca="1" si="149"/>
        <v>1486.3862357325695</v>
      </c>
      <c r="H59" t="b">
        <f t="shared" ca="1" si="138"/>
        <v>1</v>
      </c>
      <c r="I59" s="6" t="str">
        <f t="shared" ca="1" si="139"/>
        <v>North Melbourne</v>
      </c>
      <c r="J59">
        <f t="shared" ca="1" si="140"/>
        <v>0</v>
      </c>
      <c r="K59" s="4">
        <f t="shared" ca="1" si="150"/>
        <v>0.54202228454483392</v>
      </c>
      <c r="L59" s="6" t="str">
        <f t="shared" ca="1" si="141"/>
        <v>North Melbourne</v>
      </c>
      <c r="M59" s="6" t="str">
        <f t="shared" ca="1" si="142"/>
        <v>St. Kilda</v>
      </c>
      <c r="N59">
        <f t="shared" ca="1" si="143"/>
        <v>0</v>
      </c>
      <c r="O59" s="3">
        <f t="shared" ca="1" si="144"/>
        <v>-52</v>
      </c>
      <c r="P59" s="8">
        <f t="shared" ca="1" si="151"/>
        <v>3.970291913552122</v>
      </c>
      <c r="Q59" s="7">
        <f t="shared" ca="1" si="145"/>
        <v>1486.3862357325695</v>
      </c>
      <c r="R59" s="7">
        <f t="shared" ca="1" si="146"/>
        <v>1515.6553541307462</v>
      </c>
      <c r="S59" s="8">
        <f t="shared" ca="1" si="152"/>
        <v>3.9819467205540344</v>
      </c>
      <c r="T59" s="9">
        <f t="shared" ca="1" si="153"/>
        <v>1472.489276962536</v>
      </c>
      <c r="U59" s="9">
        <f t="shared" ca="1" si="154"/>
        <v>29.269118398176715</v>
      </c>
      <c r="Z59" s="9"/>
    </row>
    <row r="60" spans="1:26">
      <c r="A60" t="s">
        <v>24</v>
      </c>
      <c r="B60">
        <v>2</v>
      </c>
      <c r="C60">
        <f t="shared" ca="1" si="136"/>
        <v>1551.680985152818</v>
      </c>
      <c r="D60">
        <f>MATCH($B60,'All scores'!$A:$A,FALSE)</f>
        <v>11</v>
      </c>
      <c r="E60">
        <f>MATCH($B60,'All scores'!$A:$A,TRUE)</f>
        <v>19</v>
      </c>
      <c r="F60" t="str">
        <f t="shared" ca="1" si="137"/>
        <v>Port Adelaide</v>
      </c>
      <c r="G60" s="9">
        <f t="shared" ca="1" si="149"/>
        <v>1518.892663842927</v>
      </c>
      <c r="H60" t="b">
        <f t="shared" ca="1" si="138"/>
        <v>0</v>
      </c>
      <c r="I60" s="6" t="str">
        <f t="shared" ca="1" si="139"/>
        <v>Sydney</v>
      </c>
      <c r="J60">
        <f t="shared" ca="1" si="140"/>
        <v>200</v>
      </c>
      <c r="K60" s="4">
        <f t="shared" ca="1" si="150"/>
        <v>0.79249607471631078</v>
      </c>
      <c r="L60" s="6" t="str">
        <f t="shared" ca="1" si="141"/>
        <v>Port Adelaide</v>
      </c>
      <c r="M60" s="6" t="str">
        <f t="shared" ca="1" si="142"/>
        <v>Sydney</v>
      </c>
      <c r="N60">
        <f t="shared" ca="1" si="143"/>
        <v>0</v>
      </c>
      <c r="O60" s="3">
        <f t="shared" ca="1" si="144"/>
        <v>-23</v>
      </c>
      <c r="P60" s="8">
        <f t="shared" ca="1" si="151"/>
        <v>3.1780538303479458</v>
      </c>
      <c r="Q60" s="7">
        <f t="shared" ca="1" si="145"/>
        <v>1518.892663842927</v>
      </c>
      <c r="R60" s="7">
        <f t="shared" ca="1" si="146"/>
        <v>1551.680985152818</v>
      </c>
      <c r="S60" s="8">
        <f t="shared" ca="1" si="152"/>
        <v>3.1885084141863085</v>
      </c>
      <c r="T60" s="9">
        <f t="shared" ca="1" si="153"/>
        <v>1501.1433771039665</v>
      </c>
      <c r="U60" s="9">
        <f t="shared" ca="1" si="154"/>
        <v>32.788321309890989</v>
      </c>
      <c r="Z60" s="9"/>
    </row>
    <row r="61" spans="1:26">
      <c r="A61" t="s">
        <v>23</v>
      </c>
      <c r="B61">
        <v>2</v>
      </c>
      <c r="C61">
        <f t="shared" ca="1" si="136"/>
        <v>1448.319014847182</v>
      </c>
      <c r="D61">
        <f>MATCH($B61,'All scores'!$A:$A,FALSE)</f>
        <v>11</v>
      </c>
      <c r="E61">
        <f>MATCH($B61,'All scores'!$A:$A,TRUE)</f>
        <v>19</v>
      </c>
      <c r="F61" t="str">
        <f t="shared" ca="1" si="137"/>
        <v>Western Bulldogs</v>
      </c>
      <c r="G61" s="9">
        <f t="shared" ca="1" si="149"/>
        <v>1478.7671992664812</v>
      </c>
      <c r="H61" t="b">
        <f t="shared" ca="1" si="138"/>
        <v>0</v>
      </c>
      <c r="I61" s="6" t="str">
        <f t="shared" ca="1" si="139"/>
        <v>Western Bulldogs</v>
      </c>
      <c r="J61">
        <f t="shared" ca="1" si="140"/>
        <v>-200</v>
      </c>
      <c r="K61" s="4">
        <f t="shared" ca="1" si="150"/>
        <v>0.20972789252363133</v>
      </c>
      <c r="L61" s="6" t="str">
        <f t="shared" ca="1" si="141"/>
        <v>West Coast</v>
      </c>
      <c r="M61" s="6" t="str">
        <f t="shared" ca="1" si="142"/>
        <v>Western Bulldogs</v>
      </c>
      <c r="N61">
        <f t="shared" ca="1" si="143"/>
        <v>1</v>
      </c>
      <c r="O61" s="3">
        <f t="shared" ca="1" si="144"/>
        <v>51</v>
      </c>
      <c r="P61" s="8">
        <f t="shared" ca="1" si="151"/>
        <v>3.9512437185814275</v>
      </c>
      <c r="Q61" s="7">
        <f t="shared" ca="1" si="145"/>
        <v>1448.319014847182</v>
      </c>
      <c r="R61" s="7">
        <f t="shared" ca="1" si="146"/>
        <v>1478.7671992664812</v>
      </c>
      <c r="S61" s="8">
        <f t="shared" ca="1" si="152"/>
        <v>3.9633112818635543</v>
      </c>
      <c r="T61" s="9">
        <f t="shared" ca="1" si="153"/>
        <v>1510.9609020332455</v>
      </c>
      <c r="U61" s="9">
        <f t="shared" ca="1" si="154"/>
        <v>-30.448184419299196</v>
      </c>
      <c r="Z61" s="9"/>
    </row>
    <row r="62" spans="1:26">
      <c r="A62" t="s">
        <v>20</v>
      </c>
      <c r="B62">
        <v>2</v>
      </c>
      <c r="C62">
        <f t="shared" ca="1" si="136"/>
        <v>1478.7671992664812</v>
      </c>
      <c r="D62">
        <f>MATCH($B62,'All scores'!$A:$A,FALSE)</f>
        <v>11</v>
      </c>
      <c r="E62">
        <f>MATCH($B62,'All scores'!$A:$A,TRUE)</f>
        <v>19</v>
      </c>
      <c r="F62" t="str">
        <f t="shared" ca="1" si="137"/>
        <v>West Coast</v>
      </c>
      <c r="G62" s="9">
        <f t="shared" ca="1" si="149"/>
        <v>1448.319014847182</v>
      </c>
      <c r="H62" t="b">
        <f t="shared" ca="1" si="138"/>
        <v>0</v>
      </c>
      <c r="I62" s="6" t="str">
        <f t="shared" ca="1" si="139"/>
        <v>Western Bulldogs</v>
      </c>
      <c r="J62">
        <f t="shared" ca="1" si="140"/>
        <v>200</v>
      </c>
      <c r="K62" s="4">
        <f t="shared" ca="1" si="150"/>
        <v>0.79027210747636867</v>
      </c>
      <c r="L62" s="6" t="str">
        <f t="shared" ca="1" si="141"/>
        <v>West Coast</v>
      </c>
      <c r="M62" s="6" t="str">
        <f t="shared" ca="1" si="142"/>
        <v>Western Bulldogs</v>
      </c>
      <c r="N62">
        <f t="shared" ca="1" si="143"/>
        <v>0</v>
      </c>
      <c r="O62" s="3">
        <f t="shared" ca="1" si="144"/>
        <v>-51</v>
      </c>
      <c r="P62" s="8">
        <f t="shared" ca="1" si="151"/>
        <v>3.9512437185814275</v>
      </c>
      <c r="Q62" s="7">
        <f t="shared" ca="1" si="145"/>
        <v>1448.319014847182</v>
      </c>
      <c r="R62" s="7">
        <f t="shared" ca="1" si="146"/>
        <v>1478.7671992664812</v>
      </c>
      <c r="S62" s="8">
        <f t="shared" ca="1" si="152"/>
        <v>3.9633112818635543</v>
      </c>
      <c r="T62" s="9">
        <f t="shared" ca="1" si="153"/>
        <v>1416.1253120804176</v>
      </c>
      <c r="U62" s="9">
        <f t="shared" ca="1" si="154"/>
        <v>30.448184419299196</v>
      </c>
      <c r="Z62" s="9"/>
    </row>
    <row r="63" spans="1:26">
      <c r="A63" t="s">
        <v>10</v>
      </c>
      <c r="B63">
        <v>3</v>
      </c>
      <c r="C63">
        <f t="shared" ca="1" si="136"/>
        <v>1508.7850571940012</v>
      </c>
      <c r="D63">
        <f>MATCH($B63,'All scores'!$A:$A,FALSE)</f>
        <v>20</v>
      </c>
      <c r="E63">
        <f>MATCH($B63,'All scores'!$A:$A,TRUE)</f>
        <v>28</v>
      </c>
      <c r="F63" t="str">
        <f t="shared" ca="1" si="137"/>
        <v>St. Kilda</v>
      </c>
      <c r="G63" s="9">
        <f t="shared" ref="G63" ca="1" si="155">VLOOKUP(F63,$I$2:$AG$19,B63+1,FALSE)</f>
        <v>1472.489276962536</v>
      </c>
      <c r="H63" t="b">
        <f t="shared" ca="1" si="138"/>
        <v>0</v>
      </c>
      <c r="I63" s="6" t="str">
        <f t="shared" ca="1" si="139"/>
        <v>St. Kilda</v>
      </c>
      <c r="J63">
        <f t="shared" ca="1" si="140"/>
        <v>-200</v>
      </c>
      <c r="K63" s="4">
        <f t="shared" ref="K63" ca="1" si="156">1/(1+(10^((G63-C63-J63)/400)))</f>
        <v>0.28042443704950293</v>
      </c>
      <c r="L63" s="6" t="str">
        <f t="shared" ca="1" si="141"/>
        <v>Adelaide</v>
      </c>
      <c r="M63" s="6" t="str">
        <f t="shared" ca="1" si="142"/>
        <v>St. Kilda</v>
      </c>
      <c r="N63">
        <f t="shared" ca="1" si="143"/>
        <v>1</v>
      </c>
      <c r="O63" s="3">
        <f t="shared" ca="1" si="144"/>
        <v>49</v>
      </c>
      <c r="P63" s="8">
        <f t="shared" ca="1" si="151"/>
        <v>3.912023005428146</v>
      </c>
      <c r="Q63" s="7">
        <f t="shared" ca="1" si="145"/>
        <v>1508.7850571940012</v>
      </c>
      <c r="R63" s="7">
        <f t="shared" ca="1" si="146"/>
        <v>1472.489276962536</v>
      </c>
      <c r="S63" s="8">
        <f t="shared" ref="S63" ca="1" si="157">IFERROR((MVC/((Q63-R63)*0.001+MVC))*P63,1)</f>
        <v>3.8978753626748168</v>
      </c>
      <c r="T63" s="9">
        <f t="shared" ref="T63" ca="1" si="158">IFERROR(C63+k*S63*(N63-K63),C63)</f>
        <v>1564.8813743621533</v>
      </c>
      <c r="U63" s="9">
        <f t="shared" ca="1" si="154"/>
        <v>36.295780231465187</v>
      </c>
      <c r="Z63" s="9"/>
    </row>
    <row r="64" spans="1:26">
      <c r="A64" t="s">
        <v>12</v>
      </c>
      <c r="B64">
        <v>3</v>
      </c>
      <c r="C64">
        <f t="shared" ref="C64:C80" ca="1" si="159">VLOOKUP(A64,$I$2:$AG$19,B64+1,FALSE)</f>
        <v>1434.3980365599496</v>
      </c>
      <c r="D64">
        <f>MATCH($B64,'All scores'!$A:$A,FALSE)</f>
        <v>20</v>
      </c>
      <c r="E64">
        <f>MATCH($B64,'All scores'!$A:$A,TRUE)</f>
        <v>28</v>
      </c>
      <c r="F64" t="str">
        <f t="shared" ref="F64:F127" ca="1" si="160">IFERROR(VLOOKUP($A64,INDIRECT(_xlfn.CONCAT("'All scores'!$B$",$D64,":$T$",$E64)),5,FALSE),VLOOKUP($A64,INDIRECT(_xlfn.CONCAT("'FLIPPED'!$B$",$D64,":$T$",$E64)),5,FALSE))</f>
        <v>Port Adelaide</v>
      </c>
      <c r="G64" s="9">
        <f t="shared" ref="G64:G80" ca="1" si="161">VLOOKUP(F64,$I$2:$AG$19,B64+1,FALSE)</f>
        <v>1569.4302718917786</v>
      </c>
      <c r="H64" t="b">
        <f t="shared" ref="H64:H127" ca="1" si="162">IFERROR(VLOOKUP($A64,INDIRECT(_xlfn.CONCAT("'All scores'!$B$",$D64,":$T$",$E64)),9,FALSE),VLOOKUP($A64,INDIRECT(_xlfn.CONCAT("'FLIPPED'!$B$",$D64,":$T$",$E64)),9,FALSE))</f>
        <v>0</v>
      </c>
      <c r="I64" s="6" t="str">
        <f t="shared" ref="I64:I80" ca="1" si="163">IFERROR(VLOOKUP($A64,INDIRECT(_xlfn.CONCAT("'All scores'!$B$",$D64,":$T$",$E64)),1,FALSE),F64)</f>
        <v>Port Adelaide</v>
      </c>
      <c r="J64">
        <f t="shared" ca="1" si="140"/>
        <v>-200</v>
      </c>
      <c r="K64" s="4">
        <f t="shared" ref="K64:K80" ca="1" si="164">1/(1+(10^((G64-C64-J64)/400)))</f>
        <v>0.12690555601413708</v>
      </c>
      <c r="L64" s="6" t="str">
        <f t="shared" ref="L64:L127" ca="1" si="165">IFERROR(VLOOKUP($A64,INDIRECT(_xlfn.CONCAT("'All scores'!$B$",$D64,":$T$",$E64)),10,FALSE),VLOOKUP($A64,INDIRECT(_xlfn.CONCAT("'FLIPPED'!$B$",$D64,":$T$",$E64)),10,FALSE))</f>
        <v>Port Adelaide</v>
      </c>
      <c r="M64" s="6" t="str">
        <f t="shared" ref="M64:M80" ca="1" si="166">IF(L64=A64,F64,A64)</f>
        <v>Brisbane Lions</v>
      </c>
      <c r="N64">
        <f t="shared" ref="N64:N80" ca="1" si="167">IF(L64="Draw",0.5,IF(L64=A64,1,0))</f>
        <v>0</v>
      </c>
      <c r="O64" s="3">
        <f t="shared" ref="O64:O127" ca="1" si="168">IFERROR(IFERROR(VLOOKUP($A64,INDIRECT(_xlfn.CONCAT("'All scores'!$B$",$D64,":$T$",$E64)),11,FALSE),VLOOKUP($A64,INDIRECT(_xlfn.CONCAT("'FLIPPED'!$B$",$D64,":$T$",$E64)),11,FALSE)),"")</f>
        <v>-5</v>
      </c>
      <c r="P64" s="8">
        <f t="shared" ca="1" si="151"/>
        <v>1.791759469228055</v>
      </c>
      <c r="Q64" s="7">
        <f t="shared" ref="Q64:Q80" ca="1" si="169">VLOOKUP(L64,$I$2:$AG$19,$B64+1,FALSE)</f>
        <v>1569.4302718917786</v>
      </c>
      <c r="R64" s="7">
        <f t="shared" ref="R64:R80" ca="1" si="170">VLOOKUP(M64,$I$2:$AG$19,$B64+1,FALSE)</f>
        <v>1434.3980365599496</v>
      </c>
      <c r="S64" s="8">
        <f t="shared" ref="S64:S80" ca="1" si="171">IFERROR((MVC/((Q64-R64)*0.001+MVC))*P64,1)</f>
        <v>1.7678872919434689</v>
      </c>
      <c r="T64" s="9">
        <f t="shared" ref="T64:T80" ca="1" si="172">IFERROR(C64+k*S64*(N64-K64),C64)</f>
        <v>1429.9109421648614</v>
      </c>
      <c r="U64" s="9">
        <f t="shared" ca="1" si="154"/>
        <v>-135.03223533182904</v>
      </c>
      <c r="Z64" s="9"/>
    </row>
    <row r="65" spans="1:26">
      <c r="A65" t="s">
        <v>8</v>
      </c>
      <c r="B65">
        <v>3</v>
      </c>
      <c r="C65">
        <f t="shared" ca="1" si="159"/>
        <v>1416.9677084119244</v>
      </c>
      <c r="D65">
        <f>MATCH($B65,'All scores'!$A:$A,FALSE)</f>
        <v>20</v>
      </c>
      <c r="E65">
        <f>MATCH($B65,'All scores'!$A:$A,TRUE)</f>
        <v>28</v>
      </c>
      <c r="F65" t="str">
        <f t="shared" ca="1" si="160"/>
        <v>Collingwood</v>
      </c>
      <c r="G65" s="9">
        <f t="shared" ca="1" si="161"/>
        <v>1425.2776194763978</v>
      </c>
      <c r="H65" t="b">
        <f t="shared" ca="1" si="162"/>
        <v>1</v>
      </c>
      <c r="I65" s="6" t="str">
        <f t="shared" ca="1" si="163"/>
        <v>Carlton</v>
      </c>
      <c r="J65">
        <f t="shared" ca="1" si="140"/>
        <v>0</v>
      </c>
      <c r="K65" s="4">
        <f t="shared" ca="1" si="164"/>
        <v>0.48804335656081638</v>
      </c>
      <c r="L65" s="6" t="str">
        <f t="shared" ca="1" si="165"/>
        <v>Collingwood</v>
      </c>
      <c r="M65" s="6" t="str">
        <f t="shared" ca="1" si="166"/>
        <v>Carlton</v>
      </c>
      <c r="N65">
        <f t="shared" ca="1" si="167"/>
        <v>0</v>
      </c>
      <c r="O65" s="3">
        <f t="shared" ca="1" si="168"/>
        <v>-24</v>
      </c>
      <c r="P65" s="8">
        <f t="shared" ca="1" si="151"/>
        <v>3.2188758248682006</v>
      </c>
      <c r="Q65" s="7">
        <f t="shared" ca="1" si="169"/>
        <v>1425.2776194763978</v>
      </c>
      <c r="R65" s="7">
        <f t="shared" ca="1" si="170"/>
        <v>1416.9677084119244</v>
      </c>
      <c r="S65" s="8">
        <f t="shared" ca="1" si="171"/>
        <v>3.216203188621928</v>
      </c>
      <c r="T65" s="9">
        <f t="shared" ca="1" si="172"/>
        <v>1385.5747764207915</v>
      </c>
      <c r="U65" s="9">
        <f t="shared" ca="1" si="154"/>
        <v>-8.3099110644734537</v>
      </c>
      <c r="Z65" s="9"/>
    </row>
    <row r="66" spans="1:26">
      <c r="A66" t="s">
        <v>18</v>
      </c>
      <c r="B66">
        <v>3</v>
      </c>
      <c r="C66">
        <f t="shared" ca="1" si="159"/>
        <v>1425.2776194763978</v>
      </c>
      <c r="D66">
        <f>MATCH($B66,'All scores'!$A:$A,FALSE)</f>
        <v>20</v>
      </c>
      <c r="E66">
        <f>MATCH($B66,'All scores'!$A:$A,TRUE)</f>
        <v>28</v>
      </c>
      <c r="F66" t="str">
        <f t="shared" ca="1" si="160"/>
        <v>Carlton</v>
      </c>
      <c r="G66" s="9">
        <f t="shared" ca="1" si="161"/>
        <v>1416.9677084119244</v>
      </c>
      <c r="H66" t="b">
        <f t="shared" ca="1" si="162"/>
        <v>1</v>
      </c>
      <c r="I66" s="6" t="str">
        <f t="shared" ca="1" si="163"/>
        <v>Carlton</v>
      </c>
      <c r="J66">
        <f t="shared" ca="1" si="140"/>
        <v>0</v>
      </c>
      <c r="K66" s="4">
        <f t="shared" ca="1" si="164"/>
        <v>0.51195664343918368</v>
      </c>
      <c r="L66" s="6" t="str">
        <f t="shared" ca="1" si="165"/>
        <v>Collingwood</v>
      </c>
      <c r="M66" s="6" t="str">
        <f t="shared" ca="1" si="166"/>
        <v>Carlton</v>
      </c>
      <c r="N66">
        <f t="shared" ca="1" si="167"/>
        <v>1</v>
      </c>
      <c r="O66" s="3">
        <f t="shared" ca="1" si="168"/>
        <v>24</v>
      </c>
      <c r="P66" s="8">
        <f t="shared" ca="1" si="151"/>
        <v>3.2188758248682006</v>
      </c>
      <c r="Q66" s="7">
        <f t="shared" ca="1" si="169"/>
        <v>1425.2776194763978</v>
      </c>
      <c r="R66" s="7">
        <f t="shared" ca="1" si="170"/>
        <v>1416.9677084119244</v>
      </c>
      <c r="S66" s="8">
        <f t="shared" ca="1" si="171"/>
        <v>3.216203188621928</v>
      </c>
      <c r="T66" s="9">
        <f t="shared" ca="1" si="172"/>
        <v>1456.6705514675307</v>
      </c>
      <c r="U66" s="9">
        <f t="shared" ca="1" si="154"/>
        <v>8.3099110644734537</v>
      </c>
      <c r="Z66" s="9"/>
    </row>
    <row r="67" spans="1:26">
      <c r="A67" t="s">
        <v>9</v>
      </c>
      <c r="B67">
        <v>3</v>
      </c>
      <c r="C67">
        <f t="shared" ca="1" si="159"/>
        <v>1496.7180771122705</v>
      </c>
      <c r="D67">
        <f>MATCH($B67,'All scores'!$A:$A,FALSE)</f>
        <v>20</v>
      </c>
      <c r="E67">
        <f>MATCH($B67,'All scores'!$A:$A,TRUE)</f>
        <v>28</v>
      </c>
      <c r="F67" t="str">
        <f t="shared" ca="1" si="160"/>
        <v>Western Bulldogs</v>
      </c>
      <c r="G67" s="9">
        <f t="shared" ca="1" si="161"/>
        <v>1416.1253120804176</v>
      </c>
      <c r="H67" t="b">
        <f t="shared" ca="1" si="162"/>
        <v>1</v>
      </c>
      <c r="I67" s="6" t="str">
        <f t="shared" ca="1" si="163"/>
        <v>Western Bulldogs</v>
      </c>
      <c r="J67">
        <f t="shared" ca="1" si="140"/>
        <v>0</v>
      </c>
      <c r="K67" s="4">
        <f t="shared" ca="1" si="164"/>
        <v>0.6139458881449652</v>
      </c>
      <c r="L67" s="6" t="str">
        <f t="shared" ca="1" si="165"/>
        <v>Western Bulldogs</v>
      </c>
      <c r="M67" s="6" t="str">
        <f t="shared" ca="1" si="166"/>
        <v>Essendon</v>
      </c>
      <c r="N67">
        <f t="shared" ca="1" si="167"/>
        <v>0</v>
      </c>
      <c r="O67" s="3">
        <f t="shared" ca="1" si="168"/>
        <v>-21</v>
      </c>
      <c r="P67" s="8">
        <f t="shared" ca="1" si="151"/>
        <v>3.0910424533583161</v>
      </c>
      <c r="Q67" s="7">
        <f t="shared" ca="1" si="169"/>
        <v>1416.1253120804176</v>
      </c>
      <c r="R67" s="7">
        <f t="shared" ca="1" si="170"/>
        <v>1496.7180771122705</v>
      </c>
      <c r="S67" s="8">
        <f t="shared" ca="1" si="171"/>
        <v>3.1161564195708125</v>
      </c>
      <c r="T67" s="9">
        <f t="shared" ca="1" si="172"/>
        <v>1458.4550487000297</v>
      </c>
      <c r="U67" s="9">
        <f t="shared" ca="1" si="154"/>
        <v>80.592765031852878</v>
      </c>
      <c r="Z67" s="9"/>
    </row>
    <row r="68" spans="1:26">
      <c r="A68" t="s">
        <v>14</v>
      </c>
      <c r="B68">
        <v>3</v>
      </c>
      <c r="C68">
        <f t="shared" ca="1" si="159"/>
        <v>1496.7139983672521</v>
      </c>
      <c r="D68">
        <f>MATCH($B68,'All scores'!$A:$A,FALSE)</f>
        <v>20</v>
      </c>
      <c r="E68">
        <f>MATCH($B68,'All scores'!$A:$A,TRUE)</f>
        <v>28</v>
      </c>
      <c r="F68" t="str">
        <f t="shared" ca="1" si="160"/>
        <v>Gold Coast</v>
      </c>
      <c r="G68" s="9">
        <f t="shared" ca="1" si="161"/>
        <v>1563.6876871954628</v>
      </c>
      <c r="H68" t="b">
        <f t="shared" ca="1" si="162"/>
        <v>0</v>
      </c>
      <c r="I68" s="6" t="str">
        <f t="shared" ca="1" si="163"/>
        <v>Gold Coast</v>
      </c>
      <c r="J68">
        <f t="shared" ca="1" si="140"/>
        <v>-200</v>
      </c>
      <c r="K68" s="4">
        <f t="shared" ca="1" si="164"/>
        <v>0.17699743297250911</v>
      </c>
      <c r="L68" s="6" t="str">
        <f t="shared" ca="1" si="165"/>
        <v>Fremantle</v>
      </c>
      <c r="M68" s="6" t="str">
        <f t="shared" ca="1" si="166"/>
        <v>Gold Coast</v>
      </c>
      <c r="N68">
        <f t="shared" ca="1" si="167"/>
        <v>1</v>
      </c>
      <c r="O68" s="3">
        <f t="shared" ca="1" si="168"/>
        <v>28</v>
      </c>
      <c r="P68" s="8">
        <f t="shared" ca="1" si="151"/>
        <v>3.3672958299864741</v>
      </c>
      <c r="Q68" s="7">
        <f t="shared" ca="1" si="169"/>
        <v>1496.7139983672521</v>
      </c>
      <c r="R68" s="7">
        <f t="shared" ca="1" si="170"/>
        <v>1563.6876871954628</v>
      </c>
      <c r="S68" s="8">
        <f t="shared" ca="1" si="171"/>
        <v>3.3899999098957769</v>
      </c>
      <c r="T68" s="9">
        <f t="shared" ca="1" si="172"/>
        <v>1552.5135709285958</v>
      </c>
      <c r="U68" s="9">
        <f t="shared" ca="1" si="154"/>
        <v>-66.973688828210697</v>
      </c>
      <c r="Z68" s="9"/>
    </row>
    <row r="69" spans="1:26">
      <c r="A69" t="s">
        <v>22</v>
      </c>
      <c r="B69">
        <v>3</v>
      </c>
      <c r="C69">
        <f t="shared" ca="1" si="159"/>
        <v>1507.3777117412933</v>
      </c>
      <c r="D69">
        <f>MATCH($B69,'All scores'!$A:$A,FALSE)</f>
        <v>20</v>
      </c>
      <c r="E69">
        <f>MATCH($B69,'All scores'!$A:$A,TRUE)</f>
        <v>28</v>
      </c>
      <c r="F69" t="str">
        <f t="shared" ca="1" si="160"/>
        <v>West Coast</v>
      </c>
      <c r="G69" s="9">
        <f t="shared" ca="1" si="161"/>
        <v>1510.9609020332455</v>
      </c>
      <c r="H69" t="b">
        <f t="shared" ca="1" si="162"/>
        <v>0</v>
      </c>
      <c r="I69" s="6" t="str">
        <f t="shared" ca="1" si="163"/>
        <v>West Coast</v>
      </c>
      <c r="J69">
        <f t="shared" ca="1" si="140"/>
        <v>-200</v>
      </c>
      <c r="K69" s="4">
        <f t="shared" ca="1" si="164"/>
        <v>0.23650828253526213</v>
      </c>
      <c r="L69" s="6" t="str">
        <f t="shared" ca="1" si="165"/>
        <v>West Coast</v>
      </c>
      <c r="M69" s="6" t="str">
        <f t="shared" ca="1" si="166"/>
        <v>Geelong</v>
      </c>
      <c r="N69">
        <f t="shared" ca="1" si="167"/>
        <v>0</v>
      </c>
      <c r="O69" s="3">
        <f t="shared" ca="1" si="168"/>
        <v>-15</v>
      </c>
      <c r="P69" s="8">
        <f t="shared" ca="1" si="151"/>
        <v>2.7725887222397811</v>
      </c>
      <c r="Q69" s="7">
        <f t="shared" ca="1" si="169"/>
        <v>1510.9609020332455</v>
      </c>
      <c r="R69" s="7">
        <f t="shared" ca="1" si="170"/>
        <v>1507.3777117412933</v>
      </c>
      <c r="S69" s="8">
        <f t="shared" ca="1" si="171"/>
        <v>2.7715956067926335</v>
      </c>
      <c r="T69" s="9">
        <f t="shared" ca="1" si="172"/>
        <v>1494.2676054043973</v>
      </c>
      <c r="U69" s="9">
        <f t="shared" ca="1" si="154"/>
        <v>-3.5831902919521781</v>
      </c>
      <c r="Z69" s="9"/>
    </row>
    <row r="70" spans="1:26">
      <c r="A70" t="s">
        <v>15</v>
      </c>
      <c r="B70">
        <v>3</v>
      </c>
      <c r="C70">
        <f t="shared" ca="1" si="159"/>
        <v>1563.6876871954628</v>
      </c>
      <c r="D70">
        <f>MATCH($B70,'All scores'!$A:$A,FALSE)</f>
        <v>20</v>
      </c>
      <c r="E70">
        <f>MATCH($B70,'All scores'!$A:$A,TRUE)</f>
        <v>28</v>
      </c>
      <c r="F70" t="str">
        <f t="shared" ca="1" si="160"/>
        <v>Fremantle</v>
      </c>
      <c r="G70" s="9">
        <f t="shared" ca="1" si="161"/>
        <v>1496.7139983672521</v>
      </c>
      <c r="H70" t="b">
        <f t="shared" ca="1" si="162"/>
        <v>0</v>
      </c>
      <c r="I70" s="6" t="str">
        <f t="shared" ca="1" si="163"/>
        <v>Gold Coast</v>
      </c>
      <c r="J70">
        <f t="shared" ca="1" si="140"/>
        <v>200</v>
      </c>
      <c r="K70" s="4">
        <f t="shared" ca="1" si="164"/>
        <v>0.82300256702749086</v>
      </c>
      <c r="L70" s="6" t="str">
        <f t="shared" ca="1" si="165"/>
        <v>Fremantle</v>
      </c>
      <c r="M70" s="6" t="str">
        <f t="shared" ca="1" si="166"/>
        <v>Gold Coast</v>
      </c>
      <c r="N70">
        <f t="shared" ca="1" si="167"/>
        <v>0</v>
      </c>
      <c r="O70" s="3">
        <f t="shared" ca="1" si="168"/>
        <v>-28</v>
      </c>
      <c r="P70" s="8">
        <f t="shared" ca="1" si="151"/>
        <v>3.3672958299864741</v>
      </c>
      <c r="Q70" s="7">
        <f t="shared" ca="1" si="169"/>
        <v>1496.7139983672521</v>
      </c>
      <c r="R70" s="7">
        <f t="shared" ca="1" si="170"/>
        <v>1563.6876871954628</v>
      </c>
      <c r="S70" s="8">
        <f t="shared" ca="1" si="171"/>
        <v>3.3899999098957769</v>
      </c>
      <c r="T70" s="9">
        <f t="shared" ca="1" si="172"/>
        <v>1507.8881146341191</v>
      </c>
      <c r="U70" s="9">
        <f t="shared" ca="1" si="154"/>
        <v>66.973688828210697</v>
      </c>
      <c r="Z70" s="9"/>
    </row>
    <row r="71" spans="1:26">
      <c r="A71" t="s">
        <v>19</v>
      </c>
      <c r="B71">
        <v>3</v>
      </c>
      <c r="C71">
        <f t="shared" ca="1" si="159"/>
        <v>1560.4017006422268</v>
      </c>
      <c r="D71">
        <f>MATCH($B71,'All scores'!$A:$A,FALSE)</f>
        <v>20</v>
      </c>
      <c r="E71">
        <f>MATCH($B71,'All scores'!$A:$A,TRUE)</f>
        <v>28</v>
      </c>
      <c r="F71" t="str">
        <f t="shared" ca="1" si="160"/>
        <v>Sydney</v>
      </c>
      <c r="G71" s="9">
        <f t="shared" ca="1" si="161"/>
        <v>1501.1433771039665</v>
      </c>
      <c r="H71" t="b">
        <f t="shared" ca="1" si="162"/>
        <v>1</v>
      </c>
      <c r="I71" s="6" t="str">
        <f t="shared" ca="1" si="163"/>
        <v>Sydney</v>
      </c>
      <c r="J71">
        <f t="shared" ca="1" si="140"/>
        <v>0</v>
      </c>
      <c r="K71" s="4">
        <f t="shared" ca="1" si="164"/>
        <v>0.58446215331193108</v>
      </c>
      <c r="L71" s="6" t="str">
        <f t="shared" ca="1" si="165"/>
        <v>Sydney</v>
      </c>
      <c r="M71" s="6" t="str">
        <f t="shared" ca="1" si="166"/>
        <v>GWS</v>
      </c>
      <c r="N71">
        <f t="shared" ca="1" si="167"/>
        <v>0</v>
      </c>
      <c r="O71" s="3">
        <f t="shared" ca="1" si="168"/>
        <v>-16</v>
      </c>
      <c r="P71" s="8">
        <f t="shared" ca="1" si="151"/>
        <v>2.8332133440562162</v>
      </c>
      <c r="Q71" s="7">
        <f t="shared" ca="1" si="169"/>
        <v>1501.1433771039665</v>
      </c>
      <c r="R71" s="7">
        <f t="shared" ca="1" si="170"/>
        <v>1560.4017006422268</v>
      </c>
      <c r="S71" s="8">
        <f t="shared" ca="1" si="171"/>
        <v>2.8501025741015504</v>
      </c>
      <c r="T71" s="9">
        <f t="shared" ca="1" si="172"/>
        <v>1527.0861588898415</v>
      </c>
      <c r="U71" s="9">
        <f t="shared" ca="1" si="154"/>
        <v>59.258323538260356</v>
      </c>
      <c r="Z71" s="9"/>
    </row>
    <row r="72" spans="1:26">
      <c r="A72" t="s">
        <v>17</v>
      </c>
      <c r="B72">
        <v>3</v>
      </c>
      <c r="C72">
        <f t="shared" ca="1" si="159"/>
        <v>1542.0387124847998</v>
      </c>
      <c r="D72">
        <f>MATCH($B72,'All scores'!$A:$A,FALSE)</f>
        <v>20</v>
      </c>
      <c r="E72">
        <f>MATCH($B72,'All scores'!$A:$A,TRUE)</f>
        <v>28</v>
      </c>
      <c r="F72" t="str">
        <f t="shared" ca="1" si="160"/>
        <v>Richmond</v>
      </c>
      <c r="G72" s="9">
        <f t="shared" ca="1" si="161"/>
        <v>1511.8485721435925</v>
      </c>
      <c r="H72" t="b">
        <f t="shared" ca="1" si="162"/>
        <v>1</v>
      </c>
      <c r="I72" s="6" t="str">
        <f t="shared" ca="1" si="163"/>
        <v>Richmond</v>
      </c>
      <c r="J72">
        <f t="shared" ca="1" si="140"/>
        <v>0</v>
      </c>
      <c r="K72" s="4">
        <f t="shared" ca="1" si="164"/>
        <v>0.54333808307950326</v>
      </c>
      <c r="L72" s="6" t="str">
        <f t="shared" ca="1" si="165"/>
        <v>Richmond</v>
      </c>
      <c r="M72" s="6" t="str">
        <f t="shared" ca="1" si="166"/>
        <v>Hawthorn</v>
      </c>
      <c r="N72">
        <f t="shared" ca="1" si="167"/>
        <v>0</v>
      </c>
      <c r="O72" s="3">
        <f t="shared" ca="1" si="168"/>
        <v>-13</v>
      </c>
      <c r="P72" s="8">
        <f t="shared" ca="1" si="151"/>
        <v>2.6390573296152584</v>
      </c>
      <c r="Q72" s="7">
        <f t="shared" ca="1" si="169"/>
        <v>1511.8485721435925</v>
      </c>
      <c r="R72" s="7">
        <f t="shared" ca="1" si="170"/>
        <v>1542.0387124847998</v>
      </c>
      <c r="S72" s="8">
        <f t="shared" ca="1" si="171"/>
        <v>2.647048807112935</v>
      </c>
      <c r="T72" s="9">
        <f t="shared" ca="1" si="172"/>
        <v>1513.2738639913073</v>
      </c>
      <c r="U72" s="9">
        <f t="shared" ca="1" si="154"/>
        <v>30.190140341207325</v>
      </c>
      <c r="Z72" s="9"/>
    </row>
    <row r="73" spans="1:26">
      <c r="A73" t="s">
        <v>21</v>
      </c>
      <c r="B73">
        <v>3</v>
      </c>
      <c r="C73">
        <f t="shared" ca="1" si="159"/>
        <v>1536.0836656981053</v>
      </c>
      <c r="D73">
        <f>MATCH($B73,'All scores'!$A:$A,FALSE)</f>
        <v>20</v>
      </c>
      <c r="E73">
        <f>MATCH($B73,'All scores'!$A:$A,TRUE)</f>
        <v>28</v>
      </c>
      <c r="F73" t="str">
        <f t="shared" ca="1" si="160"/>
        <v>North Melbourne</v>
      </c>
      <c r="G73" s="9">
        <f t="shared" ca="1" si="161"/>
        <v>1529.5523129007797</v>
      </c>
      <c r="H73" t="b">
        <f t="shared" ca="1" si="162"/>
        <v>1</v>
      </c>
      <c r="I73" s="6" t="str">
        <f t="shared" ca="1" si="163"/>
        <v>Melbourne</v>
      </c>
      <c r="J73">
        <f t="shared" ca="1" si="140"/>
        <v>0</v>
      </c>
      <c r="K73" s="4">
        <f t="shared" ca="1" si="164"/>
        <v>0.50939826517564712</v>
      </c>
      <c r="L73" s="6" t="str">
        <f t="shared" ca="1" si="165"/>
        <v>Melbourne</v>
      </c>
      <c r="M73" s="6" t="str">
        <f t="shared" ca="1" si="166"/>
        <v>North Melbourne</v>
      </c>
      <c r="N73">
        <f t="shared" ca="1" si="167"/>
        <v>1</v>
      </c>
      <c r="O73" s="3">
        <f t="shared" ca="1" si="168"/>
        <v>37</v>
      </c>
      <c r="P73" s="8">
        <f t="shared" ca="1" si="151"/>
        <v>3.6375861597263857</v>
      </c>
      <c r="Q73" s="7">
        <f t="shared" ca="1" si="169"/>
        <v>1536.0836656981053</v>
      </c>
      <c r="R73" s="7">
        <f t="shared" ca="1" si="170"/>
        <v>1529.5523129007797</v>
      </c>
      <c r="S73" s="8">
        <f t="shared" ca="1" si="171"/>
        <v>3.6352118746017803</v>
      </c>
      <c r="T73" s="9">
        <f t="shared" ca="1" si="172"/>
        <v>1571.7524907407796</v>
      </c>
      <c r="U73" s="9">
        <f t="shared" ca="1" si="154"/>
        <v>6.5313527973255532</v>
      </c>
      <c r="Z73" s="9"/>
    </row>
    <row r="74" spans="1:26">
      <c r="A74" t="s">
        <v>16</v>
      </c>
      <c r="B74">
        <v>3</v>
      </c>
      <c r="C74">
        <f t="shared" ca="1" si="159"/>
        <v>1529.5523129007797</v>
      </c>
      <c r="D74">
        <f>MATCH($B74,'All scores'!$A:$A,FALSE)</f>
        <v>20</v>
      </c>
      <c r="E74">
        <f>MATCH($B74,'All scores'!$A:$A,TRUE)</f>
        <v>28</v>
      </c>
      <c r="F74" t="str">
        <f t="shared" ca="1" si="160"/>
        <v>Melbourne</v>
      </c>
      <c r="G74" s="9">
        <f t="shared" ca="1" si="161"/>
        <v>1536.0836656981053</v>
      </c>
      <c r="H74" t="b">
        <f t="shared" ca="1" si="162"/>
        <v>1</v>
      </c>
      <c r="I74" s="6" t="str">
        <f t="shared" ca="1" si="163"/>
        <v>Melbourne</v>
      </c>
      <c r="J74">
        <f t="shared" ca="1" si="140"/>
        <v>0</v>
      </c>
      <c r="K74" s="4">
        <f t="shared" ca="1" si="164"/>
        <v>0.49060173482435276</v>
      </c>
      <c r="L74" s="6" t="str">
        <f t="shared" ca="1" si="165"/>
        <v>Melbourne</v>
      </c>
      <c r="M74" s="6" t="str">
        <f t="shared" ca="1" si="166"/>
        <v>North Melbourne</v>
      </c>
      <c r="N74">
        <f t="shared" ca="1" si="167"/>
        <v>0</v>
      </c>
      <c r="O74" s="3">
        <f t="shared" ca="1" si="168"/>
        <v>-37</v>
      </c>
      <c r="P74" s="8">
        <f t="shared" ca="1" si="151"/>
        <v>3.6375861597263857</v>
      </c>
      <c r="Q74" s="7">
        <f t="shared" ca="1" si="169"/>
        <v>1536.0836656981053</v>
      </c>
      <c r="R74" s="7">
        <f t="shared" ca="1" si="170"/>
        <v>1529.5523129007797</v>
      </c>
      <c r="S74" s="8">
        <f t="shared" ca="1" si="171"/>
        <v>3.6352118746017803</v>
      </c>
      <c r="T74" s="9">
        <f t="shared" ca="1" si="172"/>
        <v>1493.8834878581054</v>
      </c>
      <c r="U74" s="9">
        <f t="shared" ca="1" si="154"/>
        <v>-6.5313527973255532</v>
      </c>
      <c r="Z74" s="9"/>
    </row>
    <row r="75" spans="1:26">
      <c r="A75" t="s">
        <v>13</v>
      </c>
      <c r="B75">
        <v>3</v>
      </c>
      <c r="C75">
        <f t="shared" ca="1" si="159"/>
        <v>1569.4302718917786</v>
      </c>
      <c r="D75">
        <f>MATCH($B75,'All scores'!$A:$A,FALSE)</f>
        <v>20</v>
      </c>
      <c r="E75">
        <f>MATCH($B75,'All scores'!$A:$A,TRUE)</f>
        <v>28</v>
      </c>
      <c r="F75" t="str">
        <f t="shared" ca="1" si="160"/>
        <v>Brisbane Lions</v>
      </c>
      <c r="G75" s="9">
        <f t="shared" ca="1" si="161"/>
        <v>1434.3980365599496</v>
      </c>
      <c r="H75" t="b">
        <f t="shared" ca="1" si="162"/>
        <v>0</v>
      </c>
      <c r="I75" s="6" t="str">
        <f t="shared" ca="1" si="163"/>
        <v>Port Adelaide</v>
      </c>
      <c r="J75">
        <f t="shared" ca="1" si="140"/>
        <v>200</v>
      </c>
      <c r="K75" s="4">
        <f t="shared" ca="1" si="164"/>
        <v>0.873094443985863</v>
      </c>
      <c r="L75" s="6" t="str">
        <f t="shared" ca="1" si="165"/>
        <v>Port Adelaide</v>
      </c>
      <c r="M75" s="6" t="str">
        <f t="shared" ca="1" si="166"/>
        <v>Brisbane Lions</v>
      </c>
      <c r="N75">
        <f t="shared" ca="1" si="167"/>
        <v>1</v>
      </c>
      <c r="O75" s="3">
        <f t="shared" ca="1" si="168"/>
        <v>5</v>
      </c>
      <c r="P75" s="8">
        <f t="shared" ca="1" si="151"/>
        <v>1.791759469228055</v>
      </c>
      <c r="Q75" s="7">
        <f t="shared" ca="1" si="169"/>
        <v>1569.4302718917786</v>
      </c>
      <c r="R75" s="7">
        <f t="shared" ca="1" si="170"/>
        <v>1434.3980365599496</v>
      </c>
      <c r="S75" s="8">
        <f t="shared" ca="1" si="171"/>
        <v>1.7678872919434689</v>
      </c>
      <c r="T75" s="9">
        <f t="shared" ca="1" si="172"/>
        <v>1573.9173662868668</v>
      </c>
      <c r="U75" s="9">
        <f t="shared" ca="1" si="154"/>
        <v>135.03223533182904</v>
      </c>
      <c r="Z75" s="9"/>
    </row>
    <row r="76" spans="1:26">
      <c r="A76" t="s">
        <v>7</v>
      </c>
      <c r="B76">
        <v>3</v>
      </c>
      <c r="C76">
        <f t="shared" ca="1" si="159"/>
        <v>1511.8485721435925</v>
      </c>
      <c r="D76">
        <f>MATCH($B76,'All scores'!$A:$A,FALSE)</f>
        <v>20</v>
      </c>
      <c r="E76">
        <f>MATCH($B76,'All scores'!$A:$A,TRUE)</f>
        <v>28</v>
      </c>
      <c r="F76" t="str">
        <f t="shared" ca="1" si="160"/>
        <v>Hawthorn</v>
      </c>
      <c r="G76" s="9">
        <f t="shared" ca="1" si="161"/>
        <v>1542.0387124847998</v>
      </c>
      <c r="H76" t="b">
        <f t="shared" ca="1" si="162"/>
        <v>1</v>
      </c>
      <c r="I76" s="6" t="str">
        <f t="shared" ca="1" si="163"/>
        <v>Richmond</v>
      </c>
      <c r="J76">
        <f t="shared" ca="1" si="140"/>
        <v>0</v>
      </c>
      <c r="K76" s="4">
        <f t="shared" ca="1" si="164"/>
        <v>0.45666191692049679</v>
      </c>
      <c r="L76" s="6" t="str">
        <f t="shared" ca="1" si="165"/>
        <v>Richmond</v>
      </c>
      <c r="M76" s="6" t="str">
        <f t="shared" ca="1" si="166"/>
        <v>Hawthorn</v>
      </c>
      <c r="N76">
        <f t="shared" ca="1" si="167"/>
        <v>1</v>
      </c>
      <c r="O76" s="3">
        <f t="shared" ca="1" si="168"/>
        <v>13</v>
      </c>
      <c r="P76" s="8">
        <f t="shared" ca="1" si="151"/>
        <v>2.6390573296152584</v>
      </c>
      <c r="Q76" s="7">
        <f t="shared" ca="1" si="169"/>
        <v>1511.8485721435925</v>
      </c>
      <c r="R76" s="7">
        <f t="shared" ca="1" si="170"/>
        <v>1542.0387124847998</v>
      </c>
      <c r="S76" s="8">
        <f t="shared" ca="1" si="171"/>
        <v>2.647048807112935</v>
      </c>
      <c r="T76" s="9">
        <f t="shared" ca="1" si="172"/>
        <v>1540.613420637085</v>
      </c>
      <c r="U76" s="9">
        <f t="shared" ca="1" si="154"/>
        <v>-30.190140341207325</v>
      </c>
      <c r="Z76" s="9"/>
    </row>
    <row r="77" spans="1:26">
      <c r="A77" t="s">
        <v>11</v>
      </c>
      <c r="B77">
        <v>3</v>
      </c>
      <c r="C77">
        <f t="shared" ca="1" si="159"/>
        <v>1472.489276962536</v>
      </c>
      <c r="D77">
        <f>MATCH($B77,'All scores'!$A:$A,FALSE)</f>
        <v>20</v>
      </c>
      <c r="E77">
        <f>MATCH($B77,'All scores'!$A:$A,TRUE)</f>
        <v>28</v>
      </c>
      <c r="F77" t="str">
        <f t="shared" ca="1" si="160"/>
        <v>Adelaide</v>
      </c>
      <c r="G77" s="9">
        <f t="shared" ca="1" si="161"/>
        <v>1508.7850571940012</v>
      </c>
      <c r="H77" t="b">
        <f t="shared" ca="1" si="162"/>
        <v>0</v>
      </c>
      <c r="I77" s="6" t="str">
        <f t="shared" ca="1" si="163"/>
        <v>St. Kilda</v>
      </c>
      <c r="J77">
        <f t="shared" ca="1" si="140"/>
        <v>200</v>
      </c>
      <c r="K77" s="4">
        <f t="shared" ca="1" si="164"/>
        <v>0.71957556295049707</v>
      </c>
      <c r="L77" s="6" t="str">
        <f t="shared" ca="1" si="165"/>
        <v>Adelaide</v>
      </c>
      <c r="M77" s="6" t="str">
        <f t="shared" ca="1" si="166"/>
        <v>St. Kilda</v>
      </c>
      <c r="N77">
        <f t="shared" ca="1" si="167"/>
        <v>0</v>
      </c>
      <c r="O77" s="3">
        <f t="shared" ca="1" si="168"/>
        <v>-49</v>
      </c>
      <c r="P77" s="8">
        <f t="shared" ca="1" si="151"/>
        <v>3.912023005428146</v>
      </c>
      <c r="Q77" s="7">
        <f t="shared" ca="1" si="169"/>
        <v>1508.7850571940012</v>
      </c>
      <c r="R77" s="7">
        <f t="shared" ca="1" si="170"/>
        <v>1472.489276962536</v>
      </c>
      <c r="S77" s="8">
        <f t="shared" ca="1" si="171"/>
        <v>3.8978753626748168</v>
      </c>
      <c r="T77" s="9">
        <f t="shared" ca="1" si="172"/>
        <v>1416.3929597943838</v>
      </c>
      <c r="U77" s="9">
        <f t="shared" ca="1" si="154"/>
        <v>-36.295780231465187</v>
      </c>
      <c r="Z77" s="9"/>
    </row>
    <row r="78" spans="1:26">
      <c r="A78" t="s">
        <v>24</v>
      </c>
      <c r="B78">
        <v>3</v>
      </c>
      <c r="C78">
        <f t="shared" ca="1" si="159"/>
        <v>1501.1433771039665</v>
      </c>
      <c r="D78">
        <f>MATCH($B78,'All scores'!$A:$A,FALSE)</f>
        <v>20</v>
      </c>
      <c r="E78">
        <f>MATCH($B78,'All scores'!$A:$A,TRUE)</f>
        <v>28</v>
      </c>
      <c r="F78" t="str">
        <f t="shared" ca="1" si="160"/>
        <v>GWS</v>
      </c>
      <c r="G78" s="9">
        <f t="shared" ca="1" si="161"/>
        <v>1560.4017006422268</v>
      </c>
      <c r="H78" t="b">
        <f t="shared" ca="1" si="162"/>
        <v>1</v>
      </c>
      <c r="I78" s="6" t="str">
        <f t="shared" ca="1" si="163"/>
        <v>Sydney</v>
      </c>
      <c r="J78">
        <f t="shared" ca="1" si="140"/>
        <v>0</v>
      </c>
      <c r="K78" s="4">
        <f t="shared" ca="1" si="164"/>
        <v>0.41553784668806887</v>
      </c>
      <c r="L78" s="6" t="str">
        <f t="shared" ca="1" si="165"/>
        <v>Sydney</v>
      </c>
      <c r="M78" s="6" t="str">
        <f t="shared" ca="1" si="166"/>
        <v>GWS</v>
      </c>
      <c r="N78">
        <f t="shared" ca="1" si="167"/>
        <v>1</v>
      </c>
      <c r="O78" s="3">
        <f t="shared" ca="1" si="168"/>
        <v>16</v>
      </c>
      <c r="P78" s="8">
        <f t="shared" ca="1" si="151"/>
        <v>2.8332133440562162</v>
      </c>
      <c r="Q78" s="7">
        <f t="shared" ca="1" si="169"/>
        <v>1501.1433771039665</v>
      </c>
      <c r="R78" s="7">
        <f t="shared" ca="1" si="170"/>
        <v>1560.4017006422268</v>
      </c>
      <c r="S78" s="8">
        <f t="shared" ca="1" si="171"/>
        <v>2.8501025741015504</v>
      </c>
      <c r="T78" s="9">
        <f t="shared" ca="1" si="172"/>
        <v>1534.4589188563518</v>
      </c>
      <c r="U78" s="9">
        <f t="shared" ca="1" si="154"/>
        <v>-59.258323538260356</v>
      </c>
      <c r="Z78" s="9"/>
    </row>
    <row r="79" spans="1:26">
      <c r="A79" t="s">
        <v>23</v>
      </c>
      <c r="B79">
        <v>3</v>
      </c>
      <c r="C79">
        <f t="shared" ca="1" si="159"/>
        <v>1510.9609020332455</v>
      </c>
      <c r="D79">
        <f>MATCH($B79,'All scores'!$A:$A,FALSE)</f>
        <v>20</v>
      </c>
      <c r="E79">
        <f>MATCH($B79,'All scores'!$A:$A,TRUE)</f>
        <v>28</v>
      </c>
      <c r="F79" t="str">
        <f t="shared" ca="1" si="160"/>
        <v>Geelong</v>
      </c>
      <c r="G79" s="9">
        <f t="shared" ca="1" si="161"/>
        <v>1507.3777117412933</v>
      </c>
      <c r="H79" t="b">
        <f t="shared" ca="1" si="162"/>
        <v>0</v>
      </c>
      <c r="I79" s="6" t="str">
        <f t="shared" ca="1" si="163"/>
        <v>West Coast</v>
      </c>
      <c r="J79">
        <f t="shared" ca="1" si="140"/>
        <v>200</v>
      </c>
      <c r="K79" s="4">
        <f t="shared" ca="1" si="164"/>
        <v>0.76349171746473776</v>
      </c>
      <c r="L79" s="6" t="str">
        <f t="shared" ca="1" si="165"/>
        <v>West Coast</v>
      </c>
      <c r="M79" s="6" t="str">
        <f t="shared" ca="1" si="166"/>
        <v>Geelong</v>
      </c>
      <c r="N79">
        <f t="shared" ca="1" si="167"/>
        <v>1</v>
      </c>
      <c r="O79" s="3">
        <f t="shared" ca="1" si="168"/>
        <v>15</v>
      </c>
      <c r="P79" s="8">
        <f t="shared" ca="1" si="151"/>
        <v>2.7725887222397811</v>
      </c>
      <c r="Q79" s="7">
        <f t="shared" ca="1" si="169"/>
        <v>1510.9609020332455</v>
      </c>
      <c r="R79" s="7">
        <f t="shared" ca="1" si="170"/>
        <v>1507.3777117412933</v>
      </c>
      <c r="S79" s="8">
        <f t="shared" ca="1" si="171"/>
        <v>2.7715956067926335</v>
      </c>
      <c r="T79" s="9">
        <f t="shared" ca="1" si="172"/>
        <v>1524.0710083701415</v>
      </c>
      <c r="U79" s="9">
        <f t="shared" ca="1" si="154"/>
        <v>3.5831902919521781</v>
      </c>
      <c r="Z79" s="9"/>
    </row>
    <row r="80" spans="1:26">
      <c r="A80" t="s">
        <v>20</v>
      </c>
      <c r="B80">
        <v>3</v>
      </c>
      <c r="C80">
        <f t="shared" ca="1" si="159"/>
        <v>1416.1253120804176</v>
      </c>
      <c r="D80">
        <f>MATCH($B80,'All scores'!$A:$A,FALSE)</f>
        <v>20</v>
      </c>
      <c r="E80">
        <f>MATCH($B80,'All scores'!$A:$A,TRUE)</f>
        <v>28</v>
      </c>
      <c r="F80" t="str">
        <f t="shared" ca="1" si="160"/>
        <v>Essendon</v>
      </c>
      <c r="G80" s="9">
        <f t="shared" ca="1" si="161"/>
        <v>1496.7180771122705</v>
      </c>
      <c r="H80" t="b">
        <f t="shared" ca="1" si="162"/>
        <v>1</v>
      </c>
      <c r="I80" s="6" t="str">
        <f t="shared" ca="1" si="163"/>
        <v>Western Bulldogs</v>
      </c>
      <c r="J80">
        <f t="shared" ca="1" si="140"/>
        <v>0</v>
      </c>
      <c r="K80" s="4">
        <f t="shared" ca="1" si="164"/>
        <v>0.3860541118550348</v>
      </c>
      <c r="L80" s="6" t="str">
        <f t="shared" ca="1" si="165"/>
        <v>Western Bulldogs</v>
      </c>
      <c r="M80" s="6" t="str">
        <f t="shared" ca="1" si="166"/>
        <v>Essendon</v>
      </c>
      <c r="N80">
        <f t="shared" ca="1" si="167"/>
        <v>1</v>
      </c>
      <c r="O80" s="3">
        <f t="shared" ca="1" si="168"/>
        <v>21</v>
      </c>
      <c r="P80" s="8">
        <f t="shared" ca="1" si="151"/>
        <v>3.0910424533583161</v>
      </c>
      <c r="Q80" s="7">
        <f t="shared" ca="1" si="169"/>
        <v>1416.1253120804176</v>
      </c>
      <c r="R80" s="7">
        <f t="shared" ca="1" si="170"/>
        <v>1496.7180771122705</v>
      </c>
      <c r="S80" s="8">
        <f t="shared" ca="1" si="171"/>
        <v>3.1161564195708125</v>
      </c>
      <c r="T80" s="9">
        <f t="shared" ca="1" si="172"/>
        <v>1454.3883404926585</v>
      </c>
      <c r="U80" s="9">
        <f t="shared" ca="1" si="154"/>
        <v>-80.592765031852878</v>
      </c>
      <c r="Z80" s="9"/>
    </row>
    <row r="81" spans="1:26">
      <c r="A81" t="s">
        <v>10</v>
      </c>
      <c r="B81">
        <v>4</v>
      </c>
      <c r="C81">
        <f t="shared" ref="C81:C98" ca="1" si="173">VLOOKUP(A81,$I$2:$AG$19,B81+1,FALSE)</f>
        <v>1564.8813743621533</v>
      </c>
      <c r="D81">
        <f>MATCH($B81,'All scores'!$A:$A,FALSE)</f>
        <v>29</v>
      </c>
      <c r="E81">
        <f>MATCH($B81,'All scores'!$A:$A,TRUE)</f>
        <v>37</v>
      </c>
      <c r="F81" t="str">
        <f t="shared" ca="1" si="160"/>
        <v>Collingwood</v>
      </c>
      <c r="G81" s="9">
        <f t="shared" ref="G81:G98" ca="1" si="174">VLOOKUP(F81,$I$2:$AG$19,B81+1,FALSE)</f>
        <v>1456.6705514675307</v>
      </c>
      <c r="H81" t="b">
        <f t="shared" ca="1" si="162"/>
        <v>0</v>
      </c>
      <c r="I81" s="6" t="str">
        <f t="shared" ref="I81:I98" ca="1" si="175">IFERROR(VLOOKUP($A81,INDIRECT(_xlfn.CONCAT("'All scores'!$B$",$D81,":$T$",$E81)),1,FALSE),F81)</f>
        <v>Adelaide</v>
      </c>
      <c r="J81">
        <f t="shared" ca="1" si="140"/>
        <v>200</v>
      </c>
      <c r="K81" s="4">
        <f t="shared" ref="K81:K98" ca="1" si="176">1/(1+(10^((G81-C81-J81)/400)))</f>
        <v>0.85497971517606974</v>
      </c>
      <c r="L81" s="6" t="str">
        <f t="shared" ca="1" si="165"/>
        <v>Collingwood</v>
      </c>
      <c r="M81" s="6" t="str">
        <f t="shared" ref="M81:M98" ca="1" si="177">IF(L81=A81,F81,A81)</f>
        <v>Adelaide</v>
      </c>
      <c r="N81">
        <f t="shared" ref="N81:N98" ca="1" si="178">IF(L81="Draw",0.5,IF(L81=A81,1,0))</f>
        <v>0</v>
      </c>
      <c r="O81" s="3">
        <f t="shared" ca="1" si="168"/>
        <v>-48</v>
      </c>
      <c r="P81" s="8">
        <f t="shared" ca="1" si="151"/>
        <v>3.8918202981106265</v>
      </c>
      <c r="Q81" s="7">
        <f t="shared" ref="Q81:Q98" ca="1" si="179">VLOOKUP(L81,$I$2:$AG$19,$B81+1,FALSE)</f>
        <v>1456.6705514675307</v>
      </c>
      <c r="R81" s="7">
        <f t="shared" ref="R81:R98" ca="1" si="180">VLOOKUP(M81,$I$2:$AG$19,$B81+1,FALSE)</f>
        <v>1564.8813743621533</v>
      </c>
      <c r="S81" s="8">
        <f t="shared" ref="S81:S98" ca="1" si="181">IFERROR((MVC/((Q81-R81)*0.001+MVC))*P81,1)</f>
        <v>3.9343947069942358</v>
      </c>
      <c r="T81" s="9">
        <f t="shared" ref="T81:T98" ca="1" si="182">IFERROR(C81+k*S81*(N81-K81),C81)</f>
        <v>1497.60482104263</v>
      </c>
      <c r="U81" s="9">
        <f t="shared" ca="1" si="154"/>
        <v>108.21082289462265</v>
      </c>
      <c r="Z81" s="9"/>
    </row>
    <row r="82" spans="1:26">
      <c r="A82" t="s">
        <v>12</v>
      </c>
      <c r="B82">
        <v>4</v>
      </c>
      <c r="C82">
        <f t="shared" ca="1" si="173"/>
        <v>1429.9109421648614</v>
      </c>
      <c r="D82">
        <f>MATCH($B82,'All scores'!$A:$A,FALSE)</f>
        <v>29</v>
      </c>
      <c r="E82">
        <f>MATCH($B82,'All scores'!$A:$A,TRUE)</f>
        <v>37</v>
      </c>
      <c r="F82" t="str">
        <f t="shared" ca="1" si="160"/>
        <v>Richmond</v>
      </c>
      <c r="G82" s="9">
        <f t="shared" ca="1" si="174"/>
        <v>1540.613420637085</v>
      </c>
      <c r="H82" t="b">
        <f t="shared" ca="1" si="162"/>
        <v>0</v>
      </c>
      <c r="I82" s="6" t="str">
        <f t="shared" ca="1" si="175"/>
        <v>Richmond</v>
      </c>
      <c r="J82">
        <f t="shared" ca="1" si="140"/>
        <v>-200</v>
      </c>
      <c r="K82" s="4">
        <f t="shared" ca="1" si="176"/>
        <v>0.14325092868925765</v>
      </c>
      <c r="L82" s="6" t="str">
        <f t="shared" ca="1" si="165"/>
        <v>Richmond</v>
      </c>
      <c r="M82" s="6" t="str">
        <f t="shared" ca="1" si="177"/>
        <v>Brisbane Lions</v>
      </c>
      <c r="N82">
        <f t="shared" ca="1" si="178"/>
        <v>0</v>
      </c>
      <c r="O82" s="3">
        <f t="shared" ca="1" si="168"/>
        <v>-93</v>
      </c>
      <c r="P82" s="8">
        <f t="shared" ca="1" si="151"/>
        <v>4.5432947822700038</v>
      </c>
      <c r="Q82" s="7">
        <f t="shared" ca="1" si="179"/>
        <v>1540.613420637085</v>
      </c>
      <c r="R82" s="7">
        <f t="shared" ca="1" si="180"/>
        <v>1429.9109421648614</v>
      </c>
      <c r="S82" s="8">
        <f t="shared" ca="1" si="181"/>
        <v>4.4935500692890704</v>
      </c>
      <c r="T82" s="9">
        <f t="shared" ca="1" si="182"/>
        <v>1417.0368377541147</v>
      </c>
      <c r="U82" s="9">
        <f t="shared" ca="1" si="154"/>
        <v>-110.70247847222367</v>
      </c>
      <c r="Z82" s="9"/>
    </row>
    <row r="83" spans="1:26">
      <c r="A83" t="s">
        <v>8</v>
      </c>
      <c r="B83">
        <v>4</v>
      </c>
      <c r="C83">
        <f t="shared" ca="1" si="173"/>
        <v>1385.5747764207915</v>
      </c>
      <c r="D83">
        <f>MATCH($B83,'All scores'!$A:$A,FALSE)</f>
        <v>29</v>
      </c>
      <c r="E83">
        <f>MATCH($B83,'All scores'!$A:$A,TRUE)</f>
        <v>37</v>
      </c>
      <c r="F83" t="str">
        <f t="shared" ca="1" si="160"/>
        <v>North Melbourne</v>
      </c>
      <c r="G83" s="9">
        <f t="shared" ca="1" si="174"/>
        <v>1493.8834878581054</v>
      </c>
      <c r="H83" t="b">
        <f t="shared" ca="1" si="162"/>
        <v>1</v>
      </c>
      <c r="I83" s="6" t="str">
        <f t="shared" ca="1" si="175"/>
        <v>North Melbourne</v>
      </c>
      <c r="J83">
        <f t="shared" ca="1" si="140"/>
        <v>0</v>
      </c>
      <c r="K83" s="4">
        <f t="shared" ca="1" si="176"/>
        <v>0.34899151621310415</v>
      </c>
      <c r="L83" s="6" t="str">
        <f t="shared" ca="1" si="165"/>
        <v>North Melbourne</v>
      </c>
      <c r="M83" s="6" t="str">
        <f t="shared" ca="1" si="177"/>
        <v>Carlton</v>
      </c>
      <c r="N83">
        <f t="shared" ca="1" si="178"/>
        <v>0</v>
      </c>
      <c r="O83" s="3">
        <f t="shared" ca="1" si="168"/>
        <v>-86</v>
      </c>
      <c r="P83" s="8">
        <f t="shared" ca="1" si="151"/>
        <v>4.4659081186545837</v>
      </c>
      <c r="Q83" s="7">
        <f t="shared" ca="1" si="179"/>
        <v>1493.8834878581054</v>
      </c>
      <c r="R83" s="7">
        <f t="shared" ca="1" si="180"/>
        <v>1385.5747764207915</v>
      </c>
      <c r="S83" s="8">
        <f t="shared" ca="1" si="181"/>
        <v>4.4180567156615567</v>
      </c>
      <c r="T83" s="9">
        <f t="shared" ca="1" si="182"/>
        <v>1354.7374901825071</v>
      </c>
      <c r="U83" s="9">
        <f t="shared" ca="1" si="154"/>
        <v>-108.30871143731383</v>
      </c>
      <c r="Z83" s="9"/>
    </row>
    <row r="84" spans="1:26">
      <c r="A84" t="s">
        <v>18</v>
      </c>
      <c r="B84">
        <v>4</v>
      </c>
      <c r="C84">
        <f t="shared" ca="1" si="173"/>
        <v>1456.6705514675307</v>
      </c>
      <c r="D84">
        <f>MATCH($B84,'All scores'!$A:$A,FALSE)</f>
        <v>29</v>
      </c>
      <c r="E84">
        <f>MATCH($B84,'All scores'!$A:$A,TRUE)</f>
        <v>37</v>
      </c>
      <c r="F84" t="str">
        <f t="shared" ca="1" si="160"/>
        <v>Adelaide</v>
      </c>
      <c r="G84" s="9">
        <f t="shared" ca="1" si="174"/>
        <v>1564.8813743621533</v>
      </c>
      <c r="H84" t="b">
        <f t="shared" ca="1" si="162"/>
        <v>0</v>
      </c>
      <c r="I84" s="6" t="str">
        <f t="shared" ca="1" si="175"/>
        <v>Adelaide</v>
      </c>
      <c r="J84">
        <f t="shared" ca="1" si="140"/>
        <v>-200</v>
      </c>
      <c r="K84" s="4">
        <f t="shared" ca="1" si="176"/>
        <v>0.14502028482393031</v>
      </c>
      <c r="L84" s="6" t="str">
        <f t="shared" ca="1" si="165"/>
        <v>Collingwood</v>
      </c>
      <c r="M84" s="6" t="str">
        <f t="shared" ca="1" si="177"/>
        <v>Adelaide</v>
      </c>
      <c r="N84">
        <f t="shared" ca="1" si="178"/>
        <v>1</v>
      </c>
      <c r="O84" s="3">
        <f t="shared" ca="1" si="168"/>
        <v>48</v>
      </c>
      <c r="P84" s="8">
        <f t="shared" ca="1" si="151"/>
        <v>3.8918202981106265</v>
      </c>
      <c r="Q84" s="7">
        <f t="shared" ca="1" si="179"/>
        <v>1456.6705514675307</v>
      </c>
      <c r="R84" s="7">
        <f t="shared" ca="1" si="180"/>
        <v>1564.8813743621533</v>
      </c>
      <c r="S84" s="8">
        <f t="shared" ca="1" si="181"/>
        <v>3.9343947069942358</v>
      </c>
      <c r="T84" s="9">
        <f t="shared" ca="1" si="182"/>
        <v>1523.9471047870541</v>
      </c>
      <c r="U84" s="9">
        <f t="shared" ca="1" si="154"/>
        <v>-108.21082289462265</v>
      </c>
      <c r="Z84" s="9"/>
    </row>
    <row r="85" spans="1:26">
      <c r="A85" t="s">
        <v>9</v>
      </c>
      <c r="B85">
        <v>4</v>
      </c>
      <c r="C85">
        <f t="shared" ca="1" si="173"/>
        <v>1458.4550487000297</v>
      </c>
      <c r="D85">
        <f>MATCH($B85,'All scores'!$A:$A,FALSE)</f>
        <v>29</v>
      </c>
      <c r="E85">
        <f>MATCH($B85,'All scores'!$A:$A,TRUE)</f>
        <v>37</v>
      </c>
      <c r="F85" t="str">
        <f t="shared" ca="1" si="160"/>
        <v>Port Adelaide</v>
      </c>
      <c r="G85" s="9">
        <f t="shared" ca="1" si="174"/>
        <v>1573.9173662868668</v>
      </c>
      <c r="H85" t="b">
        <f t="shared" ca="1" si="162"/>
        <v>0</v>
      </c>
      <c r="I85" s="6" t="str">
        <f t="shared" ca="1" si="175"/>
        <v>Essendon</v>
      </c>
      <c r="J85">
        <f t="shared" ca="1" si="140"/>
        <v>200</v>
      </c>
      <c r="K85" s="4">
        <f t="shared" ca="1" si="176"/>
        <v>0.61931411618328458</v>
      </c>
      <c r="L85" s="6" t="str">
        <f t="shared" ca="1" si="165"/>
        <v>Essendon</v>
      </c>
      <c r="M85" s="6" t="str">
        <f t="shared" ca="1" si="177"/>
        <v>Port Adelaide</v>
      </c>
      <c r="N85">
        <f t="shared" ca="1" si="178"/>
        <v>1</v>
      </c>
      <c r="O85" s="3">
        <f t="shared" ca="1" si="168"/>
        <v>22</v>
      </c>
      <c r="P85" s="8">
        <f t="shared" ca="1" si="151"/>
        <v>3.1354942159291497</v>
      </c>
      <c r="Q85" s="7">
        <f t="shared" ca="1" si="179"/>
        <v>1458.4550487000297</v>
      </c>
      <c r="R85" s="7">
        <f t="shared" ca="1" si="180"/>
        <v>1573.9173662868668</v>
      </c>
      <c r="S85" s="8">
        <f t="shared" ca="1" si="181"/>
        <v>3.1721202515196096</v>
      </c>
      <c r="T85" s="9">
        <f t="shared" ca="1" si="182"/>
        <v>1482.6066767304826</v>
      </c>
      <c r="U85" s="9">
        <f t="shared" ca="1" si="154"/>
        <v>-115.46231758683712</v>
      </c>
      <c r="Z85" s="9"/>
    </row>
    <row r="86" spans="1:26">
      <c r="A86" t="s">
        <v>14</v>
      </c>
      <c r="B86">
        <v>4</v>
      </c>
      <c r="C86">
        <f t="shared" ca="1" si="173"/>
        <v>1552.5135709285958</v>
      </c>
      <c r="D86">
        <f>MATCH($B86,'All scores'!$A:$A,FALSE)</f>
        <v>29</v>
      </c>
      <c r="E86">
        <f>MATCH($B86,'All scores'!$A:$A,TRUE)</f>
        <v>37</v>
      </c>
      <c r="F86" t="str">
        <f t="shared" ca="1" si="160"/>
        <v>GWS</v>
      </c>
      <c r="G86" s="9">
        <f t="shared" ca="1" si="174"/>
        <v>1527.0861588898415</v>
      </c>
      <c r="H86" t="b">
        <f t="shared" ca="1" si="162"/>
        <v>0</v>
      </c>
      <c r="I86" s="6" t="str">
        <f t="shared" ca="1" si="175"/>
        <v>GWS</v>
      </c>
      <c r="J86">
        <f t="shared" ca="1" si="140"/>
        <v>-200</v>
      </c>
      <c r="K86" s="4">
        <f t="shared" ca="1" si="176"/>
        <v>0.26797507397234627</v>
      </c>
      <c r="L86" s="6" t="str">
        <f t="shared" ca="1" si="165"/>
        <v>GWS</v>
      </c>
      <c r="M86" s="6" t="str">
        <f t="shared" ca="1" si="177"/>
        <v>Fremantle</v>
      </c>
      <c r="N86">
        <f t="shared" ca="1" si="178"/>
        <v>0</v>
      </c>
      <c r="O86" s="3">
        <f t="shared" ca="1" si="168"/>
        <v>-31</v>
      </c>
      <c r="P86" s="8">
        <f t="shared" ca="1" si="151"/>
        <v>3.4657359027997265</v>
      </c>
      <c r="Q86" s="7">
        <f t="shared" ca="1" si="179"/>
        <v>1527.0861588898415</v>
      </c>
      <c r="R86" s="7">
        <f t="shared" ca="1" si="180"/>
        <v>1552.5135709285958</v>
      </c>
      <c r="S86" s="8">
        <f t="shared" ca="1" si="181"/>
        <v>3.474570837233343</v>
      </c>
      <c r="T86" s="9">
        <f t="shared" ca="1" si="182"/>
        <v>1533.8916033860005</v>
      </c>
      <c r="U86" s="9">
        <f t="shared" ca="1" si="154"/>
        <v>25.427412038754255</v>
      </c>
      <c r="Z86" s="9"/>
    </row>
    <row r="87" spans="1:26">
      <c r="A87" t="s">
        <v>22</v>
      </c>
      <c r="B87">
        <v>4</v>
      </c>
      <c r="C87">
        <f t="shared" ca="1" si="173"/>
        <v>1494.2676054043973</v>
      </c>
      <c r="D87">
        <f>MATCH($B87,'All scores'!$A:$A,FALSE)</f>
        <v>29</v>
      </c>
      <c r="E87">
        <f>MATCH($B87,'All scores'!$A:$A,TRUE)</f>
        <v>37</v>
      </c>
      <c r="F87" t="str">
        <f t="shared" ca="1" si="160"/>
        <v>St. Kilda</v>
      </c>
      <c r="G87" s="9">
        <f t="shared" ca="1" si="174"/>
        <v>1416.3929597943838</v>
      </c>
      <c r="H87" t="b">
        <f t="shared" ca="1" si="162"/>
        <v>1</v>
      </c>
      <c r="I87" s="6" t="str">
        <f t="shared" ca="1" si="175"/>
        <v>Geelong</v>
      </c>
      <c r="J87">
        <f t="shared" ca="1" si="140"/>
        <v>0</v>
      </c>
      <c r="K87" s="4">
        <f t="shared" ca="1" si="176"/>
        <v>0.61023080429768983</v>
      </c>
      <c r="L87" s="6" t="str">
        <f t="shared" ca="1" si="165"/>
        <v>Geelong</v>
      </c>
      <c r="M87" s="6" t="str">
        <f t="shared" ca="1" si="177"/>
        <v>St. Kilda</v>
      </c>
      <c r="N87">
        <f t="shared" ca="1" si="178"/>
        <v>1</v>
      </c>
      <c r="O87" s="3">
        <f t="shared" ca="1" si="168"/>
        <v>47</v>
      </c>
      <c r="P87" s="8">
        <f t="shared" ca="1" si="151"/>
        <v>3.8712010109078911</v>
      </c>
      <c r="Q87" s="7">
        <f t="shared" ca="1" si="179"/>
        <v>1494.2676054043973</v>
      </c>
      <c r="R87" s="7">
        <f t="shared" ca="1" si="180"/>
        <v>1416.3929597943838</v>
      </c>
      <c r="S87" s="8">
        <f t="shared" ca="1" si="181"/>
        <v>3.8412871235645021</v>
      </c>
      <c r="T87" s="9">
        <f t="shared" ca="1" si="182"/>
        <v>1524.2119132566647</v>
      </c>
      <c r="U87" s="9">
        <f t="shared" ca="1" si="154"/>
        <v>77.874645610013431</v>
      </c>
      <c r="Z87" s="9"/>
    </row>
    <row r="88" spans="1:26">
      <c r="A88" t="s">
        <v>15</v>
      </c>
      <c r="B88">
        <v>4</v>
      </c>
      <c r="C88">
        <f t="shared" ca="1" si="173"/>
        <v>1507.8881146341191</v>
      </c>
      <c r="D88">
        <f>MATCH($B88,'All scores'!$A:$A,FALSE)</f>
        <v>29</v>
      </c>
      <c r="E88">
        <f>MATCH($B88,'All scores'!$A:$A,TRUE)</f>
        <v>37</v>
      </c>
      <c r="F88" t="str">
        <f t="shared" ca="1" si="160"/>
        <v>West Coast</v>
      </c>
      <c r="G88" s="9">
        <f t="shared" ca="1" si="174"/>
        <v>1524.0710083701415</v>
      </c>
      <c r="H88" t="b">
        <f t="shared" ca="1" si="162"/>
        <v>0</v>
      </c>
      <c r="I88" s="6" t="str">
        <f t="shared" ca="1" si="175"/>
        <v>West Coast</v>
      </c>
      <c r="J88">
        <f t="shared" ca="1" si="140"/>
        <v>-200</v>
      </c>
      <c r="K88" s="4">
        <f t="shared" ca="1" si="176"/>
        <v>0.22366256214524433</v>
      </c>
      <c r="L88" s="6" t="str">
        <f t="shared" ca="1" si="165"/>
        <v>West Coast</v>
      </c>
      <c r="M88" s="6" t="str">
        <f t="shared" ca="1" si="177"/>
        <v>Gold Coast</v>
      </c>
      <c r="N88">
        <f t="shared" ca="1" si="178"/>
        <v>0</v>
      </c>
      <c r="O88" s="3">
        <f t="shared" ca="1" si="168"/>
        <v>-80</v>
      </c>
      <c r="P88" s="8">
        <f t="shared" ca="1" si="151"/>
        <v>4.3944491546724391</v>
      </c>
      <c r="Q88" s="7">
        <f t="shared" ca="1" si="179"/>
        <v>1524.0710083701415</v>
      </c>
      <c r="R88" s="7">
        <f t="shared" ca="1" si="180"/>
        <v>1507.8881146341191</v>
      </c>
      <c r="S88" s="8">
        <f t="shared" ca="1" si="181"/>
        <v>4.3873491541579819</v>
      </c>
      <c r="T88" s="9">
        <f t="shared" ca="1" si="182"/>
        <v>1488.2623995772242</v>
      </c>
      <c r="U88" s="9">
        <f t="shared" ca="1" si="154"/>
        <v>-16.182893736022379</v>
      </c>
      <c r="Z88" s="9"/>
    </row>
    <row r="89" spans="1:26">
      <c r="A89" t="s">
        <v>19</v>
      </c>
      <c r="B89">
        <v>4</v>
      </c>
      <c r="C89">
        <f t="shared" ca="1" si="173"/>
        <v>1527.0861588898415</v>
      </c>
      <c r="D89">
        <f>MATCH($B89,'All scores'!$A:$A,FALSE)</f>
        <v>29</v>
      </c>
      <c r="E89">
        <f>MATCH($B89,'All scores'!$A:$A,TRUE)</f>
        <v>37</v>
      </c>
      <c r="F89" t="str">
        <f t="shared" ca="1" si="160"/>
        <v>Fremantle</v>
      </c>
      <c r="G89" s="9">
        <f t="shared" ca="1" si="174"/>
        <v>1552.5135709285958</v>
      </c>
      <c r="H89" t="b">
        <f t="shared" ca="1" si="162"/>
        <v>0</v>
      </c>
      <c r="I89" s="6" t="str">
        <f t="shared" ca="1" si="175"/>
        <v>GWS</v>
      </c>
      <c r="J89">
        <f t="shared" ca="1" si="140"/>
        <v>200</v>
      </c>
      <c r="K89" s="4">
        <f t="shared" ca="1" si="176"/>
        <v>0.73202492602765368</v>
      </c>
      <c r="L89" s="6" t="str">
        <f t="shared" ca="1" si="165"/>
        <v>GWS</v>
      </c>
      <c r="M89" s="6" t="str">
        <f t="shared" ca="1" si="177"/>
        <v>Fremantle</v>
      </c>
      <c r="N89">
        <f t="shared" ca="1" si="178"/>
        <v>1</v>
      </c>
      <c r="O89" s="3">
        <f t="shared" ca="1" si="168"/>
        <v>31</v>
      </c>
      <c r="P89" s="8">
        <f t="shared" ca="1" si="151"/>
        <v>3.4657359027997265</v>
      </c>
      <c r="Q89" s="7">
        <f t="shared" ca="1" si="179"/>
        <v>1527.0861588898415</v>
      </c>
      <c r="R89" s="7">
        <f t="shared" ca="1" si="180"/>
        <v>1552.5135709285958</v>
      </c>
      <c r="S89" s="8">
        <f t="shared" ca="1" si="181"/>
        <v>3.474570837233343</v>
      </c>
      <c r="T89" s="9">
        <f t="shared" ca="1" si="182"/>
        <v>1545.7081264324368</v>
      </c>
      <c r="U89" s="9">
        <f t="shared" ca="1" si="154"/>
        <v>-25.427412038754255</v>
      </c>
      <c r="Z89" s="9"/>
    </row>
    <row r="90" spans="1:26">
      <c r="A90" t="s">
        <v>17</v>
      </c>
      <c r="B90">
        <v>4</v>
      </c>
      <c r="C90">
        <f t="shared" ca="1" si="173"/>
        <v>1513.2738639913073</v>
      </c>
      <c r="D90">
        <f>MATCH($B90,'All scores'!$A:$A,FALSE)</f>
        <v>29</v>
      </c>
      <c r="E90">
        <f>MATCH($B90,'All scores'!$A:$A,TRUE)</f>
        <v>37</v>
      </c>
      <c r="F90" t="str">
        <f t="shared" ca="1" si="160"/>
        <v>Melbourne</v>
      </c>
      <c r="G90" s="9">
        <f t="shared" ca="1" si="174"/>
        <v>1571.7524907407796</v>
      </c>
      <c r="H90" t="b">
        <f t="shared" ca="1" si="162"/>
        <v>1</v>
      </c>
      <c r="I90" s="6" t="str">
        <f t="shared" ca="1" si="175"/>
        <v>Hawthorn</v>
      </c>
      <c r="J90">
        <f t="shared" ca="1" si="140"/>
        <v>0</v>
      </c>
      <c r="K90" s="4">
        <f t="shared" ca="1" si="176"/>
        <v>0.4166283132695891</v>
      </c>
      <c r="L90" s="6" t="str">
        <f t="shared" ca="1" si="165"/>
        <v>Hawthorn</v>
      </c>
      <c r="M90" s="6" t="str">
        <f t="shared" ca="1" si="177"/>
        <v>Melbourne</v>
      </c>
      <c r="N90">
        <f t="shared" ca="1" si="178"/>
        <v>1</v>
      </c>
      <c r="O90" s="3">
        <f t="shared" ca="1" si="168"/>
        <v>67</v>
      </c>
      <c r="P90" s="8">
        <f t="shared" ca="1" si="151"/>
        <v>4.219507705176107</v>
      </c>
      <c r="Q90" s="7">
        <f t="shared" ca="1" si="179"/>
        <v>1513.2738639913073</v>
      </c>
      <c r="R90" s="7">
        <f t="shared" ca="1" si="180"/>
        <v>1571.7524907407796</v>
      </c>
      <c r="S90" s="8">
        <f t="shared" ca="1" si="181"/>
        <v>4.244327952187942</v>
      </c>
      <c r="T90" s="9">
        <f t="shared" ca="1" si="182"/>
        <v>1562.7942791214055</v>
      </c>
      <c r="U90" s="9">
        <f t="shared" ca="1" si="154"/>
        <v>-58.478626749472369</v>
      </c>
      <c r="Z90" s="9"/>
    </row>
    <row r="91" spans="1:26">
      <c r="A91" t="s">
        <v>21</v>
      </c>
      <c r="B91">
        <v>4</v>
      </c>
      <c r="C91">
        <f t="shared" ca="1" si="173"/>
        <v>1571.7524907407796</v>
      </c>
      <c r="D91">
        <f>MATCH($B91,'All scores'!$A:$A,FALSE)</f>
        <v>29</v>
      </c>
      <c r="E91">
        <f>MATCH($B91,'All scores'!$A:$A,TRUE)</f>
        <v>37</v>
      </c>
      <c r="F91" t="str">
        <f t="shared" ca="1" si="160"/>
        <v>Hawthorn</v>
      </c>
      <c r="G91" s="9">
        <f t="shared" ca="1" si="174"/>
        <v>1513.2738639913073</v>
      </c>
      <c r="H91" t="b">
        <f t="shared" ca="1" si="162"/>
        <v>1</v>
      </c>
      <c r="I91" s="6" t="str">
        <f t="shared" ca="1" si="175"/>
        <v>Hawthorn</v>
      </c>
      <c r="J91">
        <f t="shared" ref="J91:J154" ca="1" si="183">IF(H91=TRUE,0,IF(I91=A91,HFA,-1*HFA))</f>
        <v>0</v>
      </c>
      <c r="K91" s="4">
        <f t="shared" ca="1" si="176"/>
        <v>0.58337168673041084</v>
      </c>
      <c r="L91" s="6" t="str">
        <f t="shared" ca="1" si="165"/>
        <v>Hawthorn</v>
      </c>
      <c r="M91" s="6" t="str">
        <f t="shared" ca="1" si="177"/>
        <v>Melbourne</v>
      </c>
      <c r="N91">
        <f t="shared" ca="1" si="178"/>
        <v>0</v>
      </c>
      <c r="O91" s="3">
        <f t="shared" ca="1" si="168"/>
        <v>-67</v>
      </c>
      <c r="P91" s="8">
        <f t="shared" ca="1" si="151"/>
        <v>4.219507705176107</v>
      </c>
      <c r="Q91" s="7">
        <f t="shared" ca="1" si="179"/>
        <v>1513.2738639913073</v>
      </c>
      <c r="R91" s="7">
        <f t="shared" ca="1" si="180"/>
        <v>1571.7524907407796</v>
      </c>
      <c r="S91" s="8">
        <f t="shared" ca="1" si="181"/>
        <v>4.244327952187942</v>
      </c>
      <c r="T91" s="9">
        <f t="shared" ca="1" si="182"/>
        <v>1522.2320756106815</v>
      </c>
      <c r="U91" s="9">
        <f t="shared" ca="1" si="154"/>
        <v>58.478626749472369</v>
      </c>
      <c r="Z91" s="9"/>
    </row>
    <row r="92" spans="1:26">
      <c r="A92" t="s">
        <v>16</v>
      </c>
      <c r="B92">
        <v>4</v>
      </c>
      <c r="C92">
        <f t="shared" ca="1" si="173"/>
        <v>1493.8834878581054</v>
      </c>
      <c r="D92">
        <f>MATCH($B92,'All scores'!$A:$A,FALSE)</f>
        <v>29</v>
      </c>
      <c r="E92">
        <f>MATCH($B92,'All scores'!$A:$A,TRUE)</f>
        <v>37</v>
      </c>
      <c r="F92" t="str">
        <f t="shared" ca="1" si="160"/>
        <v>Carlton</v>
      </c>
      <c r="G92" s="9">
        <f t="shared" ca="1" si="174"/>
        <v>1385.5747764207915</v>
      </c>
      <c r="H92" t="b">
        <f t="shared" ca="1" si="162"/>
        <v>1</v>
      </c>
      <c r="I92" s="6" t="str">
        <f t="shared" ca="1" si="175"/>
        <v>North Melbourne</v>
      </c>
      <c r="J92">
        <f t="shared" ca="1" si="183"/>
        <v>0</v>
      </c>
      <c r="K92" s="4">
        <f t="shared" ca="1" si="176"/>
        <v>0.65100848378689591</v>
      </c>
      <c r="L92" s="6" t="str">
        <f t="shared" ca="1" si="165"/>
        <v>North Melbourne</v>
      </c>
      <c r="M92" s="6" t="str">
        <f t="shared" ca="1" si="177"/>
        <v>Carlton</v>
      </c>
      <c r="N92">
        <f t="shared" ca="1" si="178"/>
        <v>1</v>
      </c>
      <c r="O92" s="3">
        <f t="shared" ca="1" si="168"/>
        <v>86</v>
      </c>
      <c r="P92" s="8">
        <f t="shared" ref="P92:P155" ca="1" si="184">LN(1+ABS(O92))</f>
        <v>4.4659081186545837</v>
      </c>
      <c r="Q92" s="7">
        <f t="shared" ca="1" si="179"/>
        <v>1493.8834878581054</v>
      </c>
      <c r="R92" s="7">
        <f t="shared" ca="1" si="180"/>
        <v>1385.5747764207915</v>
      </c>
      <c r="S92" s="8">
        <f t="shared" ca="1" si="181"/>
        <v>4.4180567156615567</v>
      </c>
      <c r="T92" s="9">
        <f t="shared" ca="1" si="182"/>
        <v>1524.7207740963897</v>
      </c>
      <c r="U92" s="9">
        <f t="shared" ref="U92:U155" ca="1" si="185">C92-G92</f>
        <v>108.30871143731383</v>
      </c>
      <c r="Z92" s="9"/>
    </row>
    <row r="93" spans="1:26">
      <c r="A93" t="s">
        <v>13</v>
      </c>
      <c r="B93">
        <v>4</v>
      </c>
      <c r="C93">
        <f t="shared" ca="1" si="173"/>
        <v>1573.9173662868668</v>
      </c>
      <c r="D93">
        <f>MATCH($B93,'All scores'!$A:$A,FALSE)</f>
        <v>29</v>
      </c>
      <c r="E93">
        <f>MATCH($B93,'All scores'!$A:$A,TRUE)</f>
        <v>37</v>
      </c>
      <c r="F93" t="str">
        <f t="shared" ca="1" si="160"/>
        <v>Essendon</v>
      </c>
      <c r="G93" s="9">
        <f t="shared" ca="1" si="174"/>
        <v>1458.4550487000297</v>
      </c>
      <c r="H93" t="b">
        <f t="shared" ca="1" si="162"/>
        <v>0</v>
      </c>
      <c r="I93" s="6" t="str">
        <f t="shared" ca="1" si="175"/>
        <v>Essendon</v>
      </c>
      <c r="J93">
        <f t="shared" ca="1" si="183"/>
        <v>-200</v>
      </c>
      <c r="K93" s="4">
        <f t="shared" ca="1" si="176"/>
        <v>0.38068588381671542</v>
      </c>
      <c r="L93" s="6" t="str">
        <f t="shared" ca="1" si="165"/>
        <v>Essendon</v>
      </c>
      <c r="M93" s="6" t="str">
        <f t="shared" ca="1" si="177"/>
        <v>Port Adelaide</v>
      </c>
      <c r="N93">
        <f t="shared" ca="1" si="178"/>
        <v>0</v>
      </c>
      <c r="O93" s="3">
        <f t="shared" ca="1" si="168"/>
        <v>-22</v>
      </c>
      <c r="P93" s="8">
        <f t="shared" ca="1" si="184"/>
        <v>3.1354942159291497</v>
      </c>
      <c r="Q93" s="7">
        <f t="shared" ca="1" si="179"/>
        <v>1458.4550487000297</v>
      </c>
      <c r="R93" s="7">
        <f t="shared" ca="1" si="180"/>
        <v>1573.9173662868668</v>
      </c>
      <c r="S93" s="8">
        <f t="shared" ca="1" si="181"/>
        <v>3.1721202515196096</v>
      </c>
      <c r="T93" s="9">
        <f t="shared" ca="1" si="182"/>
        <v>1549.7657382564139</v>
      </c>
      <c r="U93" s="9">
        <f t="shared" ca="1" si="185"/>
        <v>115.46231758683712</v>
      </c>
      <c r="Z93" s="9"/>
    </row>
    <row r="94" spans="1:26">
      <c r="A94" t="s">
        <v>7</v>
      </c>
      <c r="B94">
        <v>4</v>
      </c>
      <c r="C94">
        <f t="shared" ca="1" si="173"/>
        <v>1540.613420637085</v>
      </c>
      <c r="D94">
        <f>MATCH($B94,'All scores'!$A:$A,FALSE)</f>
        <v>29</v>
      </c>
      <c r="E94">
        <f>MATCH($B94,'All scores'!$A:$A,TRUE)</f>
        <v>37</v>
      </c>
      <c r="F94" t="str">
        <f t="shared" ca="1" si="160"/>
        <v>Brisbane Lions</v>
      </c>
      <c r="G94" s="9">
        <f t="shared" ca="1" si="174"/>
        <v>1429.9109421648614</v>
      </c>
      <c r="H94" t="b">
        <f t="shared" ca="1" si="162"/>
        <v>0</v>
      </c>
      <c r="I94" s="6" t="str">
        <f t="shared" ca="1" si="175"/>
        <v>Richmond</v>
      </c>
      <c r="J94">
        <f t="shared" ca="1" si="183"/>
        <v>200</v>
      </c>
      <c r="K94" s="4">
        <f t="shared" ca="1" si="176"/>
        <v>0.85674907131074229</v>
      </c>
      <c r="L94" s="6" t="str">
        <f t="shared" ca="1" si="165"/>
        <v>Richmond</v>
      </c>
      <c r="M94" s="6" t="str">
        <f t="shared" ca="1" si="177"/>
        <v>Brisbane Lions</v>
      </c>
      <c r="N94">
        <f t="shared" ca="1" si="178"/>
        <v>1</v>
      </c>
      <c r="O94" s="3">
        <f t="shared" ca="1" si="168"/>
        <v>93</v>
      </c>
      <c r="P94" s="8">
        <f t="shared" ca="1" si="184"/>
        <v>4.5432947822700038</v>
      </c>
      <c r="Q94" s="7">
        <f t="shared" ca="1" si="179"/>
        <v>1540.613420637085</v>
      </c>
      <c r="R94" s="7">
        <f t="shared" ca="1" si="180"/>
        <v>1429.9109421648614</v>
      </c>
      <c r="S94" s="8">
        <f t="shared" ca="1" si="181"/>
        <v>4.4935500692890704</v>
      </c>
      <c r="T94" s="9">
        <f t="shared" ca="1" si="182"/>
        <v>1553.4875250478317</v>
      </c>
      <c r="U94" s="9">
        <f t="shared" ca="1" si="185"/>
        <v>110.70247847222367</v>
      </c>
      <c r="Z94" s="9"/>
    </row>
    <row r="95" spans="1:26">
      <c r="A95" t="s">
        <v>11</v>
      </c>
      <c r="B95">
        <v>4</v>
      </c>
      <c r="C95">
        <f t="shared" ca="1" si="173"/>
        <v>1416.3929597943838</v>
      </c>
      <c r="D95">
        <f>MATCH($B95,'All scores'!$A:$A,FALSE)</f>
        <v>29</v>
      </c>
      <c r="E95">
        <f>MATCH($B95,'All scores'!$A:$A,TRUE)</f>
        <v>37</v>
      </c>
      <c r="F95" t="str">
        <f t="shared" ca="1" si="160"/>
        <v>Geelong</v>
      </c>
      <c r="G95" s="9">
        <f t="shared" ca="1" si="174"/>
        <v>1494.2676054043973</v>
      </c>
      <c r="H95" t="b">
        <f t="shared" ca="1" si="162"/>
        <v>1</v>
      </c>
      <c r="I95" s="6" t="str">
        <f t="shared" ca="1" si="175"/>
        <v>Geelong</v>
      </c>
      <c r="J95">
        <f t="shared" ca="1" si="183"/>
        <v>0</v>
      </c>
      <c r="K95" s="4">
        <f t="shared" ca="1" si="176"/>
        <v>0.38976919570231022</v>
      </c>
      <c r="L95" s="6" t="str">
        <f t="shared" ca="1" si="165"/>
        <v>Geelong</v>
      </c>
      <c r="M95" s="6" t="str">
        <f t="shared" ca="1" si="177"/>
        <v>St. Kilda</v>
      </c>
      <c r="N95">
        <f t="shared" ca="1" si="178"/>
        <v>0</v>
      </c>
      <c r="O95" s="3">
        <f t="shared" ca="1" si="168"/>
        <v>-47</v>
      </c>
      <c r="P95" s="8">
        <f t="shared" ca="1" si="184"/>
        <v>3.8712010109078911</v>
      </c>
      <c r="Q95" s="7">
        <f t="shared" ca="1" si="179"/>
        <v>1494.2676054043973</v>
      </c>
      <c r="R95" s="7">
        <f t="shared" ca="1" si="180"/>
        <v>1416.3929597943838</v>
      </c>
      <c r="S95" s="8">
        <f t="shared" ca="1" si="181"/>
        <v>3.8412871235645021</v>
      </c>
      <c r="T95" s="9">
        <f t="shared" ca="1" si="182"/>
        <v>1386.4486519421164</v>
      </c>
      <c r="U95" s="9">
        <f t="shared" ca="1" si="185"/>
        <v>-77.874645610013431</v>
      </c>
      <c r="Z95" s="9"/>
    </row>
    <row r="96" spans="1:26">
      <c r="A96" t="s">
        <v>24</v>
      </c>
      <c r="B96">
        <v>4</v>
      </c>
      <c r="C96">
        <f t="shared" ca="1" si="173"/>
        <v>1534.4589188563518</v>
      </c>
      <c r="D96">
        <f>MATCH($B96,'All scores'!$A:$A,FALSE)</f>
        <v>29</v>
      </c>
      <c r="E96">
        <f>MATCH($B96,'All scores'!$A:$A,TRUE)</f>
        <v>37</v>
      </c>
      <c r="F96" t="str">
        <f t="shared" ca="1" si="160"/>
        <v>Western Bulldogs</v>
      </c>
      <c r="G96" s="9">
        <f t="shared" ca="1" si="174"/>
        <v>1454.3883404926585</v>
      </c>
      <c r="H96" t="b">
        <f t="shared" ca="1" si="162"/>
        <v>0</v>
      </c>
      <c r="I96" s="6" t="str">
        <f t="shared" ca="1" si="175"/>
        <v>Western Bulldogs</v>
      </c>
      <c r="J96">
        <f t="shared" ca="1" si="183"/>
        <v>-200</v>
      </c>
      <c r="K96" s="4">
        <f t="shared" ca="1" si="176"/>
        <v>0.33395093763176947</v>
      </c>
      <c r="L96" s="6" t="str">
        <f t="shared" ca="1" si="165"/>
        <v>Sydney</v>
      </c>
      <c r="M96" s="6" t="str">
        <f t="shared" ca="1" si="177"/>
        <v>Western Bulldogs</v>
      </c>
      <c r="N96">
        <f t="shared" ca="1" si="178"/>
        <v>1</v>
      </c>
      <c r="O96" s="3">
        <f t="shared" ca="1" si="168"/>
        <v>7</v>
      </c>
      <c r="P96" s="8">
        <f t="shared" ca="1" si="184"/>
        <v>2.0794415416798357</v>
      </c>
      <c r="Q96" s="7">
        <f t="shared" ca="1" si="179"/>
        <v>1534.4589188563518</v>
      </c>
      <c r="R96" s="7">
        <f t="shared" ca="1" si="180"/>
        <v>1454.3883404926585</v>
      </c>
      <c r="S96" s="8">
        <f t="shared" ca="1" si="181"/>
        <v>2.0629235931574135</v>
      </c>
      <c r="T96" s="9">
        <f t="shared" ca="1" si="182"/>
        <v>1561.9390853555478</v>
      </c>
      <c r="U96" s="9">
        <f t="shared" ca="1" si="185"/>
        <v>80.070578363693357</v>
      </c>
      <c r="Z96" s="9"/>
    </row>
    <row r="97" spans="1:26">
      <c r="A97" t="s">
        <v>23</v>
      </c>
      <c r="B97">
        <v>4</v>
      </c>
      <c r="C97">
        <f t="shared" ca="1" si="173"/>
        <v>1524.0710083701415</v>
      </c>
      <c r="D97">
        <f>MATCH($B97,'All scores'!$A:$A,FALSE)</f>
        <v>29</v>
      </c>
      <c r="E97">
        <f>MATCH($B97,'All scores'!$A:$A,TRUE)</f>
        <v>37</v>
      </c>
      <c r="F97" t="str">
        <f t="shared" ca="1" si="160"/>
        <v>Gold Coast</v>
      </c>
      <c r="G97" s="9">
        <f t="shared" ca="1" si="174"/>
        <v>1507.8881146341191</v>
      </c>
      <c r="H97" t="b">
        <f t="shared" ca="1" si="162"/>
        <v>0</v>
      </c>
      <c r="I97" s="6" t="str">
        <f t="shared" ca="1" si="175"/>
        <v>West Coast</v>
      </c>
      <c r="J97">
        <f t="shared" ca="1" si="183"/>
        <v>200</v>
      </c>
      <c r="K97" s="4">
        <f t="shared" ca="1" si="176"/>
        <v>0.77633743785475573</v>
      </c>
      <c r="L97" s="6" t="str">
        <f t="shared" ca="1" si="165"/>
        <v>West Coast</v>
      </c>
      <c r="M97" s="6" t="str">
        <f t="shared" ca="1" si="177"/>
        <v>Gold Coast</v>
      </c>
      <c r="N97">
        <f t="shared" ca="1" si="178"/>
        <v>1</v>
      </c>
      <c r="O97" s="3">
        <f t="shared" ca="1" si="168"/>
        <v>80</v>
      </c>
      <c r="P97" s="8">
        <f t="shared" ca="1" si="184"/>
        <v>4.3944491546724391</v>
      </c>
      <c r="Q97" s="7">
        <f t="shared" ca="1" si="179"/>
        <v>1524.0710083701415</v>
      </c>
      <c r="R97" s="7">
        <f t="shared" ca="1" si="180"/>
        <v>1507.8881146341191</v>
      </c>
      <c r="S97" s="8">
        <f t="shared" ca="1" si="181"/>
        <v>4.3873491541579819</v>
      </c>
      <c r="T97" s="9">
        <f t="shared" ca="1" si="182"/>
        <v>1543.6967234270364</v>
      </c>
      <c r="U97" s="9">
        <f t="shared" ca="1" si="185"/>
        <v>16.182893736022379</v>
      </c>
      <c r="Z97" s="9"/>
    </row>
    <row r="98" spans="1:26">
      <c r="A98" t="s">
        <v>20</v>
      </c>
      <c r="B98">
        <v>4</v>
      </c>
      <c r="C98">
        <f t="shared" ca="1" si="173"/>
        <v>1454.3883404926585</v>
      </c>
      <c r="D98">
        <f>MATCH($B98,'All scores'!$A:$A,FALSE)</f>
        <v>29</v>
      </c>
      <c r="E98">
        <f>MATCH($B98,'All scores'!$A:$A,TRUE)</f>
        <v>37</v>
      </c>
      <c r="F98" t="str">
        <f t="shared" ca="1" si="160"/>
        <v>Sydney</v>
      </c>
      <c r="G98" s="9">
        <f t="shared" ca="1" si="174"/>
        <v>1534.4589188563518</v>
      </c>
      <c r="H98" t="b">
        <f t="shared" ca="1" si="162"/>
        <v>0</v>
      </c>
      <c r="I98" s="6" t="str">
        <f t="shared" ca="1" si="175"/>
        <v>Western Bulldogs</v>
      </c>
      <c r="J98">
        <f t="shared" ca="1" si="183"/>
        <v>200</v>
      </c>
      <c r="K98" s="4">
        <f t="shared" ca="1" si="176"/>
        <v>0.66604906236823047</v>
      </c>
      <c r="L98" s="6" t="str">
        <f t="shared" ca="1" si="165"/>
        <v>Sydney</v>
      </c>
      <c r="M98" s="6" t="str">
        <f t="shared" ca="1" si="177"/>
        <v>Western Bulldogs</v>
      </c>
      <c r="N98">
        <f t="shared" ca="1" si="178"/>
        <v>0</v>
      </c>
      <c r="O98" s="3">
        <f t="shared" ca="1" si="168"/>
        <v>-7</v>
      </c>
      <c r="P98" s="8">
        <f t="shared" ca="1" si="184"/>
        <v>2.0794415416798357</v>
      </c>
      <c r="Q98" s="7">
        <f t="shared" ca="1" si="179"/>
        <v>1534.4589188563518</v>
      </c>
      <c r="R98" s="7">
        <f t="shared" ca="1" si="180"/>
        <v>1454.3883404926585</v>
      </c>
      <c r="S98" s="8">
        <f t="shared" ca="1" si="181"/>
        <v>2.0629235931574135</v>
      </c>
      <c r="T98" s="9">
        <f t="shared" ca="1" si="182"/>
        <v>1426.9081739934625</v>
      </c>
      <c r="U98" s="9">
        <f t="shared" ca="1" si="185"/>
        <v>-80.070578363693357</v>
      </c>
      <c r="Z98" s="9"/>
    </row>
    <row r="99" spans="1:26">
      <c r="A99" t="s">
        <v>10</v>
      </c>
      <c r="B99">
        <v>5</v>
      </c>
      <c r="C99">
        <f t="shared" ref="C99" ca="1" si="186">VLOOKUP(A99,$I$2:$AG$19,B99+1,FALSE)</f>
        <v>1497.60482104263</v>
      </c>
      <c r="D99">
        <f>MATCH($B99,'All scores'!$A:$A,FALSE)</f>
        <v>38</v>
      </c>
      <c r="E99">
        <f>MATCH($B99,'All scores'!$A:$A,TRUE)</f>
        <v>46</v>
      </c>
      <c r="F99" t="str">
        <f t="shared" ca="1" si="160"/>
        <v>Sydney</v>
      </c>
      <c r="G99" s="9">
        <f t="shared" ref="G99" ca="1" si="187">VLOOKUP(F99,$I$2:$AG$19,B99+1,FALSE)</f>
        <v>1561.9390853555478</v>
      </c>
      <c r="H99" t="b">
        <f t="shared" ca="1" si="162"/>
        <v>0</v>
      </c>
      <c r="I99" s="6" t="str">
        <f t="shared" ref="I99" ca="1" si="188">IFERROR(VLOOKUP($A99,INDIRECT(_xlfn.CONCAT("'All scores'!$B$",$D99,":$T$",$E99)),1,FALSE),F99)</f>
        <v>Sydney</v>
      </c>
      <c r="J99">
        <f t="shared" ca="1" si="183"/>
        <v>-200</v>
      </c>
      <c r="K99" s="4">
        <f t="shared" ref="K99" ca="1" si="189">1/(1+(10^((G99-C99-J99)/400)))</f>
        <v>0.17922156879296602</v>
      </c>
      <c r="L99" s="6" t="str">
        <f t="shared" ca="1" si="165"/>
        <v>Adelaide</v>
      </c>
      <c r="M99" s="6" t="str">
        <f t="shared" ref="M99" ca="1" si="190">IF(L99=A99,F99,A99)</f>
        <v>Sydney</v>
      </c>
      <c r="N99">
        <f t="shared" ref="N99" ca="1" si="191">IF(L99="Draw",0.5,IF(L99=A99,1,0))</f>
        <v>1</v>
      </c>
      <c r="O99" s="3">
        <f t="shared" ca="1" si="168"/>
        <v>10</v>
      </c>
      <c r="P99" s="8">
        <f t="shared" ca="1" si="184"/>
        <v>2.3978952727983707</v>
      </c>
      <c r="Q99" s="7">
        <f t="shared" ref="Q99" ca="1" si="192">VLOOKUP(L99,$I$2:$AG$19,$B99+1,FALSE)</f>
        <v>1497.60482104263</v>
      </c>
      <c r="R99" s="7">
        <f t="shared" ref="R99" ca="1" si="193">VLOOKUP(M99,$I$2:$AG$19,$B99+1,FALSE)</f>
        <v>1561.9390853555478</v>
      </c>
      <c r="S99" s="8">
        <f t="shared" ref="S99" ca="1" si="194">IFERROR((MVC/((Q99-R99)*0.001+MVC))*P99,1)</f>
        <v>2.4134218446838163</v>
      </c>
      <c r="T99" s="9">
        <f t="shared" ref="T99" ca="1" si="195">IFERROR(C99+k*S99*(N99-K99),C99)</f>
        <v>1537.2225129530373</v>
      </c>
      <c r="U99" s="9">
        <f t="shared" ca="1" si="185"/>
        <v>-64.334264312917867</v>
      </c>
      <c r="Z99" s="9"/>
    </row>
    <row r="100" spans="1:26">
      <c r="A100" t="s">
        <v>12</v>
      </c>
      <c r="B100">
        <v>5</v>
      </c>
      <c r="C100">
        <f t="shared" ref="C100:C116" ca="1" si="196">VLOOKUP(A100,$I$2:$AG$19,B100+1,FALSE)</f>
        <v>1417.0368377541147</v>
      </c>
      <c r="D100">
        <f>MATCH($B100,'All scores'!$A:$A,FALSE)</f>
        <v>38</v>
      </c>
      <c r="E100">
        <f>MATCH($B100,'All scores'!$A:$A,TRUE)</f>
        <v>46</v>
      </c>
      <c r="F100" t="str">
        <f t="shared" ca="1" si="160"/>
        <v>Gold Coast</v>
      </c>
      <c r="G100" s="9">
        <f t="shared" ref="G100:G116" ca="1" si="197">VLOOKUP(F100,$I$2:$AG$19,B100+1,FALSE)</f>
        <v>1488.2623995772242</v>
      </c>
      <c r="H100" t="b">
        <f t="shared" ca="1" si="162"/>
        <v>0</v>
      </c>
      <c r="I100" s="6" t="str">
        <f t="shared" ref="I100:I116" ca="1" si="198">IFERROR(VLOOKUP($A100,INDIRECT(_xlfn.CONCAT("'All scores'!$B$",$D100,":$T$",$E100)),1,FALSE),F100)</f>
        <v>Brisbane Lions</v>
      </c>
      <c r="J100">
        <f t="shared" ca="1" si="183"/>
        <v>200</v>
      </c>
      <c r="K100" s="4">
        <f t="shared" ref="K100:K116" ca="1" si="199">1/(1+(10^((G100-C100-J100)/400)))</f>
        <v>0.67727684199991545</v>
      </c>
      <c r="L100" s="6" t="str">
        <f t="shared" ca="1" si="165"/>
        <v>Gold Coast</v>
      </c>
      <c r="M100" s="6" t="str">
        <f t="shared" ref="M100:M116" ca="1" si="200">IF(L100=A100,F100,A100)</f>
        <v>Brisbane Lions</v>
      </c>
      <c r="N100">
        <f t="shared" ref="N100:N116" ca="1" si="201">IF(L100="Draw",0.5,IF(L100=A100,1,0))</f>
        <v>0</v>
      </c>
      <c r="O100" s="3">
        <f t="shared" ca="1" si="168"/>
        <v>-5</v>
      </c>
      <c r="P100" s="8">
        <f t="shared" ca="1" si="184"/>
        <v>1.791759469228055</v>
      </c>
      <c r="Q100" s="7">
        <f t="shared" ref="Q100:Q116" ca="1" si="202">VLOOKUP(L100,$I$2:$AG$19,$B100+1,FALSE)</f>
        <v>1488.2623995772242</v>
      </c>
      <c r="R100" s="7">
        <f t="shared" ref="R100:R116" ca="1" si="203">VLOOKUP(M100,$I$2:$AG$19,$B100+1,FALSE)</f>
        <v>1417.0368377541147</v>
      </c>
      <c r="S100" s="8">
        <f t="shared" ref="S100:S116" ca="1" si="204">IFERROR((MVC/((Q100-R100)*0.001+MVC))*P100,1)</f>
        <v>1.7790878163031707</v>
      </c>
      <c r="T100" s="9">
        <f t="shared" ref="T100:T116" ca="1" si="205">IFERROR(C100+k*S100*(N100-K100),C100)</f>
        <v>1392.938138196788</v>
      </c>
      <c r="U100" s="9">
        <f t="shared" ca="1" si="185"/>
        <v>-71.225561823109501</v>
      </c>
      <c r="Z100" s="9"/>
    </row>
    <row r="101" spans="1:26">
      <c r="A101" t="s">
        <v>8</v>
      </c>
      <c r="B101">
        <v>5</v>
      </c>
      <c r="C101">
        <f t="shared" ca="1" si="196"/>
        <v>1354.7374901825071</v>
      </c>
      <c r="D101">
        <f>MATCH($B101,'All scores'!$A:$A,FALSE)</f>
        <v>38</v>
      </c>
      <c r="E101">
        <f>MATCH($B101,'All scores'!$A:$A,TRUE)</f>
        <v>46</v>
      </c>
      <c r="F101" t="str">
        <f t="shared" ca="1" si="160"/>
        <v>West Coast</v>
      </c>
      <c r="G101" s="9">
        <f t="shared" ca="1" si="197"/>
        <v>1543.6967234270364</v>
      </c>
      <c r="H101" t="b">
        <f t="shared" ca="1" si="162"/>
        <v>0</v>
      </c>
      <c r="I101" s="6" t="str">
        <f t="shared" ca="1" si="198"/>
        <v>Carlton</v>
      </c>
      <c r="J101">
        <f t="shared" ca="1" si="183"/>
        <v>200</v>
      </c>
      <c r="K101" s="4">
        <f t="shared" ca="1" si="199"/>
        <v>0.51588359435493469</v>
      </c>
      <c r="L101" s="6" t="str">
        <f t="shared" ca="1" si="165"/>
        <v>West Coast</v>
      </c>
      <c r="M101" s="6" t="str">
        <f t="shared" ca="1" si="200"/>
        <v>Carlton</v>
      </c>
      <c r="N101">
        <f t="shared" ca="1" si="201"/>
        <v>0</v>
      </c>
      <c r="O101" s="3">
        <f t="shared" ca="1" si="168"/>
        <v>-10</v>
      </c>
      <c r="P101" s="8">
        <f t="shared" ca="1" si="184"/>
        <v>2.3978952727983707</v>
      </c>
      <c r="Q101" s="7">
        <f t="shared" ca="1" si="202"/>
        <v>1543.6967234270364</v>
      </c>
      <c r="R101" s="7">
        <f t="shared" ca="1" si="203"/>
        <v>1354.7374901825071</v>
      </c>
      <c r="S101" s="8">
        <f t="shared" ca="1" si="204"/>
        <v>2.3534251319551061</v>
      </c>
      <c r="T101" s="9">
        <f t="shared" ca="1" si="205"/>
        <v>1330.4556218601424</v>
      </c>
      <c r="U101" s="9">
        <f t="shared" ca="1" si="185"/>
        <v>-188.95923324452929</v>
      </c>
      <c r="Z101" s="9"/>
    </row>
    <row r="102" spans="1:26">
      <c r="A102" t="s">
        <v>18</v>
      </c>
      <c r="B102">
        <v>5</v>
      </c>
      <c r="C102">
        <f t="shared" ca="1" si="196"/>
        <v>1523.9471047870541</v>
      </c>
      <c r="D102">
        <f>MATCH($B102,'All scores'!$A:$A,FALSE)</f>
        <v>38</v>
      </c>
      <c r="E102">
        <f>MATCH($B102,'All scores'!$A:$A,TRUE)</f>
        <v>46</v>
      </c>
      <c r="F102" t="str">
        <f t="shared" ca="1" si="160"/>
        <v>Essendon</v>
      </c>
      <c r="G102" s="9">
        <f t="shared" ca="1" si="197"/>
        <v>1482.6066767304826</v>
      </c>
      <c r="H102" t="b">
        <f t="shared" ca="1" si="162"/>
        <v>1</v>
      </c>
      <c r="I102" s="6" t="str">
        <f t="shared" ca="1" si="198"/>
        <v>Collingwood</v>
      </c>
      <c r="J102">
        <f t="shared" ca="1" si="183"/>
        <v>0</v>
      </c>
      <c r="K102" s="4">
        <f t="shared" ca="1" si="199"/>
        <v>0.55921446931897822</v>
      </c>
      <c r="L102" s="6" t="str">
        <f t="shared" ca="1" si="165"/>
        <v>Collingwood</v>
      </c>
      <c r="M102" s="6" t="str">
        <f t="shared" ca="1" si="200"/>
        <v>Essendon</v>
      </c>
      <c r="N102">
        <f t="shared" ca="1" si="201"/>
        <v>1</v>
      </c>
      <c r="O102" s="3">
        <f t="shared" ca="1" si="168"/>
        <v>49</v>
      </c>
      <c r="P102" s="8">
        <f t="shared" ca="1" si="184"/>
        <v>3.912023005428146</v>
      </c>
      <c r="Q102" s="7">
        <f t="shared" ca="1" si="202"/>
        <v>1523.9471047870541</v>
      </c>
      <c r="R102" s="7">
        <f t="shared" ca="1" si="203"/>
        <v>1482.6066767304826</v>
      </c>
      <c r="S102" s="8">
        <f t="shared" ca="1" si="204"/>
        <v>3.8959171172979437</v>
      </c>
      <c r="T102" s="9">
        <f t="shared" ca="1" si="205"/>
        <v>1558.2923826678032</v>
      </c>
      <c r="U102" s="9">
        <f t="shared" ca="1" si="185"/>
        <v>41.340428056571454</v>
      </c>
      <c r="Z102" s="9"/>
    </row>
    <row r="103" spans="1:26">
      <c r="A103" t="s">
        <v>9</v>
      </c>
      <c r="B103">
        <v>5</v>
      </c>
      <c r="C103">
        <f t="shared" ca="1" si="196"/>
        <v>1482.6066767304826</v>
      </c>
      <c r="D103">
        <f>MATCH($B103,'All scores'!$A:$A,FALSE)</f>
        <v>38</v>
      </c>
      <c r="E103">
        <f>MATCH($B103,'All scores'!$A:$A,TRUE)</f>
        <v>46</v>
      </c>
      <c r="F103" t="str">
        <f t="shared" ca="1" si="160"/>
        <v>Collingwood</v>
      </c>
      <c r="G103" s="9">
        <f t="shared" ca="1" si="197"/>
        <v>1523.9471047870541</v>
      </c>
      <c r="H103" t="b">
        <f t="shared" ca="1" si="162"/>
        <v>1</v>
      </c>
      <c r="I103" s="6" t="str">
        <f t="shared" ca="1" si="198"/>
        <v>Collingwood</v>
      </c>
      <c r="J103">
        <f t="shared" ca="1" si="183"/>
        <v>0</v>
      </c>
      <c r="K103" s="4">
        <f t="shared" ca="1" si="199"/>
        <v>0.44078553068102178</v>
      </c>
      <c r="L103" s="6" t="str">
        <f t="shared" ca="1" si="165"/>
        <v>Collingwood</v>
      </c>
      <c r="M103" s="6" t="str">
        <f t="shared" ca="1" si="200"/>
        <v>Essendon</v>
      </c>
      <c r="N103">
        <f t="shared" ca="1" si="201"/>
        <v>0</v>
      </c>
      <c r="O103" s="3">
        <f t="shared" ca="1" si="168"/>
        <v>-49</v>
      </c>
      <c r="P103" s="8">
        <f t="shared" ca="1" si="184"/>
        <v>3.912023005428146</v>
      </c>
      <c r="Q103" s="7">
        <f t="shared" ca="1" si="202"/>
        <v>1523.9471047870541</v>
      </c>
      <c r="R103" s="7">
        <f t="shared" ca="1" si="203"/>
        <v>1482.6066767304826</v>
      </c>
      <c r="S103" s="8">
        <f t="shared" ca="1" si="204"/>
        <v>3.8959171172979437</v>
      </c>
      <c r="T103" s="9">
        <f t="shared" ca="1" si="205"/>
        <v>1448.2613988497335</v>
      </c>
      <c r="U103" s="9">
        <f t="shared" ca="1" si="185"/>
        <v>-41.340428056571454</v>
      </c>
      <c r="Z103" s="9"/>
    </row>
    <row r="104" spans="1:26">
      <c r="A104" t="s">
        <v>14</v>
      </c>
      <c r="B104">
        <v>5</v>
      </c>
      <c r="C104">
        <f t="shared" ca="1" si="196"/>
        <v>1533.8916033860005</v>
      </c>
      <c r="D104">
        <f>MATCH($B104,'All scores'!$A:$A,FALSE)</f>
        <v>38</v>
      </c>
      <c r="E104">
        <f>MATCH($B104,'All scores'!$A:$A,TRUE)</f>
        <v>46</v>
      </c>
      <c r="F104" t="str">
        <f t="shared" ca="1" si="160"/>
        <v>Western Bulldogs</v>
      </c>
      <c r="G104" s="9">
        <f t="shared" ca="1" si="197"/>
        <v>1426.9081739934625</v>
      </c>
      <c r="H104" t="b">
        <f t="shared" ca="1" si="162"/>
        <v>0</v>
      </c>
      <c r="I104" s="6" t="str">
        <f t="shared" ca="1" si="198"/>
        <v>Fremantle</v>
      </c>
      <c r="J104">
        <f t="shared" ca="1" si="183"/>
        <v>200</v>
      </c>
      <c r="K104" s="4">
        <f t="shared" ca="1" si="199"/>
        <v>0.85410147583333607</v>
      </c>
      <c r="L104" s="6" t="str">
        <f t="shared" ca="1" si="165"/>
        <v>Fremantle</v>
      </c>
      <c r="M104" s="6" t="str">
        <f t="shared" ca="1" si="200"/>
        <v>Western Bulldogs</v>
      </c>
      <c r="N104">
        <f t="shared" ca="1" si="201"/>
        <v>1</v>
      </c>
      <c r="O104" s="3">
        <f t="shared" ca="1" si="168"/>
        <v>54</v>
      </c>
      <c r="P104" s="8">
        <f t="shared" ca="1" si="184"/>
        <v>4.0073331852324712</v>
      </c>
      <c r="Q104" s="7">
        <f t="shared" ca="1" si="202"/>
        <v>1533.8916033860005</v>
      </c>
      <c r="R104" s="7">
        <f t="shared" ca="1" si="203"/>
        <v>1426.9081739934625</v>
      </c>
      <c r="S104" s="8">
        <f t="shared" ca="1" si="204"/>
        <v>3.9649151630926585</v>
      </c>
      <c r="T104" s="9">
        <f t="shared" ca="1" si="205"/>
        <v>1545.4611088008255</v>
      </c>
      <c r="U104" s="9">
        <f t="shared" ca="1" si="185"/>
        <v>106.98342939253803</v>
      </c>
      <c r="Z104" s="9"/>
    </row>
    <row r="105" spans="1:26">
      <c r="A105" t="s">
        <v>22</v>
      </c>
      <c r="B105">
        <v>5</v>
      </c>
      <c r="C105">
        <f t="shared" ca="1" si="196"/>
        <v>1524.2119132566647</v>
      </c>
      <c r="D105">
        <f>MATCH($B105,'All scores'!$A:$A,FALSE)</f>
        <v>38</v>
      </c>
      <c r="E105">
        <f>MATCH($B105,'All scores'!$A:$A,TRUE)</f>
        <v>46</v>
      </c>
      <c r="F105" t="str">
        <f t="shared" ca="1" si="160"/>
        <v>Port Adelaide</v>
      </c>
      <c r="G105" s="9">
        <f t="shared" ca="1" si="197"/>
        <v>1549.7657382564139</v>
      </c>
      <c r="H105" t="b">
        <f t="shared" ca="1" si="162"/>
        <v>0</v>
      </c>
      <c r="I105" s="6" t="str">
        <f t="shared" ca="1" si="198"/>
        <v>Port Adelaide</v>
      </c>
      <c r="J105">
        <f t="shared" ca="1" si="183"/>
        <v>-200</v>
      </c>
      <c r="K105" s="4">
        <f t="shared" ca="1" si="199"/>
        <v>0.21443573347573222</v>
      </c>
      <c r="L105" s="6" t="str">
        <f t="shared" ca="1" si="165"/>
        <v>Geelong</v>
      </c>
      <c r="M105" s="6" t="str">
        <f t="shared" ca="1" si="200"/>
        <v>Port Adelaide</v>
      </c>
      <c r="N105">
        <f t="shared" ca="1" si="201"/>
        <v>1</v>
      </c>
      <c r="O105" s="3">
        <f t="shared" ca="1" si="168"/>
        <v>34</v>
      </c>
      <c r="P105" s="8">
        <f t="shared" ca="1" si="184"/>
        <v>3.5553480614894135</v>
      </c>
      <c r="Q105" s="7">
        <f t="shared" ca="1" si="202"/>
        <v>1524.2119132566647</v>
      </c>
      <c r="R105" s="7">
        <f t="shared" ca="1" si="203"/>
        <v>1549.7657382564139</v>
      </c>
      <c r="S105" s="8">
        <f t="shared" ca="1" si="204"/>
        <v>3.5644566115364533</v>
      </c>
      <c r="T105" s="9">
        <f t="shared" ca="1" si="205"/>
        <v>1580.2141081286491</v>
      </c>
      <c r="U105" s="9">
        <f t="shared" ca="1" si="185"/>
        <v>-25.553824999749168</v>
      </c>
      <c r="Z105" s="9"/>
    </row>
    <row r="106" spans="1:26">
      <c r="A106" t="s">
        <v>15</v>
      </c>
      <c r="B106">
        <v>5</v>
      </c>
      <c r="C106">
        <f t="shared" ca="1" si="196"/>
        <v>1488.2623995772242</v>
      </c>
      <c r="D106">
        <f>MATCH($B106,'All scores'!$A:$A,FALSE)</f>
        <v>38</v>
      </c>
      <c r="E106">
        <f>MATCH($B106,'All scores'!$A:$A,TRUE)</f>
        <v>46</v>
      </c>
      <c r="F106" t="str">
        <f t="shared" ca="1" si="160"/>
        <v>Brisbane Lions</v>
      </c>
      <c r="G106" s="9">
        <f t="shared" ca="1" si="197"/>
        <v>1417.0368377541147</v>
      </c>
      <c r="H106" t="b">
        <f t="shared" ca="1" si="162"/>
        <v>0</v>
      </c>
      <c r="I106" s="6" t="str">
        <f t="shared" ca="1" si="198"/>
        <v>Brisbane Lions</v>
      </c>
      <c r="J106">
        <f t="shared" ca="1" si="183"/>
        <v>-200</v>
      </c>
      <c r="K106" s="4">
        <f t="shared" ca="1" si="199"/>
        <v>0.3227231580000845</v>
      </c>
      <c r="L106" s="6" t="str">
        <f t="shared" ca="1" si="165"/>
        <v>Gold Coast</v>
      </c>
      <c r="M106" s="6" t="str">
        <f t="shared" ca="1" si="200"/>
        <v>Brisbane Lions</v>
      </c>
      <c r="N106">
        <f t="shared" ca="1" si="201"/>
        <v>1</v>
      </c>
      <c r="O106" s="3">
        <f t="shared" ca="1" si="168"/>
        <v>5</v>
      </c>
      <c r="P106" s="8">
        <f t="shared" ca="1" si="184"/>
        <v>1.791759469228055</v>
      </c>
      <c r="Q106" s="7">
        <f t="shared" ca="1" si="202"/>
        <v>1488.2623995772242</v>
      </c>
      <c r="R106" s="7">
        <f t="shared" ca="1" si="203"/>
        <v>1417.0368377541147</v>
      </c>
      <c r="S106" s="8">
        <f t="shared" ca="1" si="204"/>
        <v>1.7790878163031707</v>
      </c>
      <c r="T106" s="9">
        <f t="shared" ca="1" si="205"/>
        <v>1512.3610991345508</v>
      </c>
      <c r="U106" s="9">
        <f t="shared" ca="1" si="185"/>
        <v>71.225561823109501</v>
      </c>
      <c r="Z106" s="9"/>
    </row>
    <row r="107" spans="1:26">
      <c r="A107" t="s">
        <v>19</v>
      </c>
      <c r="B107">
        <v>5</v>
      </c>
      <c r="C107">
        <f t="shared" ca="1" si="196"/>
        <v>1545.7081264324368</v>
      </c>
      <c r="D107">
        <f>MATCH($B107,'All scores'!$A:$A,FALSE)</f>
        <v>38</v>
      </c>
      <c r="E107">
        <f>MATCH($B107,'All scores'!$A:$A,TRUE)</f>
        <v>46</v>
      </c>
      <c r="F107" t="str">
        <f t="shared" ca="1" si="160"/>
        <v>St. Kilda</v>
      </c>
      <c r="G107" s="9">
        <f t="shared" ca="1" si="197"/>
        <v>1386.4486519421164</v>
      </c>
      <c r="H107" t="b">
        <f t="shared" ca="1" si="162"/>
        <v>0</v>
      </c>
      <c r="I107" s="6" t="str">
        <f t="shared" ca="1" si="198"/>
        <v>St. Kilda</v>
      </c>
      <c r="J107">
        <f t="shared" ca="1" si="183"/>
        <v>-200</v>
      </c>
      <c r="K107" s="4">
        <f t="shared" ca="1" si="199"/>
        <v>0.44163692454837883</v>
      </c>
      <c r="L107" s="6" t="str">
        <f t="shared" ca="1" si="165"/>
        <v>Draw</v>
      </c>
      <c r="M107" s="6" t="str">
        <f t="shared" ca="1" si="200"/>
        <v>GWS</v>
      </c>
      <c r="N107">
        <f t="shared" ca="1" si="201"/>
        <v>0.5</v>
      </c>
      <c r="O107" s="3">
        <f t="shared" ca="1" si="168"/>
        <v>0</v>
      </c>
      <c r="P107" s="8">
        <f t="shared" ca="1" si="184"/>
        <v>0</v>
      </c>
      <c r="Q107" s="7" t="e">
        <f t="shared" ca="1" si="202"/>
        <v>#N/A</v>
      </c>
      <c r="R107" s="7">
        <f t="shared" ca="1" si="203"/>
        <v>1545.7081264324368</v>
      </c>
      <c r="S107" s="8">
        <f t="shared" ca="1" si="204"/>
        <v>1</v>
      </c>
      <c r="T107" s="9">
        <f t="shared" ca="1" si="205"/>
        <v>1546.8753879414692</v>
      </c>
      <c r="U107" s="9">
        <f t="shared" ca="1" si="185"/>
        <v>159.25947449032037</v>
      </c>
      <c r="Z107" s="9"/>
    </row>
    <row r="108" spans="1:26">
      <c r="A108" t="s">
        <v>17</v>
      </c>
      <c r="B108">
        <v>5</v>
      </c>
      <c r="C108">
        <f t="shared" ca="1" si="196"/>
        <v>1562.7942791214055</v>
      </c>
      <c r="D108">
        <f>MATCH($B108,'All scores'!$A:$A,FALSE)</f>
        <v>38</v>
      </c>
      <c r="E108">
        <f>MATCH($B108,'All scores'!$A:$A,TRUE)</f>
        <v>46</v>
      </c>
      <c r="F108" t="str">
        <f t="shared" ca="1" si="160"/>
        <v>North Melbourne</v>
      </c>
      <c r="G108" s="9">
        <f t="shared" ca="1" si="197"/>
        <v>1524.7207740963897</v>
      </c>
      <c r="H108" t="b">
        <f t="shared" ca="1" si="162"/>
        <v>1</v>
      </c>
      <c r="I108" s="6" t="str">
        <f t="shared" ca="1" si="198"/>
        <v>North Melbourne</v>
      </c>
      <c r="J108">
        <f t="shared" ca="1" si="183"/>
        <v>0</v>
      </c>
      <c r="K108" s="4">
        <f t="shared" ca="1" si="199"/>
        <v>0.55457389845875071</v>
      </c>
      <c r="L108" s="6" t="str">
        <f t="shared" ca="1" si="165"/>
        <v>North Melbourne</v>
      </c>
      <c r="M108" s="6" t="str">
        <f t="shared" ca="1" si="200"/>
        <v>Hawthorn</v>
      </c>
      <c r="N108">
        <f t="shared" ca="1" si="201"/>
        <v>0</v>
      </c>
      <c r="O108" s="3">
        <f t="shared" ca="1" si="168"/>
        <v>-28</v>
      </c>
      <c r="P108" s="8">
        <f t="shared" ca="1" si="184"/>
        <v>3.3672958299864741</v>
      </c>
      <c r="Q108" s="7">
        <f t="shared" ca="1" si="202"/>
        <v>1524.7207740963897</v>
      </c>
      <c r="R108" s="7">
        <f t="shared" ca="1" si="203"/>
        <v>1562.7942791214055</v>
      </c>
      <c r="S108" s="8">
        <f t="shared" ca="1" si="204"/>
        <v>3.3801653040554078</v>
      </c>
      <c r="T108" s="9">
        <f t="shared" ca="1" si="205"/>
        <v>1525.3032501193052</v>
      </c>
      <c r="U108" s="9">
        <f t="shared" ca="1" si="185"/>
        <v>38.07350502501572</v>
      </c>
      <c r="Z108" s="9"/>
    </row>
    <row r="109" spans="1:26">
      <c r="A109" t="s">
        <v>21</v>
      </c>
      <c r="B109">
        <v>5</v>
      </c>
      <c r="C109">
        <f t="shared" ca="1" si="196"/>
        <v>1522.2320756106815</v>
      </c>
      <c r="D109">
        <f>MATCH($B109,'All scores'!$A:$A,FALSE)</f>
        <v>38</v>
      </c>
      <c r="E109">
        <f>MATCH($B109,'All scores'!$A:$A,TRUE)</f>
        <v>46</v>
      </c>
      <c r="F109" t="str">
        <f t="shared" ca="1" si="160"/>
        <v>Richmond</v>
      </c>
      <c r="G109" s="9">
        <f t="shared" ca="1" si="197"/>
        <v>1553.4875250478317</v>
      </c>
      <c r="H109" t="b">
        <f t="shared" ca="1" si="162"/>
        <v>1</v>
      </c>
      <c r="I109" s="6" t="str">
        <f t="shared" ca="1" si="198"/>
        <v>Melbourne</v>
      </c>
      <c r="J109">
        <f t="shared" ca="1" si="183"/>
        <v>0</v>
      </c>
      <c r="K109" s="4">
        <f t="shared" ca="1" si="199"/>
        <v>0.45514074077041977</v>
      </c>
      <c r="L109" s="6" t="str">
        <f t="shared" ca="1" si="165"/>
        <v>Richmond</v>
      </c>
      <c r="M109" s="6" t="str">
        <f t="shared" ca="1" si="200"/>
        <v>Melbourne</v>
      </c>
      <c r="N109">
        <f t="shared" ca="1" si="201"/>
        <v>0</v>
      </c>
      <c r="O109" s="3">
        <f t="shared" ca="1" si="168"/>
        <v>-46</v>
      </c>
      <c r="P109" s="8">
        <f t="shared" ca="1" si="184"/>
        <v>3.8501476017100584</v>
      </c>
      <c r="Q109" s="7">
        <f t="shared" ca="1" si="202"/>
        <v>1553.4875250478317</v>
      </c>
      <c r="R109" s="7">
        <f t="shared" ca="1" si="203"/>
        <v>1522.2320756106815</v>
      </c>
      <c r="S109" s="8">
        <f t="shared" ca="1" si="204"/>
        <v>3.8381512873606347</v>
      </c>
      <c r="T109" s="9">
        <f t="shared" ca="1" si="205"/>
        <v>1487.2940952083163</v>
      </c>
      <c r="U109" s="9">
        <f t="shared" ca="1" si="185"/>
        <v>-31.255449437150219</v>
      </c>
      <c r="Z109" s="9"/>
    </row>
    <row r="110" spans="1:26">
      <c r="A110" t="s">
        <v>16</v>
      </c>
      <c r="B110">
        <v>5</v>
      </c>
      <c r="C110">
        <f t="shared" ca="1" si="196"/>
        <v>1524.7207740963897</v>
      </c>
      <c r="D110">
        <f>MATCH($B110,'All scores'!$A:$A,FALSE)</f>
        <v>38</v>
      </c>
      <c r="E110">
        <f>MATCH($B110,'All scores'!$A:$A,TRUE)</f>
        <v>46</v>
      </c>
      <c r="F110" t="str">
        <f t="shared" ca="1" si="160"/>
        <v>Hawthorn</v>
      </c>
      <c r="G110" s="9">
        <f t="shared" ca="1" si="197"/>
        <v>1562.7942791214055</v>
      </c>
      <c r="H110" t="b">
        <f t="shared" ca="1" si="162"/>
        <v>1</v>
      </c>
      <c r="I110" s="6" t="str">
        <f t="shared" ca="1" si="198"/>
        <v>North Melbourne</v>
      </c>
      <c r="J110">
        <f t="shared" ca="1" si="183"/>
        <v>0</v>
      </c>
      <c r="K110" s="4">
        <f t="shared" ca="1" si="199"/>
        <v>0.44542610154124923</v>
      </c>
      <c r="L110" s="6" t="str">
        <f t="shared" ca="1" si="165"/>
        <v>North Melbourne</v>
      </c>
      <c r="M110" s="6" t="str">
        <f t="shared" ca="1" si="200"/>
        <v>Hawthorn</v>
      </c>
      <c r="N110">
        <f t="shared" ca="1" si="201"/>
        <v>1</v>
      </c>
      <c r="O110" s="3">
        <f t="shared" ca="1" si="168"/>
        <v>28</v>
      </c>
      <c r="P110" s="8">
        <f t="shared" ca="1" si="184"/>
        <v>3.3672958299864741</v>
      </c>
      <c r="Q110" s="7">
        <f t="shared" ca="1" si="202"/>
        <v>1524.7207740963897</v>
      </c>
      <c r="R110" s="7">
        <f t="shared" ca="1" si="203"/>
        <v>1562.7942791214055</v>
      </c>
      <c r="S110" s="8">
        <f t="shared" ca="1" si="204"/>
        <v>3.3801653040554078</v>
      </c>
      <c r="T110" s="9">
        <f t="shared" ca="1" si="205"/>
        <v>1562.21180309849</v>
      </c>
      <c r="U110" s="9">
        <f t="shared" ca="1" si="185"/>
        <v>-38.07350502501572</v>
      </c>
      <c r="Z110" s="9"/>
    </row>
    <row r="111" spans="1:26">
      <c r="A111" t="s">
        <v>13</v>
      </c>
      <c r="B111">
        <v>5</v>
      </c>
      <c r="C111">
        <f t="shared" ca="1" si="196"/>
        <v>1549.7657382564139</v>
      </c>
      <c r="D111">
        <f>MATCH($B111,'All scores'!$A:$A,FALSE)</f>
        <v>38</v>
      </c>
      <c r="E111">
        <f>MATCH($B111,'All scores'!$A:$A,TRUE)</f>
        <v>46</v>
      </c>
      <c r="F111" t="str">
        <f t="shared" ca="1" si="160"/>
        <v>Geelong</v>
      </c>
      <c r="G111" s="9">
        <f t="shared" ca="1" si="197"/>
        <v>1524.2119132566647</v>
      </c>
      <c r="H111" t="b">
        <f t="shared" ca="1" si="162"/>
        <v>0</v>
      </c>
      <c r="I111" s="6" t="str">
        <f t="shared" ca="1" si="198"/>
        <v>Port Adelaide</v>
      </c>
      <c r="J111">
        <f t="shared" ca="1" si="183"/>
        <v>200</v>
      </c>
      <c r="K111" s="4">
        <f t="shared" ca="1" si="199"/>
        <v>0.7855642665242677</v>
      </c>
      <c r="L111" s="6" t="str">
        <f t="shared" ca="1" si="165"/>
        <v>Geelong</v>
      </c>
      <c r="M111" s="6" t="str">
        <f t="shared" ca="1" si="200"/>
        <v>Port Adelaide</v>
      </c>
      <c r="N111">
        <f t="shared" ca="1" si="201"/>
        <v>0</v>
      </c>
      <c r="O111" s="3">
        <f t="shared" ca="1" si="168"/>
        <v>-34</v>
      </c>
      <c r="P111" s="8">
        <f t="shared" ca="1" si="184"/>
        <v>3.5553480614894135</v>
      </c>
      <c r="Q111" s="7">
        <f t="shared" ca="1" si="202"/>
        <v>1524.2119132566647</v>
      </c>
      <c r="R111" s="7">
        <f t="shared" ca="1" si="203"/>
        <v>1549.7657382564139</v>
      </c>
      <c r="S111" s="8">
        <f t="shared" ca="1" si="204"/>
        <v>3.5644566115364533</v>
      </c>
      <c r="T111" s="9">
        <f t="shared" ca="1" si="205"/>
        <v>1493.7635433844298</v>
      </c>
      <c r="U111" s="9">
        <f t="shared" ca="1" si="185"/>
        <v>25.553824999749168</v>
      </c>
      <c r="Z111" s="9"/>
    </row>
    <row r="112" spans="1:26">
      <c r="A112" t="s">
        <v>7</v>
      </c>
      <c r="B112">
        <v>5</v>
      </c>
      <c r="C112">
        <f t="shared" ca="1" si="196"/>
        <v>1553.4875250478317</v>
      </c>
      <c r="D112">
        <f>MATCH($B112,'All scores'!$A:$A,FALSE)</f>
        <v>38</v>
      </c>
      <c r="E112">
        <f>MATCH($B112,'All scores'!$A:$A,TRUE)</f>
        <v>46</v>
      </c>
      <c r="F112" t="str">
        <f t="shared" ca="1" si="160"/>
        <v>Melbourne</v>
      </c>
      <c r="G112" s="9">
        <f t="shared" ca="1" si="197"/>
        <v>1522.2320756106815</v>
      </c>
      <c r="H112" t="b">
        <f t="shared" ca="1" si="162"/>
        <v>1</v>
      </c>
      <c r="I112" s="6" t="str">
        <f t="shared" ca="1" si="198"/>
        <v>Melbourne</v>
      </c>
      <c r="J112">
        <f t="shared" ca="1" si="183"/>
        <v>0</v>
      </c>
      <c r="K112" s="4">
        <f t="shared" ca="1" si="199"/>
        <v>0.54485925922958023</v>
      </c>
      <c r="L112" s="6" t="str">
        <f t="shared" ca="1" si="165"/>
        <v>Richmond</v>
      </c>
      <c r="M112" s="6" t="str">
        <f t="shared" ca="1" si="200"/>
        <v>Melbourne</v>
      </c>
      <c r="N112">
        <f t="shared" ca="1" si="201"/>
        <v>1</v>
      </c>
      <c r="O112" s="3">
        <f t="shared" ca="1" si="168"/>
        <v>46</v>
      </c>
      <c r="P112" s="8">
        <f t="shared" ca="1" si="184"/>
        <v>3.8501476017100584</v>
      </c>
      <c r="Q112" s="7">
        <f t="shared" ca="1" si="202"/>
        <v>1553.4875250478317</v>
      </c>
      <c r="R112" s="7">
        <f t="shared" ca="1" si="203"/>
        <v>1522.2320756106815</v>
      </c>
      <c r="S112" s="8">
        <f t="shared" ca="1" si="204"/>
        <v>3.8381512873606347</v>
      </c>
      <c r="T112" s="9">
        <f t="shared" ca="1" si="205"/>
        <v>1588.4255054501969</v>
      </c>
      <c r="U112" s="9">
        <f t="shared" ca="1" si="185"/>
        <v>31.255449437150219</v>
      </c>
      <c r="Z112" s="9"/>
    </row>
    <row r="113" spans="1:26">
      <c r="A113" t="s">
        <v>11</v>
      </c>
      <c r="B113">
        <v>5</v>
      </c>
      <c r="C113">
        <f t="shared" ca="1" si="196"/>
        <v>1386.4486519421164</v>
      </c>
      <c r="D113">
        <f>MATCH($B113,'All scores'!$A:$A,FALSE)</f>
        <v>38</v>
      </c>
      <c r="E113">
        <f>MATCH($B113,'All scores'!$A:$A,TRUE)</f>
        <v>46</v>
      </c>
      <c r="F113" t="str">
        <f t="shared" ca="1" si="160"/>
        <v>GWS</v>
      </c>
      <c r="G113" s="9">
        <f t="shared" ca="1" si="197"/>
        <v>1545.7081264324368</v>
      </c>
      <c r="H113" t="b">
        <f t="shared" ca="1" si="162"/>
        <v>0</v>
      </c>
      <c r="I113" s="6" t="str">
        <f t="shared" ca="1" si="198"/>
        <v>St. Kilda</v>
      </c>
      <c r="J113">
        <f t="shared" ca="1" si="183"/>
        <v>200</v>
      </c>
      <c r="K113" s="4">
        <f t="shared" ca="1" si="199"/>
        <v>0.55836307545162112</v>
      </c>
      <c r="L113" s="6" t="str">
        <f t="shared" ca="1" si="165"/>
        <v>Draw</v>
      </c>
      <c r="M113" s="6" t="str">
        <f t="shared" ca="1" si="200"/>
        <v>St. Kilda</v>
      </c>
      <c r="N113">
        <f t="shared" ca="1" si="201"/>
        <v>0.5</v>
      </c>
      <c r="O113" s="3">
        <f t="shared" ca="1" si="168"/>
        <v>0</v>
      </c>
      <c r="P113" s="8">
        <f t="shared" ca="1" si="184"/>
        <v>0</v>
      </c>
      <c r="Q113" s="7" t="e">
        <f t="shared" ca="1" si="202"/>
        <v>#N/A</v>
      </c>
      <c r="R113" s="7">
        <f t="shared" ca="1" si="203"/>
        <v>1386.4486519421164</v>
      </c>
      <c r="S113" s="8">
        <f t="shared" ca="1" si="204"/>
        <v>1</v>
      </c>
      <c r="T113" s="9">
        <f t="shared" ca="1" si="205"/>
        <v>1385.281390433084</v>
      </c>
      <c r="U113" s="9">
        <f t="shared" ca="1" si="185"/>
        <v>-159.25947449032037</v>
      </c>
      <c r="Z113" s="9"/>
    </row>
    <row r="114" spans="1:26">
      <c r="A114" t="s">
        <v>24</v>
      </c>
      <c r="B114">
        <v>5</v>
      </c>
      <c r="C114">
        <f t="shared" ca="1" si="196"/>
        <v>1561.9390853555478</v>
      </c>
      <c r="D114">
        <f>MATCH($B114,'All scores'!$A:$A,FALSE)</f>
        <v>38</v>
      </c>
      <c r="E114">
        <f>MATCH($B114,'All scores'!$A:$A,TRUE)</f>
        <v>46</v>
      </c>
      <c r="F114" t="str">
        <f t="shared" ca="1" si="160"/>
        <v>Adelaide</v>
      </c>
      <c r="G114" s="9">
        <f t="shared" ca="1" si="197"/>
        <v>1497.60482104263</v>
      </c>
      <c r="H114" t="b">
        <f t="shared" ca="1" si="162"/>
        <v>0</v>
      </c>
      <c r="I114" s="6" t="str">
        <f t="shared" ca="1" si="198"/>
        <v>Sydney</v>
      </c>
      <c r="J114">
        <f t="shared" ca="1" si="183"/>
        <v>200</v>
      </c>
      <c r="K114" s="4">
        <f t="shared" ca="1" si="199"/>
        <v>0.82077843120703398</v>
      </c>
      <c r="L114" s="6" t="str">
        <f t="shared" ca="1" si="165"/>
        <v>Adelaide</v>
      </c>
      <c r="M114" s="6" t="str">
        <f t="shared" ca="1" si="200"/>
        <v>Sydney</v>
      </c>
      <c r="N114">
        <f t="shared" ca="1" si="201"/>
        <v>0</v>
      </c>
      <c r="O114" s="3">
        <f t="shared" ca="1" si="168"/>
        <v>-10</v>
      </c>
      <c r="P114" s="8">
        <f t="shared" ca="1" si="184"/>
        <v>2.3978952727983707</v>
      </c>
      <c r="Q114" s="7">
        <f t="shared" ca="1" si="202"/>
        <v>1497.60482104263</v>
      </c>
      <c r="R114" s="7">
        <f t="shared" ca="1" si="203"/>
        <v>1561.9390853555478</v>
      </c>
      <c r="S114" s="8">
        <f t="shared" ca="1" si="204"/>
        <v>2.4134218446838163</v>
      </c>
      <c r="T114" s="9">
        <f t="shared" ca="1" si="205"/>
        <v>1522.3213934451405</v>
      </c>
      <c r="U114" s="9">
        <f t="shared" ca="1" si="185"/>
        <v>64.334264312917867</v>
      </c>
      <c r="Z114" s="9"/>
    </row>
    <row r="115" spans="1:26">
      <c r="A115" t="s">
        <v>23</v>
      </c>
      <c r="B115">
        <v>5</v>
      </c>
      <c r="C115">
        <f t="shared" ca="1" si="196"/>
        <v>1543.6967234270364</v>
      </c>
      <c r="D115">
        <f>MATCH($B115,'All scores'!$A:$A,FALSE)</f>
        <v>38</v>
      </c>
      <c r="E115">
        <f>MATCH($B115,'All scores'!$A:$A,TRUE)</f>
        <v>46</v>
      </c>
      <c r="F115" t="str">
        <f t="shared" ca="1" si="160"/>
        <v>Carlton</v>
      </c>
      <c r="G115" s="9">
        <f t="shared" ca="1" si="197"/>
        <v>1354.7374901825071</v>
      </c>
      <c r="H115" t="b">
        <f t="shared" ca="1" si="162"/>
        <v>0</v>
      </c>
      <c r="I115" s="6" t="str">
        <f t="shared" ca="1" si="198"/>
        <v>Carlton</v>
      </c>
      <c r="J115">
        <f t="shared" ca="1" si="183"/>
        <v>-200</v>
      </c>
      <c r="K115" s="4">
        <f t="shared" ca="1" si="199"/>
        <v>0.48411640564506536</v>
      </c>
      <c r="L115" s="6" t="str">
        <f t="shared" ca="1" si="165"/>
        <v>West Coast</v>
      </c>
      <c r="M115" s="6" t="str">
        <f t="shared" ca="1" si="200"/>
        <v>Carlton</v>
      </c>
      <c r="N115">
        <f t="shared" ca="1" si="201"/>
        <v>1</v>
      </c>
      <c r="O115" s="3">
        <f t="shared" ca="1" si="168"/>
        <v>10</v>
      </c>
      <c r="P115" s="8">
        <f t="shared" ca="1" si="184"/>
        <v>2.3978952727983707</v>
      </c>
      <c r="Q115" s="7">
        <f t="shared" ca="1" si="202"/>
        <v>1543.6967234270364</v>
      </c>
      <c r="R115" s="7">
        <f t="shared" ca="1" si="203"/>
        <v>1354.7374901825071</v>
      </c>
      <c r="S115" s="8">
        <f t="shared" ca="1" si="204"/>
        <v>2.3534251319551061</v>
      </c>
      <c r="T115" s="9">
        <f t="shared" ca="1" si="205"/>
        <v>1567.9785917494012</v>
      </c>
      <c r="U115" s="9">
        <f t="shared" ca="1" si="185"/>
        <v>188.95923324452929</v>
      </c>
      <c r="Z115" s="9"/>
    </row>
    <row r="116" spans="1:26">
      <c r="A116" t="s">
        <v>20</v>
      </c>
      <c r="B116">
        <v>5</v>
      </c>
      <c r="C116">
        <f t="shared" ca="1" si="196"/>
        <v>1426.9081739934625</v>
      </c>
      <c r="D116">
        <f>MATCH($B116,'All scores'!$A:$A,FALSE)</f>
        <v>38</v>
      </c>
      <c r="E116">
        <f>MATCH($B116,'All scores'!$A:$A,TRUE)</f>
        <v>46</v>
      </c>
      <c r="F116" t="str">
        <f t="shared" ca="1" si="160"/>
        <v>Fremantle</v>
      </c>
      <c r="G116" s="9">
        <f t="shared" ca="1" si="197"/>
        <v>1533.8916033860005</v>
      </c>
      <c r="H116" t="b">
        <f t="shared" ca="1" si="162"/>
        <v>0</v>
      </c>
      <c r="I116" s="6" t="str">
        <f t="shared" ca="1" si="198"/>
        <v>Fremantle</v>
      </c>
      <c r="J116">
        <f t="shared" ca="1" si="183"/>
        <v>-200</v>
      </c>
      <c r="K116" s="4">
        <f t="shared" ca="1" si="199"/>
        <v>0.14589852416666399</v>
      </c>
      <c r="L116" s="6" t="str">
        <f t="shared" ca="1" si="165"/>
        <v>Fremantle</v>
      </c>
      <c r="M116" s="6" t="str">
        <f t="shared" ca="1" si="200"/>
        <v>Western Bulldogs</v>
      </c>
      <c r="N116">
        <f t="shared" ca="1" si="201"/>
        <v>0</v>
      </c>
      <c r="O116" s="3">
        <f t="shared" ca="1" si="168"/>
        <v>-54</v>
      </c>
      <c r="P116" s="8">
        <f t="shared" ca="1" si="184"/>
        <v>4.0073331852324712</v>
      </c>
      <c r="Q116" s="7">
        <f t="shared" ca="1" si="202"/>
        <v>1533.8916033860005</v>
      </c>
      <c r="R116" s="7">
        <f t="shared" ca="1" si="203"/>
        <v>1426.9081739934625</v>
      </c>
      <c r="S116" s="8">
        <f t="shared" ca="1" si="204"/>
        <v>3.9649151630926585</v>
      </c>
      <c r="T116" s="9">
        <f t="shared" ca="1" si="205"/>
        <v>1415.3386685786375</v>
      </c>
      <c r="U116" s="9">
        <f t="shared" ca="1" si="185"/>
        <v>-106.98342939253803</v>
      </c>
      <c r="Z116" s="9"/>
    </row>
    <row r="117" spans="1:26">
      <c r="A117" t="s">
        <v>10</v>
      </c>
      <c r="B117">
        <v>6</v>
      </c>
      <c r="C117">
        <f t="shared" ref="C117:C134" ca="1" si="206">VLOOKUP(A117,$I$2:$AG$19,B117+1,FALSE)</f>
        <v>1537.2225129530373</v>
      </c>
      <c r="D117">
        <f>MATCH($B117,'All scores'!$A:$A,FALSE)</f>
        <v>47</v>
      </c>
      <c r="E117">
        <f>MATCH($B117,'All scores'!$A:$A,TRUE)</f>
        <v>55</v>
      </c>
      <c r="F117" t="str">
        <f t="shared" ca="1" si="160"/>
        <v>Gold Coast</v>
      </c>
      <c r="G117" s="9">
        <f t="shared" ref="G117:G134" ca="1" si="207">VLOOKUP(F117,$I$2:$AG$19,B117+1,FALSE)</f>
        <v>1512.3610991345508</v>
      </c>
      <c r="H117" t="b">
        <f t="shared" ca="1" si="162"/>
        <v>0</v>
      </c>
      <c r="I117" s="6" t="str">
        <f t="shared" ref="I117:I134" ca="1" si="208">IFERROR(VLOOKUP($A117,INDIRECT(_xlfn.CONCAT("'All scores'!$B$",$D117,":$T$",$E117)),1,FALSE),F117)</f>
        <v>Adelaide</v>
      </c>
      <c r="J117">
        <f t="shared" ca="1" si="183"/>
        <v>200</v>
      </c>
      <c r="K117" s="4">
        <f t="shared" ref="K117:K134" ca="1" si="209">1/(1+(10^((G117-C117-J117)/400)))</f>
        <v>0.78489207555539231</v>
      </c>
      <c r="L117" s="6" t="str">
        <f t="shared" ca="1" si="165"/>
        <v>Adelaide</v>
      </c>
      <c r="M117" s="6" t="str">
        <f t="shared" ref="M117:M134" ca="1" si="210">IF(L117=A117,F117,A117)</f>
        <v>Gold Coast</v>
      </c>
      <c r="N117">
        <f t="shared" ref="N117:N134" ca="1" si="211">IF(L117="Draw",0.5,IF(L117=A117,1,0))</f>
        <v>1</v>
      </c>
      <c r="O117" s="3">
        <f t="shared" ca="1" si="168"/>
        <v>48</v>
      </c>
      <c r="P117" s="8">
        <f t="shared" ca="1" si="184"/>
        <v>3.8918202981106265</v>
      </c>
      <c r="Q117" s="7">
        <f t="shared" ref="Q117:Q134" ca="1" si="212">VLOOKUP(L117,$I$2:$AG$19,$B117+1,FALSE)</f>
        <v>1537.2225129530373</v>
      </c>
      <c r="R117" s="7">
        <f t="shared" ref="R117:R134" ca="1" si="213">VLOOKUP(M117,$I$2:$AG$19,$B117+1,FALSE)</f>
        <v>1512.3610991345508</v>
      </c>
      <c r="S117" s="8">
        <f t="shared" ref="S117:S134" ca="1" si="214">IFERROR((MVC/((Q117-R117)*0.001+MVC))*P117,1)</f>
        <v>3.88216867790916</v>
      </c>
      <c r="T117" s="9">
        <f t="shared" ref="T117:T134" ca="1" si="215">IFERROR(C117+k*S117*(N117-K117),C117)</f>
        <v>1553.9242178860154</v>
      </c>
      <c r="U117" s="9">
        <f t="shared" ca="1" si="185"/>
        <v>24.861413818486426</v>
      </c>
      <c r="Z117" s="9"/>
    </row>
    <row r="118" spans="1:26">
      <c r="A118" t="s">
        <v>12</v>
      </c>
      <c r="B118">
        <v>6</v>
      </c>
      <c r="C118">
        <f t="shared" ca="1" si="206"/>
        <v>1392.938138196788</v>
      </c>
      <c r="D118">
        <f>MATCH($B118,'All scores'!$A:$A,FALSE)</f>
        <v>47</v>
      </c>
      <c r="E118">
        <f>MATCH($B118,'All scores'!$A:$A,TRUE)</f>
        <v>55</v>
      </c>
      <c r="F118" t="str">
        <f t="shared" ca="1" si="160"/>
        <v>GWS</v>
      </c>
      <c r="G118" s="9">
        <f t="shared" ca="1" si="207"/>
        <v>1546.8753879414692</v>
      </c>
      <c r="H118" t="b">
        <f t="shared" ca="1" si="162"/>
        <v>0</v>
      </c>
      <c r="I118" s="6" t="str">
        <f t="shared" ca="1" si="208"/>
        <v>GWS</v>
      </c>
      <c r="J118">
        <f t="shared" ca="1" si="183"/>
        <v>-200</v>
      </c>
      <c r="K118" s="4">
        <f t="shared" ca="1" si="209"/>
        <v>0.11532903298122422</v>
      </c>
      <c r="L118" s="6" t="str">
        <f t="shared" ca="1" si="165"/>
        <v>GWS</v>
      </c>
      <c r="M118" s="6" t="str">
        <f t="shared" ca="1" si="210"/>
        <v>Brisbane Lions</v>
      </c>
      <c r="N118">
        <f t="shared" ca="1" si="211"/>
        <v>0</v>
      </c>
      <c r="O118" s="3">
        <f t="shared" ca="1" si="168"/>
        <v>-34</v>
      </c>
      <c r="P118" s="8">
        <f t="shared" ca="1" si="184"/>
        <v>3.5553480614894135</v>
      </c>
      <c r="Q118" s="7">
        <f t="shared" ca="1" si="212"/>
        <v>1546.8753879414692</v>
      </c>
      <c r="R118" s="7">
        <f t="shared" ca="1" si="213"/>
        <v>1392.938138196788</v>
      </c>
      <c r="S118" s="8">
        <f t="shared" ca="1" si="214"/>
        <v>3.5014477379981956</v>
      </c>
      <c r="T118" s="9">
        <f t="shared" ca="1" si="215"/>
        <v>1384.8617665636355</v>
      </c>
      <c r="U118" s="9">
        <f t="shared" ca="1" si="185"/>
        <v>-153.93724974468114</v>
      </c>
      <c r="Z118" s="9"/>
    </row>
    <row r="119" spans="1:26">
      <c r="A119" t="s">
        <v>8</v>
      </c>
      <c r="B119">
        <v>6</v>
      </c>
      <c r="C119">
        <f t="shared" ca="1" si="206"/>
        <v>1330.4556218601424</v>
      </c>
      <c r="D119">
        <f>MATCH($B119,'All scores'!$A:$A,FALSE)</f>
        <v>47</v>
      </c>
      <c r="E119">
        <f>MATCH($B119,'All scores'!$A:$A,TRUE)</f>
        <v>55</v>
      </c>
      <c r="F119" t="str">
        <f t="shared" ca="1" si="160"/>
        <v>Western Bulldogs</v>
      </c>
      <c r="G119" s="9">
        <f t="shared" ca="1" si="207"/>
        <v>1415.3386685786375</v>
      </c>
      <c r="H119" t="b">
        <f t="shared" ca="1" si="162"/>
        <v>1</v>
      </c>
      <c r="I119" s="6" t="str">
        <f t="shared" ca="1" si="208"/>
        <v>Western Bulldogs</v>
      </c>
      <c r="J119">
        <f t="shared" ca="1" si="183"/>
        <v>0</v>
      </c>
      <c r="K119" s="4">
        <f t="shared" ca="1" si="209"/>
        <v>0.3802172779178028</v>
      </c>
      <c r="L119" s="6" t="str">
        <f t="shared" ca="1" si="165"/>
        <v>Western Bulldogs</v>
      </c>
      <c r="M119" s="6" t="str">
        <f t="shared" ca="1" si="210"/>
        <v>Carlton</v>
      </c>
      <c r="N119">
        <f t="shared" ca="1" si="211"/>
        <v>0</v>
      </c>
      <c r="O119" s="3">
        <f t="shared" ca="1" si="168"/>
        <v>-21</v>
      </c>
      <c r="P119" s="8">
        <f t="shared" ca="1" si="184"/>
        <v>3.0910424533583161</v>
      </c>
      <c r="Q119" s="7">
        <f t="shared" ca="1" si="212"/>
        <v>1415.3386685786375</v>
      </c>
      <c r="R119" s="7">
        <f t="shared" ca="1" si="213"/>
        <v>1330.4556218601424</v>
      </c>
      <c r="S119" s="8">
        <f t="shared" ca="1" si="214"/>
        <v>3.0650255823879937</v>
      </c>
      <c r="T119" s="9">
        <f t="shared" ca="1" si="215"/>
        <v>1307.1481081864627</v>
      </c>
      <c r="U119" s="9">
        <f t="shared" ca="1" si="185"/>
        <v>-84.883046718495052</v>
      </c>
      <c r="Z119" s="9"/>
    </row>
    <row r="120" spans="1:26">
      <c r="A120" t="s">
        <v>18</v>
      </c>
      <c r="B120">
        <v>6</v>
      </c>
      <c r="C120">
        <f t="shared" ca="1" si="206"/>
        <v>1558.2923826678032</v>
      </c>
      <c r="D120">
        <f>MATCH($B120,'All scores'!$A:$A,FALSE)</f>
        <v>47</v>
      </c>
      <c r="E120">
        <f>MATCH($B120,'All scores'!$A:$A,TRUE)</f>
        <v>55</v>
      </c>
      <c r="F120" t="str">
        <f t="shared" ca="1" si="160"/>
        <v>Richmond</v>
      </c>
      <c r="G120" s="9">
        <f t="shared" ca="1" si="207"/>
        <v>1588.4255054501969</v>
      </c>
      <c r="H120" t="b">
        <f t="shared" ca="1" si="162"/>
        <v>1</v>
      </c>
      <c r="I120" s="6" t="str">
        <f t="shared" ca="1" si="208"/>
        <v>Collingwood</v>
      </c>
      <c r="J120">
        <f t="shared" ca="1" si="183"/>
        <v>0</v>
      </c>
      <c r="K120" s="4">
        <f t="shared" ca="1" si="209"/>
        <v>0.45674335648298559</v>
      </c>
      <c r="L120" s="6" t="str">
        <f t="shared" ca="1" si="165"/>
        <v>Richmond</v>
      </c>
      <c r="M120" s="6" t="str">
        <f t="shared" ca="1" si="210"/>
        <v>Collingwood</v>
      </c>
      <c r="N120">
        <f t="shared" ca="1" si="211"/>
        <v>0</v>
      </c>
      <c r="O120" s="3">
        <f t="shared" ca="1" si="168"/>
        <v>-43</v>
      </c>
      <c r="P120" s="8">
        <f t="shared" ca="1" si="184"/>
        <v>3.784189633918261</v>
      </c>
      <c r="Q120" s="7">
        <f t="shared" ca="1" si="212"/>
        <v>1588.4255054501969</v>
      </c>
      <c r="R120" s="7">
        <f t="shared" ca="1" si="213"/>
        <v>1558.2923826678032</v>
      </c>
      <c r="S120" s="8">
        <f t="shared" ca="1" si="214"/>
        <v>3.7728209462373656</v>
      </c>
      <c r="T120" s="9">
        <f t="shared" ca="1" si="215"/>
        <v>1523.8281646199277</v>
      </c>
      <c r="U120" s="9">
        <f t="shared" ca="1" si="185"/>
        <v>-30.133122782393684</v>
      </c>
      <c r="Z120" s="9"/>
    </row>
    <row r="121" spans="1:26">
      <c r="A121" t="s">
        <v>9</v>
      </c>
      <c r="B121">
        <v>6</v>
      </c>
      <c r="C121">
        <f t="shared" ca="1" si="206"/>
        <v>1448.2613988497335</v>
      </c>
      <c r="D121">
        <f>MATCH($B121,'All scores'!$A:$A,FALSE)</f>
        <v>47</v>
      </c>
      <c r="E121">
        <f>MATCH($B121,'All scores'!$A:$A,TRUE)</f>
        <v>55</v>
      </c>
      <c r="F121" t="str">
        <f t="shared" ca="1" si="160"/>
        <v>Melbourne</v>
      </c>
      <c r="G121" s="9">
        <f t="shared" ca="1" si="207"/>
        <v>1487.2940952083163</v>
      </c>
      <c r="H121" t="b">
        <f t="shared" ca="1" si="162"/>
        <v>1</v>
      </c>
      <c r="I121" s="6" t="str">
        <f t="shared" ca="1" si="208"/>
        <v>Essendon</v>
      </c>
      <c r="J121">
        <f t="shared" ca="1" si="183"/>
        <v>0</v>
      </c>
      <c r="K121" s="4">
        <f t="shared" ca="1" si="209"/>
        <v>0.44406257347674538</v>
      </c>
      <c r="L121" s="6" t="str">
        <f t="shared" ca="1" si="165"/>
        <v>Melbourne</v>
      </c>
      <c r="M121" s="6" t="str">
        <f t="shared" ca="1" si="210"/>
        <v>Essendon</v>
      </c>
      <c r="N121">
        <f t="shared" ca="1" si="211"/>
        <v>0</v>
      </c>
      <c r="O121" s="3">
        <f t="shared" ca="1" si="168"/>
        <v>-36</v>
      </c>
      <c r="P121" s="8">
        <f t="shared" ca="1" si="184"/>
        <v>3.6109179126442243</v>
      </c>
      <c r="Q121" s="7">
        <f t="shared" ca="1" si="212"/>
        <v>1487.2940952083163</v>
      </c>
      <c r="R121" s="7">
        <f t="shared" ca="1" si="213"/>
        <v>1448.2613988497335</v>
      </c>
      <c r="S121" s="8">
        <f t="shared" ca="1" si="214"/>
        <v>3.5968783266877873</v>
      </c>
      <c r="T121" s="9">
        <f t="shared" ca="1" si="215"/>
        <v>1416.3166179250993</v>
      </c>
      <c r="U121" s="9">
        <f t="shared" ca="1" si="185"/>
        <v>-39.032696358582825</v>
      </c>
      <c r="Z121" s="9"/>
    </row>
    <row r="122" spans="1:26">
      <c r="A122" t="s">
        <v>14</v>
      </c>
      <c r="B122">
        <v>6</v>
      </c>
      <c r="C122">
        <f t="shared" ca="1" si="206"/>
        <v>1545.4611088008255</v>
      </c>
      <c r="D122">
        <f>MATCH($B122,'All scores'!$A:$A,FALSE)</f>
        <v>47</v>
      </c>
      <c r="E122">
        <f>MATCH($B122,'All scores'!$A:$A,TRUE)</f>
        <v>55</v>
      </c>
      <c r="F122" t="str">
        <f t="shared" ca="1" si="160"/>
        <v>West Coast</v>
      </c>
      <c r="G122" s="9">
        <f t="shared" ca="1" si="207"/>
        <v>1567.9785917494012</v>
      </c>
      <c r="H122" t="b">
        <f t="shared" ca="1" si="162"/>
        <v>1</v>
      </c>
      <c r="I122" s="6" t="str">
        <f t="shared" ca="1" si="208"/>
        <v>Fremantle</v>
      </c>
      <c r="J122">
        <f t="shared" ca="1" si="183"/>
        <v>0</v>
      </c>
      <c r="K122" s="4">
        <f t="shared" ca="1" si="209"/>
        <v>0.46764003277635613</v>
      </c>
      <c r="L122" s="6" t="str">
        <f t="shared" ca="1" si="165"/>
        <v>West Coast</v>
      </c>
      <c r="M122" s="6" t="str">
        <f t="shared" ca="1" si="210"/>
        <v>Fremantle</v>
      </c>
      <c r="N122">
        <f t="shared" ca="1" si="211"/>
        <v>0</v>
      </c>
      <c r="O122" s="3">
        <f t="shared" ca="1" si="168"/>
        <v>-8</v>
      </c>
      <c r="P122" s="8">
        <f t="shared" ca="1" si="184"/>
        <v>2.1972245773362196</v>
      </c>
      <c r="Q122" s="7">
        <f t="shared" ca="1" si="212"/>
        <v>1567.9785917494012</v>
      </c>
      <c r="R122" s="7">
        <f t="shared" ca="1" si="213"/>
        <v>1545.4611088008255</v>
      </c>
      <c r="S122" s="8">
        <f t="shared" ca="1" si="214"/>
        <v>2.192288096353419</v>
      </c>
      <c r="T122" s="9">
        <f t="shared" ca="1" si="215"/>
        <v>1524.9570752561469</v>
      </c>
      <c r="U122" s="9">
        <f t="shared" ca="1" si="185"/>
        <v>-22.517482948575662</v>
      </c>
      <c r="Z122" s="9"/>
    </row>
    <row r="123" spans="1:26">
      <c r="A123" t="s">
        <v>22</v>
      </c>
      <c r="B123">
        <v>6</v>
      </c>
      <c r="C123">
        <f t="shared" ca="1" si="206"/>
        <v>1580.2141081286491</v>
      </c>
      <c r="D123">
        <f>MATCH($B123,'All scores'!$A:$A,FALSE)</f>
        <v>47</v>
      </c>
      <c r="E123">
        <f>MATCH($B123,'All scores'!$A:$A,TRUE)</f>
        <v>55</v>
      </c>
      <c r="F123" t="str">
        <f t="shared" ca="1" si="160"/>
        <v>Sydney</v>
      </c>
      <c r="G123" s="9">
        <f t="shared" ca="1" si="207"/>
        <v>1522.3213934451405</v>
      </c>
      <c r="H123" t="b">
        <f t="shared" ca="1" si="162"/>
        <v>0</v>
      </c>
      <c r="I123" s="6" t="str">
        <f t="shared" ca="1" si="208"/>
        <v>Geelong</v>
      </c>
      <c r="J123">
        <f t="shared" ca="1" si="183"/>
        <v>200</v>
      </c>
      <c r="K123" s="4">
        <f t="shared" ca="1" si="209"/>
        <v>0.81525881791796329</v>
      </c>
      <c r="L123" s="6" t="str">
        <f t="shared" ca="1" si="165"/>
        <v>Sydney</v>
      </c>
      <c r="M123" s="6" t="str">
        <f t="shared" ca="1" si="210"/>
        <v>Geelong</v>
      </c>
      <c r="N123">
        <f t="shared" ca="1" si="211"/>
        <v>0</v>
      </c>
      <c r="O123" s="3">
        <f t="shared" ca="1" si="168"/>
        <v>-17</v>
      </c>
      <c r="P123" s="8">
        <f t="shared" ca="1" si="184"/>
        <v>2.8903717578961645</v>
      </c>
      <c r="Q123" s="7">
        <f t="shared" ca="1" si="212"/>
        <v>1522.3213934451405</v>
      </c>
      <c r="R123" s="7">
        <f t="shared" ca="1" si="213"/>
        <v>1580.2141081286491</v>
      </c>
      <c r="S123" s="8">
        <f t="shared" ca="1" si="214"/>
        <v>2.9072023414643264</v>
      </c>
      <c r="T123" s="9">
        <f t="shared" ca="1" si="215"/>
        <v>1532.8116612416381</v>
      </c>
      <c r="U123" s="9">
        <f t="shared" ca="1" si="185"/>
        <v>57.89271468350853</v>
      </c>
      <c r="Z123" s="9"/>
    </row>
    <row r="124" spans="1:26">
      <c r="A124" t="s">
        <v>15</v>
      </c>
      <c r="B124">
        <v>6</v>
      </c>
      <c r="C124">
        <f t="shared" ca="1" si="206"/>
        <v>1512.3610991345508</v>
      </c>
      <c r="D124">
        <f>MATCH($B124,'All scores'!$A:$A,FALSE)</f>
        <v>47</v>
      </c>
      <c r="E124">
        <f>MATCH($B124,'All scores'!$A:$A,TRUE)</f>
        <v>55</v>
      </c>
      <c r="F124" t="str">
        <f t="shared" ca="1" si="160"/>
        <v>Adelaide</v>
      </c>
      <c r="G124" s="9">
        <f t="shared" ca="1" si="207"/>
        <v>1537.2225129530373</v>
      </c>
      <c r="H124" t="b">
        <f t="shared" ca="1" si="162"/>
        <v>0</v>
      </c>
      <c r="I124" s="6" t="str">
        <f t="shared" ca="1" si="208"/>
        <v>Adelaide</v>
      </c>
      <c r="J124">
        <f t="shared" ca="1" si="183"/>
        <v>-200</v>
      </c>
      <c r="K124" s="4">
        <f t="shared" ca="1" si="209"/>
        <v>0.21510792444460772</v>
      </c>
      <c r="L124" s="6" t="str">
        <f t="shared" ca="1" si="165"/>
        <v>Adelaide</v>
      </c>
      <c r="M124" s="6" t="str">
        <f t="shared" ca="1" si="210"/>
        <v>Gold Coast</v>
      </c>
      <c r="N124">
        <f t="shared" ca="1" si="211"/>
        <v>0</v>
      </c>
      <c r="O124" s="3">
        <f t="shared" ca="1" si="168"/>
        <v>-48</v>
      </c>
      <c r="P124" s="8">
        <f t="shared" ca="1" si="184"/>
        <v>3.8918202981106265</v>
      </c>
      <c r="Q124" s="7">
        <f t="shared" ca="1" si="212"/>
        <v>1537.2225129530373</v>
      </c>
      <c r="R124" s="7">
        <f t="shared" ca="1" si="213"/>
        <v>1512.3610991345508</v>
      </c>
      <c r="S124" s="8">
        <f t="shared" ca="1" si="214"/>
        <v>3.88216867790916</v>
      </c>
      <c r="T124" s="9">
        <f t="shared" ca="1" si="215"/>
        <v>1495.6593942015727</v>
      </c>
      <c r="U124" s="9">
        <f t="shared" ca="1" si="185"/>
        <v>-24.861413818486426</v>
      </c>
      <c r="Z124" s="9"/>
    </row>
    <row r="125" spans="1:26">
      <c r="A125" t="s">
        <v>19</v>
      </c>
      <c r="B125">
        <v>6</v>
      </c>
      <c r="C125">
        <f t="shared" ca="1" si="206"/>
        <v>1546.8753879414692</v>
      </c>
      <c r="D125">
        <f>MATCH($B125,'All scores'!$A:$A,FALSE)</f>
        <v>47</v>
      </c>
      <c r="E125">
        <f>MATCH($B125,'All scores'!$A:$A,TRUE)</f>
        <v>55</v>
      </c>
      <c r="F125" t="str">
        <f t="shared" ca="1" si="160"/>
        <v>Brisbane Lions</v>
      </c>
      <c r="G125" s="9">
        <f t="shared" ca="1" si="207"/>
        <v>1392.938138196788</v>
      </c>
      <c r="H125" t="b">
        <f t="shared" ca="1" si="162"/>
        <v>0</v>
      </c>
      <c r="I125" s="6" t="str">
        <f t="shared" ca="1" si="208"/>
        <v>GWS</v>
      </c>
      <c r="J125">
        <f t="shared" ca="1" si="183"/>
        <v>200</v>
      </c>
      <c r="K125" s="4">
        <f t="shared" ca="1" si="209"/>
        <v>0.8846709670187759</v>
      </c>
      <c r="L125" s="6" t="str">
        <f t="shared" ca="1" si="165"/>
        <v>GWS</v>
      </c>
      <c r="M125" s="6" t="str">
        <f t="shared" ca="1" si="210"/>
        <v>Brisbane Lions</v>
      </c>
      <c r="N125">
        <f t="shared" ca="1" si="211"/>
        <v>1</v>
      </c>
      <c r="O125" s="3">
        <f t="shared" ca="1" si="168"/>
        <v>34</v>
      </c>
      <c r="P125" s="8">
        <f t="shared" ca="1" si="184"/>
        <v>3.5553480614894135</v>
      </c>
      <c r="Q125" s="7">
        <f t="shared" ca="1" si="212"/>
        <v>1546.8753879414692</v>
      </c>
      <c r="R125" s="7">
        <f t="shared" ca="1" si="213"/>
        <v>1392.938138196788</v>
      </c>
      <c r="S125" s="8">
        <f t="shared" ca="1" si="214"/>
        <v>3.5014477379981956</v>
      </c>
      <c r="T125" s="9">
        <f t="shared" ca="1" si="215"/>
        <v>1554.9517595746217</v>
      </c>
      <c r="U125" s="9">
        <f t="shared" ca="1" si="185"/>
        <v>153.93724974468114</v>
      </c>
      <c r="Z125" s="9"/>
    </row>
    <row r="126" spans="1:26">
      <c r="A126" t="s">
        <v>17</v>
      </c>
      <c r="B126">
        <v>6</v>
      </c>
      <c r="C126">
        <f t="shared" ca="1" si="206"/>
        <v>1525.3032501193052</v>
      </c>
      <c r="D126">
        <f>MATCH($B126,'All scores'!$A:$A,FALSE)</f>
        <v>47</v>
      </c>
      <c r="E126">
        <f>MATCH($B126,'All scores'!$A:$A,TRUE)</f>
        <v>55</v>
      </c>
      <c r="F126" t="str">
        <f t="shared" ca="1" si="160"/>
        <v>St. Kilda</v>
      </c>
      <c r="G126" s="9">
        <f t="shared" ca="1" si="207"/>
        <v>1385.281390433084</v>
      </c>
      <c r="H126" t="b">
        <f t="shared" ca="1" si="162"/>
        <v>1</v>
      </c>
      <c r="I126" s="6" t="str">
        <f t="shared" ca="1" si="208"/>
        <v>Hawthorn</v>
      </c>
      <c r="J126">
        <f t="shared" ca="1" si="183"/>
        <v>0</v>
      </c>
      <c r="K126" s="4">
        <f t="shared" ca="1" si="209"/>
        <v>0.69126300845989075</v>
      </c>
      <c r="L126" s="6" t="str">
        <f t="shared" ca="1" si="165"/>
        <v>Hawthorn</v>
      </c>
      <c r="M126" s="6" t="str">
        <f t="shared" ca="1" si="210"/>
        <v>St. Kilda</v>
      </c>
      <c r="N126">
        <f t="shared" ca="1" si="211"/>
        <v>1</v>
      </c>
      <c r="O126" s="3">
        <f t="shared" ca="1" si="168"/>
        <v>35</v>
      </c>
      <c r="P126" s="8">
        <f t="shared" ca="1" si="184"/>
        <v>3.5835189384561099</v>
      </c>
      <c r="Q126" s="7">
        <f t="shared" ca="1" si="212"/>
        <v>1525.3032501193052</v>
      </c>
      <c r="R126" s="7">
        <f t="shared" ca="1" si="213"/>
        <v>1385.281390433084</v>
      </c>
      <c r="S126" s="8">
        <f t="shared" ca="1" si="214"/>
        <v>3.5340347269892378</v>
      </c>
      <c r="T126" s="9">
        <f t="shared" ca="1" si="215"/>
        <v>1547.1249951114837</v>
      </c>
      <c r="U126" s="9">
        <f t="shared" ca="1" si="185"/>
        <v>140.02185968622121</v>
      </c>
      <c r="Z126" s="9"/>
    </row>
    <row r="127" spans="1:26">
      <c r="A127" t="s">
        <v>21</v>
      </c>
      <c r="B127">
        <v>6</v>
      </c>
      <c r="C127">
        <f t="shared" ca="1" si="206"/>
        <v>1487.2940952083163</v>
      </c>
      <c r="D127">
        <f>MATCH($B127,'All scores'!$A:$A,FALSE)</f>
        <v>47</v>
      </c>
      <c r="E127">
        <f>MATCH($B127,'All scores'!$A:$A,TRUE)</f>
        <v>55</v>
      </c>
      <c r="F127" t="str">
        <f t="shared" ca="1" si="160"/>
        <v>Essendon</v>
      </c>
      <c r="G127" s="9">
        <f t="shared" ca="1" si="207"/>
        <v>1448.2613988497335</v>
      </c>
      <c r="H127" t="b">
        <f t="shared" ca="1" si="162"/>
        <v>1</v>
      </c>
      <c r="I127" s="6" t="str">
        <f t="shared" ca="1" si="208"/>
        <v>Essendon</v>
      </c>
      <c r="J127">
        <f t="shared" ca="1" si="183"/>
        <v>0</v>
      </c>
      <c r="K127" s="4">
        <f t="shared" ca="1" si="209"/>
        <v>0.55593742652325473</v>
      </c>
      <c r="L127" s="6" t="str">
        <f t="shared" ca="1" si="165"/>
        <v>Melbourne</v>
      </c>
      <c r="M127" s="6" t="str">
        <f t="shared" ca="1" si="210"/>
        <v>Essendon</v>
      </c>
      <c r="N127">
        <f t="shared" ca="1" si="211"/>
        <v>1</v>
      </c>
      <c r="O127" s="3">
        <f t="shared" ca="1" si="168"/>
        <v>36</v>
      </c>
      <c r="P127" s="8">
        <f t="shared" ca="1" si="184"/>
        <v>3.6109179126442243</v>
      </c>
      <c r="Q127" s="7">
        <f t="shared" ca="1" si="212"/>
        <v>1487.2940952083163</v>
      </c>
      <c r="R127" s="7">
        <f t="shared" ca="1" si="213"/>
        <v>1448.2613988497335</v>
      </c>
      <c r="S127" s="8">
        <f t="shared" ca="1" si="214"/>
        <v>3.5968783266877873</v>
      </c>
      <c r="T127" s="9">
        <f t="shared" ca="1" si="215"/>
        <v>1519.2388761329505</v>
      </c>
      <c r="U127" s="9">
        <f t="shared" ca="1" si="185"/>
        <v>39.032696358582825</v>
      </c>
      <c r="Z127" s="9"/>
    </row>
    <row r="128" spans="1:26">
      <c r="A128" t="s">
        <v>16</v>
      </c>
      <c r="B128">
        <v>6</v>
      </c>
      <c r="C128">
        <f t="shared" ca="1" si="206"/>
        <v>1562.21180309849</v>
      </c>
      <c r="D128">
        <f>MATCH($B128,'All scores'!$A:$A,FALSE)</f>
        <v>47</v>
      </c>
      <c r="E128">
        <f>MATCH($B128,'All scores'!$A:$A,TRUE)</f>
        <v>55</v>
      </c>
      <c r="F128" t="str">
        <f t="shared" ref="F128:F191" ca="1" si="216">IFERROR(VLOOKUP($A128,INDIRECT(_xlfn.CONCAT("'All scores'!$B$",$D128,":$T$",$E128)),5,FALSE),VLOOKUP($A128,INDIRECT(_xlfn.CONCAT("'FLIPPED'!$B$",$D128,":$T$",$E128)),5,FALSE))</f>
        <v>Port Adelaide</v>
      </c>
      <c r="G128" s="9">
        <f t="shared" ca="1" si="207"/>
        <v>1493.7635433844298</v>
      </c>
      <c r="H128" t="b">
        <f t="shared" ref="H128:H191" ca="1" si="217">IFERROR(VLOOKUP($A128,INDIRECT(_xlfn.CONCAT("'All scores'!$B$",$D128,":$T$",$E128)),9,FALSE),VLOOKUP($A128,INDIRECT(_xlfn.CONCAT("'FLIPPED'!$B$",$D128,":$T$",$E128)),9,FALSE))</f>
        <v>0</v>
      </c>
      <c r="I128" s="6" t="str">
        <f t="shared" ca="1" si="208"/>
        <v>North Melbourne</v>
      </c>
      <c r="J128">
        <f t="shared" ca="1" si="183"/>
        <v>200</v>
      </c>
      <c r="K128" s="4">
        <f t="shared" ca="1" si="209"/>
        <v>0.82423566565179462</v>
      </c>
      <c r="L128" s="6" t="str">
        <f t="shared" ref="L128:L191" ca="1" si="218">IFERROR(VLOOKUP($A128,INDIRECT(_xlfn.CONCAT("'All scores'!$B$",$D128,":$T$",$E128)),10,FALSE),VLOOKUP($A128,INDIRECT(_xlfn.CONCAT("'FLIPPED'!$B$",$D128,":$T$",$E128)),10,FALSE))</f>
        <v>Port Adelaide</v>
      </c>
      <c r="M128" s="6" t="str">
        <f t="shared" ca="1" si="210"/>
        <v>North Melbourne</v>
      </c>
      <c r="N128">
        <f t="shared" ca="1" si="211"/>
        <v>0</v>
      </c>
      <c r="O128" s="3">
        <f t="shared" ref="O128:O191" ca="1" si="219">IFERROR(IFERROR(VLOOKUP($A128,INDIRECT(_xlfn.CONCAT("'All scores'!$B$",$D128,":$T$",$E128)),11,FALSE),VLOOKUP($A128,INDIRECT(_xlfn.CONCAT("'FLIPPED'!$B$",$D128,":$T$",$E128)),11,FALSE)),"")</f>
        <v>-33</v>
      </c>
      <c r="P128" s="8">
        <f t="shared" ca="1" si="184"/>
        <v>3.5263605246161616</v>
      </c>
      <c r="Q128" s="7">
        <f t="shared" ca="1" si="212"/>
        <v>1493.7635433844298</v>
      </c>
      <c r="R128" s="7">
        <f t="shared" ca="1" si="213"/>
        <v>1562.21180309849</v>
      </c>
      <c r="S128" s="8">
        <f t="shared" ca="1" si="214"/>
        <v>3.5506642031697599</v>
      </c>
      <c r="T128" s="9">
        <f t="shared" ca="1" si="215"/>
        <v>1503.6801216383774</v>
      </c>
      <c r="U128" s="9">
        <f t="shared" ca="1" si="185"/>
        <v>68.448259714060214</v>
      </c>
      <c r="Z128" s="9"/>
    </row>
    <row r="129" spans="1:26">
      <c r="A129" t="s">
        <v>13</v>
      </c>
      <c r="B129">
        <v>6</v>
      </c>
      <c r="C129">
        <f t="shared" ca="1" si="206"/>
        <v>1493.7635433844298</v>
      </c>
      <c r="D129">
        <f>MATCH($B129,'All scores'!$A:$A,FALSE)</f>
        <v>47</v>
      </c>
      <c r="E129">
        <f>MATCH($B129,'All scores'!$A:$A,TRUE)</f>
        <v>55</v>
      </c>
      <c r="F129" t="str">
        <f t="shared" ca="1" si="216"/>
        <v>North Melbourne</v>
      </c>
      <c r="G129" s="9">
        <f t="shared" ca="1" si="207"/>
        <v>1562.21180309849</v>
      </c>
      <c r="H129" t="b">
        <f t="shared" ca="1" si="217"/>
        <v>0</v>
      </c>
      <c r="I129" s="6" t="str">
        <f t="shared" ca="1" si="208"/>
        <v>North Melbourne</v>
      </c>
      <c r="J129">
        <f t="shared" ca="1" si="183"/>
        <v>-200</v>
      </c>
      <c r="K129" s="4">
        <f t="shared" ca="1" si="209"/>
        <v>0.17576433434820546</v>
      </c>
      <c r="L129" s="6" t="str">
        <f t="shared" ca="1" si="218"/>
        <v>Port Adelaide</v>
      </c>
      <c r="M129" s="6" t="str">
        <f t="shared" ca="1" si="210"/>
        <v>North Melbourne</v>
      </c>
      <c r="N129">
        <f t="shared" ca="1" si="211"/>
        <v>1</v>
      </c>
      <c r="O129" s="3">
        <f t="shared" ca="1" si="219"/>
        <v>33</v>
      </c>
      <c r="P129" s="8">
        <f t="shared" ca="1" si="184"/>
        <v>3.5263605246161616</v>
      </c>
      <c r="Q129" s="7">
        <f t="shared" ca="1" si="212"/>
        <v>1493.7635433844298</v>
      </c>
      <c r="R129" s="7">
        <f t="shared" ca="1" si="213"/>
        <v>1562.21180309849</v>
      </c>
      <c r="S129" s="8">
        <f t="shared" ca="1" si="214"/>
        <v>3.5506642031697599</v>
      </c>
      <c r="T129" s="9">
        <f t="shared" ca="1" si="215"/>
        <v>1552.2952248445424</v>
      </c>
      <c r="U129" s="9">
        <f t="shared" ca="1" si="185"/>
        <v>-68.448259714060214</v>
      </c>
      <c r="Z129" s="9"/>
    </row>
    <row r="130" spans="1:26">
      <c r="A130" t="s">
        <v>7</v>
      </c>
      <c r="B130">
        <v>6</v>
      </c>
      <c r="C130">
        <f t="shared" ca="1" si="206"/>
        <v>1588.4255054501969</v>
      </c>
      <c r="D130">
        <f>MATCH($B130,'All scores'!$A:$A,FALSE)</f>
        <v>47</v>
      </c>
      <c r="E130">
        <f>MATCH($B130,'All scores'!$A:$A,TRUE)</f>
        <v>55</v>
      </c>
      <c r="F130" t="str">
        <f t="shared" ca="1" si="216"/>
        <v>Collingwood</v>
      </c>
      <c r="G130" s="9">
        <f t="shared" ca="1" si="207"/>
        <v>1558.2923826678032</v>
      </c>
      <c r="H130" t="b">
        <f t="shared" ca="1" si="217"/>
        <v>1</v>
      </c>
      <c r="I130" s="6" t="str">
        <f t="shared" ca="1" si="208"/>
        <v>Collingwood</v>
      </c>
      <c r="J130">
        <f t="shared" ca="1" si="183"/>
        <v>0</v>
      </c>
      <c r="K130" s="4">
        <f t="shared" ca="1" si="209"/>
        <v>0.54325664351701441</v>
      </c>
      <c r="L130" s="6" t="str">
        <f t="shared" ca="1" si="218"/>
        <v>Richmond</v>
      </c>
      <c r="M130" s="6" t="str">
        <f t="shared" ca="1" si="210"/>
        <v>Collingwood</v>
      </c>
      <c r="N130">
        <f t="shared" ca="1" si="211"/>
        <v>1</v>
      </c>
      <c r="O130" s="3">
        <f t="shared" ca="1" si="219"/>
        <v>43</v>
      </c>
      <c r="P130" s="8">
        <f t="shared" ca="1" si="184"/>
        <v>3.784189633918261</v>
      </c>
      <c r="Q130" s="7">
        <f t="shared" ca="1" si="212"/>
        <v>1588.4255054501969</v>
      </c>
      <c r="R130" s="7">
        <f t="shared" ca="1" si="213"/>
        <v>1558.2923826678032</v>
      </c>
      <c r="S130" s="8">
        <f t="shared" ca="1" si="214"/>
        <v>3.7728209462373656</v>
      </c>
      <c r="T130" s="9">
        <f t="shared" ca="1" si="215"/>
        <v>1622.8897234980723</v>
      </c>
      <c r="U130" s="9">
        <f t="shared" ca="1" si="185"/>
        <v>30.133122782393684</v>
      </c>
      <c r="Z130" s="9"/>
    </row>
    <row r="131" spans="1:26">
      <c r="A131" t="s">
        <v>11</v>
      </c>
      <c r="B131">
        <v>6</v>
      </c>
      <c r="C131">
        <f t="shared" ca="1" si="206"/>
        <v>1385.281390433084</v>
      </c>
      <c r="D131">
        <f>MATCH($B131,'All scores'!$A:$A,FALSE)</f>
        <v>47</v>
      </c>
      <c r="E131">
        <f>MATCH($B131,'All scores'!$A:$A,TRUE)</f>
        <v>55</v>
      </c>
      <c r="F131" t="str">
        <f t="shared" ca="1" si="216"/>
        <v>Hawthorn</v>
      </c>
      <c r="G131" s="9">
        <f t="shared" ca="1" si="207"/>
        <v>1525.3032501193052</v>
      </c>
      <c r="H131" t="b">
        <f t="shared" ca="1" si="217"/>
        <v>1</v>
      </c>
      <c r="I131" s="6" t="str">
        <f t="shared" ca="1" si="208"/>
        <v>Hawthorn</v>
      </c>
      <c r="J131">
        <f t="shared" ca="1" si="183"/>
        <v>0</v>
      </c>
      <c r="K131" s="4">
        <f t="shared" ca="1" si="209"/>
        <v>0.30873699154010925</v>
      </c>
      <c r="L131" s="6" t="str">
        <f t="shared" ca="1" si="218"/>
        <v>Hawthorn</v>
      </c>
      <c r="M131" s="6" t="str">
        <f t="shared" ca="1" si="210"/>
        <v>St. Kilda</v>
      </c>
      <c r="N131">
        <f t="shared" ca="1" si="211"/>
        <v>0</v>
      </c>
      <c r="O131" s="3">
        <f t="shared" ca="1" si="219"/>
        <v>-35</v>
      </c>
      <c r="P131" s="8">
        <f t="shared" ca="1" si="184"/>
        <v>3.5835189384561099</v>
      </c>
      <c r="Q131" s="7">
        <f t="shared" ca="1" si="212"/>
        <v>1525.3032501193052</v>
      </c>
      <c r="R131" s="7">
        <f t="shared" ca="1" si="213"/>
        <v>1385.281390433084</v>
      </c>
      <c r="S131" s="8">
        <f t="shared" ca="1" si="214"/>
        <v>3.5340347269892378</v>
      </c>
      <c r="T131" s="9">
        <f t="shared" ca="1" si="215"/>
        <v>1363.4596454409054</v>
      </c>
      <c r="U131" s="9">
        <f t="shared" ca="1" si="185"/>
        <v>-140.02185968622121</v>
      </c>
      <c r="Z131" s="9"/>
    </row>
    <row r="132" spans="1:26">
      <c r="A132" t="s">
        <v>24</v>
      </c>
      <c r="B132">
        <v>6</v>
      </c>
      <c r="C132">
        <f t="shared" ca="1" si="206"/>
        <v>1522.3213934451405</v>
      </c>
      <c r="D132">
        <f>MATCH($B132,'All scores'!$A:$A,FALSE)</f>
        <v>47</v>
      </c>
      <c r="E132">
        <f>MATCH($B132,'All scores'!$A:$A,TRUE)</f>
        <v>55</v>
      </c>
      <c r="F132" t="str">
        <f t="shared" ca="1" si="216"/>
        <v>Geelong</v>
      </c>
      <c r="G132" s="9">
        <f t="shared" ca="1" si="207"/>
        <v>1580.2141081286491</v>
      </c>
      <c r="H132" t="b">
        <f t="shared" ca="1" si="217"/>
        <v>0</v>
      </c>
      <c r="I132" s="6" t="str">
        <f t="shared" ca="1" si="208"/>
        <v>Geelong</v>
      </c>
      <c r="J132">
        <f t="shared" ca="1" si="183"/>
        <v>-200</v>
      </c>
      <c r="K132" s="4">
        <f t="shared" ca="1" si="209"/>
        <v>0.18474118208203674</v>
      </c>
      <c r="L132" s="6" t="str">
        <f t="shared" ca="1" si="218"/>
        <v>Sydney</v>
      </c>
      <c r="M132" s="6" t="str">
        <f t="shared" ca="1" si="210"/>
        <v>Geelong</v>
      </c>
      <c r="N132">
        <f t="shared" ca="1" si="211"/>
        <v>1</v>
      </c>
      <c r="O132" s="3">
        <f t="shared" ca="1" si="219"/>
        <v>17</v>
      </c>
      <c r="P132" s="8">
        <f t="shared" ca="1" si="184"/>
        <v>2.8903717578961645</v>
      </c>
      <c r="Q132" s="7">
        <f t="shared" ca="1" si="212"/>
        <v>1522.3213934451405</v>
      </c>
      <c r="R132" s="7">
        <f t="shared" ca="1" si="213"/>
        <v>1580.2141081286491</v>
      </c>
      <c r="S132" s="8">
        <f t="shared" ca="1" si="214"/>
        <v>2.9072023414643264</v>
      </c>
      <c r="T132" s="9">
        <f t="shared" ca="1" si="215"/>
        <v>1569.7238403321514</v>
      </c>
      <c r="U132" s="9">
        <f t="shared" ca="1" si="185"/>
        <v>-57.89271468350853</v>
      </c>
      <c r="Z132" s="9"/>
    </row>
    <row r="133" spans="1:26">
      <c r="A133" t="s">
        <v>23</v>
      </c>
      <c r="B133">
        <v>6</v>
      </c>
      <c r="C133">
        <f t="shared" ca="1" si="206"/>
        <v>1567.9785917494012</v>
      </c>
      <c r="D133">
        <f>MATCH($B133,'All scores'!$A:$A,FALSE)</f>
        <v>47</v>
      </c>
      <c r="E133">
        <f>MATCH($B133,'All scores'!$A:$A,TRUE)</f>
        <v>55</v>
      </c>
      <c r="F133" t="str">
        <f t="shared" ca="1" si="216"/>
        <v>Fremantle</v>
      </c>
      <c r="G133" s="9">
        <f t="shared" ca="1" si="207"/>
        <v>1545.4611088008255</v>
      </c>
      <c r="H133" t="b">
        <f t="shared" ca="1" si="217"/>
        <v>1</v>
      </c>
      <c r="I133" s="6" t="str">
        <f t="shared" ca="1" si="208"/>
        <v>Fremantle</v>
      </c>
      <c r="J133">
        <f t="shared" ca="1" si="183"/>
        <v>0</v>
      </c>
      <c r="K133" s="4">
        <f t="shared" ca="1" si="209"/>
        <v>0.53235996722364376</v>
      </c>
      <c r="L133" s="6" t="str">
        <f t="shared" ca="1" si="218"/>
        <v>West Coast</v>
      </c>
      <c r="M133" s="6" t="str">
        <f t="shared" ca="1" si="210"/>
        <v>Fremantle</v>
      </c>
      <c r="N133">
        <f t="shared" ca="1" si="211"/>
        <v>1</v>
      </c>
      <c r="O133" s="3">
        <f t="shared" ca="1" si="219"/>
        <v>8</v>
      </c>
      <c r="P133" s="8">
        <f t="shared" ca="1" si="184"/>
        <v>2.1972245773362196</v>
      </c>
      <c r="Q133" s="7">
        <f t="shared" ca="1" si="212"/>
        <v>1567.9785917494012</v>
      </c>
      <c r="R133" s="7">
        <f t="shared" ca="1" si="213"/>
        <v>1545.4611088008255</v>
      </c>
      <c r="S133" s="8">
        <f t="shared" ca="1" si="214"/>
        <v>2.192288096353419</v>
      </c>
      <c r="T133" s="9">
        <f t="shared" ca="1" si="215"/>
        <v>1588.4826252940798</v>
      </c>
      <c r="U133" s="9">
        <f t="shared" ca="1" si="185"/>
        <v>22.517482948575662</v>
      </c>
      <c r="Z133" s="9"/>
    </row>
    <row r="134" spans="1:26">
      <c r="A134" t="s">
        <v>20</v>
      </c>
      <c r="B134">
        <v>6</v>
      </c>
      <c r="C134">
        <f t="shared" ca="1" si="206"/>
        <v>1415.3386685786375</v>
      </c>
      <c r="D134">
        <f>MATCH($B134,'All scores'!$A:$A,FALSE)</f>
        <v>47</v>
      </c>
      <c r="E134">
        <f>MATCH($B134,'All scores'!$A:$A,TRUE)</f>
        <v>55</v>
      </c>
      <c r="F134" t="str">
        <f t="shared" ca="1" si="216"/>
        <v>Carlton</v>
      </c>
      <c r="G134" s="9">
        <f t="shared" ca="1" si="207"/>
        <v>1330.4556218601424</v>
      </c>
      <c r="H134" t="b">
        <f t="shared" ca="1" si="217"/>
        <v>1</v>
      </c>
      <c r="I134" s="6" t="str">
        <f t="shared" ca="1" si="208"/>
        <v>Western Bulldogs</v>
      </c>
      <c r="J134">
        <f t="shared" ca="1" si="183"/>
        <v>0</v>
      </c>
      <c r="K134" s="4">
        <f t="shared" ca="1" si="209"/>
        <v>0.6197827220821972</v>
      </c>
      <c r="L134" s="6" t="str">
        <f t="shared" ca="1" si="218"/>
        <v>Western Bulldogs</v>
      </c>
      <c r="M134" s="6" t="str">
        <f t="shared" ca="1" si="210"/>
        <v>Carlton</v>
      </c>
      <c r="N134">
        <f t="shared" ca="1" si="211"/>
        <v>1</v>
      </c>
      <c r="O134" s="3">
        <f t="shared" ca="1" si="219"/>
        <v>21</v>
      </c>
      <c r="P134" s="8">
        <f t="shared" ca="1" si="184"/>
        <v>3.0910424533583161</v>
      </c>
      <c r="Q134" s="7">
        <f t="shared" ca="1" si="212"/>
        <v>1415.3386685786375</v>
      </c>
      <c r="R134" s="7">
        <f t="shared" ca="1" si="213"/>
        <v>1330.4556218601424</v>
      </c>
      <c r="S134" s="8">
        <f t="shared" ca="1" si="214"/>
        <v>3.0650255823879937</v>
      </c>
      <c r="T134" s="9">
        <f t="shared" ca="1" si="215"/>
        <v>1438.6461822523172</v>
      </c>
      <c r="U134" s="9">
        <f t="shared" ca="1" si="185"/>
        <v>84.883046718495052</v>
      </c>
      <c r="Z134" s="9"/>
    </row>
    <row r="135" spans="1:26">
      <c r="A135" t="s">
        <v>10</v>
      </c>
      <c r="B135">
        <v>7</v>
      </c>
      <c r="C135">
        <f t="shared" ref="C135:C152" ca="1" si="220">VLOOKUP(A135,$I$2:$AG$19,B135+1,FALSE)</f>
        <v>1553.9242178860154</v>
      </c>
      <c r="D135">
        <f>MATCH($B135,'All scores'!$A:$A,FALSE)</f>
        <v>56</v>
      </c>
      <c r="E135">
        <f>MATCH($B135,'All scores'!$A:$A,TRUE)</f>
        <v>64</v>
      </c>
      <c r="F135" t="str">
        <f t="shared" ca="1" si="216"/>
        <v>Carlton</v>
      </c>
      <c r="G135" s="9">
        <f t="shared" ref="G135:G152" ca="1" si="221">VLOOKUP(F135,$I$2:$AG$19,B135+1,FALSE)</f>
        <v>1307.1481081864627</v>
      </c>
      <c r="H135" t="b">
        <f t="shared" ca="1" si="217"/>
        <v>0</v>
      </c>
      <c r="I135" s="6" t="str">
        <f t="shared" ref="I135:I152" ca="1" si="222">IFERROR(VLOOKUP($A135,INDIRECT(_xlfn.CONCAT("'All scores'!$B$",$D135,":$T$",$E135)),1,FALSE),F135)</f>
        <v>Adelaide</v>
      </c>
      <c r="J135">
        <f t="shared" ca="1" si="183"/>
        <v>200</v>
      </c>
      <c r="K135" s="4">
        <f t="shared" ref="K135:K152" ca="1" si="223">1/(1+(10^((G135-C135-J135)/400)))</f>
        <v>0.92902777450313756</v>
      </c>
      <c r="L135" s="6" t="str">
        <f t="shared" ca="1" si="218"/>
        <v>Adelaide</v>
      </c>
      <c r="M135" s="6" t="str">
        <f t="shared" ref="M135:M152" ca="1" si="224">IF(L135=A135,F135,A135)</f>
        <v>Carlton</v>
      </c>
      <c r="N135">
        <f t="shared" ref="N135:N152" ca="1" si="225">IF(L135="Draw",0.5,IF(L135=A135,1,0))</f>
        <v>1</v>
      </c>
      <c r="O135" s="3">
        <f t="shared" ca="1" si="219"/>
        <v>55</v>
      </c>
      <c r="P135" s="8">
        <f t="shared" ca="1" si="184"/>
        <v>4.0253516907351496</v>
      </c>
      <c r="Q135" s="7">
        <f t="shared" ref="Q135:Q152" ca="1" si="226">VLOOKUP(L135,$I$2:$AG$19,$B135+1,FALSE)</f>
        <v>1553.9242178860154</v>
      </c>
      <c r="R135" s="7">
        <f t="shared" ref="R135:R152" ca="1" si="227">VLOOKUP(M135,$I$2:$AG$19,$B135+1,FALSE)</f>
        <v>1307.1481081864627</v>
      </c>
      <c r="S135" s="8">
        <f t="shared" ref="S135:S152" ca="1" si="228">IFERROR((MVC/((Q135-R135)*0.001+MVC))*P135,1)</f>
        <v>3.9284079671895724</v>
      </c>
      <c r="T135" s="9">
        <f t="shared" ref="T135:T152" ca="1" si="229">IFERROR(C135+k*S135*(N135-K135),C135)</f>
        <v>1559.5003750078365</v>
      </c>
      <c r="U135" s="9">
        <f t="shared" ca="1" si="185"/>
        <v>246.77610969955276</v>
      </c>
      <c r="Z135" s="9"/>
    </row>
    <row r="136" spans="1:26">
      <c r="A136" t="s">
        <v>12</v>
      </c>
      <c r="B136">
        <v>7</v>
      </c>
      <c r="C136">
        <f t="shared" ca="1" si="220"/>
        <v>1384.8617665636355</v>
      </c>
      <c r="D136">
        <f>MATCH($B136,'All scores'!$A:$A,FALSE)</f>
        <v>56</v>
      </c>
      <c r="E136">
        <f>MATCH($B136,'All scores'!$A:$A,TRUE)</f>
        <v>64</v>
      </c>
      <c r="F136" t="str">
        <f t="shared" ca="1" si="216"/>
        <v>Collingwood</v>
      </c>
      <c r="G136" s="9">
        <f t="shared" ca="1" si="221"/>
        <v>1523.8281646199277</v>
      </c>
      <c r="H136" t="b">
        <f t="shared" ca="1" si="217"/>
        <v>0</v>
      </c>
      <c r="I136" s="6" t="str">
        <f t="shared" ca="1" si="222"/>
        <v>Brisbane Lions</v>
      </c>
      <c r="J136">
        <f t="shared" ca="1" si="183"/>
        <v>200</v>
      </c>
      <c r="K136" s="4">
        <f t="shared" ca="1" si="223"/>
        <v>0.58694191914684168</v>
      </c>
      <c r="L136" s="6" t="str">
        <f t="shared" ca="1" si="218"/>
        <v>Collingwood</v>
      </c>
      <c r="M136" s="6" t="str">
        <f t="shared" ca="1" si="224"/>
        <v>Brisbane Lions</v>
      </c>
      <c r="N136">
        <f t="shared" ca="1" si="225"/>
        <v>0</v>
      </c>
      <c r="O136" s="3">
        <f t="shared" ca="1" si="219"/>
        <v>-7</v>
      </c>
      <c r="P136" s="8">
        <f t="shared" ca="1" si="184"/>
        <v>2.0794415416798357</v>
      </c>
      <c r="Q136" s="7">
        <f t="shared" ca="1" si="226"/>
        <v>1523.8281646199277</v>
      </c>
      <c r="R136" s="7">
        <f t="shared" ca="1" si="227"/>
        <v>1384.8617665636355</v>
      </c>
      <c r="S136" s="8">
        <f t="shared" ca="1" si="228"/>
        <v>2.0509403622034674</v>
      </c>
      <c r="T136" s="9">
        <f t="shared" ca="1" si="229"/>
        <v>1360.7861091186869</v>
      </c>
      <c r="U136" s="9">
        <f t="shared" ca="1" si="185"/>
        <v>-138.96639805629229</v>
      </c>
      <c r="Z136" s="9"/>
    </row>
    <row r="137" spans="1:26">
      <c r="A137" t="s">
        <v>8</v>
      </c>
      <c r="B137">
        <v>7</v>
      </c>
      <c r="C137">
        <f t="shared" ca="1" si="220"/>
        <v>1307.1481081864627</v>
      </c>
      <c r="D137">
        <f>MATCH($B137,'All scores'!$A:$A,FALSE)</f>
        <v>56</v>
      </c>
      <c r="E137">
        <f>MATCH($B137,'All scores'!$A:$A,TRUE)</f>
        <v>64</v>
      </c>
      <c r="F137" t="str">
        <f t="shared" ca="1" si="216"/>
        <v>Adelaide</v>
      </c>
      <c r="G137" s="9">
        <f t="shared" ca="1" si="221"/>
        <v>1553.9242178860154</v>
      </c>
      <c r="H137" t="b">
        <f t="shared" ca="1" si="217"/>
        <v>0</v>
      </c>
      <c r="I137" s="6" t="str">
        <f t="shared" ca="1" si="222"/>
        <v>Adelaide</v>
      </c>
      <c r="J137">
        <f t="shared" ca="1" si="183"/>
        <v>-200</v>
      </c>
      <c r="K137" s="4">
        <f t="shared" ca="1" si="223"/>
        <v>7.097222549686244E-2</v>
      </c>
      <c r="L137" s="6" t="str">
        <f t="shared" ca="1" si="218"/>
        <v>Adelaide</v>
      </c>
      <c r="M137" s="6" t="str">
        <f t="shared" ca="1" si="224"/>
        <v>Carlton</v>
      </c>
      <c r="N137">
        <f t="shared" ca="1" si="225"/>
        <v>0</v>
      </c>
      <c r="O137" s="3">
        <f t="shared" ca="1" si="219"/>
        <v>-55</v>
      </c>
      <c r="P137" s="8">
        <f t="shared" ca="1" si="184"/>
        <v>4.0253516907351496</v>
      </c>
      <c r="Q137" s="7">
        <f t="shared" ca="1" si="226"/>
        <v>1553.9242178860154</v>
      </c>
      <c r="R137" s="7">
        <f t="shared" ca="1" si="227"/>
        <v>1307.1481081864627</v>
      </c>
      <c r="S137" s="8">
        <f t="shared" ca="1" si="228"/>
        <v>3.9284079671895724</v>
      </c>
      <c r="T137" s="9">
        <f t="shared" ca="1" si="229"/>
        <v>1301.5719510646416</v>
      </c>
      <c r="U137" s="9">
        <f t="shared" ca="1" si="185"/>
        <v>-246.77610969955276</v>
      </c>
      <c r="Z137" s="9"/>
    </row>
    <row r="138" spans="1:26">
      <c r="A138" t="s">
        <v>18</v>
      </c>
      <c r="B138">
        <v>7</v>
      </c>
      <c r="C138">
        <f t="shared" ca="1" si="220"/>
        <v>1523.8281646199277</v>
      </c>
      <c r="D138">
        <f>MATCH($B138,'All scores'!$A:$A,FALSE)</f>
        <v>56</v>
      </c>
      <c r="E138">
        <f>MATCH($B138,'All scores'!$A:$A,TRUE)</f>
        <v>64</v>
      </c>
      <c r="F138" t="str">
        <f t="shared" ca="1" si="216"/>
        <v>Brisbane Lions</v>
      </c>
      <c r="G138" s="9">
        <f t="shared" ca="1" si="221"/>
        <v>1384.8617665636355</v>
      </c>
      <c r="H138" t="b">
        <f t="shared" ca="1" si="217"/>
        <v>0</v>
      </c>
      <c r="I138" s="6" t="str">
        <f t="shared" ca="1" si="222"/>
        <v>Brisbane Lions</v>
      </c>
      <c r="J138">
        <f t="shared" ca="1" si="183"/>
        <v>-200</v>
      </c>
      <c r="K138" s="4">
        <f t="shared" ca="1" si="223"/>
        <v>0.41305808085315832</v>
      </c>
      <c r="L138" s="6" t="str">
        <f t="shared" ca="1" si="218"/>
        <v>Collingwood</v>
      </c>
      <c r="M138" s="6" t="str">
        <f t="shared" ca="1" si="224"/>
        <v>Brisbane Lions</v>
      </c>
      <c r="N138">
        <f t="shared" ca="1" si="225"/>
        <v>1</v>
      </c>
      <c r="O138" s="3">
        <f t="shared" ca="1" si="219"/>
        <v>7</v>
      </c>
      <c r="P138" s="8">
        <f t="shared" ca="1" si="184"/>
        <v>2.0794415416798357</v>
      </c>
      <c r="Q138" s="7">
        <f t="shared" ca="1" si="226"/>
        <v>1523.8281646199277</v>
      </c>
      <c r="R138" s="7">
        <f t="shared" ca="1" si="227"/>
        <v>1384.8617665636355</v>
      </c>
      <c r="S138" s="8">
        <f t="shared" ca="1" si="228"/>
        <v>2.0509403622034674</v>
      </c>
      <c r="T138" s="9">
        <f t="shared" ca="1" si="229"/>
        <v>1547.9038220648763</v>
      </c>
      <c r="U138" s="9">
        <f t="shared" ca="1" si="185"/>
        <v>138.96639805629229</v>
      </c>
      <c r="Z138" s="9"/>
    </row>
    <row r="139" spans="1:26">
      <c r="A139" t="s">
        <v>9</v>
      </c>
      <c r="B139">
        <v>7</v>
      </c>
      <c r="C139">
        <f t="shared" ca="1" si="220"/>
        <v>1416.3166179250993</v>
      </c>
      <c r="D139">
        <f>MATCH($B139,'All scores'!$A:$A,FALSE)</f>
        <v>56</v>
      </c>
      <c r="E139">
        <f>MATCH($B139,'All scores'!$A:$A,TRUE)</f>
        <v>64</v>
      </c>
      <c r="F139" t="str">
        <f t="shared" ca="1" si="216"/>
        <v>Hawthorn</v>
      </c>
      <c r="G139" s="9">
        <f t="shared" ca="1" si="221"/>
        <v>1547.1249951114837</v>
      </c>
      <c r="H139" t="b">
        <f t="shared" ca="1" si="217"/>
        <v>1</v>
      </c>
      <c r="I139" s="6" t="str">
        <f t="shared" ca="1" si="222"/>
        <v>Essendon</v>
      </c>
      <c r="J139">
        <f t="shared" ca="1" si="183"/>
        <v>0</v>
      </c>
      <c r="K139" s="4">
        <f t="shared" ca="1" si="223"/>
        <v>0.32016937178974841</v>
      </c>
      <c r="L139" s="6" t="str">
        <f t="shared" ca="1" si="218"/>
        <v>Hawthorn</v>
      </c>
      <c r="M139" s="6" t="str">
        <f t="shared" ca="1" si="224"/>
        <v>Essendon</v>
      </c>
      <c r="N139">
        <f t="shared" ca="1" si="225"/>
        <v>0</v>
      </c>
      <c r="O139" s="3">
        <f t="shared" ca="1" si="219"/>
        <v>-23</v>
      </c>
      <c r="P139" s="8">
        <f t="shared" ca="1" si="184"/>
        <v>3.1780538303479458</v>
      </c>
      <c r="Q139" s="7">
        <f t="shared" ca="1" si="226"/>
        <v>1547.1249951114837</v>
      </c>
      <c r="R139" s="7">
        <f t="shared" ca="1" si="227"/>
        <v>1416.3166179250993</v>
      </c>
      <c r="S139" s="8">
        <f t="shared" ca="1" si="228"/>
        <v>3.1370189939675694</v>
      </c>
      <c r="T139" s="9">
        <f t="shared" ca="1" si="229"/>
        <v>1396.2290699132773</v>
      </c>
      <c r="U139" s="9">
        <f t="shared" ca="1" si="185"/>
        <v>-130.8083771863844</v>
      </c>
      <c r="Z139" s="9"/>
    </row>
    <row r="140" spans="1:26">
      <c r="A140" t="s">
        <v>14</v>
      </c>
      <c r="B140">
        <v>7</v>
      </c>
      <c r="C140">
        <f t="shared" ca="1" si="220"/>
        <v>1524.9570752561469</v>
      </c>
      <c r="D140">
        <f>MATCH($B140,'All scores'!$A:$A,FALSE)</f>
        <v>56</v>
      </c>
      <c r="E140">
        <f>MATCH($B140,'All scores'!$A:$A,TRUE)</f>
        <v>64</v>
      </c>
      <c r="F140" t="str">
        <f t="shared" ca="1" si="216"/>
        <v>Richmond</v>
      </c>
      <c r="G140" s="9">
        <f t="shared" ca="1" si="221"/>
        <v>1622.8897234980723</v>
      </c>
      <c r="H140" t="b">
        <f t="shared" ca="1" si="217"/>
        <v>0</v>
      </c>
      <c r="I140" s="6" t="str">
        <f t="shared" ca="1" si="222"/>
        <v>Richmond</v>
      </c>
      <c r="J140">
        <f t="shared" ca="1" si="183"/>
        <v>-200</v>
      </c>
      <c r="K140" s="4">
        <f t="shared" ca="1" si="223"/>
        <v>0.15251138114083548</v>
      </c>
      <c r="L140" s="6" t="str">
        <f t="shared" ca="1" si="218"/>
        <v>Richmond</v>
      </c>
      <c r="M140" s="6" t="str">
        <f t="shared" ca="1" si="224"/>
        <v>Fremantle</v>
      </c>
      <c r="N140">
        <f t="shared" ca="1" si="225"/>
        <v>0</v>
      </c>
      <c r="O140" s="3">
        <f t="shared" ca="1" si="219"/>
        <v>-77</v>
      </c>
      <c r="P140" s="8">
        <f t="shared" ca="1" si="184"/>
        <v>4.3567088266895917</v>
      </c>
      <c r="Q140" s="7">
        <f t="shared" ca="1" si="226"/>
        <v>1622.8897234980723</v>
      </c>
      <c r="R140" s="7">
        <f t="shared" ca="1" si="227"/>
        <v>1524.9570752561469</v>
      </c>
      <c r="S140" s="8">
        <f t="shared" ca="1" si="228"/>
        <v>4.3144562144094962</v>
      </c>
      <c r="T140" s="9">
        <f t="shared" ca="1" si="229"/>
        <v>1511.7970017335219</v>
      </c>
      <c r="U140" s="9">
        <f t="shared" ca="1" si="185"/>
        <v>-97.932648241925335</v>
      </c>
      <c r="Z140" s="9"/>
    </row>
    <row r="141" spans="1:26">
      <c r="A141" t="s">
        <v>22</v>
      </c>
      <c r="B141">
        <v>7</v>
      </c>
      <c r="C141">
        <f t="shared" ca="1" si="220"/>
        <v>1532.8116612416381</v>
      </c>
      <c r="D141">
        <f>MATCH($B141,'All scores'!$A:$A,FALSE)</f>
        <v>56</v>
      </c>
      <c r="E141">
        <f>MATCH($B141,'All scores'!$A:$A,TRUE)</f>
        <v>64</v>
      </c>
      <c r="F141" t="str">
        <f t="shared" ca="1" si="216"/>
        <v>GWS</v>
      </c>
      <c r="G141" s="9">
        <f t="shared" ca="1" si="221"/>
        <v>1554.9517595746217</v>
      </c>
      <c r="H141" t="b">
        <f t="shared" ca="1" si="217"/>
        <v>0</v>
      </c>
      <c r="I141" s="6" t="str">
        <f t="shared" ca="1" si="222"/>
        <v>Geelong</v>
      </c>
      <c r="J141">
        <f t="shared" ca="1" si="183"/>
        <v>200</v>
      </c>
      <c r="K141" s="4">
        <f t="shared" ca="1" si="223"/>
        <v>0.73572066713857576</v>
      </c>
      <c r="L141" s="6" t="str">
        <f t="shared" ca="1" si="218"/>
        <v>Geelong</v>
      </c>
      <c r="M141" s="6" t="str">
        <f t="shared" ca="1" si="224"/>
        <v>GWS</v>
      </c>
      <c r="N141">
        <f t="shared" ca="1" si="225"/>
        <v>1</v>
      </c>
      <c r="O141" s="3">
        <f t="shared" ca="1" si="219"/>
        <v>61</v>
      </c>
      <c r="P141" s="8">
        <f t="shared" ca="1" si="184"/>
        <v>4.1271343850450917</v>
      </c>
      <c r="Q141" s="7">
        <f t="shared" ca="1" si="226"/>
        <v>1532.8116612416381</v>
      </c>
      <c r="R141" s="7">
        <f t="shared" ca="1" si="227"/>
        <v>1554.9517595746217</v>
      </c>
      <c r="S141" s="8">
        <f t="shared" ca="1" si="228"/>
        <v>4.1362921765974736</v>
      </c>
      <c r="T141" s="9">
        <f t="shared" ca="1" si="229"/>
        <v>1554.6743919806604</v>
      </c>
      <c r="U141" s="9">
        <f t="shared" ca="1" si="185"/>
        <v>-22.140098332983598</v>
      </c>
      <c r="Z141" s="9"/>
    </row>
    <row r="142" spans="1:26">
      <c r="A142" t="s">
        <v>15</v>
      </c>
      <c r="B142">
        <v>7</v>
      </c>
      <c r="C142">
        <f t="shared" ca="1" si="220"/>
        <v>1495.6593942015727</v>
      </c>
      <c r="D142">
        <f>MATCH($B142,'All scores'!$A:$A,FALSE)</f>
        <v>56</v>
      </c>
      <c r="E142">
        <f>MATCH($B142,'All scores'!$A:$A,TRUE)</f>
        <v>64</v>
      </c>
      <c r="F142" t="str">
        <f t="shared" ca="1" si="216"/>
        <v>Western Bulldogs</v>
      </c>
      <c r="G142" s="9">
        <f t="shared" ca="1" si="221"/>
        <v>1438.6461822523172</v>
      </c>
      <c r="H142" t="b">
        <f t="shared" ca="1" si="217"/>
        <v>0</v>
      </c>
      <c r="I142" s="6" t="str">
        <f t="shared" ca="1" si="222"/>
        <v>Western Bulldogs</v>
      </c>
      <c r="J142">
        <f t="shared" ca="1" si="183"/>
        <v>-200</v>
      </c>
      <c r="K142" s="4">
        <f t="shared" ca="1" si="223"/>
        <v>0.3051064117533856</v>
      </c>
      <c r="L142" s="6" t="str">
        <f t="shared" ca="1" si="218"/>
        <v>Western Bulldogs</v>
      </c>
      <c r="M142" s="6" t="str">
        <f t="shared" ca="1" si="224"/>
        <v>Gold Coast</v>
      </c>
      <c r="N142">
        <f t="shared" ca="1" si="225"/>
        <v>0</v>
      </c>
      <c r="O142" s="3">
        <f t="shared" ca="1" si="219"/>
        <v>-9</v>
      </c>
      <c r="P142" s="8">
        <f t="shared" ca="1" si="184"/>
        <v>2.3025850929940459</v>
      </c>
      <c r="Q142" s="7">
        <f t="shared" ca="1" si="226"/>
        <v>1438.6461822523172</v>
      </c>
      <c r="R142" s="7">
        <f t="shared" ca="1" si="227"/>
        <v>1495.6593942015727</v>
      </c>
      <c r="S142" s="8">
        <f t="shared" ca="1" si="228"/>
        <v>2.3157881450282529</v>
      </c>
      <c r="T142" s="9">
        <f t="shared" ca="1" si="229"/>
        <v>1481.5281579753607</v>
      </c>
      <c r="U142" s="9">
        <f t="shared" ca="1" si="185"/>
        <v>57.013211949255492</v>
      </c>
      <c r="Z142" s="9"/>
    </row>
    <row r="143" spans="1:26">
      <c r="A143" t="s">
        <v>19</v>
      </c>
      <c r="B143">
        <v>7</v>
      </c>
      <c r="C143">
        <f t="shared" ca="1" si="220"/>
        <v>1554.9517595746217</v>
      </c>
      <c r="D143">
        <f>MATCH($B143,'All scores'!$A:$A,FALSE)</f>
        <v>56</v>
      </c>
      <c r="E143">
        <f>MATCH($B143,'All scores'!$A:$A,TRUE)</f>
        <v>64</v>
      </c>
      <c r="F143" t="str">
        <f t="shared" ca="1" si="216"/>
        <v>Geelong</v>
      </c>
      <c r="G143" s="9">
        <f t="shared" ca="1" si="221"/>
        <v>1532.8116612416381</v>
      </c>
      <c r="H143" t="b">
        <f t="shared" ca="1" si="217"/>
        <v>0</v>
      </c>
      <c r="I143" s="6" t="str">
        <f t="shared" ca="1" si="222"/>
        <v>Geelong</v>
      </c>
      <c r="J143">
        <f t="shared" ca="1" si="183"/>
        <v>-200</v>
      </c>
      <c r="K143" s="4">
        <f t="shared" ca="1" si="223"/>
        <v>0.26427933286142419</v>
      </c>
      <c r="L143" s="6" t="str">
        <f t="shared" ca="1" si="218"/>
        <v>Geelong</v>
      </c>
      <c r="M143" s="6" t="str">
        <f t="shared" ca="1" si="224"/>
        <v>GWS</v>
      </c>
      <c r="N143">
        <f t="shared" ca="1" si="225"/>
        <v>0</v>
      </c>
      <c r="O143" s="3">
        <f t="shared" ca="1" si="219"/>
        <v>-61</v>
      </c>
      <c r="P143" s="8">
        <f t="shared" ca="1" si="184"/>
        <v>4.1271343850450917</v>
      </c>
      <c r="Q143" s="7">
        <f t="shared" ca="1" si="226"/>
        <v>1532.8116612416381</v>
      </c>
      <c r="R143" s="7">
        <f t="shared" ca="1" si="227"/>
        <v>1554.9517595746217</v>
      </c>
      <c r="S143" s="8">
        <f t="shared" ca="1" si="228"/>
        <v>4.1362921765974736</v>
      </c>
      <c r="T143" s="9">
        <f t="shared" ca="1" si="229"/>
        <v>1533.0890288355995</v>
      </c>
      <c r="U143" s="9">
        <f t="shared" ca="1" si="185"/>
        <v>22.140098332983598</v>
      </c>
      <c r="Z143" s="9"/>
    </row>
    <row r="144" spans="1:26">
      <c r="A144" t="s">
        <v>17</v>
      </c>
      <c r="B144">
        <v>7</v>
      </c>
      <c r="C144">
        <f t="shared" ca="1" si="220"/>
        <v>1547.1249951114837</v>
      </c>
      <c r="D144">
        <f>MATCH($B144,'All scores'!$A:$A,FALSE)</f>
        <v>56</v>
      </c>
      <c r="E144">
        <f>MATCH($B144,'All scores'!$A:$A,TRUE)</f>
        <v>64</v>
      </c>
      <c r="F144" t="str">
        <f t="shared" ca="1" si="216"/>
        <v>Essendon</v>
      </c>
      <c r="G144" s="9">
        <f t="shared" ca="1" si="221"/>
        <v>1416.3166179250993</v>
      </c>
      <c r="H144" t="b">
        <f t="shared" ca="1" si="217"/>
        <v>1</v>
      </c>
      <c r="I144" s="6" t="str">
        <f t="shared" ca="1" si="222"/>
        <v>Essendon</v>
      </c>
      <c r="J144">
        <f t="shared" ca="1" si="183"/>
        <v>0</v>
      </c>
      <c r="K144" s="4">
        <f t="shared" ca="1" si="223"/>
        <v>0.67983062821025153</v>
      </c>
      <c r="L144" s="6" t="str">
        <f t="shared" ca="1" si="218"/>
        <v>Hawthorn</v>
      </c>
      <c r="M144" s="6" t="str">
        <f t="shared" ca="1" si="224"/>
        <v>Essendon</v>
      </c>
      <c r="N144">
        <f t="shared" ca="1" si="225"/>
        <v>1</v>
      </c>
      <c r="O144" s="3">
        <f t="shared" ca="1" si="219"/>
        <v>23</v>
      </c>
      <c r="P144" s="8">
        <f t="shared" ca="1" si="184"/>
        <v>3.1780538303479458</v>
      </c>
      <c r="Q144" s="7">
        <f t="shared" ca="1" si="226"/>
        <v>1547.1249951114837</v>
      </c>
      <c r="R144" s="7">
        <f t="shared" ca="1" si="227"/>
        <v>1416.3166179250993</v>
      </c>
      <c r="S144" s="8">
        <f t="shared" ca="1" si="228"/>
        <v>3.1370189939675694</v>
      </c>
      <c r="T144" s="9">
        <f t="shared" ca="1" si="229"/>
        <v>1567.2125431233057</v>
      </c>
      <c r="U144" s="9">
        <f t="shared" ca="1" si="185"/>
        <v>130.8083771863844</v>
      </c>
      <c r="Z144" s="9"/>
    </row>
    <row r="145" spans="1:26">
      <c r="A145" t="s">
        <v>21</v>
      </c>
      <c r="B145">
        <v>7</v>
      </c>
      <c r="C145">
        <f t="shared" ca="1" si="220"/>
        <v>1519.2388761329505</v>
      </c>
      <c r="D145">
        <f>MATCH($B145,'All scores'!$A:$A,FALSE)</f>
        <v>56</v>
      </c>
      <c r="E145">
        <f>MATCH($B145,'All scores'!$A:$A,TRUE)</f>
        <v>64</v>
      </c>
      <c r="F145" t="str">
        <f t="shared" ca="1" si="216"/>
        <v>St. Kilda</v>
      </c>
      <c r="G145" s="9">
        <f t="shared" ca="1" si="221"/>
        <v>1363.4596454409054</v>
      </c>
      <c r="H145" t="b">
        <f t="shared" ca="1" si="217"/>
        <v>1</v>
      </c>
      <c r="I145" s="6" t="str">
        <f t="shared" ca="1" si="222"/>
        <v>St. Kilda</v>
      </c>
      <c r="J145">
        <f t="shared" ca="1" si="183"/>
        <v>0</v>
      </c>
      <c r="K145" s="4">
        <f t="shared" ca="1" si="223"/>
        <v>0.71027856298093206</v>
      </c>
      <c r="L145" s="6" t="str">
        <f t="shared" ca="1" si="218"/>
        <v>Melbourne</v>
      </c>
      <c r="M145" s="6" t="str">
        <f t="shared" ca="1" si="224"/>
        <v>St. Kilda</v>
      </c>
      <c r="N145">
        <f t="shared" ca="1" si="225"/>
        <v>1</v>
      </c>
      <c r="O145" s="3">
        <f t="shared" ca="1" si="219"/>
        <v>39</v>
      </c>
      <c r="P145" s="8">
        <f t="shared" ca="1" si="184"/>
        <v>3.6888794541139363</v>
      </c>
      <c r="Q145" s="7">
        <f t="shared" ca="1" si="226"/>
        <v>1519.2388761329505</v>
      </c>
      <c r="R145" s="7">
        <f t="shared" ca="1" si="227"/>
        <v>1363.4596454409054</v>
      </c>
      <c r="S145" s="8">
        <f t="shared" ca="1" si="228"/>
        <v>3.6322958291232617</v>
      </c>
      <c r="T145" s="9">
        <f t="shared" ca="1" si="229"/>
        <v>1540.2859554787897</v>
      </c>
      <c r="U145" s="9">
        <f t="shared" ca="1" si="185"/>
        <v>155.77923069204508</v>
      </c>
      <c r="Z145" s="9"/>
    </row>
    <row r="146" spans="1:26">
      <c r="A146" t="s">
        <v>16</v>
      </c>
      <c r="B146">
        <v>7</v>
      </c>
      <c r="C146">
        <f t="shared" ca="1" si="220"/>
        <v>1503.6801216383774</v>
      </c>
      <c r="D146">
        <f>MATCH($B146,'All scores'!$A:$A,FALSE)</f>
        <v>56</v>
      </c>
      <c r="E146">
        <f>MATCH($B146,'All scores'!$A:$A,TRUE)</f>
        <v>64</v>
      </c>
      <c r="F146" t="str">
        <f t="shared" ca="1" si="216"/>
        <v>Sydney</v>
      </c>
      <c r="G146" s="9">
        <f t="shared" ca="1" si="221"/>
        <v>1569.7238403321514</v>
      </c>
      <c r="H146" t="b">
        <f t="shared" ca="1" si="217"/>
        <v>0</v>
      </c>
      <c r="I146" s="6" t="str">
        <f t="shared" ca="1" si="222"/>
        <v>Sydney</v>
      </c>
      <c r="J146">
        <f t="shared" ca="1" si="183"/>
        <v>-200</v>
      </c>
      <c r="K146" s="4">
        <f t="shared" ca="1" si="223"/>
        <v>0.17777859913788702</v>
      </c>
      <c r="L146" s="6" t="str">
        <f t="shared" ca="1" si="218"/>
        <v>North Melbourne</v>
      </c>
      <c r="M146" s="6" t="str">
        <f t="shared" ca="1" si="224"/>
        <v>Sydney</v>
      </c>
      <c r="N146">
        <f t="shared" ca="1" si="225"/>
        <v>1</v>
      </c>
      <c r="O146" s="3">
        <f t="shared" ca="1" si="219"/>
        <v>2</v>
      </c>
      <c r="P146" s="8">
        <f t="shared" ca="1" si="184"/>
        <v>1.0986122886681098</v>
      </c>
      <c r="Q146" s="7">
        <f t="shared" ca="1" si="226"/>
        <v>1503.6801216383774</v>
      </c>
      <c r="R146" s="7">
        <f t="shared" ca="1" si="227"/>
        <v>1569.7238403321514</v>
      </c>
      <c r="S146" s="8">
        <f t="shared" ca="1" si="228"/>
        <v>1.1059161703132159</v>
      </c>
      <c r="T146" s="9">
        <f t="shared" ca="1" si="229"/>
        <v>1521.8662804941973</v>
      </c>
      <c r="U146" s="9">
        <f t="shared" ca="1" si="185"/>
        <v>-66.043718693774053</v>
      </c>
      <c r="Z146" s="9"/>
    </row>
    <row r="147" spans="1:26">
      <c r="A147" t="s">
        <v>13</v>
      </c>
      <c r="B147">
        <v>7</v>
      </c>
      <c r="C147">
        <f t="shared" ca="1" si="220"/>
        <v>1552.2952248445424</v>
      </c>
      <c r="D147">
        <f>MATCH($B147,'All scores'!$A:$A,FALSE)</f>
        <v>56</v>
      </c>
      <c r="E147">
        <f>MATCH($B147,'All scores'!$A:$A,TRUE)</f>
        <v>64</v>
      </c>
      <c r="F147" t="str">
        <f t="shared" ca="1" si="216"/>
        <v>West Coast</v>
      </c>
      <c r="G147" s="9">
        <f t="shared" ca="1" si="221"/>
        <v>1588.4826252940798</v>
      </c>
      <c r="H147" t="b">
        <f t="shared" ca="1" si="217"/>
        <v>0</v>
      </c>
      <c r="I147" s="6" t="str">
        <f t="shared" ca="1" si="222"/>
        <v>West Coast</v>
      </c>
      <c r="J147">
        <f t="shared" ca="1" si="183"/>
        <v>-200</v>
      </c>
      <c r="K147" s="4">
        <f t="shared" ca="1" si="223"/>
        <v>0.20430467530709912</v>
      </c>
      <c r="L147" s="6" t="str">
        <f t="shared" ca="1" si="218"/>
        <v>West Coast</v>
      </c>
      <c r="M147" s="6" t="str">
        <f t="shared" ca="1" si="224"/>
        <v>Port Adelaide</v>
      </c>
      <c r="N147">
        <f t="shared" ca="1" si="225"/>
        <v>0</v>
      </c>
      <c r="O147" s="3">
        <f t="shared" ca="1" si="219"/>
        <v>-42</v>
      </c>
      <c r="P147" s="8">
        <f t="shared" ca="1" si="184"/>
        <v>3.7612001156935624</v>
      </c>
      <c r="Q147" s="7">
        <f t="shared" ca="1" si="226"/>
        <v>1588.4826252940798</v>
      </c>
      <c r="R147" s="7">
        <f t="shared" ca="1" si="227"/>
        <v>1552.2952248445424</v>
      </c>
      <c r="S147" s="8">
        <f t="shared" ca="1" si="228"/>
        <v>3.7476383865900034</v>
      </c>
      <c r="T147" s="9">
        <f t="shared" ca="1" si="229"/>
        <v>1536.9820239697285</v>
      </c>
      <c r="U147" s="9">
        <f t="shared" ca="1" si="185"/>
        <v>-36.187400449537336</v>
      </c>
      <c r="Z147" s="9"/>
    </row>
    <row r="148" spans="1:26">
      <c r="A148" t="s">
        <v>7</v>
      </c>
      <c r="B148">
        <v>7</v>
      </c>
      <c r="C148">
        <f t="shared" ca="1" si="220"/>
        <v>1622.8897234980723</v>
      </c>
      <c r="D148">
        <f>MATCH($B148,'All scores'!$A:$A,FALSE)</f>
        <v>56</v>
      </c>
      <c r="E148">
        <f>MATCH($B148,'All scores'!$A:$A,TRUE)</f>
        <v>64</v>
      </c>
      <c r="F148" t="str">
        <f t="shared" ca="1" si="216"/>
        <v>Fremantle</v>
      </c>
      <c r="G148" s="9">
        <f t="shared" ca="1" si="221"/>
        <v>1524.9570752561469</v>
      </c>
      <c r="H148" t="b">
        <f t="shared" ca="1" si="217"/>
        <v>0</v>
      </c>
      <c r="I148" s="6" t="str">
        <f t="shared" ca="1" si="222"/>
        <v>Richmond</v>
      </c>
      <c r="J148">
        <f t="shared" ca="1" si="183"/>
        <v>200</v>
      </c>
      <c r="K148" s="4">
        <f t="shared" ca="1" si="223"/>
        <v>0.84748861885916449</v>
      </c>
      <c r="L148" s="6" t="str">
        <f t="shared" ca="1" si="218"/>
        <v>Richmond</v>
      </c>
      <c r="M148" s="6" t="str">
        <f t="shared" ca="1" si="224"/>
        <v>Fremantle</v>
      </c>
      <c r="N148">
        <f t="shared" ca="1" si="225"/>
        <v>1</v>
      </c>
      <c r="O148" s="3">
        <f t="shared" ca="1" si="219"/>
        <v>77</v>
      </c>
      <c r="P148" s="8">
        <f t="shared" ca="1" si="184"/>
        <v>4.3567088266895917</v>
      </c>
      <c r="Q148" s="7">
        <f t="shared" ca="1" si="226"/>
        <v>1622.8897234980723</v>
      </c>
      <c r="R148" s="7">
        <f t="shared" ca="1" si="227"/>
        <v>1524.9570752561469</v>
      </c>
      <c r="S148" s="8">
        <f t="shared" ca="1" si="228"/>
        <v>4.3144562144094962</v>
      </c>
      <c r="T148" s="9">
        <f t="shared" ca="1" si="229"/>
        <v>1636.0497970206973</v>
      </c>
      <c r="U148" s="9">
        <f t="shared" ca="1" si="185"/>
        <v>97.932648241925335</v>
      </c>
      <c r="Z148" s="9"/>
    </row>
    <row r="149" spans="1:26">
      <c r="A149" t="s">
        <v>11</v>
      </c>
      <c r="B149">
        <v>7</v>
      </c>
      <c r="C149">
        <f t="shared" ca="1" si="220"/>
        <v>1363.4596454409054</v>
      </c>
      <c r="D149">
        <f>MATCH($B149,'All scores'!$A:$A,FALSE)</f>
        <v>56</v>
      </c>
      <c r="E149">
        <f>MATCH($B149,'All scores'!$A:$A,TRUE)</f>
        <v>64</v>
      </c>
      <c r="F149" t="str">
        <f t="shared" ca="1" si="216"/>
        <v>Melbourne</v>
      </c>
      <c r="G149" s="9">
        <f t="shared" ca="1" si="221"/>
        <v>1519.2388761329505</v>
      </c>
      <c r="H149" t="b">
        <f t="shared" ca="1" si="217"/>
        <v>1</v>
      </c>
      <c r="I149" s="6" t="str">
        <f t="shared" ca="1" si="222"/>
        <v>St. Kilda</v>
      </c>
      <c r="J149">
        <f t="shared" ca="1" si="183"/>
        <v>0</v>
      </c>
      <c r="K149" s="4">
        <f t="shared" ca="1" si="223"/>
        <v>0.28972143701906788</v>
      </c>
      <c r="L149" s="6" t="str">
        <f t="shared" ca="1" si="218"/>
        <v>Melbourne</v>
      </c>
      <c r="M149" s="6" t="str">
        <f t="shared" ca="1" si="224"/>
        <v>St. Kilda</v>
      </c>
      <c r="N149">
        <f t="shared" ca="1" si="225"/>
        <v>0</v>
      </c>
      <c r="O149" s="3">
        <f t="shared" ca="1" si="219"/>
        <v>-39</v>
      </c>
      <c r="P149" s="8">
        <f t="shared" ca="1" si="184"/>
        <v>3.6888794541139363</v>
      </c>
      <c r="Q149" s="7">
        <f t="shared" ca="1" si="226"/>
        <v>1519.2388761329505</v>
      </c>
      <c r="R149" s="7">
        <f t="shared" ca="1" si="227"/>
        <v>1363.4596454409054</v>
      </c>
      <c r="S149" s="8">
        <f t="shared" ca="1" si="228"/>
        <v>3.6322958291232617</v>
      </c>
      <c r="T149" s="9">
        <f t="shared" ca="1" si="229"/>
        <v>1342.4125660950663</v>
      </c>
      <c r="U149" s="9">
        <f t="shared" ca="1" si="185"/>
        <v>-155.77923069204508</v>
      </c>
      <c r="Z149" s="9"/>
    </row>
    <row r="150" spans="1:26">
      <c r="A150" t="s">
        <v>24</v>
      </c>
      <c r="B150">
        <v>7</v>
      </c>
      <c r="C150">
        <f t="shared" ca="1" si="220"/>
        <v>1569.7238403321514</v>
      </c>
      <c r="D150">
        <f>MATCH($B150,'All scores'!$A:$A,FALSE)</f>
        <v>56</v>
      </c>
      <c r="E150">
        <f>MATCH($B150,'All scores'!$A:$A,TRUE)</f>
        <v>64</v>
      </c>
      <c r="F150" t="str">
        <f t="shared" ca="1" si="216"/>
        <v>North Melbourne</v>
      </c>
      <c r="G150" s="9">
        <f t="shared" ca="1" si="221"/>
        <v>1503.6801216383774</v>
      </c>
      <c r="H150" t="b">
        <f t="shared" ca="1" si="217"/>
        <v>0</v>
      </c>
      <c r="I150" s="6" t="str">
        <f t="shared" ca="1" si="222"/>
        <v>Sydney</v>
      </c>
      <c r="J150">
        <f t="shared" ca="1" si="183"/>
        <v>200</v>
      </c>
      <c r="K150" s="4">
        <f t="shared" ca="1" si="223"/>
        <v>0.82222140086211304</v>
      </c>
      <c r="L150" s="6" t="str">
        <f t="shared" ca="1" si="218"/>
        <v>North Melbourne</v>
      </c>
      <c r="M150" s="6" t="str">
        <f t="shared" ca="1" si="224"/>
        <v>Sydney</v>
      </c>
      <c r="N150">
        <f t="shared" ca="1" si="225"/>
        <v>0</v>
      </c>
      <c r="O150" s="3">
        <f t="shared" ca="1" si="219"/>
        <v>-2</v>
      </c>
      <c r="P150" s="8">
        <f t="shared" ca="1" si="184"/>
        <v>1.0986122886681098</v>
      </c>
      <c r="Q150" s="7">
        <f t="shared" ca="1" si="226"/>
        <v>1503.6801216383774</v>
      </c>
      <c r="R150" s="7">
        <f t="shared" ca="1" si="227"/>
        <v>1569.7238403321514</v>
      </c>
      <c r="S150" s="8">
        <f t="shared" ca="1" si="228"/>
        <v>1.1059161703132159</v>
      </c>
      <c r="T150" s="9">
        <f t="shared" ca="1" si="229"/>
        <v>1551.5376814763315</v>
      </c>
      <c r="U150" s="9">
        <f t="shared" ca="1" si="185"/>
        <v>66.043718693774053</v>
      </c>
      <c r="Z150" s="9"/>
    </row>
    <row r="151" spans="1:26">
      <c r="A151" t="s">
        <v>23</v>
      </c>
      <c r="B151">
        <v>7</v>
      </c>
      <c r="C151">
        <f t="shared" ca="1" si="220"/>
        <v>1588.4826252940798</v>
      </c>
      <c r="D151">
        <f>MATCH($B151,'All scores'!$A:$A,FALSE)</f>
        <v>56</v>
      </c>
      <c r="E151">
        <f>MATCH($B151,'All scores'!$A:$A,TRUE)</f>
        <v>64</v>
      </c>
      <c r="F151" t="str">
        <f t="shared" ca="1" si="216"/>
        <v>Port Adelaide</v>
      </c>
      <c r="G151" s="9">
        <f t="shared" ca="1" si="221"/>
        <v>1552.2952248445424</v>
      </c>
      <c r="H151" t="b">
        <f t="shared" ca="1" si="217"/>
        <v>0</v>
      </c>
      <c r="I151" s="6" t="str">
        <f t="shared" ca="1" si="222"/>
        <v>West Coast</v>
      </c>
      <c r="J151">
        <f t="shared" ca="1" si="183"/>
        <v>200</v>
      </c>
      <c r="K151" s="4">
        <f t="shared" ca="1" si="223"/>
        <v>0.79569532469290094</v>
      </c>
      <c r="L151" s="6" t="str">
        <f t="shared" ca="1" si="218"/>
        <v>West Coast</v>
      </c>
      <c r="M151" s="6" t="str">
        <f t="shared" ca="1" si="224"/>
        <v>Port Adelaide</v>
      </c>
      <c r="N151">
        <f t="shared" ca="1" si="225"/>
        <v>1</v>
      </c>
      <c r="O151" s="3">
        <f t="shared" ca="1" si="219"/>
        <v>42</v>
      </c>
      <c r="P151" s="8">
        <f t="shared" ca="1" si="184"/>
        <v>3.7612001156935624</v>
      </c>
      <c r="Q151" s="7">
        <f t="shared" ca="1" si="226"/>
        <v>1588.4826252940798</v>
      </c>
      <c r="R151" s="7">
        <f t="shared" ca="1" si="227"/>
        <v>1552.2952248445424</v>
      </c>
      <c r="S151" s="8">
        <f t="shared" ca="1" si="228"/>
        <v>3.7476383865900034</v>
      </c>
      <c r="T151" s="9">
        <f t="shared" ca="1" si="229"/>
        <v>1603.7958261688937</v>
      </c>
      <c r="U151" s="9">
        <f t="shared" ca="1" si="185"/>
        <v>36.187400449537336</v>
      </c>
      <c r="Z151" s="9"/>
    </row>
    <row r="152" spans="1:26">
      <c r="A152" t="s">
        <v>20</v>
      </c>
      <c r="B152">
        <v>7</v>
      </c>
      <c r="C152">
        <f t="shared" ca="1" si="220"/>
        <v>1438.6461822523172</v>
      </c>
      <c r="D152">
        <f>MATCH($B152,'All scores'!$A:$A,FALSE)</f>
        <v>56</v>
      </c>
      <c r="E152">
        <f>MATCH($B152,'All scores'!$A:$A,TRUE)</f>
        <v>64</v>
      </c>
      <c r="F152" t="str">
        <f t="shared" ca="1" si="216"/>
        <v>Gold Coast</v>
      </c>
      <c r="G152" s="9">
        <f t="shared" ca="1" si="221"/>
        <v>1495.6593942015727</v>
      </c>
      <c r="H152" t="b">
        <f t="shared" ca="1" si="217"/>
        <v>0</v>
      </c>
      <c r="I152" s="6" t="str">
        <f t="shared" ca="1" si="222"/>
        <v>Western Bulldogs</v>
      </c>
      <c r="J152">
        <f t="shared" ca="1" si="183"/>
        <v>200</v>
      </c>
      <c r="K152" s="4">
        <f t="shared" ca="1" si="223"/>
        <v>0.6948935882466144</v>
      </c>
      <c r="L152" s="6" t="str">
        <f t="shared" ca="1" si="218"/>
        <v>Western Bulldogs</v>
      </c>
      <c r="M152" s="6" t="str">
        <f t="shared" ca="1" si="224"/>
        <v>Gold Coast</v>
      </c>
      <c r="N152">
        <f t="shared" ca="1" si="225"/>
        <v>1</v>
      </c>
      <c r="O152" s="3">
        <f t="shared" ca="1" si="219"/>
        <v>9</v>
      </c>
      <c r="P152" s="8">
        <f t="shared" ca="1" si="184"/>
        <v>2.3025850929940459</v>
      </c>
      <c r="Q152" s="7">
        <f t="shared" ca="1" si="226"/>
        <v>1438.6461822523172</v>
      </c>
      <c r="R152" s="7">
        <f t="shared" ca="1" si="227"/>
        <v>1495.6593942015727</v>
      </c>
      <c r="S152" s="8">
        <f t="shared" ca="1" si="228"/>
        <v>2.3157881450282529</v>
      </c>
      <c r="T152" s="9">
        <f t="shared" ca="1" si="229"/>
        <v>1452.7774184785292</v>
      </c>
      <c r="U152" s="9">
        <f t="shared" ca="1" si="185"/>
        <v>-57.013211949255492</v>
      </c>
      <c r="Z152" s="9"/>
    </row>
    <row r="153" spans="1:26">
      <c r="A153" t="s">
        <v>10</v>
      </c>
      <c r="B153">
        <v>8</v>
      </c>
      <c r="C153">
        <f t="shared" ref="C153:C170" ca="1" si="230">VLOOKUP(A153,$I$2:$AG$19,B153+1,FALSE)</f>
        <v>1559.5003750078365</v>
      </c>
      <c r="D153">
        <f>MATCH($B153,'All scores'!$A:$A,FALSE)</f>
        <v>65</v>
      </c>
      <c r="E153">
        <f>MATCH($B153,'All scores'!$A:$A,TRUE)</f>
        <v>73</v>
      </c>
      <c r="F153" t="str">
        <f t="shared" ca="1" si="216"/>
        <v>Port Adelaide</v>
      </c>
      <c r="G153" s="9">
        <f t="shared" ref="G153:G170" ca="1" si="231">VLOOKUP(F153,$I$2:$AG$19,B153+1,FALSE)</f>
        <v>1536.9820239697285</v>
      </c>
      <c r="H153" t="b">
        <f t="shared" ca="1" si="217"/>
        <v>1</v>
      </c>
      <c r="I153" s="6" t="str">
        <f t="shared" ref="I153:I170" ca="1" si="232">IFERROR(VLOOKUP($A153,INDIRECT(_xlfn.CONCAT("'All scores'!$B$",$D153,":$T$",$E153)),1,FALSE),F153)</f>
        <v>Port Adelaide</v>
      </c>
      <c r="J153">
        <f t="shared" ca="1" si="183"/>
        <v>0</v>
      </c>
      <c r="K153" s="4">
        <f t="shared" ref="K153:K170" ca="1" si="233">1/(1+(10^((G153-C153-J153)/400)))</f>
        <v>0.53236121127187619</v>
      </c>
      <c r="L153" s="6" t="str">
        <f t="shared" ca="1" si="218"/>
        <v>Port Adelaide</v>
      </c>
      <c r="M153" s="6" t="str">
        <f t="shared" ref="M153:M170" ca="1" si="234">IF(L153=A153,F153,A153)</f>
        <v>Adelaide</v>
      </c>
      <c r="N153">
        <f t="shared" ref="N153:N170" ca="1" si="235">IF(L153="Draw",0.5,IF(L153=A153,1,0))</f>
        <v>0</v>
      </c>
      <c r="O153" s="3">
        <f t="shared" ca="1" si="219"/>
        <v>-5</v>
      </c>
      <c r="P153" s="8">
        <f t="shared" ca="1" si="184"/>
        <v>1.791759469228055</v>
      </c>
      <c r="Q153" s="7">
        <f t="shared" ref="Q153:Q170" ca="1" si="236">VLOOKUP(L153,$I$2:$AG$19,$B153+1,FALSE)</f>
        <v>1536.9820239697285</v>
      </c>
      <c r="R153" s="7">
        <f t="shared" ref="R153:R170" ca="1" si="237">VLOOKUP(M153,$I$2:$AG$19,$B153+1,FALSE)</f>
        <v>1559.5003750078365</v>
      </c>
      <c r="S153" s="8">
        <f t="shared" ref="S153:S170" ca="1" si="238">IFERROR((MVC/((Q153-R153)*0.001+MVC))*P153,1)</f>
        <v>1.7958033221884993</v>
      </c>
      <c r="T153" s="9">
        <f t="shared" ref="T153:T170" ca="1" si="239">IFERROR(C153+k*S153*(N153-K153),C153)</f>
        <v>1540.38005437171</v>
      </c>
      <c r="U153" s="9">
        <f t="shared" ca="1" si="185"/>
        <v>22.518351038107994</v>
      </c>
      <c r="Z153" s="9"/>
    </row>
    <row r="154" spans="1:26">
      <c r="A154" t="s">
        <v>12</v>
      </c>
      <c r="B154">
        <v>8</v>
      </c>
      <c r="C154">
        <f t="shared" ca="1" si="230"/>
        <v>1360.7861091186869</v>
      </c>
      <c r="D154">
        <f>MATCH($B154,'All scores'!$A:$A,FALSE)</f>
        <v>65</v>
      </c>
      <c r="E154">
        <f>MATCH($B154,'All scores'!$A:$A,TRUE)</f>
        <v>73</v>
      </c>
      <c r="F154" t="str">
        <f t="shared" ca="1" si="216"/>
        <v>Western Bulldogs</v>
      </c>
      <c r="G154" s="9">
        <f t="shared" ca="1" si="231"/>
        <v>1452.7774184785292</v>
      </c>
      <c r="H154" t="b">
        <f t="shared" ca="1" si="217"/>
        <v>0</v>
      </c>
      <c r="I154" s="6" t="str">
        <f t="shared" ca="1" si="232"/>
        <v>Western Bulldogs</v>
      </c>
      <c r="J154">
        <f t="shared" ca="1" si="183"/>
        <v>-200</v>
      </c>
      <c r="K154" s="4">
        <f t="shared" ca="1" si="233"/>
        <v>0.15698465611505383</v>
      </c>
      <c r="L154" s="6" t="str">
        <f t="shared" ca="1" si="218"/>
        <v>Western Bulldogs</v>
      </c>
      <c r="M154" s="6" t="str">
        <f t="shared" ca="1" si="234"/>
        <v>Brisbane Lions</v>
      </c>
      <c r="N154">
        <f t="shared" ca="1" si="235"/>
        <v>0</v>
      </c>
      <c r="O154" s="3">
        <f t="shared" ca="1" si="219"/>
        <v>-14</v>
      </c>
      <c r="P154" s="8">
        <f t="shared" ca="1" si="184"/>
        <v>2.7080502011022101</v>
      </c>
      <c r="Q154" s="7">
        <f t="shared" ca="1" si="236"/>
        <v>1452.7774184785292</v>
      </c>
      <c r="R154" s="7">
        <f t="shared" ca="1" si="237"/>
        <v>1360.7861091186869</v>
      </c>
      <c r="S154" s="8">
        <f t="shared" ca="1" si="238"/>
        <v>2.6833655698758103</v>
      </c>
      <c r="T154" s="9">
        <f t="shared" ca="1" si="239"/>
        <v>1352.3611646943284</v>
      </c>
      <c r="U154" s="9">
        <f t="shared" ca="1" si="185"/>
        <v>-91.991309359842262</v>
      </c>
      <c r="Z154" s="9"/>
    </row>
    <row r="155" spans="1:26">
      <c r="A155" t="s">
        <v>8</v>
      </c>
      <c r="B155">
        <v>8</v>
      </c>
      <c r="C155">
        <f t="shared" ca="1" si="230"/>
        <v>1301.5719510646416</v>
      </c>
      <c r="D155">
        <f>MATCH($B155,'All scores'!$A:$A,FALSE)</f>
        <v>65</v>
      </c>
      <c r="E155">
        <f>MATCH($B155,'All scores'!$A:$A,TRUE)</f>
        <v>73</v>
      </c>
      <c r="F155" t="str">
        <f t="shared" ca="1" si="216"/>
        <v>Essendon</v>
      </c>
      <c r="G155" s="9">
        <f t="shared" ca="1" si="231"/>
        <v>1396.2290699132773</v>
      </c>
      <c r="H155" t="b">
        <f t="shared" ca="1" si="217"/>
        <v>1</v>
      </c>
      <c r="I155" s="6" t="str">
        <f t="shared" ca="1" si="232"/>
        <v>Carlton</v>
      </c>
      <c r="J155">
        <f t="shared" ref="J155:J218" ca="1" si="240">IF(H155=TRUE,0,IF(I155=A155,HFA,-1*HFA))</f>
        <v>0</v>
      </c>
      <c r="K155" s="4">
        <f t="shared" ca="1" si="233"/>
        <v>0.36705073751599171</v>
      </c>
      <c r="L155" s="6" t="str">
        <f t="shared" ca="1" si="218"/>
        <v>Carlton</v>
      </c>
      <c r="M155" s="6" t="str">
        <f t="shared" ca="1" si="234"/>
        <v>Essendon</v>
      </c>
      <c r="N155">
        <f t="shared" ca="1" si="235"/>
        <v>1</v>
      </c>
      <c r="O155" s="3">
        <f t="shared" ca="1" si="219"/>
        <v>13</v>
      </c>
      <c r="P155" s="8">
        <f t="shared" ca="1" si="184"/>
        <v>2.6390573296152584</v>
      </c>
      <c r="Q155" s="7">
        <f t="shared" ca="1" si="236"/>
        <v>1301.5719510646416</v>
      </c>
      <c r="R155" s="7">
        <f t="shared" ca="1" si="237"/>
        <v>1396.2290699132773</v>
      </c>
      <c r="S155" s="8">
        <f t="shared" ca="1" si="238"/>
        <v>2.6642766043334616</v>
      </c>
      <c r="T155" s="9">
        <f t="shared" ca="1" si="239"/>
        <v>1335.2989892999667</v>
      </c>
      <c r="U155" s="9">
        <f t="shared" ca="1" si="185"/>
        <v>-94.657118848635719</v>
      </c>
      <c r="Z155" s="9"/>
    </row>
    <row r="156" spans="1:26">
      <c r="A156" t="s">
        <v>18</v>
      </c>
      <c r="B156">
        <v>8</v>
      </c>
      <c r="C156">
        <f t="shared" ca="1" si="230"/>
        <v>1547.9038220648763</v>
      </c>
      <c r="D156">
        <f>MATCH($B156,'All scores'!$A:$A,FALSE)</f>
        <v>65</v>
      </c>
      <c r="E156">
        <f>MATCH($B156,'All scores'!$A:$A,TRUE)</f>
        <v>73</v>
      </c>
      <c r="F156" t="str">
        <f t="shared" ca="1" si="216"/>
        <v>Geelong</v>
      </c>
      <c r="G156" s="9">
        <f t="shared" ca="1" si="231"/>
        <v>1554.6743919806604</v>
      </c>
      <c r="H156" t="b">
        <f t="shared" ca="1" si="217"/>
        <v>1</v>
      </c>
      <c r="I156" s="6" t="str">
        <f t="shared" ca="1" si="232"/>
        <v>Collingwood</v>
      </c>
      <c r="J156">
        <f t="shared" ca="1" si="240"/>
        <v>0</v>
      </c>
      <c r="K156" s="4">
        <f t="shared" ca="1" si="233"/>
        <v>0.49025759985636214</v>
      </c>
      <c r="L156" s="6" t="str">
        <f t="shared" ca="1" si="218"/>
        <v>Geelong</v>
      </c>
      <c r="M156" s="6" t="str">
        <f t="shared" ca="1" si="234"/>
        <v>Collingwood</v>
      </c>
      <c r="N156">
        <f t="shared" ca="1" si="235"/>
        <v>0</v>
      </c>
      <c r="O156" s="3">
        <f t="shared" ca="1" si="219"/>
        <v>-21</v>
      </c>
      <c r="P156" s="8">
        <f t="shared" ref="P156:P219" ca="1" si="241">LN(1+ABS(O156))</f>
        <v>3.0910424533583161</v>
      </c>
      <c r="Q156" s="7">
        <f t="shared" ca="1" si="236"/>
        <v>1554.6743919806604</v>
      </c>
      <c r="R156" s="7">
        <f t="shared" ca="1" si="237"/>
        <v>1547.9038220648763</v>
      </c>
      <c r="S156" s="8">
        <f t="shared" ca="1" si="238"/>
        <v>3.0889510574482273</v>
      </c>
      <c r="T156" s="9">
        <f t="shared" ca="1" si="239"/>
        <v>1517.6161874349095</v>
      </c>
      <c r="U156" s="9">
        <f t="shared" ref="U156:U219" ca="1" si="242">C156-G156</f>
        <v>-6.7705699157841082</v>
      </c>
      <c r="Z156" s="9"/>
    </row>
    <row r="157" spans="1:26">
      <c r="A157" t="s">
        <v>9</v>
      </c>
      <c r="B157">
        <v>8</v>
      </c>
      <c r="C157">
        <f t="shared" ca="1" si="230"/>
        <v>1396.2290699132773</v>
      </c>
      <c r="D157">
        <f>MATCH($B157,'All scores'!$A:$A,FALSE)</f>
        <v>65</v>
      </c>
      <c r="E157">
        <f>MATCH($B157,'All scores'!$A:$A,TRUE)</f>
        <v>73</v>
      </c>
      <c r="F157" t="str">
        <f t="shared" ca="1" si="216"/>
        <v>Carlton</v>
      </c>
      <c r="G157" s="9">
        <f t="shared" ca="1" si="231"/>
        <v>1301.5719510646416</v>
      </c>
      <c r="H157" t="b">
        <f t="shared" ca="1" si="217"/>
        <v>1</v>
      </c>
      <c r="I157" s="6" t="str">
        <f t="shared" ca="1" si="232"/>
        <v>Carlton</v>
      </c>
      <c r="J157">
        <f t="shared" ca="1" si="240"/>
        <v>0</v>
      </c>
      <c r="K157" s="4">
        <f t="shared" ca="1" si="233"/>
        <v>0.63294926248400829</v>
      </c>
      <c r="L157" s="6" t="str">
        <f t="shared" ca="1" si="218"/>
        <v>Carlton</v>
      </c>
      <c r="M157" s="6" t="str">
        <f t="shared" ca="1" si="234"/>
        <v>Essendon</v>
      </c>
      <c r="N157">
        <f t="shared" ca="1" si="235"/>
        <v>0</v>
      </c>
      <c r="O157" s="3">
        <f t="shared" ca="1" si="219"/>
        <v>-13</v>
      </c>
      <c r="P157" s="8">
        <f t="shared" ca="1" si="241"/>
        <v>2.6390573296152584</v>
      </c>
      <c r="Q157" s="7">
        <f t="shared" ca="1" si="236"/>
        <v>1301.5719510646416</v>
      </c>
      <c r="R157" s="7">
        <f t="shared" ca="1" si="237"/>
        <v>1396.2290699132773</v>
      </c>
      <c r="S157" s="8">
        <f t="shared" ca="1" si="238"/>
        <v>2.6642766043334616</v>
      </c>
      <c r="T157" s="9">
        <f t="shared" ca="1" si="239"/>
        <v>1362.5020316779521</v>
      </c>
      <c r="U157" s="9">
        <f t="shared" ca="1" si="242"/>
        <v>94.657118848635719</v>
      </c>
      <c r="Z157" s="9"/>
    </row>
    <row r="158" spans="1:26">
      <c r="A158" t="s">
        <v>14</v>
      </c>
      <c r="B158">
        <v>8</v>
      </c>
      <c r="C158">
        <f t="shared" ca="1" si="230"/>
        <v>1511.7970017335219</v>
      </c>
      <c r="D158">
        <f>MATCH($B158,'All scores'!$A:$A,FALSE)</f>
        <v>65</v>
      </c>
      <c r="E158">
        <f>MATCH($B158,'All scores'!$A:$A,TRUE)</f>
        <v>73</v>
      </c>
      <c r="F158" t="str">
        <f t="shared" ca="1" si="216"/>
        <v>St. Kilda</v>
      </c>
      <c r="G158" s="9">
        <f t="shared" ca="1" si="231"/>
        <v>1342.4125660950663</v>
      </c>
      <c r="H158" t="b">
        <f t="shared" ca="1" si="217"/>
        <v>0</v>
      </c>
      <c r="I158" s="6" t="str">
        <f t="shared" ca="1" si="232"/>
        <v>Fremantle</v>
      </c>
      <c r="J158">
        <f t="shared" ca="1" si="240"/>
        <v>200</v>
      </c>
      <c r="K158" s="4">
        <f t="shared" ca="1" si="233"/>
        <v>0.89343778777918259</v>
      </c>
      <c r="L158" s="6" t="str">
        <f t="shared" ca="1" si="218"/>
        <v>Fremantle</v>
      </c>
      <c r="M158" s="6" t="str">
        <f t="shared" ca="1" si="234"/>
        <v>St. Kilda</v>
      </c>
      <c r="N158">
        <f t="shared" ca="1" si="235"/>
        <v>1</v>
      </c>
      <c r="O158" s="3">
        <f t="shared" ca="1" si="219"/>
        <v>30</v>
      </c>
      <c r="P158" s="8">
        <f t="shared" ca="1" si="241"/>
        <v>3.4339872044851463</v>
      </c>
      <c r="Q158" s="7">
        <f t="shared" ca="1" si="236"/>
        <v>1511.7970017335219</v>
      </c>
      <c r="R158" s="7">
        <f t="shared" ca="1" si="237"/>
        <v>1342.4125660950663</v>
      </c>
      <c r="S158" s="8">
        <f t="shared" ca="1" si="238"/>
        <v>3.3767896436787161</v>
      </c>
      <c r="T158" s="9">
        <f t="shared" ca="1" si="239"/>
        <v>1518.993765226217</v>
      </c>
      <c r="U158" s="9">
        <f t="shared" ca="1" si="242"/>
        <v>169.38443563845567</v>
      </c>
      <c r="Z158" s="9"/>
    </row>
    <row r="159" spans="1:26">
      <c r="A159" t="s">
        <v>22</v>
      </c>
      <c r="B159">
        <v>8</v>
      </c>
      <c r="C159">
        <f t="shared" ca="1" si="230"/>
        <v>1554.6743919806604</v>
      </c>
      <c r="D159">
        <f>MATCH($B159,'All scores'!$A:$A,FALSE)</f>
        <v>65</v>
      </c>
      <c r="E159">
        <f>MATCH($B159,'All scores'!$A:$A,TRUE)</f>
        <v>73</v>
      </c>
      <c r="F159" t="str">
        <f t="shared" ca="1" si="216"/>
        <v>Collingwood</v>
      </c>
      <c r="G159" s="9">
        <f t="shared" ca="1" si="231"/>
        <v>1547.9038220648763</v>
      </c>
      <c r="H159" t="b">
        <f t="shared" ca="1" si="217"/>
        <v>1</v>
      </c>
      <c r="I159" s="6" t="str">
        <f t="shared" ca="1" si="232"/>
        <v>Collingwood</v>
      </c>
      <c r="J159">
        <f t="shared" ca="1" si="240"/>
        <v>0</v>
      </c>
      <c r="K159" s="4">
        <f t="shared" ca="1" si="233"/>
        <v>0.50974240014363781</v>
      </c>
      <c r="L159" s="6" t="str">
        <f t="shared" ca="1" si="218"/>
        <v>Geelong</v>
      </c>
      <c r="M159" s="6" t="str">
        <f t="shared" ca="1" si="234"/>
        <v>Collingwood</v>
      </c>
      <c r="N159">
        <f t="shared" ca="1" si="235"/>
        <v>1</v>
      </c>
      <c r="O159" s="3">
        <f t="shared" ca="1" si="219"/>
        <v>21</v>
      </c>
      <c r="P159" s="8">
        <f t="shared" ca="1" si="241"/>
        <v>3.0910424533583161</v>
      </c>
      <c r="Q159" s="7">
        <f t="shared" ca="1" si="236"/>
        <v>1554.6743919806604</v>
      </c>
      <c r="R159" s="7">
        <f t="shared" ca="1" si="237"/>
        <v>1547.9038220648763</v>
      </c>
      <c r="S159" s="8">
        <f t="shared" ca="1" si="238"/>
        <v>3.0889510574482273</v>
      </c>
      <c r="T159" s="9">
        <f t="shared" ca="1" si="239"/>
        <v>1584.9620266106272</v>
      </c>
      <c r="U159" s="9">
        <f t="shared" ca="1" si="242"/>
        <v>6.7705699157841082</v>
      </c>
      <c r="Z159" s="9"/>
    </row>
    <row r="160" spans="1:26">
      <c r="A160" t="s">
        <v>15</v>
      </c>
      <c r="B160">
        <v>8</v>
      </c>
      <c r="C160">
        <f t="shared" ca="1" si="230"/>
        <v>1481.5281579753607</v>
      </c>
      <c r="D160">
        <f>MATCH($B160,'All scores'!$A:$A,FALSE)</f>
        <v>65</v>
      </c>
      <c r="E160">
        <f>MATCH($B160,'All scores'!$A:$A,TRUE)</f>
        <v>73</v>
      </c>
      <c r="F160" t="str">
        <f t="shared" ca="1" si="216"/>
        <v>Melbourne</v>
      </c>
      <c r="G160" s="9">
        <f t="shared" ca="1" si="231"/>
        <v>1540.2859554787897</v>
      </c>
      <c r="H160" t="b">
        <f t="shared" ca="1" si="217"/>
        <v>0</v>
      </c>
      <c r="I160" s="6" t="str">
        <f t="shared" ca="1" si="232"/>
        <v>Gold Coast</v>
      </c>
      <c r="J160">
        <f t="shared" ca="1" si="240"/>
        <v>200</v>
      </c>
      <c r="K160" s="4">
        <f t="shared" ca="1" si="233"/>
        <v>0.69276022501718182</v>
      </c>
      <c r="L160" s="6" t="str">
        <f t="shared" ca="1" si="218"/>
        <v>Melbourne</v>
      </c>
      <c r="M160" s="6" t="str">
        <f t="shared" ca="1" si="234"/>
        <v>Gold Coast</v>
      </c>
      <c r="N160">
        <f t="shared" ca="1" si="235"/>
        <v>0</v>
      </c>
      <c r="O160" s="3">
        <f t="shared" ca="1" si="219"/>
        <v>-69</v>
      </c>
      <c r="P160" s="8">
        <f t="shared" ca="1" si="241"/>
        <v>4.2484952420493594</v>
      </c>
      <c r="Q160" s="7">
        <f t="shared" ca="1" si="236"/>
        <v>1540.2859554787897</v>
      </c>
      <c r="R160" s="7">
        <f t="shared" ca="1" si="237"/>
        <v>1481.5281579753607</v>
      </c>
      <c r="S160" s="8">
        <f t="shared" ca="1" si="238"/>
        <v>4.2236778413173752</v>
      </c>
      <c r="T160" s="9">
        <f t="shared" ca="1" si="239"/>
        <v>1423.0082377403385</v>
      </c>
      <c r="U160" s="9">
        <f t="shared" ca="1" si="242"/>
        <v>-58.757797503428947</v>
      </c>
      <c r="Z160" s="9"/>
    </row>
    <row r="161" spans="1:26">
      <c r="A161" t="s">
        <v>19</v>
      </c>
      <c r="B161">
        <v>8</v>
      </c>
      <c r="C161">
        <f t="shared" ca="1" si="230"/>
        <v>1533.0890288355995</v>
      </c>
      <c r="D161">
        <f>MATCH($B161,'All scores'!$A:$A,FALSE)</f>
        <v>65</v>
      </c>
      <c r="E161">
        <f>MATCH($B161,'All scores'!$A:$A,TRUE)</f>
        <v>73</v>
      </c>
      <c r="F161" t="str">
        <f t="shared" ca="1" si="216"/>
        <v>West Coast</v>
      </c>
      <c r="G161" s="9">
        <f t="shared" ca="1" si="231"/>
        <v>1603.7958261688937</v>
      </c>
      <c r="H161" t="b">
        <f t="shared" ca="1" si="217"/>
        <v>0</v>
      </c>
      <c r="I161" s="6" t="str">
        <f t="shared" ca="1" si="232"/>
        <v>GWS</v>
      </c>
      <c r="J161">
        <f t="shared" ca="1" si="240"/>
        <v>200</v>
      </c>
      <c r="K161" s="4">
        <f t="shared" ca="1" si="233"/>
        <v>0.67792920920465782</v>
      </c>
      <c r="L161" s="6" t="str">
        <f t="shared" ca="1" si="218"/>
        <v>West Coast</v>
      </c>
      <c r="M161" s="6" t="str">
        <f t="shared" ca="1" si="234"/>
        <v>GWS</v>
      </c>
      <c r="N161">
        <f t="shared" ca="1" si="235"/>
        <v>0</v>
      </c>
      <c r="O161" s="3">
        <f t="shared" ca="1" si="219"/>
        <v>-25</v>
      </c>
      <c r="P161" s="8">
        <f t="shared" ca="1" si="241"/>
        <v>3.2580965380214821</v>
      </c>
      <c r="Q161" s="7">
        <f t="shared" ca="1" si="236"/>
        <v>1603.7958261688937</v>
      </c>
      <c r="R161" s="7">
        <f t="shared" ca="1" si="237"/>
        <v>1533.0890288355995</v>
      </c>
      <c r="S161" s="8">
        <f t="shared" ca="1" si="238"/>
        <v>3.2352213241718255</v>
      </c>
      <c r="T161" s="9">
        <f t="shared" ca="1" si="239"/>
        <v>1489.2240081576424</v>
      </c>
      <c r="U161" s="9">
        <f t="shared" ca="1" si="242"/>
        <v>-70.706797333294162</v>
      </c>
      <c r="Z161" s="9"/>
    </row>
    <row r="162" spans="1:26">
      <c r="A162" t="s">
        <v>17</v>
      </c>
      <c r="B162">
        <v>8</v>
      </c>
      <c r="C162">
        <f t="shared" ca="1" si="230"/>
        <v>1567.2125431233057</v>
      </c>
      <c r="D162">
        <f>MATCH($B162,'All scores'!$A:$A,FALSE)</f>
        <v>65</v>
      </c>
      <c r="E162">
        <f>MATCH($B162,'All scores'!$A:$A,TRUE)</f>
        <v>73</v>
      </c>
      <c r="F162" t="str">
        <f t="shared" ca="1" si="216"/>
        <v>Sydney</v>
      </c>
      <c r="G162" s="9">
        <f t="shared" ca="1" si="231"/>
        <v>1551.5376814763315</v>
      </c>
      <c r="H162" t="b">
        <f t="shared" ca="1" si="217"/>
        <v>0</v>
      </c>
      <c r="I162" s="6" t="str">
        <f t="shared" ca="1" si="232"/>
        <v>Hawthorn</v>
      </c>
      <c r="J162">
        <f t="shared" ca="1" si="240"/>
        <v>200</v>
      </c>
      <c r="K162" s="4">
        <f t="shared" ca="1" si="233"/>
        <v>0.77582922988612857</v>
      </c>
      <c r="L162" s="6" t="str">
        <f t="shared" ca="1" si="218"/>
        <v>Sydney</v>
      </c>
      <c r="M162" s="6" t="str">
        <f t="shared" ca="1" si="234"/>
        <v>Hawthorn</v>
      </c>
      <c r="N162">
        <f t="shared" ca="1" si="235"/>
        <v>0</v>
      </c>
      <c r="O162" s="3">
        <f t="shared" ca="1" si="219"/>
        <v>-8</v>
      </c>
      <c r="P162" s="8">
        <f t="shared" ca="1" si="241"/>
        <v>2.1972245773362196</v>
      </c>
      <c r="Q162" s="7">
        <f t="shared" ca="1" si="236"/>
        <v>1551.5376814763315</v>
      </c>
      <c r="R162" s="7">
        <f t="shared" ca="1" si="237"/>
        <v>1567.2125431233057</v>
      </c>
      <c r="S162" s="8">
        <f t="shared" ca="1" si="238"/>
        <v>2.2006741035465369</v>
      </c>
      <c r="T162" s="9">
        <f t="shared" ca="1" si="239"/>
        <v>1533.0655972236086</v>
      </c>
      <c r="U162" s="9">
        <f t="shared" ca="1" si="242"/>
        <v>15.67486164697425</v>
      </c>
      <c r="Z162" s="9"/>
    </row>
    <row r="163" spans="1:26">
      <c r="A163" t="s">
        <v>21</v>
      </c>
      <c r="B163">
        <v>8</v>
      </c>
      <c r="C163">
        <f t="shared" ca="1" si="230"/>
        <v>1540.2859554787897</v>
      </c>
      <c r="D163">
        <f>MATCH($B163,'All scores'!$A:$A,FALSE)</f>
        <v>65</v>
      </c>
      <c r="E163">
        <f>MATCH($B163,'All scores'!$A:$A,TRUE)</f>
        <v>73</v>
      </c>
      <c r="F163" t="str">
        <f t="shared" ca="1" si="216"/>
        <v>Gold Coast</v>
      </c>
      <c r="G163" s="9">
        <f t="shared" ca="1" si="231"/>
        <v>1481.5281579753607</v>
      </c>
      <c r="H163" t="b">
        <f t="shared" ca="1" si="217"/>
        <v>0</v>
      </c>
      <c r="I163" s="6" t="str">
        <f t="shared" ca="1" si="232"/>
        <v>Gold Coast</v>
      </c>
      <c r="J163">
        <f t="shared" ca="1" si="240"/>
        <v>-200</v>
      </c>
      <c r="K163" s="4">
        <f t="shared" ca="1" si="233"/>
        <v>0.30723977498281818</v>
      </c>
      <c r="L163" s="6" t="str">
        <f t="shared" ca="1" si="218"/>
        <v>Melbourne</v>
      </c>
      <c r="M163" s="6" t="str">
        <f t="shared" ca="1" si="234"/>
        <v>Gold Coast</v>
      </c>
      <c r="N163">
        <f t="shared" ca="1" si="235"/>
        <v>1</v>
      </c>
      <c r="O163" s="3">
        <f t="shared" ca="1" si="219"/>
        <v>69</v>
      </c>
      <c r="P163" s="8">
        <f t="shared" ca="1" si="241"/>
        <v>4.2484952420493594</v>
      </c>
      <c r="Q163" s="7">
        <f t="shared" ca="1" si="236"/>
        <v>1540.2859554787897</v>
      </c>
      <c r="R163" s="7">
        <f t="shared" ca="1" si="237"/>
        <v>1481.5281579753607</v>
      </c>
      <c r="S163" s="8">
        <f t="shared" ca="1" si="238"/>
        <v>4.2236778413173752</v>
      </c>
      <c r="T163" s="9">
        <f t="shared" ca="1" si="239"/>
        <v>1598.8058757138119</v>
      </c>
      <c r="U163" s="9">
        <f t="shared" ca="1" si="242"/>
        <v>58.757797503428947</v>
      </c>
      <c r="Z163" s="9"/>
    </row>
    <row r="164" spans="1:26">
      <c r="A164" t="s">
        <v>16</v>
      </c>
      <c r="B164">
        <v>8</v>
      </c>
      <c r="C164">
        <f t="shared" ca="1" si="230"/>
        <v>1521.8662804941973</v>
      </c>
      <c r="D164">
        <f>MATCH($B164,'All scores'!$A:$A,FALSE)</f>
        <v>65</v>
      </c>
      <c r="E164">
        <f>MATCH($B164,'All scores'!$A:$A,TRUE)</f>
        <v>73</v>
      </c>
      <c r="F164" t="str">
        <f t="shared" ca="1" si="216"/>
        <v>Richmond</v>
      </c>
      <c r="G164" s="9">
        <f t="shared" ca="1" si="231"/>
        <v>1636.0497970206973</v>
      </c>
      <c r="H164" t="b">
        <f t="shared" ca="1" si="217"/>
        <v>1</v>
      </c>
      <c r="I164" s="6" t="str">
        <f t="shared" ca="1" si="232"/>
        <v>North Melbourne</v>
      </c>
      <c r="J164">
        <f t="shared" ca="1" si="240"/>
        <v>0</v>
      </c>
      <c r="K164" s="4">
        <f t="shared" ca="1" si="233"/>
        <v>0.34134792802716563</v>
      </c>
      <c r="L164" s="6" t="str">
        <f t="shared" ca="1" si="218"/>
        <v>Richmond</v>
      </c>
      <c r="M164" s="6" t="str">
        <f t="shared" ca="1" si="234"/>
        <v>North Melbourne</v>
      </c>
      <c r="N164">
        <f t="shared" ca="1" si="235"/>
        <v>0</v>
      </c>
      <c r="O164" s="3">
        <f t="shared" ca="1" si="219"/>
        <v>-10</v>
      </c>
      <c r="P164" s="8">
        <f t="shared" ca="1" si="241"/>
        <v>2.3978952727983707</v>
      </c>
      <c r="Q164" s="7">
        <f t="shared" ca="1" si="236"/>
        <v>1636.0497970206973</v>
      </c>
      <c r="R164" s="7">
        <f t="shared" ca="1" si="237"/>
        <v>1521.8662804941973</v>
      </c>
      <c r="S164" s="8">
        <f t="shared" ca="1" si="238"/>
        <v>2.3708243664752846</v>
      </c>
      <c r="T164" s="9">
        <f t="shared" ca="1" si="239"/>
        <v>1505.6807607899443</v>
      </c>
      <c r="U164" s="9">
        <f t="shared" ca="1" si="242"/>
        <v>-114.18351652649994</v>
      </c>
      <c r="Z164" s="9"/>
    </row>
    <row r="165" spans="1:26">
      <c r="A165" t="s">
        <v>13</v>
      </c>
      <c r="B165">
        <v>8</v>
      </c>
      <c r="C165">
        <f t="shared" ca="1" si="230"/>
        <v>1536.9820239697285</v>
      </c>
      <c r="D165">
        <f>MATCH($B165,'All scores'!$A:$A,FALSE)</f>
        <v>65</v>
      </c>
      <c r="E165">
        <f>MATCH($B165,'All scores'!$A:$A,TRUE)</f>
        <v>73</v>
      </c>
      <c r="F165" t="str">
        <f t="shared" ca="1" si="216"/>
        <v>Adelaide</v>
      </c>
      <c r="G165" s="9">
        <f t="shared" ca="1" si="231"/>
        <v>1559.5003750078365</v>
      </c>
      <c r="H165" t="b">
        <f t="shared" ca="1" si="217"/>
        <v>1</v>
      </c>
      <c r="I165" s="6" t="str">
        <f t="shared" ca="1" si="232"/>
        <v>Port Adelaide</v>
      </c>
      <c r="J165">
        <f t="shared" ca="1" si="240"/>
        <v>0</v>
      </c>
      <c r="K165" s="4">
        <f t="shared" ca="1" si="233"/>
        <v>0.46763878872812381</v>
      </c>
      <c r="L165" s="6" t="str">
        <f t="shared" ca="1" si="218"/>
        <v>Port Adelaide</v>
      </c>
      <c r="M165" s="6" t="str">
        <f t="shared" ca="1" si="234"/>
        <v>Adelaide</v>
      </c>
      <c r="N165">
        <f t="shared" ca="1" si="235"/>
        <v>1</v>
      </c>
      <c r="O165" s="3">
        <f t="shared" ca="1" si="219"/>
        <v>5</v>
      </c>
      <c r="P165" s="8">
        <f t="shared" ca="1" si="241"/>
        <v>1.791759469228055</v>
      </c>
      <c r="Q165" s="7">
        <f t="shared" ca="1" si="236"/>
        <v>1536.9820239697285</v>
      </c>
      <c r="R165" s="7">
        <f t="shared" ca="1" si="237"/>
        <v>1559.5003750078365</v>
      </c>
      <c r="S165" s="8">
        <f t="shared" ca="1" si="238"/>
        <v>1.7958033221884993</v>
      </c>
      <c r="T165" s="9">
        <f t="shared" ca="1" si="239"/>
        <v>1556.102344605855</v>
      </c>
      <c r="U165" s="9">
        <f t="shared" ca="1" si="242"/>
        <v>-22.518351038107994</v>
      </c>
      <c r="Z165" s="9"/>
    </row>
    <row r="166" spans="1:26">
      <c r="A166" t="s">
        <v>7</v>
      </c>
      <c r="B166">
        <v>8</v>
      </c>
      <c r="C166">
        <f t="shared" ca="1" si="230"/>
        <v>1636.0497970206973</v>
      </c>
      <c r="D166">
        <f>MATCH($B166,'All scores'!$A:$A,FALSE)</f>
        <v>65</v>
      </c>
      <c r="E166">
        <f>MATCH($B166,'All scores'!$A:$A,TRUE)</f>
        <v>73</v>
      </c>
      <c r="F166" t="str">
        <f t="shared" ca="1" si="216"/>
        <v>North Melbourne</v>
      </c>
      <c r="G166" s="9">
        <f t="shared" ca="1" si="231"/>
        <v>1521.8662804941973</v>
      </c>
      <c r="H166" t="b">
        <f t="shared" ca="1" si="217"/>
        <v>1</v>
      </c>
      <c r="I166" s="6" t="str">
        <f t="shared" ca="1" si="232"/>
        <v>North Melbourne</v>
      </c>
      <c r="J166">
        <f t="shared" ca="1" si="240"/>
        <v>0</v>
      </c>
      <c r="K166" s="4">
        <f t="shared" ca="1" si="233"/>
        <v>0.65865207197283449</v>
      </c>
      <c r="L166" s="6" t="str">
        <f t="shared" ca="1" si="218"/>
        <v>Richmond</v>
      </c>
      <c r="M166" s="6" t="str">
        <f t="shared" ca="1" si="234"/>
        <v>North Melbourne</v>
      </c>
      <c r="N166">
        <f t="shared" ca="1" si="235"/>
        <v>1</v>
      </c>
      <c r="O166" s="3">
        <f t="shared" ca="1" si="219"/>
        <v>10</v>
      </c>
      <c r="P166" s="8">
        <f t="shared" ca="1" si="241"/>
        <v>2.3978952727983707</v>
      </c>
      <c r="Q166" s="7">
        <f t="shared" ca="1" si="236"/>
        <v>1636.0497970206973</v>
      </c>
      <c r="R166" s="7">
        <f t="shared" ca="1" si="237"/>
        <v>1521.8662804941973</v>
      </c>
      <c r="S166" s="8">
        <f t="shared" ca="1" si="238"/>
        <v>2.3708243664752846</v>
      </c>
      <c r="T166" s="9">
        <f t="shared" ca="1" si="239"/>
        <v>1652.2353167249503</v>
      </c>
      <c r="U166" s="9">
        <f t="shared" ca="1" si="242"/>
        <v>114.18351652649994</v>
      </c>
      <c r="Z166" s="9"/>
    </row>
    <row r="167" spans="1:26">
      <c r="A167" t="s">
        <v>11</v>
      </c>
      <c r="B167">
        <v>8</v>
      </c>
      <c r="C167">
        <f t="shared" ca="1" si="230"/>
        <v>1342.4125660950663</v>
      </c>
      <c r="D167">
        <f>MATCH($B167,'All scores'!$A:$A,FALSE)</f>
        <v>65</v>
      </c>
      <c r="E167">
        <f>MATCH($B167,'All scores'!$A:$A,TRUE)</f>
        <v>73</v>
      </c>
      <c r="F167" t="str">
        <f t="shared" ca="1" si="216"/>
        <v>Fremantle</v>
      </c>
      <c r="G167" s="9">
        <f t="shared" ca="1" si="231"/>
        <v>1511.7970017335219</v>
      </c>
      <c r="H167" t="b">
        <f t="shared" ca="1" si="217"/>
        <v>0</v>
      </c>
      <c r="I167" s="6" t="str">
        <f t="shared" ca="1" si="232"/>
        <v>Fremantle</v>
      </c>
      <c r="J167">
        <f t="shared" ca="1" si="240"/>
        <v>-200</v>
      </c>
      <c r="K167" s="4">
        <f t="shared" ca="1" si="233"/>
        <v>0.1065622122208174</v>
      </c>
      <c r="L167" s="6" t="str">
        <f t="shared" ca="1" si="218"/>
        <v>Fremantle</v>
      </c>
      <c r="M167" s="6" t="str">
        <f t="shared" ca="1" si="234"/>
        <v>St. Kilda</v>
      </c>
      <c r="N167">
        <f t="shared" ca="1" si="235"/>
        <v>0</v>
      </c>
      <c r="O167" s="3">
        <f t="shared" ca="1" si="219"/>
        <v>-30</v>
      </c>
      <c r="P167" s="8">
        <f t="shared" ca="1" si="241"/>
        <v>3.4339872044851463</v>
      </c>
      <c r="Q167" s="7">
        <f t="shared" ca="1" si="236"/>
        <v>1511.7970017335219</v>
      </c>
      <c r="R167" s="7">
        <f t="shared" ca="1" si="237"/>
        <v>1342.4125660950663</v>
      </c>
      <c r="S167" s="8">
        <f t="shared" ca="1" si="238"/>
        <v>3.3767896436787161</v>
      </c>
      <c r="T167" s="9">
        <f t="shared" ca="1" si="239"/>
        <v>1335.2158026023712</v>
      </c>
      <c r="U167" s="9">
        <f t="shared" ca="1" si="242"/>
        <v>-169.38443563845567</v>
      </c>
      <c r="Z167" s="9"/>
    </row>
    <row r="168" spans="1:26">
      <c r="A168" t="s">
        <v>24</v>
      </c>
      <c r="B168">
        <v>8</v>
      </c>
      <c r="C168">
        <f t="shared" ca="1" si="230"/>
        <v>1551.5376814763315</v>
      </c>
      <c r="D168">
        <f>MATCH($B168,'All scores'!$A:$A,FALSE)</f>
        <v>65</v>
      </c>
      <c r="E168">
        <f>MATCH($B168,'All scores'!$A:$A,TRUE)</f>
        <v>73</v>
      </c>
      <c r="F168" t="str">
        <f t="shared" ca="1" si="216"/>
        <v>Hawthorn</v>
      </c>
      <c r="G168" s="9">
        <f t="shared" ca="1" si="231"/>
        <v>1567.2125431233057</v>
      </c>
      <c r="H168" t="b">
        <f t="shared" ca="1" si="217"/>
        <v>0</v>
      </c>
      <c r="I168" s="6" t="str">
        <f t="shared" ca="1" si="232"/>
        <v>Hawthorn</v>
      </c>
      <c r="J168">
        <f t="shared" ca="1" si="240"/>
        <v>-200</v>
      </c>
      <c r="K168" s="4">
        <f t="shared" ca="1" si="233"/>
        <v>0.22417077011387143</v>
      </c>
      <c r="L168" s="6" t="str">
        <f t="shared" ca="1" si="218"/>
        <v>Sydney</v>
      </c>
      <c r="M168" s="6" t="str">
        <f t="shared" ca="1" si="234"/>
        <v>Hawthorn</v>
      </c>
      <c r="N168">
        <f t="shared" ca="1" si="235"/>
        <v>1</v>
      </c>
      <c r="O168" s="3">
        <f t="shared" ca="1" si="219"/>
        <v>8</v>
      </c>
      <c r="P168" s="8">
        <f t="shared" ca="1" si="241"/>
        <v>2.1972245773362196</v>
      </c>
      <c r="Q168" s="7">
        <f t="shared" ca="1" si="236"/>
        <v>1551.5376814763315</v>
      </c>
      <c r="R168" s="7">
        <f t="shared" ca="1" si="237"/>
        <v>1567.2125431233057</v>
      </c>
      <c r="S168" s="8">
        <f t="shared" ca="1" si="238"/>
        <v>2.2006741035465369</v>
      </c>
      <c r="T168" s="9">
        <f t="shared" ca="1" si="239"/>
        <v>1585.6846273760286</v>
      </c>
      <c r="U168" s="9">
        <f t="shared" ca="1" si="242"/>
        <v>-15.67486164697425</v>
      </c>
      <c r="Z168" s="9"/>
    </row>
    <row r="169" spans="1:26">
      <c r="A169" t="s">
        <v>23</v>
      </c>
      <c r="B169">
        <v>8</v>
      </c>
      <c r="C169">
        <f t="shared" ca="1" si="230"/>
        <v>1603.7958261688937</v>
      </c>
      <c r="D169">
        <f>MATCH($B169,'All scores'!$A:$A,FALSE)</f>
        <v>65</v>
      </c>
      <c r="E169">
        <f>MATCH($B169,'All scores'!$A:$A,TRUE)</f>
        <v>73</v>
      </c>
      <c r="F169" t="str">
        <f t="shared" ca="1" si="216"/>
        <v>GWS</v>
      </c>
      <c r="G169" s="9">
        <f t="shared" ca="1" si="231"/>
        <v>1533.0890288355995</v>
      </c>
      <c r="H169" t="b">
        <f t="shared" ca="1" si="217"/>
        <v>0</v>
      </c>
      <c r="I169" s="6" t="str">
        <f t="shared" ca="1" si="232"/>
        <v>GWS</v>
      </c>
      <c r="J169">
        <f t="shared" ca="1" si="240"/>
        <v>-200</v>
      </c>
      <c r="K169" s="4">
        <f t="shared" ca="1" si="233"/>
        <v>0.32207079079534218</v>
      </c>
      <c r="L169" s="6" t="str">
        <f t="shared" ca="1" si="218"/>
        <v>West Coast</v>
      </c>
      <c r="M169" s="6" t="str">
        <f t="shared" ca="1" si="234"/>
        <v>GWS</v>
      </c>
      <c r="N169">
        <f t="shared" ca="1" si="235"/>
        <v>1</v>
      </c>
      <c r="O169" s="3">
        <f t="shared" ca="1" si="219"/>
        <v>25</v>
      </c>
      <c r="P169" s="8">
        <f t="shared" ca="1" si="241"/>
        <v>3.2580965380214821</v>
      </c>
      <c r="Q169" s="7">
        <f t="shared" ca="1" si="236"/>
        <v>1603.7958261688937</v>
      </c>
      <c r="R169" s="7">
        <f t="shared" ca="1" si="237"/>
        <v>1533.0890288355995</v>
      </c>
      <c r="S169" s="8">
        <f t="shared" ca="1" si="238"/>
        <v>3.2352213241718255</v>
      </c>
      <c r="T169" s="9">
        <f t="shared" ca="1" si="239"/>
        <v>1647.6608468468507</v>
      </c>
      <c r="U169" s="9">
        <f t="shared" ca="1" si="242"/>
        <v>70.706797333294162</v>
      </c>
      <c r="Z169" s="9"/>
    </row>
    <row r="170" spans="1:26">
      <c r="A170" t="s">
        <v>20</v>
      </c>
      <c r="B170">
        <v>8</v>
      </c>
      <c r="C170">
        <f t="shared" ca="1" si="230"/>
        <v>1452.7774184785292</v>
      </c>
      <c r="D170">
        <f>MATCH($B170,'All scores'!$A:$A,FALSE)</f>
        <v>65</v>
      </c>
      <c r="E170">
        <f>MATCH($B170,'All scores'!$A:$A,TRUE)</f>
        <v>73</v>
      </c>
      <c r="F170" t="str">
        <f t="shared" ca="1" si="216"/>
        <v>Brisbane Lions</v>
      </c>
      <c r="G170" s="9">
        <f t="shared" ca="1" si="231"/>
        <v>1360.7861091186869</v>
      </c>
      <c r="H170" t="b">
        <f t="shared" ca="1" si="217"/>
        <v>0</v>
      </c>
      <c r="I170" s="6" t="str">
        <f t="shared" ca="1" si="232"/>
        <v>Western Bulldogs</v>
      </c>
      <c r="J170">
        <f t="shared" ca="1" si="240"/>
        <v>200</v>
      </c>
      <c r="K170" s="4">
        <f t="shared" ca="1" si="233"/>
        <v>0.84301534388494614</v>
      </c>
      <c r="L170" s="6" t="str">
        <f t="shared" ca="1" si="218"/>
        <v>Western Bulldogs</v>
      </c>
      <c r="M170" s="6" t="str">
        <f t="shared" ca="1" si="234"/>
        <v>Brisbane Lions</v>
      </c>
      <c r="N170">
        <f t="shared" ca="1" si="235"/>
        <v>1</v>
      </c>
      <c r="O170" s="3">
        <f t="shared" ca="1" si="219"/>
        <v>14</v>
      </c>
      <c r="P170" s="8">
        <f t="shared" ca="1" si="241"/>
        <v>2.7080502011022101</v>
      </c>
      <c r="Q170" s="7">
        <f t="shared" ca="1" si="236"/>
        <v>1452.7774184785292</v>
      </c>
      <c r="R170" s="7">
        <f t="shared" ca="1" si="237"/>
        <v>1360.7861091186869</v>
      </c>
      <c r="S170" s="8">
        <f t="shared" ca="1" si="238"/>
        <v>2.6833655698758103</v>
      </c>
      <c r="T170" s="9">
        <f t="shared" ca="1" si="239"/>
        <v>1461.2023629028877</v>
      </c>
      <c r="U170" s="9">
        <f t="shared" ca="1" si="242"/>
        <v>91.991309359842262</v>
      </c>
      <c r="Z170" s="9"/>
    </row>
    <row r="171" spans="1:26">
      <c r="A171" t="s">
        <v>10</v>
      </c>
      <c r="B171">
        <v>9</v>
      </c>
      <c r="C171">
        <f t="shared" ref="C171:C188" ca="1" si="243">VLOOKUP(A171,$I$2:$AG$19,B171+1,FALSE)</f>
        <v>1540.38005437171</v>
      </c>
      <c r="D171">
        <f>MATCH($B171,'All scores'!$A:$A,FALSE)</f>
        <v>74</v>
      </c>
      <c r="E171">
        <f>MATCH($B171,'All scores'!$A:$A,TRUE)</f>
        <v>82</v>
      </c>
      <c r="F171" t="str">
        <f t="shared" ca="1" si="216"/>
        <v>Western Bulldogs</v>
      </c>
      <c r="G171" s="9">
        <f t="shared" ref="G171:G188" ca="1" si="244">VLOOKUP(F171,$I$2:$AG$19,B171+1,FALSE)</f>
        <v>1461.2023629028877</v>
      </c>
      <c r="H171" t="b">
        <f t="shared" ca="1" si="217"/>
        <v>0</v>
      </c>
      <c r="I171" s="6" t="str">
        <f t="shared" ref="I171:I188" ca="1" si="245">IFERROR(VLOOKUP($A171,INDIRECT(_xlfn.CONCAT("'All scores'!$B$",$D171,":$T$",$E171)),1,FALSE),F171)</f>
        <v>Adelaide</v>
      </c>
      <c r="J171">
        <f t="shared" ca="1" si="240"/>
        <v>200</v>
      </c>
      <c r="K171" s="4">
        <f t="shared" ref="K171:K188" ca="1" si="246">1/(1+(10^((G171-C171-J171)/400)))</f>
        <v>0.83300502837524948</v>
      </c>
      <c r="L171" s="6" t="str">
        <f t="shared" ca="1" si="218"/>
        <v>Adelaide</v>
      </c>
      <c r="M171" s="6" t="str">
        <f t="shared" ref="M171:M188" ca="1" si="247">IF(L171=A171,F171,A171)</f>
        <v>Western Bulldogs</v>
      </c>
      <c r="N171">
        <f t="shared" ref="N171:N188" ca="1" si="248">IF(L171="Draw",0.5,IF(L171=A171,1,0))</f>
        <v>1</v>
      </c>
      <c r="O171" s="3">
        <f t="shared" ca="1" si="219"/>
        <v>37</v>
      </c>
      <c r="P171" s="8">
        <f t="shared" ca="1" si="241"/>
        <v>3.6375861597263857</v>
      </c>
      <c r="Q171" s="7">
        <f t="shared" ref="Q171:Q188" ca="1" si="249">VLOOKUP(L171,$I$2:$AG$19,$B171+1,FALSE)</f>
        <v>1540.38005437171</v>
      </c>
      <c r="R171" s="7">
        <f t="shared" ref="R171:R188" ca="1" si="250">VLOOKUP(M171,$I$2:$AG$19,$B171+1,FALSE)</f>
        <v>1461.2023629028877</v>
      </c>
      <c r="S171" s="8">
        <f t="shared" ref="S171:S188" ca="1" si="251">IFERROR((MVC/((Q171-R171)*0.001+MVC))*P171,1)</f>
        <v>3.6090108450070253</v>
      </c>
      <c r="T171" s="9">
        <f t="shared" ref="T171:T188" ca="1" si="252">IFERROR(C171+k*S171*(N171-K171),C171)</f>
        <v>1552.4337876448174</v>
      </c>
      <c r="U171" s="9">
        <f t="shared" ca="1" si="242"/>
        <v>79.177691468822331</v>
      </c>
      <c r="Z171" s="9"/>
    </row>
    <row r="172" spans="1:26">
      <c r="A172" t="s">
        <v>12</v>
      </c>
      <c r="B172">
        <v>9</v>
      </c>
      <c r="C172">
        <f t="shared" ca="1" si="243"/>
        <v>1352.3611646943284</v>
      </c>
      <c r="D172">
        <f>MATCH($B172,'All scores'!$A:$A,FALSE)</f>
        <v>74</v>
      </c>
      <c r="E172">
        <f>MATCH($B172,'All scores'!$A:$A,TRUE)</f>
        <v>82</v>
      </c>
      <c r="F172" t="str">
        <f t="shared" ca="1" si="216"/>
        <v>Hawthorn</v>
      </c>
      <c r="G172" s="9">
        <f t="shared" ca="1" si="244"/>
        <v>1533.0655972236086</v>
      </c>
      <c r="H172" t="b">
        <f t="shared" ca="1" si="217"/>
        <v>0</v>
      </c>
      <c r="I172" s="6" t="str">
        <f t="shared" ca="1" si="245"/>
        <v>Brisbane Lions</v>
      </c>
      <c r="J172">
        <f t="shared" ca="1" si="240"/>
        <v>200</v>
      </c>
      <c r="K172" s="4">
        <f t="shared" ca="1" si="246"/>
        <v>0.52774003943986803</v>
      </c>
      <c r="L172" s="6" t="str">
        <f t="shared" ca="1" si="218"/>
        <v>Brisbane Lions</v>
      </c>
      <c r="M172" s="6" t="str">
        <f t="shared" ca="1" si="247"/>
        <v>Hawthorn</v>
      </c>
      <c r="N172">
        <f t="shared" ca="1" si="248"/>
        <v>1</v>
      </c>
      <c r="O172" s="3">
        <f t="shared" ca="1" si="219"/>
        <v>56</v>
      </c>
      <c r="P172" s="8">
        <f t="shared" ca="1" si="241"/>
        <v>4.0430512678345503</v>
      </c>
      <c r="Q172" s="7">
        <f t="shared" ca="1" si="249"/>
        <v>1352.3611646943284</v>
      </c>
      <c r="R172" s="7">
        <f t="shared" ca="1" si="250"/>
        <v>1533.0655972236086</v>
      </c>
      <c r="S172" s="8">
        <f t="shared" ca="1" si="251"/>
        <v>4.1174555140476032</v>
      </c>
      <c r="T172" s="9">
        <f t="shared" ca="1" si="252"/>
        <v>1391.2513522677727</v>
      </c>
      <c r="U172" s="9">
        <f t="shared" ca="1" si="242"/>
        <v>-180.70443252928021</v>
      </c>
      <c r="Z172" s="9"/>
    </row>
    <row r="173" spans="1:26">
      <c r="A173" t="s">
        <v>8</v>
      </c>
      <c r="B173">
        <v>9</v>
      </c>
      <c r="C173">
        <f t="shared" ca="1" si="243"/>
        <v>1335.2989892999667</v>
      </c>
      <c r="D173">
        <f>MATCH($B173,'All scores'!$A:$A,FALSE)</f>
        <v>74</v>
      </c>
      <c r="E173">
        <f>MATCH($B173,'All scores'!$A:$A,TRUE)</f>
        <v>82</v>
      </c>
      <c r="F173" t="str">
        <f t="shared" ca="1" si="216"/>
        <v>Melbourne</v>
      </c>
      <c r="G173" s="9">
        <f t="shared" ca="1" si="244"/>
        <v>1598.8058757138119</v>
      </c>
      <c r="H173" t="b">
        <f t="shared" ca="1" si="217"/>
        <v>1</v>
      </c>
      <c r="I173" s="6" t="str">
        <f t="shared" ca="1" si="245"/>
        <v>Carlton</v>
      </c>
      <c r="J173">
        <f t="shared" ca="1" si="240"/>
        <v>0</v>
      </c>
      <c r="K173" s="4">
        <f t="shared" ca="1" si="246"/>
        <v>0.17992324866806961</v>
      </c>
      <c r="L173" s="6" t="str">
        <f t="shared" ca="1" si="218"/>
        <v>Melbourne</v>
      </c>
      <c r="M173" s="6" t="str">
        <f t="shared" ca="1" si="247"/>
        <v>Carlton</v>
      </c>
      <c r="N173">
        <f t="shared" ca="1" si="248"/>
        <v>0</v>
      </c>
      <c r="O173" s="3">
        <f t="shared" ca="1" si="219"/>
        <v>-109</v>
      </c>
      <c r="P173" s="8">
        <f t="shared" ca="1" si="241"/>
        <v>4.7004803657924166</v>
      </c>
      <c r="Q173" s="7">
        <f t="shared" ca="1" si="249"/>
        <v>1598.8058757138119</v>
      </c>
      <c r="R173" s="7">
        <f t="shared" ca="1" si="250"/>
        <v>1335.2989892999667</v>
      </c>
      <c r="S173" s="8">
        <f t="shared" ca="1" si="251"/>
        <v>4.5797994952530336</v>
      </c>
      <c r="T173" s="9">
        <f t="shared" ca="1" si="252"/>
        <v>1318.8187412312805</v>
      </c>
      <c r="U173" s="9">
        <f t="shared" ca="1" si="242"/>
        <v>-263.50688641384522</v>
      </c>
      <c r="Z173" s="9"/>
    </row>
    <row r="174" spans="1:26">
      <c r="A174" t="s">
        <v>18</v>
      </c>
      <c r="B174">
        <v>9</v>
      </c>
      <c r="C174">
        <f t="shared" ca="1" si="243"/>
        <v>1517.6161874349095</v>
      </c>
      <c r="D174">
        <f>MATCH($B174,'All scores'!$A:$A,FALSE)</f>
        <v>74</v>
      </c>
      <c r="E174">
        <f>MATCH($B174,'All scores'!$A:$A,TRUE)</f>
        <v>82</v>
      </c>
      <c r="F174" t="str">
        <f t="shared" ca="1" si="216"/>
        <v>St. Kilda</v>
      </c>
      <c r="G174" s="9">
        <f t="shared" ca="1" si="244"/>
        <v>1335.2158026023712</v>
      </c>
      <c r="H174" t="b">
        <f t="shared" ca="1" si="217"/>
        <v>1</v>
      </c>
      <c r="I174" s="6" t="str">
        <f t="shared" ca="1" si="245"/>
        <v>St. Kilda</v>
      </c>
      <c r="J174">
        <f t="shared" ca="1" si="240"/>
        <v>0</v>
      </c>
      <c r="K174" s="4">
        <f t="shared" ca="1" si="246"/>
        <v>0.74077125403892319</v>
      </c>
      <c r="L174" s="6" t="str">
        <f t="shared" ca="1" si="218"/>
        <v>Collingwood</v>
      </c>
      <c r="M174" s="6" t="str">
        <f t="shared" ca="1" si="247"/>
        <v>St. Kilda</v>
      </c>
      <c r="N174">
        <f t="shared" ca="1" si="248"/>
        <v>1</v>
      </c>
      <c r="O174" s="3">
        <f t="shared" ca="1" si="219"/>
        <v>28</v>
      </c>
      <c r="P174" s="8">
        <f t="shared" ca="1" si="241"/>
        <v>3.3672958299864741</v>
      </c>
      <c r="Q174" s="7">
        <f t="shared" ca="1" si="249"/>
        <v>1517.6161874349095</v>
      </c>
      <c r="R174" s="7">
        <f t="shared" ca="1" si="250"/>
        <v>1335.2158026023712</v>
      </c>
      <c r="S174" s="8">
        <f t="shared" ca="1" si="251"/>
        <v>3.3069764522345024</v>
      </c>
      <c r="T174" s="9">
        <f t="shared" ca="1" si="252"/>
        <v>1534.7614546076209</v>
      </c>
      <c r="U174" s="9">
        <f t="shared" ca="1" si="242"/>
        <v>182.40038483253829</v>
      </c>
      <c r="Z174" s="9"/>
    </row>
    <row r="175" spans="1:26">
      <c r="A175" t="s">
        <v>9</v>
      </c>
      <c r="B175">
        <v>9</v>
      </c>
      <c r="C175">
        <f t="shared" ca="1" si="243"/>
        <v>1362.5020316779521</v>
      </c>
      <c r="D175">
        <f>MATCH($B175,'All scores'!$A:$A,FALSE)</f>
        <v>74</v>
      </c>
      <c r="E175">
        <f>MATCH($B175,'All scores'!$A:$A,TRUE)</f>
        <v>82</v>
      </c>
      <c r="F175" t="str">
        <f t="shared" ca="1" si="216"/>
        <v>Geelong</v>
      </c>
      <c r="G175" s="9">
        <f t="shared" ca="1" si="244"/>
        <v>1584.9620266106272</v>
      </c>
      <c r="H175" t="b">
        <f t="shared" ca="1" si="217"/>
        <v>1</v>
      </c>
      <c r="I175" s="6" t="str">
        <f t="shared" ca="1" si="245"/>
        <v>Essendon</v>
      </c>
      <c r="J175">
        <f t="shared" ca="1" si="240"/>
        <v>0</v>
      </c>
      <c r="K175" s="4">
        <f t="shared" ca="1" si="246"/>
        <v>0.21745105652438909</v>
      </c>
      <c r="L175" s="6" t="str">
        <f t="shared" ca="1" si="218"/>
        <v>Essendon</v>
      </c>
      <c r="M175" s="6" t="str">
        <f t="shared" ca="1" si="247"/>
        <v>Geelong</v>
      </c>
      <c r="N175">
        <f t="shared" ca="1" si="248"/>
        <v>1</v>
      </c>
      <c r="O175" s="3">
        <f t="shared" ca="1" si="219"/>
        <v>34</v>
      </c>
      <c r="P175" s="8">
        <f t="shared" ca="1" si="241"/>
        <v>3.5553480614894135</v>
      </c>
      <c r="Q175" s="7">
        <f t="shared" ca="1" si="249"/>
        <v>1362.5020316779521</v>
      </c>
      <c r="R175" s="7">
        <f t="shared" ca="1" si="250"/>
        <v>1584.9620266106272</v>
      </c>
      <c r="S175" s="8">
        <f t="shared" ca="1" si="251"/>
        <v>3.6362398513806262</v>
      </c>
      <c r="T175" s="9">
        <f t="shared" ca="1" si="252"/>
        <v>1419.4127447563885</v>
      </c>
      <c r="U175" s="9">
        <f t="shared" ca="1" si="242"/>
        <v>-222.45999493267504</v>
      </c>
      <c r="Z175" s="9"/>
    </row>
    <row r="176" spans="1:26">
      <c r="A176" t="s">
        <v>14</v>
      </c>
      <c r="B176">
        <v>9</v>
      </c>
      <c r="C176">
        <f t="shared" ca="1" si="243"/>
        <v>1518.993765226217</v>
      </c>
      <c r="D176">
        <f>MATCH($B176,'All scores'!$A:$A,FALSE)</f>
        <v>74</v>
      </c>
      <c r="E176">
        <f>MATCH($B176,'All scores'!$A:$A,TRUE)</f>
        <v>82</v>
      </c>
      <c r="F176" t="str">
        <f t="shared" ca="1" si="216"/>
        <v>Sydney</v>
      </c>
      <c r="G176" s="9">
        <f t="shared" ca="1" si="244"/>
        <v>1585.6846273760286</v>
      </c>
      <c r="H176" t="b">
        <f t="shared" ca="1" si="217"/>
        <v>0</v>
      </c>
      <c r="I176" s="6" t="str">
        <f t="shared" ca="1" si="245"/>
        <v>Sydney</v>
      </c>
      <c r="J176">
        <f t="shared" ca="1" si="240"/>
        <v>-200</v>
      </c>
      <c r="K176" s="4">
        <f t="shared" ca="1" si="246"/>
        <v>0.1772347192244394</v>
      </c>
      <c r="L176" s="6" t="str">
        <f t="shared" ca="1" si="218"/>
        <v>Sydney</v>
      </c>
      <c r="M176" s="6" t="str">
        <f t="shared" ca="1" si="247"/>
        <v>Fremantle</v>
      </c>
      <c r="N176">
        <f t="shared" ca="1" si="248"/>
        <v>0</v>
      </c>
      <c r="O176" s="3">
        <f t="shared" ca="1" si="219"/>
        <v>-59</v>
      </c>
      <c r="P176" s="8">
        <f t="shared" ca="1" si="241"/>
        <v>4.0943445622221004</v>
      </c>
      <c r="Q176" s="7">
        <f t="shared" ca="1" si="249"/>
        <v>1585.6846273760286</v>
      </c>
      <c r="R176" s="7">
        <f t="shared" ca="1" si="250"/>
        <v>1518.993765226217</v>
      </c>
      <c r="S176" s="8">
        <f t="shared" ca="1" si="251"/>
        <v>4.0672199219076095</v>
      </c>
      <c r="T176" s="9">
        <f t="shared" ca="1" si="252"/>
        <v>1504.5767136085501</v>
      </c>
      <c r="U176" s="9">
        <f t="shared" ca="1" si="242"/>
        <v>-66.690862149811664</v>
      </c>
      <c r="Z176" s="9"/>
    </row>
    <row r="177" spans="1:26">
      <c r="A177" t="s">
        <v>22</v>
      </c>
      <c r="B177">
        <v>9</v>
      </c>
      <c r="C177">
        <f t="shared" ca="1" si="243"/>
        <v>1584.9620266106272</v>
      </c>
      <c r="D177">
        <f>MATCH($B177,'All scores'!$A:$A,FALSE)</f>
        <v>74</v>
      </c>
      <c r="E177">
        <f>MATCH($B177,'All scores'!$A:$A,TRUE)</f>
        <v>82</v>
      </c>
      <c r="F177" t="str">
        <f t="shared" ca="1" si="216"/>
        <v>Essendon</v>
      </c>
      <c r="G177" s="9">
        <f t="shared" ca="1" si="244"/>
        <v>1362.5020316779521</v>
      </c>
      <c r="H177" t="b">
        <f t="shared" ca="1" si="217"/>
        <v>1</v>
      </c>
      <c r="I177" s="6" t="str">
        <f t="shared" ca="1" si="245"/>
        <v>Essendon</v>
      </c>
      <c r="J177">
        <f t="shared" ca="1" si="240"/>
        <v>0</v>
      </c>
      <c r="K177" s="4">
        <f t="shared" ca="1" si="246"/>
        <v>0.78254894347561088</v>
      </c>
      <c r="L177" s="6" t="str">
        <f t="shared" ca="1" si="218"/>
        <v>Essendon</v>
      </c>
      <c r="M177" s="6" t="str">
        <f t="shared" ca="1" si="247"/>
        <v>Geelong</v>
      </c>
      <c r="N177">
        <f t="shared" ca="1" si="248"/>
        <v>0</v>
      </c>
      <c r="O177" s="3">
        <f t="shared" ca="1" si="219"/>
        <v>-34</v>
      </c>
      <c r="P177" s="8">
        <f t="shared" ca="1" si="241"/>
        <v>3.5553480614894135</v>
      </c>
      <c r="Q177" s="7">
        <f t="shared" ca="1" si="249"/>
        <v>1362.5020316779521</v>
      </c>
      <c r="R177" s="7">
        <f t="shared" ca="1" si="250"/>
        <v>1584.9620266106272</v>
      </c>
      <c r="S177" s="8">
        <f t="shared" ca="1" si="251"/>
        <v>3.6362398513806262</v>
      </c>
      <c r="T177" s="9">
        <f t="shared" ca="1" si="252"/>
        <v>1528.0513135321908</v>
      </c>
      <c r="U177" s="9">
        <f t="shared" ca="1" si="242"/>
        <v>222.45999493267504</v>
      </c>
      <c r="Z177" s="9"/>
    </row>
    <row r="178" spans="1:26">
      <c r="A178" t="s">
        <v>15</v>
      </c>
      <c r="B178">
        <v>9</v>
      </c>
      <c r="C178">
        <f t="shared" ca="1" si="243"/>
        <v>1423.0082377403385</v>
      </c>
      <c r="D178">
        <f>MATCH($B178,'All scores'!$A:$A,FALSE)</f>
        <v>74</v>
      </c>
      <c r="E178">
        <f>MATCH($B178,'All scores'!$A:$A,TRUE)</f>
        <v>82</v>
      </c>
      <c r="F178" t="str">
        <f t="shared" ca="1" si="216"/>
        <v>Port Adelaide</v>
      </c>
      <c r="G178" s="9">
        <f t="shared" ca="1" si="244"/>
        <v>1556.102344605855</v>
      </c>
      <c r="H178" t="b">
        <f t="shared" ca="1" si="217"/>
        <v>0</v>
      </c>
      <c r="I178" s="6" t="str">
        <f t="shared" ca="1" si="245"/>
        <v>Gold Coast</v>
      </c>
      <c r="J178">
        <f t="shared" ca="1" si="240"/>
        <v>200</v>
      </c>
      <c r="K178" s="4">
        <f t="shared" ca="1" si="246"/>
        <v>0.59511251634877871</v>
      </c>
      <c r="L178" s="6" t="str">
        <f t="shared" ca="1" si="218"/>
        <v>Port Adelaide</v>
      </c>
      <c r="M178" s="6" t="str">
        <f t="shared" ca="1" si="247"/>
        <v>Gold Coast</v>
      </c>
      <c r="N178">
        <f t="shared" ca="1" si="248"/>
        <v>0</v>
      </c>
      <c r="O178" s="3">
        <f t="shared" ca="1" si="219"/>
        <v>-40</v>
      </c>
      <c r="P178" s="8">
        <f t="shared" ca="1" si="241"/>
        <v>3.713572066704308</v>
      </c>
      <c r="Q178" s="7">
        <f t="shared" ca="1" si="249"/>
        <v>1556.102344605855</v>
      </c>
      <c r="R178" s="7">
        <f t="shared" ca="1" si="250"/>
        <v>1423.0082377403385</v>
      </c>
      <c r="S178" s="8">
        <f t="shared" ca="1" si="251"/>
        <v>3.6647957943943656</v>
      </c>
      <c r="T178" s="9">
        <f t="shared" ca="1" si="252"/>
        <v>1379.3889207982095</v>
      </c>
      <c r="U178" s="9">
        <f t="shared" ca="1" si="242"/>
        <v>-133.09410686551655</v>
      </c>
      <c r="Z178" s="9"/>
    </row>
    <row r="179" spans="1:26">
      <c r="A179" t="s">
        <v>19</v>
      </c>
      <c r="B179">
        <v>9</v>
      </c>
      <c r="C179">
        <f t="shared" ca="1" si="243"/>
        <v>1489.2240081576424</v>
      </c>
      <c r="D179">
        <f>MATCH($B179,'All scores'!$A:$A,FALSE)</f>
        <v>74</v>
      </c>
      <c r="E179">
        <f>MATCH($B179,'All scores'!$A:$A,TRUE)</f>
        <v>82</v>
      </c>
      <c r="F179" t="str">
        <f t="shared" ca="1" si="216"/>
        <v>North Melbourne</v>
      </c>
      <c r="G179" s="9">
        <f t="shared" ca="1" si="244"/>
        <v>1505.6807607899443</v>
      </c>
      <c r="H179" t="b">
        <f t="shared" ca="1" si="217"/>
        <v>0</v>
      </c>
      <c r="I179" s="6" t="str">
        <f t="shared" ca="1" si="245"/>
        <v>North Melbourne</v>
      </c>
      <c r="J179">
        <f t="shared" ca="1" si="240"/>
        <v>-200</v>
      </c>
      <c r="K179" s="4">
        <f t="shared" ca="1" si="246"/>
        <v>0.2233889488893476</v>
      </c>
      <c r="L179" s="6" t="str">
        <f t="shared" ca="1" si="218"/>
        <v>North Melbourne</v>
      </c>
      <c r="M179" s="6" t="str">
        <f t="shared" ca="1" si="247"/>
        <v>GWS</v>
      </c>
      <c r="N179">
        <f t="shared" ca="1" si="248"/>
        <v>0</v>
      </c>
      <c r="O179" s="3">
        <f t="shared" ca="1" si="219"/>
        <v>-43</v>
      </c>
      <c r="P179" s="8">
        <f t="shared" ca="1" si="241"/>
        <v>3.784189633918261</v>
      </c>
      <c r="Q179" s="7">
        <f t="shared" ca="1" si="249"/>
        <v>1505.6807607899443</v>
      </c>
      <c r="R179" s="7">
        <f t="shared" ca="1" si="250"/>
        <v>1489.2240081576424</v>
      </c>
      <c r="S179" s="8">
        <f t="shared" ca="1" si="251"/>
        <v>3.777972318328819</v>
      </c>
      <c r="T179" s="9">
        <f t="shared" ca="1" si="252"/>
        <v>1472.3448628551519</v>
      </c>
      <c r="U179" s="9">
        <f t="shared" ca="1" si="242"/>
        <v>-16.456752632301914</v>
      </c>
      <c r="Z179" s="9"/>
    </row>
    <row r="180" spans="1:26">
      <c r="A180" t="s">
        <v>17</v>
      </c>
      <c r="B180">
        <v>9</v>
      </c>
      <c r="C180">
        <f t="shared" ca="1" si="243"/>
        <v>1533.0655972236086</v>
      </c>
      <c r="D180">
        <f>MATCH($B180,'All scores'!$A:$A,FALSE)</f>
        <v>74</v>
      </c>
      <c r="E180">
        <f>MATCH($B180,'All scores'!$A:$A,TRUE)</f>
        <v>82</v>
      </c>
      <c r="F180" t="str">
        <f t="shared" ca="1" si="216"/>
        <v>Brisbane Lions</v>
      </c>
      <c r="G180" s="9">
        <f t="shared" ca="1" si="244"/>
        <v>1352.3611646943284</v>
      </c>
      <c r="H180" t="b">
        <f t="shared" ca="1" si="217"/>
        <v>0</v>
      </c>
      <c r="I180" s="6" t="str">
        <f t="shared" ca="1" si="245"/>
        <v>Brisbane Lions</v>
      </c>
      <c r="J180">
        <f t="shared" ca="1" si="240"/>
        <v>-200</v>
      </c>
      <c r="K180" s="4">
        <f t="shared" ca="1" si="246"/>
        <v>0.47225996056013197</v>
      </c>
      <c r="L180" s="6" t="str">
        <f t="shared" ca="1" si="218"/>
        <v>Brisbane Lions</v>
      </c>
      <c r="M180" s="6" t="str">
        <f t="shared" ca="1" si="247"/>
        <v>Hawthorn</v>
      </c>
      <c r="N180">
        <f t="shared" ca="1" si="248"/>
        <v>0</v>
      </c>
      <c r="O180" s="3">
        <f t="shared" ca="1" si="219"/>
        <v>-56</v>
      </c>
      <c r="P180" s="8">
        <f t="shared" ca="1" si="241"/>
        <v>4.0430512678345503</v>
      </c>
      <c r="Q180" s="7">
        <f t="shared" ca="1" si="249"/>
        <v>1352.3611646943284</v>
      </c>
      <c r="R180" s="7">
        <f t="shared" ca="1" si="250"/>
        <v>1533.0655972236086</v>
      </c>
      <c r="S180" s="8">
        <f t="shared" ca="1" si="251"/>
        <v>4.1174555140476032</v>
      </c>
      <c r="T180" s="9">
        <f t="shared" ca="1" si="252"/>
        <v>1494.1754096501643</v>
      </c>
      <c r="U180" s="9">
        <f t="shared" ca="1" si="242"/>
        <v>180.70443252928021</v>
      </c>
      <c r="Z180" s="9"/>
    </row>
    <row r="181" spans="1:26">
      <c r="A181" t="s">
        <v>21</v>
      </c>
      <c r="B181">
        <v>9</v>
      </c>
      <c r="C181">
        <f t="shared" ca="1" si="243"/>
        <v>1598.8058757138119</v>
      </c>
      <c r="D181">
        <f>MATCH($B181,'All scores'!$A:$A,FALSE)</f>
        <v>74</v>
      </c>
      <c r="E181">
        <f>MATCH($B181,'All scores'!$A:$A,TRUE)</f>
        <v>82</v>
      </c>
      <c r="F181" t="str">
        <f t="shared" ca="1" si="216"/>
        <v>Carlton</v>
      </c>
      <c r="G181" s="9">
        <f t="shared" ca="1" si="244"/>
        <v>1335.2989892999667</v>
      </c>
      <c r="H181" t="b">
        <f t="shared" ca="1" si="217"/>
        <v>1</v>
      </c>
      <c r="I181" s="6" t="str">
        <f t="shared" ca="1" si="245"/>
        <v>Carlton</v>
      </c>
      <c r="J181">
        <f t="shared" ca="1" si="240"/>
        <v>0</v>
      </c>
      <c r="K181" s="4">
        <f t="shared" ca="1" si="246"/>
        <v>0.82007675133193048</v>
      </c>
      <c r="L181" s="6" t="str">
        <f t="shared" ca="1" si="218"/>
        <v>Melbourne</v>
      </c>
      <c r="M181" s="6" t="str">
        <f t="shared" ca="1" si="247"/>
        <v>Carlton</v>
      </c>
      <c r="N181">
        <f t="shared" ca="1" si="248"/>
        <v>1</v>
      </c>
      <c r="O181" s="3">
        <f t="shared" ca="1" si="219"/>
        <v>109</v>
      </c>
      <c r="P181" s="8">
        <f t="shared" ca="1" si="241"/>
        <v>4.7004803657924166</v>
      </c>
      <c r="Q181" s="7">
        <f t="shared" ca="1" si="249"/>
        <v>1598.8058757138119</v>
      </c>
      <c r="R181" s="7">
        <f t="shared" ca="1" si="250"/>
        <v>1335.2989892999667</v>
      </c>
      <c r="S181" s="8">
        <f t="shared" ca="1" si="251"/>
        <v>4.5797994952530336</v>
      </c>
      <c r="T181" s="9">
        <f t="shared" ca="1" si="252"/>
        <v>1615.2861237824982</v>
      </c>
      <c r="U181" s="9">
        <f t="shared" ca="1" si="242"/>
        <v>263.50688641384522</v>
      </c>
      <c r="Z181" s="9"/>
    </row>
    <row r="182" spans="1:26">
      <c r="A182" t="s">
        <v>16</v>
      </c>
      <c r="B182">
        <v>9</v>
      </c>
      <c r="C182">
        <f t="shared" ca="1" si="243"/>
        <v>1505.6807607899443</v>
      </c>
      <c r="D182">
        <f>MATCH($B182,'All scores'!$A:$A,FALSE)</f>
        <v>74</v>
      </c>
      <c r="E182">
        <f>MATCH($B182,'All scores'!$A:$A,TRUE)</f>
        <v>82</v>
      </c>
      <c r="F182" t="str">
        <f t="shared" ca="1" si="216"/>
        <v>GWS</v>
      </c>
      <c r="G182" s="9">
        <f t="shared" ca="1" si="244"/>
        <v>1489.2240081576424</v>
      </c>
      <c r="H182" t="b">
        <f t="shared" ca="1" si="217"/>
        <v>0</v>
      </c>
      <c r="I182" s="6" t="str">
        <f t="shared" ca="1" si="245"/>
        <v>North Melbourne</v>
      </c>
      <c r="J182">
        <f t="shared" ca="1" si="240"/>
        <v>200</v>
      </c>
      <c r="K182" s="4">
        <f t="shared" ca="1" si="246"/>
        <v>0.77661105111065243</v>
      </c>
      <c r="L182" s="6" t="str">
        <f t="shared" ca="1" si="218"/>
        <v>North Melbourne</v>
      </c>
      <c r="M182" s="6" t="str">
        <f t="shared" ca="1" si="247"/>
        <v>GWS</v>
      </c>
      <c r="N182">
        <f t="shared" ca="1" si="248"/>
        <v>1</v>
      </c>
      <c r="O182" s="3">
        <f t="shared" ca="1" si="219"/>
        <v>43</v>
      </c>
      <c r="P182" s="8">
        <f t="shared" ca="1" si="241"/>
        <v>3.784189633918261</v>
      </c>
      <c r="Q182" s="7">
        <f t="shared" ca="1" si="249"/>
        <v>1505.6807607899443</v>
      </c>
      <c r="R182" s="7">
        <f t="shared" ca="1" si="250"/>
        <v>1489.2240081576424</v>
      </c>
      <c r="S182" s="8">
        <f t="shared" ca="1" si="251"/>
        <v>3.777972318328819</v>
      </c>
      <c r="T182" s="9">
        <f t="shared" ca="1" si="252"/>
        <v>1522.5599060924349</v>
      </c>
      <c r="U182" s="9">
        <f t="shared" ca="1" si="242"/>
        <v>16.456752632301914</v>
      </c>
      <c r="Z182" s="9"/>
    </row>
    <row r="183" spans="1:26">
      <c r="A183" t="s">
        <v>13</v>
      </c>
      <c r="B183">
        <v>9</v>
      </c>
      <c r="C183">
        <f t="shared" ca="1" si="243"/>
        <v>1556.102344605855</v>
      </c>
      <c r="D183">
        <f>MATCH($B183,'All scores'!$A:$A,FALSE)</f>
        <v>74</v>
      </c>
      <c r="E183">
        <f>MATCH($B183,'All scores'!$A:$A,TRUE)</f>
        <v>82</v>
      </c>
      <c r="F183" t="str">
        <f t="shared" ca="1" si="216"/>
        <v>Gold Coast</v>
      </c>
      <c r="G183" s="9">
        <f t="shared" ca="1" si="244"/>
        <v>1423.0082377403385</v>
      </c>
      <c r="H183" t="b">
        <f t="shared" ca="1" si="217"/>
        <v>0</v>
      </c>
      <c r="I183" s="6" t="str">
        <f t="shared" ca="1" si="245"/>
        <v>Gold Coast</v>
      </c>
      <c r="J183">
        <f t="shared" ca="1" si="240"/>
        <v>-200</v>
      </c>
      <c r="K183" s="4">
        <f t="shared" ca="1" si="246"/>
        <v>0.40488748365122124</v>
      </c>
      <c r="L183" s="6" t="str">
        <f t="shared" ca="1" si="218"/>
        <v>Port Adelaide</v>
      </c>
      <c r="M183" s="6" t="str">
        <f t="shared" ca="1" si="247"/>
        <v>Gold Coast</v>
      </c>
      <c r="N183">
        <f t="shared" ca="1" si="248"/>
        <v>1</v>
      </c>
      <c r="O183" s="3">
        <f t="shared" ca="1" si="219"/>
        <v>40</v>
      </c>
      <c r="P183" s="8">
        <f t="shared" ca="1" si="241"/>
        <v>3.713572066704308</v>
      </c>
      <c r="Q183" s="7">
        <f t="shared" ca="1" si="249"/>
        <v>1556.102344605855</v>
      </c>
      <c r="R183" s="7">
        <f t="shared" ca="1" si="250"/>
        <v>1423.0082377403385</v>
      </c>
      <c r="S183" s="8">
        <f t="shared" ca="1" si="251"/>
        <v>3.6647957943943656</v>
      </c>
      <c r="T183" s="9">
        <f t="shared" ca="1" si="252"/>
        <v>1599.721661547984</v>
      </c>
      <c r="U183" s="9">
        <f t="shared" ca="1" si="242"/>
        <v>133.09410686551655</v>
      </c>
      <c r="Z183" s="9"/>
    </row>
    <row r="184" spans="1:26">
      <c r="A184" t="s">
        <v>7</v>
      </c>
      <c r="B184">
        <v>9</v>
      </c>
      <c r="C184">
        <f t="shared" ca="1" si="243"/>
        <v>1652.2353167249503</v>
      </c>
      <c r="D184">
        <f>MATCH($B184,'All scores'!$A:$A,FALSE)</f>
        <v>74</v>
      </c>
      <c r="E184">
        <f>MATCH($B184,'All scores'!$A:$A,TRUE)</f>
        <v>82</v>
      </c>
      <c r="F184" t="str">
        <f t="shared" ca="1" si="216"/>
        <v>West Coast</v>
      </c>
      <c r="G184" s="9">
        <f t="shared" ca="1" si="244"/>
        <v>1647.6608468468507</v>
      </c>
      <c r="H184" t="b">
        <f t="shared" ca="1" si="217"/>
        <v>0</v>
      </c>
      <c r="I184" s="6" t="str">
        <f t="shared" ca="1" si="245"/>
        <v>West Coast</v>
      </c>
      <c r="J184">
        <f t="shared" ca="1" si="240"/>
        <v>-200</v>
      </c>
      <c r="K184" s="4">
        <f t="shared" ca="1" si="246"/>
        <v>0.24509245443892655</v>
      </c>
      <c r="L184" s="6" t="str">
        <f t="shared" ca="1" si="218"/>
        <v>West Coast</v>
      </c>
      <c r="M184" s="6" t="str">
        <f t="shared" ca="1" si="247"/>
        <v>Richmond</v>
      </c>
      <c r="N184">
        <f t="shared" ca="1" si="248"/>
        <v>0</v>
      </c>
      <c r="O184" s="3">
        <f t="shared" ca="1" si="219"/>
        <v>-47</v>
      </c>
      <c r="P184" s="8">
        <f t="shared" ca="1" si="241"/>
        <v>3.8712010109078911</v>
      </c>
      <c r="Q184" s="7">
        <f t="shared" ca="1" si="249"/>
        <v>1647.6608468468507</v>
      </c>
      <c r="R184" s="7">
        <f t="shared" ca="1" si="250"/>
        <v>1652.2353167249503</v>
      </c>
      <c r="S184" s="8">
        <f t="shared" ca="1" si="251"/>
        <v>3.872972690599076</v>
      </c>
      <c r="T184" s="9">
        <f t="shared" ca="1" si="252"/>
        <v>1633.250589070673</v>
      </c>
      <c r="U184" s="9">
        <f t="shared" ca="1" si="242"/>
        <v>4.574469878099535</v>
      </c>
      <c r="Z184" s="9"/>
    </row>
    <row r="185" spans="1:26">
      <c r="A185" t="s">
        <v>11</v>
      </c>
      <c r="B185">
        <v>9</v>
      </c>
      <c r="C185">
        <f t="shared" ca="1" si="243"/>
        <v>1335.2158026023712</v>
      </c>
      <c r="D185">
        <f>MATCH($B185,'All scores'!$A:$A,FALSE)</f>
        <v>74</v>
      </c>
      <c r="E185">
        <f>MATCH($B185,'All scores'!$A:$A,TRUE)</f>
        <v>82</v>
      </c>
      <c r="F185" t="str">
        <f t="shared" ca="1" si="216"/>
        <v>Collingwood</v>
      </c>
      <c r="G185" s="9">
        <f t="shared" ca="1" si="244"/>
        <v>1517.6161874349095</v>
      </c>
      <c r="H185" t="b">
        <f t="shared" ca="1" si="217"/>
        <v>1</v>
      </c>
      <c r="I185" s="6" t="str">
        <f t="shared" ca="1" si="245"/>
        <v>St. Kilda</v>
      </c>
      <c r="J185">
        <f t="shared" ca="1" si="240"/>
        <v>0</v>
      </c>
      <c r="K185" s="4">
        <f t="shared" ca="1" si="246"/>
        <v>0.25922874596107681</v>
      </c>
      <c r="L185" s="6" t="str">
        <f t="shared" ca="1" si="218"/>
        <v>Collingwood</v>
      </c>
      <c r="M185" s="6" t="str">
        <f t="shared" ca="1" si="247"/>
        <v>St. Kilda</v>
      </c>
      <c r="N185">
        <f t="shared" ca="1" si="248"/>
        <v>0</v>
      </c>
      <c r="O185" s="3">
        <f t="shared" ca="1" si="219"/>
        <v>-28</v>
      </c>
      <c r="P185" s="8">
        <f t="shared" ca="1" si="241"/>
        <v>3.3672958299864741</v>
      </c>
      <c r="Q185" s="7">
        <f t="shared" ca="1" si="249"/>
        <v>1517.6161874349095</v>
      </c>
      <c r="R185" s="7">
        <f t="shared" ca="1" si="250"/>
        <v>1335.2158026023712</v>
      </c>
      <c r="S185" s="8">
        <f t="shared" ca="1" si="251"/>
        <v>3.3069764522345024</v>
      </c>
      <c r="T185" s="9">
        <f t="shared" ca="1" si="252"/>
        <v>1318.0705354296599</v>
      </c>
      <c r="U185" s="9">
        <f t="shared" ca="1" si="242"/>
        <v>-182.40038483253829</v>
      </c>
      <c r="Z185" s="9"/>
    </row>
    <row r="186" spans="1:26">
      <c r="A186" t="s">
        <v>24</v>
      </c>
      <c r="B186">
        <v>9</v>
      </c>
      <c r="C186">
        <f t="shared" ca="1" si="243"/>
        <v>1585.6846273760286</v>
      </c>
      <c r="D186">
        <f>MATCH($B186,'All scores'!$A:$A,FALSE)</f>
        <v>74</v>
      </c>
      <c r="E186">
        <f>MATCH($B186,'All scores'!$A:$A,TRUE)</f>
        <v>82</v>
      </c>
      <c r="F186" t="str">
        <f t="shared" ca="1" si="216"/>
        <v>Fremantle</v>
      </c>
      <c r="G186" s="9">
        <f t="shared" ca="1" si="244"/>
        <v>1518.993765226217</v>
      </c>
      <c r="H186" t="b">
        <f t="shared" ca="1" si="217"/>
        <v>0</v>
      </c>
      <c r="I186" s="6" t="str">
        <f t="shared" ca="1" si="245"/>
        <v>Sydney</v>
      </c>
      <c r="J186">
        <f t="shared" ca="1" si="240"/>
        <v>200</v>
      </c>
      <c r="K186" s="4">
        <f t="shared" ca="1" si="246"/>
        <v>0.82276528077556066</v>
      </c>
      <c r="L186" s="6" t="str">
        <f t="shared" ca="1" si="218"/>
        <v>Sydney</v>
      </c>
      <c r="M186" s="6" t="str">
        <f t="shared" ca="1" si="247"/>
        <v>Fremantle</v>
      </c>
      <c r="N186">
        <f t="shared" ca="1" si="248"/>
        <v>1</v>
      </c>
      <c r="O186" s="3">
        <f t="shared" ca="1" si="219"/>
        <v>59</v>
      </c>
      <c r="P186" s="8">
        <f t="shared" ca="1" si="241"/>
        <v>4.0943445622221004</v>
      </c>
      <c r="Q186" s="7">
        <f t="shared" ca="1" si="249"/>
        <v>1585.6846273760286</v>
      </c>
      <c r="R186" s="7">
        <f t="shared" ca="1" si="250"/>
        <v>1518.993765226217</v>
      </c>
      <c r="S186" s="8">
        <f t="shared" ca="1" si="251"/>
        <v>4.0672199219076095</v>
      </c>
      <c r="T186" s="9">
        <f t="shared" ca="1" si="252"/>
        <v>1600.1016789936955</v>
      </c>
      <c r="U186" s="9">
        <f t="shared" ca="1" si="242"/>
        <v>66.690862149811664</v>
      </c>
      <c r="Z186" s="9"/>
    </row>
    <row r="187" spans="1:26">
      <c r="A187" t="s">
        <v>23</v>
      </c>
      <c r="B187">
        <v>9</v>
      </c>
      <c r="C187">
        <f t="shared" ca="1" si="243"/>
        <v>1647.6608468468507</v>
      </c>
      <c r="D187">
        <f>MATCH($B187,'All scores'!$A:$A,FALSE)</f>
        <v>74</v>
      </c>
      <c r="E187">
        <f>MATCH($B187,'All scores'!$A:$A,TRUE)</f>
        <v>82</v>
      </c>
      <c r="F187" t="str">
        <f t="shared" ca="1" si="216"/>
        <v>Richmond</v>
      </c>
      <c r="G187" s="9">
        <f t="shared" ca="1" si="244"/>
        <v>1652.2353167249503</v>
      </c>
      <c r="H187" t="b">
        <f t="shared" ca="1" si="217"/>
        <v>0</v>
      </c>
      <c r="I187" s="6" t="str">
        <f t="shared" ca="1" si="245"/>
        <v>West Coast</v>
      </c>
      <c r="J187">
        <f t="shared" ca="1" si="240"/>
        <v>200</v>
      </c>
      <c r="K187" s="4">
        <f t="shared" ca="1" si="246"/>
        <v>0.75490754556107342</v>
      </c>
      <c r="L187" s="6" t="str">
        <f t="shared" ca="1" si="218"/>
        <v>West Coast</v>
      </c>
      <c r="M187" s="6" t="str">
        <f t="shared" ca="1" si="247"/>
        <v>Richmond</v>
      </c>
      <c r="N187">
        <f t="shared" ca="1" si="248"/>
        <v>1</v>
      </c>
      <c r="O187" s="3">
        <f t="shared" ca="1" si="219"/>
        <v>47</v>
      </c>
      <c r="P187" s="8">
        <f t="shared" ca="1" si="241"/>
        <v>3.8712010109078911</v>
      </c>
      <c r="Q187" s="7">
        <f t="shared" ca="1" si="249"/>
        <v>1647.6608468468507</v>
      </c>
      <c r="R187" s="7">
        <f t="shared" ca="1" si="250"/>
        <v>1652.2353167249503</v>
      </c>
      <c r="S187" s="8">
        <f t="shared" ca="1" si="251"/>
        <v>3.872972690599076</v>
      </c>
      <c r="T187" s="9">
        <f t="shared" ca="1" si="252"/>
        <v>1666.6455745011281</v>
      </c>
      <c r="U187" s="9">
        <f t="shared" ca="1" si="242"/>
        <v>-4.574469878099535</v>
      </c>
      <c r="Z187" s="9"/>
    </row>
    <row r="188" spans="1:26">
      <c r="A188" t="s">
        <v>20</v>
      </c>
      <c r="B188">
        <v>9</v>
      </c>
      <c r="C188">
        <f t="shared" ca="1" si="243"/>
        <v>1461.2023629028877</v>
      </c>
      <c r="D188">
        <f>MATCH($B188,'All scores'!$A:$A,FALSE)</f>
        <v>74</v>
      </c>
      <c r="E188">
        <f>MATCH($B188,'All scores'!$A:$A,TRUE)</f>
        <v>82</v>
      </c>
      <c r="F188" t="str">
        <f t="shared" ca="1" si="216"/>
        <v>Adelaide</v>
      </c>
      <c r="G188" s="9">
        <f t="shared" ca="1" si="244"/>
        <v>1540.38005437171</v>
      </c>
      <c r="H188" t="b">
        <f t="shared" ca="1" si="217"/>
        <v>0</v>
      </c>
      <c r="I188" s="6" t="str">
        <f t="shared" ca="1" si="245"/>
        <v>Adelaide</v>
      </c>
      <c r="J188">
        <f t="shared" ca="1" si="240"/>
        <v>-200</v>
      </c>
      <c r="K188" s="4">
        <f t="shared" ca="1" si="246"/>
        <v>0.16699497162475058</v>
      </c>
      <c r="L188" s="6" t="str">
        <f t="shared" ca="1" si="218"/>
        <v>Adelaide</v>
      </c>
      <c r="M188" s="6" t="str">
        <f t="shared" ca="1" si="247"/>
        <v>Western Bulldogs</v>
      </c>
      <c r="N188">
        <f t="shared" ca="1" si="248"/>
        <v>0</v>
      </c>
      <c r="O188" s="3">
        <f t="shared" ca="1" si="219"/>
        <v>-37</v>
      </c>
      <c r="P188" s="8">
        <f t="shared" ca="1" si="241"/>
        <v>3.6375861597263857</v>
      </c>
      <c r="Q188" s="7">
        <f t="shared" ca="1" si="249"/>
        <v>1540.38005437171</v>
      </c>
      <c r="R188" s="7">
        <f t="shared" ca="1" si="250"/>
        <v>1461.2023629028877</v>
      </c>
      <c r="S188" s="8">
        <f t="shared" ca="1" si="251"/>
        <v>3.6090108450070253</v>
      </c>
      <c r="T188" s="9">
        <f t="shared" ca="1" si="252"/>
        <v>1449.1486296297803</v>
      </c>
      <c r="U188" s="9">
        <f t="shared" ca="1" si="242"/>
        <v>-79.177691468822331</v>
      </c>
      <c r="Z188" s="9"/>
    </row>
    <row r="189" spans="1:26">
      <c r="A189" t="s">
        <v>10</v>
      </c>
      <c r="B189">
        <v>10</v>
      </c>
      <c r="C189">
        <f t="shared" ref="C189" ca="1" si="253">VLOOKUP(A189,$I$2:$AG$19,B189+1,FALSE)</f>
        <v>1552.4337876448174</v>
      </c>
      <c r="D189">
        <f>MATCH($B189,'All scores'!$A:$A,FALSE)</f>
        <v>83</v>
      </c>
      <c r="E189">
        <f>MATCH($B189,'All scores'!$A:$A,TRUE)</f>
        <v>90</v>
      </c>
      <c r="F189" t="str">
        <f t="shared" ca="1" si="216"/>
        <v>Melbourne</v>
      </c>
      <c r="G189" s="9">
        <f t="shared" ref="G189" ca="1" si="254">VLOOKUP(F189,$I$2:$AG$19,B189+1,FALSE)</f>
        <v>1615.2861237824982</v>
      </c>
      <c r="H189" t="b">
        <f t="shared" ca="1" si="217"/>
        <v>0</v>
      </c>
      <c r="I189" s="6" t="str">
        <f t="shared" ref="I189" ca="1" si="255">IFERROR(VLOOKUP($A189,INDIRECT(_xlfn.CONCAT("'All scores'!$B$",$D189,":$T$",$E189)),1,FALSE),F189)</f>
        <v>Melbourne</v>
      </c>
      <c r="J189">
        <f t="shared" ca="1" si="240"/>
        <v>-200</v>
      </c>
      <c r="K189" s="4">
        <f t="shared" ref="K189" ca="1" si="256">1/(1+(10^((G189-C189-J189)/400)))</f>
        <v>0.18047987539998628</v>
      </c>
      <c r="L189" s="6" t="str">
        <f t="shared" ca="1" si="218"/>
        <v>Melbourne</v>
      </c>
      <c r="M189" s="6" t="str">
        <f t="shared" ref="M189" ca="1" si="257">IF(L189=A189,F189,A189)</f>
        <v>Adelaide</v>
      </c>
      <c r="N189">
        <f t="shared" ref="N189" ca="1" si="258">IF(L189="Draw",0.5,IF(L189=A189,1,0))</f>
        <v>0</v>
      </c>
      <c r="O189" s="3">
        <f t="shared" ca="1" si="219"/>
        <v>-91</v>
      </c>
      <c r="P189" s="8">
        <f t="shared" ca="1" si="241"/>
        <v>4.5217885770490405</v>
      </c>
      <c r="Q189" s="7">
        <f t="shared" ref="Q189" ca="1" si="259">VLOOKUP(L189,$I$2:$AG$19,$B189+1,FALSE)</f>
        <v>1615.2861237824982</v>
      </c>
      <c r="R189" s="7">
        <f t="shared" ref="R189" ca="1" si="260">VLOOKUP(M189,$I$2:$AG$19,$B189+1,FALSE)</f>
        <v>1552.4337876448174</v>
      </c>
      <c r="S189" s="8">
        <f t="shared" ref="S189" ca="1" si="261">IFERROR((MVC/((Q189-R189)*0.001+MVC))*P189,1)</f>
        <v>4.4935455932414001</v>
      </c>
      <c r="T189" s="9">
        <f t="shared" ref="T189" ca="1" si="262">IFERROR(C189+k*S189*(N189-K189),C189)</f>
        <v>1536.2138966693701</v>
      </c>
      <c r="U189" s="9">
        <f t="shared" ca="1" si="242"/>
        <v>-62.852336137680823</v>
      </c>
      <c r="Z189" s="9"/>
    </row>
    <row r="190" spans="1:26">
      <c r="A190" t="s">
        <v>12</v>
      </c>
      <c r="B190">
        <v>10</v>
      </c>
      <c r="C190">
        <f t="shared" ref="C190:C205" ca="1" si="263">VLOOKUP(A190,$I$2:$AG$19,B190+1,FALSE)</f>
        <v>1391.2513522677727</v>
      </c>
      <c r="D190">
        <f>MATCH($B190,'All scores'!$A:$A,FALSE)</f>
        <v>83</v>
      </c>
      <c r="E190">
        <f>MATCH($B190,'All scores'!$A:$A,TRUE)</f>
        <v>90</v>
      </c>
      <c r="F190" t="str">
        <f t="shared" ca="1" si="216"/>
        <v>Sydney</v>
      </c>
      <c r="G190" s="9">
        <f t="shared" ref="G190:G204" ca="1" si="264">VLOOKUP(F190,$I$2:$AG$19,B190+1,FALSE)</f>
        <v>1600.1016789936955</v>
      </c>
      <c r="H190" t="b">
        <f t="shared" ca="1" si="217"/>
        <v>0</v>
      </c>
      <c r="I190" s="6" t="str">
        <f t="shared" ref="I190:I204" ca="1" si="265">IFERROR(VLOOKUP($A190,INDIRECT(_xlfn.CONCAT("'All scores'!$B$",$D190,":$T$",$E190)),1,FALSE),F190)</f>
        <v>Brisbane Lions</v>
      </c>
      <c r="J190">
        <f t="shared" ca="1" si="240"/>
        <v>200</v>
      </c>
      <c r="K190" s="4">
        <f t="shared" ref="K190:K204" ca="1" si="266">1/(1+(10^((G190-C190-J190)/400)))</f>
        <v>0.48726611017996951</v>
      </c>
      <c r="L190" s="6" t="str">
        <f t="shared" ca="1" si="218"/>
        <v>Sydney</v>
      </c>
      <c r="M190" s="6" t="str">
        <f t="shared" ref="M190:M204" ca="1" si="267">IF(L190=A190,F190,A190)</f>
        <v>Brisbane Lions</v>
      </c>
      <c r="N190">
        <f t="shared" ref="N190:N204" ca="1" si="268">IF(L190="Draw",0.5,IF(L190=A190,1,0))</f>
        <v>0</v>
      </c>
      <c r="O190" s="3">
        <f t="shared" ca="1" si="219"/>
        <v>-18</v>
      </c>
      <c r="P190" s="8">
        <f t="shared" ca="1" si="241"/>
        <v>2.9444389791664403</v>
      </c>
      <c r="Q190" s="7">
        <f t="shared" ref="Q190:Q204" ca="1" si="269">VLOOKUP(L190,$I$2:$AG$19,$B190+1,FALSE)</f>
        <v>1600.1016789936955</v>
      </c>
      <c r="R190" s="7">
        <f t="shared" ref="R190:R204" ca="1" si="270">VLOOKUP(M190,$I$2:$AG$19,$B190+1,FALSE)</f>
        <v>1391.2513522677727</v>
      </c>
      <c r="S190" s="8">
        <f t="shared" ref="S190:S204" ca="1" si="271">IFERROR((MVC/((Q190-R190)*0.001+MVC))*P190,1)</f>
        <v>2.884202319489535</v>
      </c>
      <c r="T190" s="9">
        <f t="shared" ref="T190:T204" ca="1" si="272">IFERROR(C190+k*S190*(N190-K190),C190)</f>
        <v>1363.1438713639784</v>
      </c>
      <c r="U190" s="9">
        <f t="shared" ca="1" si="242"/>
        <v>-208.85032672592274</v>
      </c>
      <c r="Z190" s="9"/>
    </row>
    <row r="191" spans="1:26">
      <c r="A191" t="s">
        <v>8</v>
      </c>
      <c r="B191">
        <v>10</v>
      </c>
      <c r="C191">
        <f t="shared" ca="1" si="263"/>
        <v>1318.8187412312805</v>
      </c>
      <c r="D191">
        <f>MATCH($B191,'All scores'!$A:$A,FALSE)</f>
        <v>83</v>
      </c>
      <c r="E191">
        <f>MATCH($B191,'All scores'!$A:$A,TRUE)</f>
        <v>90</v>
      </c>
      <c r="F191" t="str">
        <f t="shared" ca="1" si="216"/>
        <v>Geelong</v>
      </c>
      <c r="G191" s="9">
        <f t="shared" ca="1" si="264"/>
        <v>1528.0513135321908</v>
      </c>
      <c r="H191" t="b">
        <f t="shared" ca="1" si="217"/>
        <v>1</v>
      </c>
      <c r="I191" s="6" t="str">
        <f t="shared" ca="1" si="265"/>
        <v>Geelong</v>
      </c>
      <c r="J191">
        <f t="shared" ca="1" si="240"/>
        <v>0</v>
      </c>
      <c r="K191" s="4">
        <f t="shared" ca="1" si="266"/>
        <v>0.23068639492825607</v>
      </c>
      <c r="L191" s="6" t="str">
        <f t="shared" ca="1" si="218"/>
        <v>Geelong</v>
      </c>
      <c r="M191" s="6" t="str">
        <f t="shared" ca="1" si="267"/>
        <v>Carlton</v>
      </c>
      <c r="N191">
        <f t="shared" ca="1" si="268"/>
        <v>0</v>
      </c>
      <c r="O191" s="3">
        <f t="shared" ca="1" si="219"/>
        <v>-28</v>
      </c>
      <c r="P191" s="8">
        <f t="shared" ca="1" si="241"/>
        <v>3.3672958299864741</v>
      </c>
      <c r="Q191" s="7">
        <f t="shared" ca="1" si="269"/>
        <v>1528.0513135321908</v>
      </c>
      <c r="R191" s="7">
        <f t="shared" ca="1" si="270"/>
        <v>1318.8187412312805</v>
      </c>
      <c r="S191" s="8">
        <f t="shared" ca="1" si="271"/>
        <v>3.2982849652406032</v>
      </c>
      <c r="T191" s="9">
        <f t="shared" ca="1" si="272"/>
        <v>1303.6013518697321</v>
      </c>
      <c r="U191" s="9">
        <f t="shared" ca="1" si="242"/>
        <v>-209.23257230091031</v>
      </c>
      <c r="Z191" s="9"/>
    </row>
    <row r="192" spans="1:26">
      <c r="A192" t="s">
        <v>18</v>
      </c>
      <c r="B192">
        <v>10</v>
      </c>
      <c r="C192">
        <f t="shared" ca="1" si="263"/>
        <v>1534.7614546076209</v>
      </c>
      <c r="D192">
        <f>MATCH($B192,'All scores'!$A:$A,FALSE)</f>
        <v>83</v>
      </c>
      <c r="E192">
        <f>MATCH($B192,'All scores'!$A:$A,TRUE)</f>
        <v>90</v>
      </c>
      <c r="F192" t="str">
        <f t="shared" ref="F192:F255" ca="1" si="273">IFERROR(VLOOKUP($A192,INDIRECT(_xlfn.CONCAT("'All scores'!$B$",$D192,":$T$",$E192)),5,FALSE),VLOOKUP($A192,INDIRECT(_xlfn.CONCAT("'FLIPPED'!$B$",$D192,":$T$",$E192)),5,FALSE))</f>
        <v>Western Bulldogs</v>
      </c>
      <c r="G192" s="9">
        <f t="shared" ca="1" si="264"/>
        <v>1449.1486296297803</v>
      </c>
      <c r="H192" t="b">
        <f t="shared" ref="H192:H255" ca="1" si="274">IFERROR(VLOOKUP($A192,INDIRECT(_xlfn.CONCAT("'All scores'!$B$",$D192,":$T$",$E192)),9,FALSE),VLOOKUP($A192,INDIRECT(_xlfn.CONCAT("'FLIPPED'!$B$",$D192,":$T$",$E192)),9,FALSE))</f>
        <v>1</v>
      </c>
      <c r="I192" s="6" t="str">
        <f t="shared" ca="1" si="265"/>
        <v>Collingwood</v>
      </c>
      <c r="J192">
        <f t="shared" ca="1" si="240"/>
        <v>0</v>
      </c>
      <c r="K192" s="4">
        <f t="shared" ca="1" si="266"/>
        <v>0.62077218337957185</v>
      </c>
      <c r="L192" s="6" t="str">
        <f t="shared" ref="L192:L255" ca="1" si="275">IFERROR(VLOOKUP($A192,INDIRECT(_xlfn.CONCAT("'All scores'!$B$",$D192,":$T$",$E192)),10,FALSE),VLOOKUP($A192,INDIRECT(_xlfn.CONCAT("'FLIPPED'!$B$",$D192,":$T$",$E192)),10,FALSE))</f>
        <v>Collingwood</v>
      </c>
      <c r="M192" s="6" t="str">
        <f t="shared" ca="1" si="267"/>
        <v>Western Bulldogs</v>
      </c>
      <c r="N192">
        <f t="shared" ca="1" si="268"/>
        <v>1</v>
      </c>
      <c r="O192" s="3">
        <f t="shared" ref="O192:O255" ca="1" si="276">IFERROR(IFERROR(VLOOKUP($A192,INDIRECT(_xlfn.CONCAT("'All scores'!$B$",$D192,":$T$",$E192)),11,FALSE),VLOOKUP($A192,INDIRECT(_xlfn.CONCAT("'FLIPPED'!$B$",$D192,":$T$",$E192)),11,FALSE)),"")</f>
        <v>35</v>
      </c>
      <c r="P192" s="8">
        <f t="shared" ca="1" si="241"/>
        <v>3.5835189384561099</v>
      </c>
      <c r="Q192" s="7">
        <f t="shared" ca="1" si="269"/>
        <v>1534.7614546076209</v>
      </c>
      <c r="R192" s="7">
        <f t="shared" ca="1" si="270"/>
        <v>1449.1486296297803</v>
      </c>
      <c r="S192" s="8">
        <f t="shared" ca="1" si="271"/>
        <v>3.5530998469237622</v>
      </c>
      <c r="T192" s="9">
        <f t="shared" ca="1" si="272"/>
        <v>1561.7101405512865</v>
      </c>
      <c r="U192" s="9">
        <f t="shared" ca="1" si="242"/>
        <v>85.612824977840546</v>
      </c>
      <c r="Z192" s="9"/>
    </row>
    <row r="193" spans="1:26">
      <c r="A193" t="s">
        <v>9</v>
      </c>
      <c r="B193">
        <v>10</v>
      </c>
      <c r="C193">
        <f t="shared" ca="1" si="263"/>
        <v>1419.4127447563885</v>
      </c>
      <c r="D193">
        <f>MATCH($B193,'All scores'!$A:$A,FALSE)</f>
        <v>83</v>
      </c>
      <c r="E193">
        <f>MATCH($B193,'All scores'!$A:$A,TRUE)</f>
        <v>90</v>
      </c>
      <c r="F193" t="str">
        <f t="shared" ca="1" si="273"/>
        <v>GWS</v>
      </c>
      <c r="G193" s="9">
        <f t="shared" ca="1" si="264"/>
        <v>1472.3448628551519</v>
      </c>
      <c r="H193" t="b">
        <f t="shared" ca="1" si="274"/>
        <v>0</v>
      </c>
      <c r="I193" s="6" t="str">
        <f t="shared" ca="1" si="265"/>
        <v>GWS</v>
      </c>
      <c r="J193">
        <f t="shared" ca="1" si="240"/>
        <v>-200</v>
      </c>
      <c r="K193" s="4">
        <f t="shared" ca="1" si="266"/>
        <v>0.18908074947069173</v>
      </c>
      <c r="L193" s="6" t="str">
        <f t="shared" ca="1" si="275"/>
        <v>Essendon</v>
      </c>
      <c r="M193" s="6" t="str">
        <f t="shared" ca="1" si="267"/>
        <v>GWS</v>
      </c>
      <c r="N193">
        <f t="shared" ca="1" si="268"/>
        <v>1</v>
      </c>
      <c r="O193" s="3">
        <f t="shared" ca="1" si="276"/>
        <v>35</v>
      </c>
      <c r="P193" s="8">
        <f t="shared" ca="1" si="241"/>
        <v>3.5835189384561099</v>
      </c>
      <c r="Q193" s="7">
        <f t="shared" ca="1" si="269"/>
        <v>1419.4127447563885</v>
      </c>
      <c r="R193" s="7">
        <f t="shared" ca="1" si="270"/>
        <v>1472.3448628551519</v>
      </c>
      <c r="S193" s="8">
        <f t="shared" ca="1" si="271"/>
        <v>3.6025882008670607</v>
      </c>
      <c r="T193" s="9">
        <f t="shared" ca="1" si="272"/>
        <v>1477.8409072326453</v>
      </c>
      <c r="U193" s="9">
        <f t="shared" ca="1" si="242"/>
        <v>-52.93211809876334</v>
      </c>
      <c r="Z193" s="9"/>
    </row>
    <row r="194" spans="1:26">
      <c r="A194" t="s">
        <v>14</v>
      </c>
      <c r="B194">
        <v>10</v>
      </c>
      <c r="C194">
        <f t="shared" ca="1" si="263"/>
        <v>1504.5767136085501</v>
      </c>
      <c r="D194">
        <f>MATCH($B194,'All scores'!$A:$A,FALSE)</f>
        <v>83</v>
      </c>
      <c r="E194">
        <f>MATCH($B194,'All scores'!$A:$A,TRUE)</f>
        <v>90</v>
      </c>
      <c r="F194" t="str">
        <f t="shared" ca="1" si="273"/>
        <v>North Melbourne</v>
      </c>
      <c r="G194" s="9">
        <f t="shared" ca="1" si="264"/>
        <v>1522.5599060924349</v>
      </c>
      <c r="H194" t="b">
        <f t="shared" ca="1" si="274"/>
        <v>0</v>
      </c>
      <c r="I194" s="6" t="str">
        <f t="shared" ca="1" si="265"/>
        <v>Fremantle</v>
      </c>
      <c r="J194">
        <f t="shared" ca="1" si="240"/>
        <v>200</v>
      </c>
      <c r="K194" s="4">
        <f t="shared" ca="1" si="266"/>
        <v>0.74034701887385501</v>
      </c>
      <c r="L194" s="6" t="str">
        <f t="shared" ca="1" si="275"/>
        <v>North Melbourne</v>
      </c>
      <c r="M194" s="6" t="str">
        <f t="shared" ca="1" si="267"/>
        <v>Fremantle</v>
      </c>
      <c r="N194">
        <f t="shared" ca="1" si="268"/>
        <v>0</v>
      </c>
      <c r="O194" s="3">
        <f t="shared" ca="1" si="276"/>
        <v>-28</v>
      </c>
      <c r="P194" s="8">
        <f t="shared" ca="1" si="241"/>
        <v>3.3672958299864741</v>
      </c>
      <c r="Q194" s="7">
        <f t="shared" ca="1" si="269"/>
        <v>1522.5599060924349</v>
      </c>
      <c r="R194" s="7">
        <f t="shared" ca="1" si="270"/>
        <v>1504.5767136085501</v>
      </c>
      <c r="S194" s="8">
        <f t="shared" ca="1" si="271"/>
        <v>3.3612512272059205</v>
      </c>
      <c r="T194" s="9">
        <f t="shared" ca="1" si="272"/>
        <v>1454.8068670935902</v>
      </c>
      <c r="U194" s="9">
        <f t="shared" ca="1" si="242"/>
        <v>-17.98319248388475</v>
      </c>
      <c r="Z194" s="9"/>
    </row>
    <row r="195" spans="1:26">
      <c r="A195" t="s">
        <v>22</v>
      </c>
      <c r="B195">
        <v>10</v>
      </c>
      <c r="C195">
        <f t="shared" ca="1" si="263"/>
        <v>1528.0513135321908</v>
      </c>
      <c r="D195">
        <f>MATCH($B195,'All scores'!$A:$A,FALSE)</f>
        <v>83</v>
      </c>
      <c r="E195">
        <f>MATCH($B195,'All scores'!$A:$A,TRUE)</f>
        <v>90</v>
      </c>
      <c r="F195" t="str">
        <f t="shared" ca="1" si="273"/>
        <v>Carlton</v>
      </c>
      <c r="G195" s="9">
        <f t="shared" ca="1" si="264"/>
        <v>1318.8187412312805</v>
      </c>
      <c r="H195" t="b">
        <f t="shared" ca="1" si="274"/>
        <v>1</v>
      </c>
      <c r="I195" s="6" t="str">
        <f t="shared" ca="1" si="265"/>
        <v>Geelong</v>
      </c>
      <c r="J195">
        <f t="shared" ca="1" si="240"/>
        <v>0</v>
      </c>
      <c r="K195" s="4">
        <f t="shared" ca="1" si="266"/>
        <v>0.76931360507174396</v>
      </c>
      <c r="L195" s="6" t="str">
        <f t="shared" ca="1" si="275"/>
        <v>Geelong</v>
      </c>
      <c r="M195" s="6" t="str">
        <f t="shared" ca="1" si="267"/>
        <v>Carlton</v>
      </c>
      <c r="N195">
        <f t="shared" ca="1" si="268"/>
        <v>1</v>
      </c>
      <c r="O195" s="3">
        <f t="shared" ca="1" si="276"/>
        <v>28</v>
      </c>
      <c r="P195" s="8">
        <f t="shared" ca="1" si="241"/>
        <v>3.3672958299864741</v>
      </c>
      <c r="Q195" s="7">
        <f t="shared" ca="1" si="269"/>
        <v>1528.0513135321908</v>
      </c>
      <c r="R195" s="7">
        <f t="shared" ca="1" si="270"/>
        <v>1318.8187412312805</v>
      </c>
      <c r="S195" s="8">
        <f t="shared" ca="1" si="271"/>
        <v>3.2982849652406032</v>
      </c>
      <c r="T195" s="9">
        <f t="shared" ca="1" si="272"/>
        <v>1543.2687028937391</v>
      </c>
      <c r="U195" s="9">
        <f t="shared" ca="1" si="242"/>
        <v>209.23257230091031</v>
      </c>
      <c r="Z195" s="9"/>
    </row>
    <row r="196" spans="1:26">
      <c r="A196" t="s">
        <v>19</v>
      </c>
      <c r="B196">
        <v>10</v>
      </c>
      <c r="C196">
        <f t="shared" ca="1" si="263"/>
        <v>1472.3448628551519</v>
      </c>
      <c r="D196">
        <f>MATCH($B196,'All scores'!$A:$A,FALSE)</f>
        <v>83</v>
      </c>
      <c r="E196">
        <f>MATCH($B196,'All scores'!$A:$A,TRUE)</f>
        <v>90</v>
      </c>
      <c r="F196" t="str">
        <f t="shared" ca="1" si="273"/>
        <v>Essendon</v>
      </c>
      <c r="G196" s="9">
        <f t="shared" ca="1" si="264"/>
        <v>1419.4127447563885</v>
      </c>
      <c r="H196" t="b">
        <f t="shared" ca="1" si="274"/>
        <v>0</v>
      </c>
      <c r="I196" s="6" t="str">
        <f t="shared" ca="1" si="265"/>
        <v>GWS</v>
      </c>
      <c r="J196">
        <f t="shared" ca="1" si="240"/>
        <v>200</v>
      </c>
      <c r="K196" s="4">
        <f t="shared" ca="1" si="266"/>
        <v>0.81091925052930824</v>
      </c>
      <c r="L196" s="6" t="str">
        <f t="shared" ca="1" si="275"/>
        <v>Essendon</v>
      </c>
      <c r="M196" s="6" t="str">
        <f t="shared" ca="1" si="267"/>
        <v>GWS</v>
      </c>
      <c r="N196">
        <f t="shared" ca="1" si="268"/>
        <v>0</v>
      </c>
      <c r="O196" s="3">
        <f t="shared" ca="1" si="276"/>
        <v>-35</v>
      </c>
      <c r="P196" s="8">
        <f t="shared" ca="1" si="241"/>
        <v>3.5835189384561099</v>
      </c>
      <c r="Q196" s="7">
        <f t="shared" ca="1" si="269"/>
        <v>1419.4127447563885</v>
      </c>
      <c r="R196" s="7">
        <f t="shared" ca="1" si="270"/>
        <v>1472.3448628551519</v>
      </c>
      <c r="S196" s="8">
        <f t="shared" ca="1" si="271"/>
        <v>3.6025882008670607</v>
      </c>
      <c r="T196" s="9">
        <f t="shared" ca="1" si="272"/>
        <v>1413.916700378895</v>
      </c>
      <c r="U196" s="9">
        <f t="shared" ca="1" si="242"/>
        <v>52.93211809876334</v>
      </c>
      <c r="Z196" s="9"/>
    </row>
    <row r="197" spans="1:26">
      <c r="A197" t="s">
        <v>17</v>
      </c>
      <c r="B197">
        <v>10</v>
      </c>
      <c r="C197">
        <f t="shared" ca="1" si="263"/>
        <v>1494.1754096501643</v>
      </c>
      <c r="D197">
        <f>MATCH($B197,'All scores'!$A:$A,FALSE)</f>
        <v>83</v>
      </c>
      <c r="E197">
        <f>MATCH($B197,'All scores'!$A:$A,TRUE)</f>
        <v>90</v>
      </c>
      <c r="F197" t="str">
        <f t="shared" ca="1" si="273"/>
        <v>West Coast</v>
      </c>
      <c r="G197" s="9">
        <f t="shared" ca="1" si="264"/>
        <v>1666.6455745011281</v>
      </c>
      <c r="H197" t="b">
        <f t="shared" ca="1" si="274"/>
        <v>0</v>
      </c>
      <c r="I197" s="6" t="str">
        <f t="shared" ca="1" si="265"/>
        <v>Hawthorn</v>
      </c>
      <c r="J197">
        <f t="shared" ca="1" si="240"/>
        <v>200</v>
      </c>
      <c r="K197" s="4">
        <f t="shared" ca="1" si="266"/>
        <v>0.53953590954073583</v>
      </c>
      <c r="L197" s="6" t="str">
        <f t="shared" ca="1" si="275"/>
        <v>West Coast</v>
      </c>
      <c r="M197" s="6" t="str">
        <f t="shared" ca="1" si="267"/>
        <v>Hawthorn</v>
      </c>
      <c r="N197">
        <f t="shared" ca="1" si="268"/>
        <v>0</v>
      </c>
      <c r="O197" s="3">
        <f t="shared" ca="1" si="276"/>
        <v>-15</v>
      </c>
      <c r="P197" s="8">
        <f t="shared" ca="1" si="241"/>
        <v>2.7725887222397811</v>
      </c>
      <c r="Q197" s="7">
        <f t="shared" ca="1" si="269"/>
        <v>1666.6455745011281</v>
      </c>
      <c r="R197" s="7">
        <f t="shared" ca="1" si="270"/>
        <v>1494.1754096501643</v>
      </c>
      <c r="S197" s="8">
        <f t="shared" ca="1" si="271"/>
        <v>2.7255805888917073</v>
      </c>
      <c r="T197" s="9">
        <f t="shared" ca="1" si="272"/>
        <v>1464.7644376090791</v>
      </c>
      <c r="U197" s="9">
        <f t="shared" ca="1" si="242"/>
        <v>-172.47016485096378</v>
      </c>
      <c r="Z197" s="9"/>
    </row>
    <row r="198" spans="1:26">
      <c r="A198" t="s">
        <v>21</v>
      </c>
      <c r="B198">
        <v>10</v>
      </c>
      <c r="C198">
        <f t="shared" ca="1" si="263"/>
        <v>1615.2861237824982</v>
      </c>
      <c r="D198">
        <f>MATCH($B198,'All scores'!$A:$A,FALSE)</f>
        <v>83</v>
      </c>
      <c r="E198">
        <f>MATCH($B198,'All scores'!$A:$A,TRUE)</f>
        <v>90</v>
      </c>
      <c r="F198" t="str">
        <f t="shared" ca="1" si="273"/>
        <v>Adelaide</v>
      </c>
      <c r="G198" s="9">
        <f t="shared" ca="1" si="264"/>
        <v>1552.4337876448174</v>
      </c>
      <c r="H198" t="b">
        <f t="shared" ca="1" si="274"/>
        <v>0</v>
      </c>
      <c r="I198" s="6" t="str">
        <f t="shared" ca="1" si="265"/>
        <v>Melbourne</v>
      </c>
      <c r="J198">
        <f t="shared" ca="1" si="240"/>
        <v>200</v>
      </c>
      <c r="K198" s="4">
        <f t="shared" ca="1" si="266"/>
        <v>0.81952012460001367</v>
      </c>
      <c r="L198" s="6" t="str">
        <f t="shared" ca="1" si="275"/>
        <v>Melbourne</v>
      </c>
      <c r="M198" s="6" t="str">
        <f t="shared" ca="1" si="267"/>
        <v>Adelaide</v>
      </c>
      <c r="N198">
        <f t="shared" ca="1" si="268"/>
        <v>1</v>
      </c>
      <c r="O198" s="3">
        <f t="shared" ca="1" si="276"/>
        <v>91</v>
      </c>
      <c r="P198" s="8">
        <f t="shared" ca="1" si="241"/>
        <v>4.5217885770490405</v>
      </c>
      <c r="Q198" s="7">
        <f t="shared" ca="1" si="269"/>
        <v>1615.2861237824982</v>
      </c>
      <c r="R198" s="7">
        <f t="shared" ca="1" si="270"/>
        <v>1552.4337876448174</v>
      </c>
      <c r="S198" s="8">
        <f t="shared" ca="1" si="271"/>
        <v>4.4935455932414001</v>
      </c>
      <c r="T198" s="9">
        <f t="shared" ca="1" si="272"/>
        <v>1631.5060147579454</v>
      </c>
      <c r="U198" s="9">
        <f t="shared" ca="1" si="242"/>
        <v>62.852336137680823</v>
      </c>
      <c r="Z198" s="9"/>
    </row>
    <row r="199" spans="1:26">
      <c r="A199" t="s">
        <v>16</v>
      </c>
      <c r="B199">
        <v>10</v>
      </c>
      <c r="C199">
        <f t="shared" ca="1" si="263"/>
        <v>1522.5599060924349</v>
      </c>
      <c r="D199">
        <f>MATCH($B199,'All scores'!$A:$A,FALSE)</f>
        <v>83</v>
      </c>
      <c r="E199">
        <f>MATCH($B199,'All scores'!$A:$A,TRUE)</f>
        <v>90</v>
      </c>
      <c r="F199" t="str">
        <f t="shared" ca="1" si="273"/>
        <v>Fremantle</v>
      </c>
      <c r="G199" s="9">
        <f t="shared" ca="1" si="264"/>
        <v>1504.5767136085501</v>
      </c>
      <c r="H199" t="b">
        <f t="shared" ca="1" si="274"/>
        <v>0</v>
      </c>
      <c r="I199" s="6" t="str">
        <f t="shared" ca="1" si="265"/>
        <v>Fremantle</v>
      </c>
      <c r="J199">
        <f t="shared" ca="1" si="240"/>
        <v>-200</v>
      </c>
      <c r="K199" s="4">
        <f t="shared" ca="1" si="266"/>
        <v>0.25965298112614488</v>
      </c>
      <c r="L199" s="6" t="str">
        <f t="shared" ca="1" si="275"/>
        <v>North Melbourne</v>
      </c>
      <c r="M199" s="6" t="str">
        <f t="shared" ca="1" si="267"/>
        <v>Fremantle</v>
      </c>
      <c r="N199">
        <f t="shared" ca="1" si="268"/>
        <v>1</v>
      </c>
      <c r="O199" s="3">
        <f t="shared" ca="1" si="276"/>
        <v>28</v>
      </c>
      <c r="P199" s="8">
        <f t="shared" ca="1" si="241"/>
        <v>3.3672958299864741</v>
      </c>
      <c r="Q199" s="7">
        <f t="shared" ca="1" si="269"/>
        <v>1522.5599060924349</v>
      </c>
      <c r="R199" s="7">
        <f t="shared" ca="1" si="270"/>
        <v>1504.5767136085501</v>
      </c>
      <c r="S199" s="8">
        <f t="shared" ca="1" si="271"/>
        <v>3.3612512272059205</v>
      </c>
      <c r="T199" s="9">
        <f t="shared" ca="1" si="272"/>
        <v>1572.3297526073948</v>
      </c>
      <c r="U199" s="9">
        <f t="shared" ca="1" si="242"/>
        <v>17.98319248388475</v>
      </c>
      <c r="Z199" s="9"/>
    </row>
    <row r="200" spans="1:26">
      <c r="A200" t="s">
        <v>7</v>
      </c>
      <c r="B200">
        <v>10</v>
      </c>
      <c r="C200">
        <f t="shared" ca="1" si="263"/>
        <v>1633.250589070673</v>
      </c>
      <c r="D200">
        <f>MATCH($B200,'All scores'!$A:$A,FALSE)</f>
        <v>83</v>
      </c>
      <c r="E200">
        <f>MATCH($B200,'All scores'!$A:$A,TRUE)</f>
        <v>90</v>
      </c>
      <c r="F200" t="str">
        <f t="shared" ca="1" si="273"/>
        <v>St. Kilda</v>
      </c>
      <c r="G200" s="9">
        <f t="shared" ca="1" si="264"/>
        <v>1318.0705354296599</v>
      </c>
      <c r="H200" t="b">
        <f t="shared" ca="1" si="274"/>
        <v>1</v>
      </c>
      <c r="I200" s="6" t="str">
        <f t="shared" ca="1" si="265"/>
        <v>Richmond</v>
      </c>
      <c r="J200">
        <f t="shared" ca="1" si="240"/>
        <v>0</v>
      </c>
      <c r="K200" s="4">
        <f t="shared" ca="1" si="266"/>
        <v>0.85988344424965268</v>
      </c>
      <c r="L200" s="6" t="str">
        <f t="shared" ca="1" si="275"/>
        <v>Richmond</v>
      </c>
      <c r="M200" s="6" t="str">
        <f t="shared" ca="1" si="267"/>
        <v>St. Kilda</v>
      </c>
      <c r="N200">
        <f t="shared" ca="1" si="268"/>
        <v>1</v>
      </c>
      <c r="O200" s="3">
        <f t="shared" ca="1" si="276"/>
        <v>28</v>
      </c>
      <c r="P200" s="8">
        <f t="shared" ca="1" si="241"/>
        <v>3.3672958299864741</v>
      </c>
      <c r="Q200" s="7">
        <f t="shared" ca="1" si="269"/>
        <v>1633.250589070673</v>
      </c>
      <c r="R200" s="7">
        <f t="shared" ca="1" si="270"/>
        <v>1318.0705354296599</v>
      </c>
      <c r="S200" s="8">
        <f t="shared" ca="1" si="271"/>
        <v>3.2644081949862804</v>
      </c>
      <c r="T200" s="9">
        <f t="shared" ca="1" si="272"/>
        <v>1642.3985417275667</v>
      </c>
      <c r="U200" s="9">
        <f t="shared" ca="1" si="242"/>
        <v>315.18005364101305</v>
      </c>
      <c r="Z200" s="9"/>
    </row>
    <row r="201" spans="1:26">
      <c r="A201" t="s">
        <v>11</v>
      </c>
      <c r="B201">
        <v>10</v>
      </c>
      <c r="C201">
        <f t="shared" ca="1" si="263"/>
        <v>1318.0705354296599</v>
      </c>
      <c r="D201">
        <f>MATCH($B201,'All scores'!$A:$A,FALSE)</f>
        <v>83</v>
      </c>
      <c r="E201">
        <f>MATCH($B201,'All scores'!$A:$A,TRUE)</f>
        <v>90</v>
      </c>
      <c r="F201" t="str">
        <f t="shared" ca="1" si="273"/>
        <v>Richmond</v>
      </c>
      <c r="G201" s="9">
        <f t="shared" ca="1" si="264"/>
        <v>1633.250589070673</v>
      </c>
      <c r="H201" t="b">
        <f t="shared" ca="1" si="274"/>
        <v>1</v>
      </c>
      <c r="I201" s="6" t="str">
        <f t="shared" ca="1" si="265"/>
        <v>Richmond</v>
      </c>
      <c r="J201">
        <f t="shared" ca="1" si="240"/>
        <v>0</v>
      </c>
      <c r="K201" s="4">
        <f t="shared" ca="1" si="266"/>
        <v>0.14011655575034734</v>
      </c>
      <c r="L201" s="6" t="str">
        <f t="shared" ca="1" si="275"/>
        <v>Richmond</v>
      </c>
      <c r="M201" s="6" t="str">
        <f t="shared" ca="1" si="267"/>
        <v>St. Kilda</v>
      </c>
      <c r="N201">
        <f t="shared" ca="1" si="268"/>
        <v>0</v>
      </c>
      <c r="O201" s="3">
        <f t="shared" ca="1" si="276"/>
        <v>-28</v>
      </c>
      <c r="P201" s="8">
        <f t="shared" ca="1" si="241"/>
        <v>3.3672958299864741</v>
      </c>
      <c r="Q201" s="7">
        <f t="shared" ca="1" si="269"/>
        <v>1633.250589070673</v>
      </c>
      <c r="R201" s="7">
        <f t="shared" ca="1" si="270"/>
        <v>1318.0705354296599</v>
      </c>
      <c r="S201" s="8">
        <f t="shared" ca="1" si="271"/>
        <v>3.2644081949862804</v>
      </c>
      <c r="T201" s="9">
        <f t="shared" ca="1" si="272"/>
        <v>1308.9225827727662</v>
      </c>
      <c r="U201" s="9">
        <f t="shared" ca="1" si="242"/>
        <v>-315.18005364101305</v>
      </c>
      <c r="Z201" s="9"/>
    </row>
    <row r="202" spans="1:26">
      <c r="A202" t="s">
        <v>24</v>
      </c>
      <c r="B202">
        <v>10</v>
      </c>
      <c r="C202">
        <f t="shared" ca="1" si="263"/>
        <v>1600.1016789936955</v>
      </c>
      <c r="D202">
        <f>MATCH($B202,'All scores'!$A:$A,FALSE)</f>
        <v>83</v>
      </c>
      <c r="E202">
        <f>MATCH($B202,'All scores'!$A:$A,TRUE)</f>
        <v>90</v>
      </c>
      <c r="F202" t="str">
        <f t="shared" ca="1" si="273"/>
        <v>Brisbane Lions</v>
      </c>
      <c r="G202" s="9">
        <f t="shared" ca="1" si="264"/>
        <v>1391.2513522677727</v>
      </c>
      <c r="H202" t="b">
        <f t="shared" ca="1" si="274"/>
        <v>0</v>
      </c>
      <c r="I202" s="6" t="str">
        <f t="shared" ca="1" si="265"/>
        <v>Brisbane Lions</v>
      </c>
      <c r="J202">
        <f t="shared" ca="1" si="240"/>
        <v>-200</v>
      </c>
      <c r="K202" s="4">
        <f t="shared" ca="1" si="266"/>
        <v>0.51273388982003054</v>
      </c>
      <c r="L202" s="6" t="str">
        <f t="shared" ca="1" si="275"/>
        <v>Sydney</v>
      </c>
      <c r="M202" s="6" t="str">
        <f t="shared" ca="1" si="267"/>
        <v>Brisbane Lions</v>
      </c>
      <c r="N202">
        <f t="shared" ca="1" si="268"/>
        <v>1</v>
      </c>
      <c r="O202" s="3">
        <f t="shared" ca="1" si="276"/>
        <v>18</v>
      </c>
      <c r="P202" s="8">
        <f t="shared" ca="1" si="241"/>
        <v>2.9444389791664403</v>
      </c>
      <c r="Q202" s="7">
        <f t="shared" ca="1" si="269"/>
        <v>1600.1016789936955</v>
      </c>
      <c r="R202" s="7">
        <f t="shared" ca="1" si="270"/>
        <v>1391.2513522677727</v>
      </c>
      <c r="S202" s="8">
        <f t="shared" ca="1" si="271"/>
        <v>2.884202319489535</v>
      </c>
      <c r="T202" s="9">
        <f t="shared" ca="1" si="272"/>
        <v>1628.2091598974898</v>
      </c>
      <c r="U202" s="9">
        <f t="shared" ca="1" si="242"/>
        <v>208.85032672592274</v>
      </c>
      <c r="Z202" s="9"/>
    </row>
    <row r="203" spans="1:26">
      <c r="A203" t="s">
        <v>23</v>
      </c>
      <c r="B203">
        <v>10</v>
      </c>
      <c r="C203">
        <f t="shared" ca="1" si="263"/>
        <v>1666.6455745011281</v>
      </c>
      <c r="D203">
        <f>MATCH($B203,'All scores'!$A:$A,FALSE)</f>
        <v>83</v>
      </c>
      <c r="E203">
        <f>MATCH($B203,'All scores'!$A:$A,TRUE)</f>
        <v>90</v>
      </c>
      <c r="F203" t="str">
        <f t="shared" ca="1" si="273"/>
        <v>Hawthorn</v>
      </c>
      <c r="G203" s="9">
        <f t="shared" ca="1" si="264"/>
        <v>1494.1754096501643</v>
      </c>
      <c r="H203" t="b">
        <f t="shared" ca="1" si="274"/>
        <v>0</v>
      </c>
      <c r="I203" s="6" t="str">
        <f t="shared" ca="1" si="265"/>
        <v>Hawthorn</v>
      </c>
      <c r="J203">
        <f t="shared" ca="1" si="240"/>
        <v>-200</v>
      </c>
      <c r="K203" s="4">
        <f t="shared" ca="1" si="266"/>
        <v>0.46046409045926423</v>
      </c>
      <c r="L203" s="6" t="str">
        <f t="shared" ca="1" si="275"/>
        <v>West Coast</v>
      </c>
      <c r="M203" s="6" t="str">
        <f t="shared" ca="1" si="267"/>
        <v>Hawthorn</v>
      </c>
      <c r="N203">
        <f t="shared" ca="1" si="268"/>
        <v>1</v>
      </c>
      <c r="O203" s="3">
        <f t="shared" ca="1" si="276"/>
        <v>15</v>
      </c>
      <c r="P203" s="8">
        <f t="shared" ca="1" si="241"/>
        <v>2.7725887222397811</v>
      </c>
      <c r="Q203" s="7">
        <f t="shared" ca="1" si="269"/>
        <v>1666.6455745011281</v>
      </c>
      <c r="R203" s="7">
        <f t="shared" ca="1" si="270"/>
        <v>1494.1754096501643</v>
      </c>
      <c r="S203" s="8">
        <f t="shared" ca="1" si="271"/>
        <v>2.7255805888917073</v>
      </c>
      <c r="T203" s="9">
        <f t="shared" ca="1" si="272"/>
        <v>1696.0565465422133</v>
      </c>
      <c r="U203" s="9">
        <f t="shared" ca="1" si="242"/>
        <v>172.47016485096378</v>
      </c>
      <c r="Z203" s="9"/>
    </row>
    <row r="204" spans="1:26">
      <c r="A204" t="s">
        <v>20</v>
      </c>
      <c r="B204">
        <v>10</v>
      </c>
      <c r="C204">
        <f t="shared" ca="1" si="263"/>
        <v>1449.1486296297803</v>
      </c>
      <c r="D204">
        <f>MATCH($B204,'All scores'!$A:$A,FALSE)</f>
        <v>83</v>
      </c>
      <c r="E204">
        <f>MATCH($B204,'All scores'!$A:$A,TRUE)</f>
        <v>90</v>
      </c>
      <c r="F204" t="str">
        <f t="shared" ca="1" si="273"/>
        <v>Collingwood</v>
      </c>
      <c r="G204" s="9">
        <f t="shared" ca="1" si="264"/>
        <v>1534.7614546076209</v>
      </c>
      <c r="H204" t="b">
        <f t="shared" ca="1" si="274"/>
        <v>1</v>
      </c>
      <c r="I204" s="6" t="str">
        <f t="shared" ca="1" si="265"/>
        <v>Collingwood</v>
      </c>
      <c r="J204">
        <f t="shared" ca="1" si="240"/>
        <v>0</v>
      </c>
      <c r="K204" s="4">
        <f t="shared" ca="1" si="266"/>
        <v>0.3792278166204282</v>
      </c>
      <c r="L204" s="6" t="str">
        <f t="shared" ca="1" si="275"/>
        <v>Collingwood</v>
      </c>
      <c r="M204" s="6" t="str">
        <f t="shared" ca="1" si="267"/>
        <v>Western Bulldogs</v>
      </c>
      <c r="N204">
        <f t="shared" ca="1" si="268"/>
        <v>0</v>
      </c>
      <c r="O204" s="3">
        <f t="shared" ca="1" si="276"/>
        <v>-35</v>
      </c>
      <c r="P204" s="8">
        <f t="shared" ca="1" si="241"/>
        <v>3.5835189384561099</v>
      </c>
      <c r="Q204" s="7">
        <f t="shared" ca="1" si="269"/>
        <v>1534.7614546076209</v>
      </c>
      <c r="R204" s="7">
        <f t="shared" ca="1" si="270"/>
        <v>1449.1486296297803</v>
      </c>
      <c r="S204" s="8">
        <f t="shared" ca="1" si="271"/>
        <v>3.5530998469237622</v>
      </c>
      <c r="T204" s="9">
        <f t="shared" ca="1" si="272"/>
        <v>1422.1999436861147</v>
      </c>
      <c r="U204" s="9">
        <f t="shared" ca="1" si="242"/>
        <v>-85.612824977840546</v>
      </c>
      <c r="Z204" s="9"/>
    </row>
    <row r="205" spans="1:26">
      <c r="A205" t="s">
        <v>10</v>
      </c>
      <c r="B205">
        <v>11</v>
      </c>
      <c r="C205">
        <f t="shared" ca="1" si="263"/>
        <v>1536.2138966693701</v>
      </c>
      <c r="D205">
        <f>MATCH($B205,'All scores'!$A:$A,FALSE)</f>
        <v>91</v>
      </c>
      <c r="E205">
        <f>MATCH($B205,'All scores'!$A:$A,TRUE)</f>
        <v>99</v>
      </c>
      <c r="F205" t="str">
        <f t="shared" ca="1" si="273"/>
        <v>GWS</v>
      </c>
      <c r="G205" s="9">
        <f t="shared" ref="G205" ca="1" si="277">VLOOKUP(F205,$I$2:$AG$19,B205+1,FALSE)</f>
        <v>1413.916700378895</v>
      </c>
      <c r="H205" t="b">
        <f t="shared" ca="1" si="274"/>
        <v>0</v>
      </c>
      <c r="I205" s="6" t="str">
        <f t="shared" ref="I205" ca="1" si="278">IFERROR(VLOOKUP($A205,INDIRECT(_xlfn.CONCAT("'All scores'!$B$",$D205,":$T$",$E205)),1,FALSE),F205)</f>
        <v>Adelaide</v>
      </c>
      <c r="J205">
        <f t="shared" ca="1" si="240"/>
        <v>200</v>
      </c>
      <c r="K205" s="4">
        <f t="shared" ref="K205" ca="1" si="279">1/(1+(10^((G205-C205-J205)/400)))</f>
        <v>0.86474722447538543</v>
      </c>
      <c r="L205" s="6" t="str">
        <f t="shared" ca="1" si="275"/>
        <v>GWS</v>
      </c>
      <c r="M205" s="6" t="str">
        <f t="shared" ref="M205" ca="1" si="280">IF(L205=A205,F205,A205)</f>
        <v>Adelaide</v>
      </c>
      <c r="N205">
        <f t="shared" ref="N205" ca="1" si="281">IF(L205="Draw",0.5,IF(L205=A205,1,0))</f>
        <v>0</v>
      </c>
      <c r="O205" s="3">
        <f t="shared" ca="1" si="276"/>
        <v>-16</v>
      </c>
      <c r="P205" s="8">
        <f t="shared" ca="1" si="241"/>
        <v>2.8332133440562162</v>
      </c>
      <c r="Q205" s="7">
        <f t="shared" ref="Q205" ca="1" si="282">VLOOKUP(L205,$I$2:$AG$19,$B205+1,FALSE)</f>
        <v>1413.916700378895</v>
      </c>
      <c r="R205" s="7">
        <f t="shared" ref="R205" ca="1" si="283">VLOOKUP(M205,$I$2:$AG$19,$B205+1,FALSE)</f>
        <v>1536.2138966693701</v>
      </c>
      <c r="S205" s="8">
        <f t="shared" ref="S205" ca="1" si="284">IFERROR((MVC/((Q205-R205)*0.001+MVC))*P205,1)</f>
        <v>2.8682917479479304</v>
      </c>
      <c r="T205" s="9">
        <f t="shared" ref="T205" ca="1" si="285">IFERROR(C205+k*S205*(N205-K205),C205)</f>
        <v>1486.6069501088975</v>
      </c>
      <c r="U205" s="9">
        <f t="shared" ca="1" si="242"/>
        <v>122.29719629047509</v>
      </c>
      <c r="Z205" s="9"/>
    </row>
    <row r="206" spans="1:26">
      <c r="A206" t="s">
        <v>12</v>
      </c>
      <c r="B206">
        <v>11</v>
      </c>
      <c r="C206">
        <f t="shared" ref="C206:C222" ca="1" si="286">VLOOKUP(A206,$I$2:$AG$19,B206+1,FALSE)</f>
        <v>1363.1438713639784</v>
      </c>
      <c r="D206">
        <f>MATCH($B206,'All scores'!$A:$A,FALSE)</f>
        <v>91</v>
      </c>
      <c r="E206">
        <f>MATCH($B206,'All scores'!$A:$A,TRUE)</f>
        <v>99</v>
      </c>
      <c r="F206" t="str">
        <f t="shared" ca="1" si="273"/>
        <v>North Melbourne</v>
      </c>
      <c r="G206" s="9">
        <f t="shared" ref="G206:G222" ca="1" si="287">VLOOKUP(F206,$I$2:$AG$19,B206+1,FALSE)</f>
        <v>1572.3297526073948</v>
      </c>
      <c r="H206" t="b">
        <f t="shared" ca="1" si="274"/>
        <v>0</v>
      </c>
      <c r="I206" s="6" t="str">
        <f t="shared" ref="I206:I222" ca="1" si="288">IFERROR(VLOOKUP($A206,INDIRECT(_xlfn.CONCAT("'All scores'!$B$",$D206,":$T$",$E206)),1,FALSE),F206)</f>
        <v>North Melbourne</v>
      </c>
      <c r="J206">
        <f t="shared" ca="1" si="240"/>
        <v>-200</v>
      </c>
      <c r="K206" s="4">
        <f t="shared" ref="K206:K222" ca="1" si="289">1/(1+(10^((G206-C206-J206)/400)))</f>
        <v>8.6632500703269749E-2</v>
      </c>
      <c r="L206" s="6" t="str">
        <f t="shared" ca="1" si="275"/>
        <v>North Melbourne</v>
      </c>
      <c r="M206" s="6" t="str">
        <f t="shared" ref="M206:M222" ca="1" si="290">IF(L206=A206,F206,A206)</f>
        <v>Brisbane Lions</v>
      </c>
      <c r="N206">
        <f t="shared" ref="N206:N222" ca="1" si="291">IF(L206="Draw",0.5,IF(L206=A206,1,0))</f>
        <v>0</v>
      </c>
      <c r="O206" s="3">
        <f t="shared" ca="1" si="276"/>
        <v>-54</v>
      </c>
      <c r="P206" s="8">
        <f t="shared" ca="1" si="241"/>
        <v>4.0073331852324712</v>
      </c>
      <c r="Q206" s="7">
        <f t="shared" ref="Q206:Q222" ca="1" si="292">VLOOKUP(L206,$I$2:$AG$19,$B206+1,FALSE)</f>
        <v>1572.3297526073948</v>
      </c>
      <c r="R206" s="7">
        <f t="shared" ref="R206:R222" ca="1" si="293">VLOOKUP(M206,$I$2:$AG$19,$B206+1,FALSE)</f>
        <v>1363.1438713639784</v>
      </c>
      <c r="S206" s="8">
        <f t="shared" ref="S206:S222" ca="1" si="294">IFERROR((MVC/((Q206-R206)*0.001+MVC))*P206,1)</f>
        <v>3.9252230607289156</v>
      </c>
      <c r="T206" s="9">
        <f t="shared" ref="T206:T222" ca="1" si="295">IFERROR(C206+k*S206*(N206-K206),C206)</f>
        <v>1356.3428335725966</v>
      </c>
      <c r="U206" s="9">
        <f t="shared" ca="1" si="242"/>
        <v>-209.18588124341636</v>
      </c>
      <c r="Z206" s="9"/>
    </row>
    <row r="207" spans="1:26">
      <c r="A207" t="s">
        <v>8</v>
      </c>
      <c r="B207">
        <v>11</v>
      </c>
      <c r="C207">
        <f t="shared" ca="1" si="286"/>
        <v>1303.6013518697321</v>
      </c>
      <c r="D207">
        <f>MATCH($B207,'All scores'!$A:$A,FALSE)</f>
        <v>91</v>
      </c>
      <c r="E207">
        <f>MATCH($B207,'All scores'!$A:$A,TRUE)</f>
        <v>99</v>
      </c>
      <c r="F207" t="str">
        <f t="shared" ca="1" si="273"/>
        <v>Sydney</v>
      </c>
      <c r="G207" s="9">
        <f t="shared" ca="1" si="287"/>
        <v>1628.2091598974898</v>
      </c>
      <c r="H207" t="b">
        <f t="shared" ca="1" si="274"/>
        <v>0</v>
      </c>
      <c r="I207" s="6" t="str">
        <f t="shared" ca="1" si="288"/>
        <v>Sydney</v>
      </c>
      <c r="J207">
        <f t="shared" ca="1" si="240"/>
        <v>-200</v>
      </c>
      <c r="K207" s="4">
        <f t="shared" ca="1" si="289"/>
        <v>4.6535563663408948E-2</v>
      </c>
      <c r="L207" s="6" t="str">
        <f t="shared" ca="1" si="275"/>
        <v>Sydney</v>
      </c>
      <c r="M207" s="6" t="str">
        <f t="shared" ca="1" si="290"/>
        <v>Carlton</v>
      </c>
      <c r="N207">
        <f t="shared" ca="1" si="291"/>
        <v>0</v>
      </c>
      <c r="O207" s="3">
        <f t="shared" ca="1" si="276"/>
        <v>-30</v>
      </c>
      <c r="P207" s="8">
        <f t="shared" ca="1" si="241"/>
        <v>3.4339872044851463</v>
      </c>
      <c r="Q207" s="7">
        <f t="shared" ca="1" si="292"/>
        <v>1628.2091598974898</v>
      </c>
      <c r="R207" s="7">
        <f t="shared" ca="1" si="293"/>
        <v>1303.6013518697321</v>
      </c>
      <c r="S207" s="8">
        <f t="shared" ca="1" si="294"/>
        <v>3.3260219354919194</v>
      </c>
      <c r="T207" s="9">
        <f t="shared" ca="1" si="295"/>
        <v>1300.5057857592326</v>
      </c>
      <c r="U207" s="9">
        <f t="shared" ca="1" si="242"/>
        <v>-324.60780802775776</v>
      </c>
      <c r="Z207" s="9"/>
    </row>
    <row r="208" spans="1:26">
      <c r="A208" t="s">
        <v>18</v>
      </c>
      <c r="B208">
        <v>11</v>
      </c>
      <c r="C208">
        <f t="shared" ca="1" si="286"/>
        <v>1561.7101405512865</v>
      </c>
      <c r="D208">
        <f>MATCH($B208,'All scores'!$A:$A,FALSE)</f>
        <v>91</v>
      </c>
      <c r="E208">
        <f>MATCH($B208,'All scores'!$A:$A,TRUE)</f>
        <v>99</v>
      </c>
      <c r="F208" t="str">
        <f t="shared" ca="1" si="273"/>
        <v>Fremantle</v>
      </c>
      <c r="G208" s="9">
        <f t="shared" ca="1" si="287"/>
        <v>1454.8068670935902</v>
      </c>
      <c r="H208" t="b">
        <f t="shared" ca="1" si="274"/>
        <v>0</v>
      </c>
      <c r="I208" s="6" t="str">
        <f t="shared" ca="1" si="288"/>
        <v>Collingwood</v>
      </c>
      <c r="J208">
        <f t="shared" ca="1" si="240"/>
        <v>200</v>
      </c>
      <c r="K208" s="4">
        <f t="shared" ca="1" si="289"/>
        <v>0.85404396856898501</v>
      </c>
      <c r="L208" s="6" t="str">
        <f t="shared" ca="1" si="275"/>
        <v>Collingwood</v>
      </c>
      <c r="M208" s="6" t="str">
        <f t="shared" ca="1" si="290"/>
        <v>Fremantle</v>
      </c>
      <c r="N208">
        <f t="shared" ca="1" si="291"/>
        <v>1</v>
      </c>
      <c r="O208" s="3">
        <f t="shared" ca="1" si="276"/>
        <v>61</v>
      </c>
      <c r="P208" s="8">
        <f t="shared" ca="1" si="241"/>
        <v>4.1271343850450917</v>
      </c>
      <c r="Q208" s="7">
        <f t="shared" ca="1" si="292"/>
        <v>1561.7101405512865</v>
      </c>
      <c r="R208" s="7">
        <f t="shared" ca="1" si="293"/>
        <v>1454.8068670935902</v>
      </c>
      <c r="S208" s="8">
        <f t="shared" ca="1" si="294"/>
        <v>4.0834806402902757</v>
      </c>
      <c r="T208" s="9">
        <f t="shared" ca="1" si="295"/>
        <v>1573.6303131249294</v>
      </c>
      <c r="U208" s="9">
        <f t="shared" ca="1" si="242"/>
        <v>106.90327345769629</v>
      </c>
      <c r="Z208" s="9"/>
    </row>
    <row r="209" spans="1:26">
      <c r="A209" t="s">
        <v>9</v>
      </c>
      <c r="B209">
        <v>11</v>
      </c>
      <c r="C209">
        <f t="shared" ca="1" si="286"/>
        <v>1477.8409072326453</v>
      </c>
      <c r="D209">
        <f>MATCH($B209,'All scores'!$A:$A,FALSE)</f>
        <v>91</v>
      </c>
      <c r="E209">
        <f>MATCH($B209,'All scores'!$A:$A,TRUE)</f>
        <v>99</v>
      </c>
      <c r="F209" t="str">
        <f t="shared" ca="1" si="273"/>
        <v>Richmond</v>
      </c>
      <c r="G209" s="9">
        <f t="shared" ca="1" si="287"/>
        <v>1642.3985417275667</v>
      </c>
      <c r="H209" t="b">
        <f t="shared" ca="1" si="274"/>
        <v>1</v>
      </c>
      <c r="I209" s="6" t="str">
        <f t="shared" ca="1" si="288"/>
        <v>Essendon</v>
      </c>
      <c r="J209">
        <f t="shared" ca="1" si="240"/>
        <v>0</v>
      </c>
      <c r="K209" s="4">
        <f t="shared" ca="1" si="289"/>
        <v>0.27943420038987543</v>
      </c>
      <c r="L209" s="6" t="str">
        <f t="shared" ca="1" si="275"/>
        <v>Richmond</v>
      </c>
      <c r="M209" s="6" t="str">
        <f t="shared" ca="1" si="290"/>
        <v>Essendon</v>
      </c>
      <c r="N209">
        <f t="shared" ca="1" si="291"/>
        <v>0</v>
      </c>
      <c r="O209" s="3">
        <f t="shared" ca="1" si="276"/>
        <v>-71</v>
      </c>
      <c r="P209" s="8">
        <f t="shared" ca="1" si="241"/>
        <v>4.2766661190160553</v>
      </c>
      <c r="Q209" s="7">
        <f t="shared" ca="1" si="292"/>
        <v>1642.3985417275667</v>
      </c>
      <c r="R209" s="7">
        <f t="shared" ca="1" si="293"/>
        <v>1477.8409072326453</v>
      </c>
      <c r="S209" s="8">
        <f t="shared" ca="1" si="294"/>
        <v>4.2074296519334595</v>
      </c>
      <c r="T209" s="9">
        <f t="shared" ca="1" si="295"/>
        <v>1454.3269124229519</v>
      </c>
      <c r="U209" s="9">
        <f t="shared" ca="1" si="242"/>
        <v>-164.55763449492133</v>
      </c>
      <c r="Z209" s="9"/>
    </row>
    <row r="210" spans="1:26">
      <c r="A210" t="s">
        <v>14</v>
      </c>
      <c r="B210">
        <v>11</v>
      </c>
      <c r="C210">
        <f t="shared" ca="1" si="286"/>
        <v>1454.8068670935902</v>
      </c>
      <c r="D210">
        <f>MATCH($B210,'All scores'!$A:$A,FALSE)</f>
        <v>91</v>
      </c>
      <c r="E210">
        <f>MATCH($B210,'All scores'!$A:$A,TRUE)</f>
        <v>99</v>
      </c>
      <c r="F210" t="str">
        <f t="shared" ca="1" si="273"/>
        <v>Collingwood</v>
      </c>
      <c r="G210" s="9">
        <f t="shared" ca="1" si="287"/>
        <v>1561.7101405512865</v>
      </c>
      <c r="H210" t="b">
        <f t="shared" ca="1" si="274"/>
        <v>0</v>
      </c>
      <c r="I210" s="6" t="str">
        <f t="shared" ca="1" si="288"/>
        <v>Collingwood</v>
      </c>
      <c r="J210">
        <f t="shared" ca="1" si="240"/>
        <v>-200</v>
      </c>
      <c r="K210" s="4">
        <f t="shared" ca="1" si="289"/>
        <v>0.14595603143101499</v>
      </c>
      <c r="L210" s="6" t="str">
        <f t="shared" ca="1" si="275"/>
        <v>Collingwood</v>
      </c>
      <c r="M210" s="6" t="str">
        <f t="shared" ca="1" si="290"/>
        <v>Fremantle</v>
      </c>
      <c r="N210">
        <f t="shared" ca="1" si="291"/>
        <v>0</v>
      </c>
      <c r="O210" s="3">
        <f t="shared" ca="1" si="276"/>
        <v>-61</v>
      </c>
      <c r="P210" s="8">
        <f t="shared" ca="1" si="241"/>
        <v>4.1271343850450917</v>
      </c>
      <c r="Q210" s="7">
        <f t="shared" ca="1" si="292"/>
        <v>1561.7101405512865</v>
      </c>
      <c r="R210" s="7">
        <f t="shared" ca="1" si="293"/>
        <v>1454.8068670935902</v>
      </c>
      <c r="S210" s="8">
        <f t="shared" ca="1" si="294"/>
        <v>4.0834806402902757</v>
      </c>
      <c r="T210" s="9">
        <f t="shared" ca="1" si="295"/>
        <v>1442.8866945199472</v>
      </c>
      <c r="U210" s="9">
        <f t="shared" ca="1" si="242"/>
        <v>-106.90327345769629</v>
      </c>
      <c r="Z210" s="9"/>
    </row>
    <row r="211" spans="1:26">
      <c r="A211" t="s">
        <v>22</v>
      </c>
      <c r="B211">
        <v>11</v>
      </c>
      <c r="C211">
        <f t="shared" ca="1" si="286"/>
        <v>1543.2687028937391</v>
      </c>
      <c r="D211">
        <f>MATCH($B211,'All scores'!$A:$A,FALSE)</f>
        <v>91</v>
      </c>
      <c r="E211">
        <f>MATCH($B211,'All scores'!$A:$A,TRUE)</f>
        <v>99</v>
      </c>
      <c r="F211" t="str">
        <f t="shared" ca="1" si="273"/>
        <v>Gold Coast</v>
      </c>
      <c r="G211" s="9">
        <f t="shared" ca="1" si="287"/>
        <v>1379.3889207982095</v>
      </c>
      <c r="H211" t="b">
        <f t="shared" ca="1" si="274"/>
        <v>0</v>
      </c>
      <c r="I211" s="6" t="str">
        <f t="shared" ca="1" si="288"/>
        <v>Gold Coast</v>
      </c>
      <c r="J211">
        <f t="shared" ca="1" si="240"/>
        <v>-200</v>
      </c>
      <c r="K211" s="4">
        <f t="shared" ca="1" si="289"/>
        <v>0.44820529559191763</v>
      </c>
      <c r="L211" s="6" t="str">
        <f t="shared" ca="1" si="275"/>
        <v>Geelong</v>
      </c>
      <c r="M211" s="6" t="str">
        <f t="shared" ca="1" si="290"/>
        <v>Gold Coast</v>
      </c>
      <c r="N211">
        <f t="shared" ca="1" si="291"/>
        <v>1</v>
      </c>
      <c r="O211" s="3">
        <f t="shared" ca="1" si="276"/>
        <v>85</v>
      </c>
      <c r="P211" s="8">
        <f t="shared" ca="1" si="241"/>
        <v>4.4543472962535073</v>
      </c>
      <c r="Q211" s="7">
        <f t="shared" ca="1" si="292"/>
        <v>1543.2687028937391</v>
      </c>
      <c r="R211" s="7">
        <f t="shared" ca="1" si="293"/>
        <v>1379.3889207982095</v>
      </c>
      <c r="S211" s="8">
        <f t="shared" ca="1" si="294"/>
        <v>4.3825265467033452</v>
      </c>
      <c r="T211" s="9">
        <f t="shared" ca="1" si="295"/>
        <v>1591.633801701714</v>
      </c>
      <c r="U211" s="9">
        <f t="shared" ca="1" si="242"/>
        <v>163.87978209552966</v>
      </c>
      <c r="Z211" s="9"/>
    </row>
    <row r="212" spans="1:26">
      <c r="A212" t="s">
        <v>15</v>
      </c>
      <c r="B212">
        <v>11</v>
      </c>
      <c r="C212">
        <f t="shared" ca="1" si="286"/>
        <v>1379.3889207982095</v>
      </c>
      <c r="D212">
        <f>MATCH($B212,'All scores'!$A:$A,FALSE)</f>
        <v>91</v>
      </c>
      <c r="E212">
        <f>MATCH($B212,'All scores'!$A:$A,TRUE)</f>
        <v>99</v>
      </c>
      <c r="F212" t="str">
        <f t="shared" ca="1" si="273"/>
        <v>Geelong</v>
      </c>
      <c r="G212" s="9">
        <f t="shared" ca="1" si="287"/>
        <v>1543.2687028937391</v>
      </c>
      <c r="H212" t="b">
        <f t="shared" ca="1" si="274"/>
        <v>0</v>
      </c>
      <c r="I212" s="6" t="str">
        <f t="shared" ca="1" si="288"/>
        <v>Gold Coast</v>
      </c>
      <c r="J212">
        <f t="shared" ca="1" si="240"/>
        <v>200</v>
      </c>
      <c r="K212" s="4">
        <f t="shared" ca="1" si="289"/>
        <v>0.55179470440808243</v>
      </c>
      <c r="L212" s="6" t="str">
        <f t="shared" ca="1" si="275"/>
        <v>Geelong</v>
      </c>
      <c r="M212" s="6" t="str">
        <f t="shared" ca="1" si="290"/>
        <v>Gold Coast</v>
      </c>
      <c r="N212">
        <f t="shared" ca="1" si="291"/>
        <v>0</v>
      </c>
      <c r="O212" s="3">
        <f t="shared" ca="1" si="276"/>
        <v>-85</v>
      </c>
      <c r="P212" s="8">
        <f t="shared" ca="1" si="241"/>
        <v>4.4543472962535073</v>
      </c>
      <c r="Q212" s="7">
        <f t="shared" ca="1" si="292"/>
        <v>1543.2687028937391</v>
      </c>
      <c r="R212" s="7">
        <f t="shared" ca="1" si="293"/>
        <v>1379.3889207982095</v>
      </c>
      <c r="S212" s="8">
        <f t="shared" ca="1" si="294"/>
        <v>4.3825265467033452</v>
      </c>
      <c r="T212" s="9">
        <f t="shared" ca="1" si="295"/>
        <v>1331.0238219902346</v>
      </c>
      <c r="U212" s="9">
        <f t="shared" ca="1" si="242"/>
        <v>-163.87978209552966</v>
      </c>
      <c r="Z212" s="9"/>
    </row>
    <row r="213" spans="1:26">
      <c r="A213" t="s">
        <v>19</v>
      </c>
      <c r="B213">
        <v>11</v>
      </c>
      <c r="C213">
        <f t="shared" ca="1" si="286"/>
        <v>1413.916700378895</v>
      </c>
      <c r="D213">
        <f>MATCH($B213,'All scores'!$A:$A,FALSE)</f>
        <v>91</v>
      </c>
      <c r="E213">
        <f>MATCH($B213,'All scores'!$A:$A,TRUE)</f>
        <v>99</v>
      </c>
      <c r="F213" t="str">
        <f t="shared" ca="1" si="273"/>
        <v>Adelaide</v>
      </c>
      <c r="G213" s="9">
        <f t="shared" ca="1" si="287"/>
        <v>1536.2138966693701</v>
      </c>
      <c r="H213" t="b">
        <f t="shared" ca="1" si="274"/>
        <v>0</v>
      </c>
      <c r="I213" s="6" t="str">
        <f t="shared" ca="1" si="288"/>
        <v>Adelaide</v>
      </c>
      <c r="J213">
        <f t="shared" ca="1" si="240"/>
        <v>-200</v>
      </c>
      <c r="K213" s="4">
        <f t="shared" ca="1" si="289"/>
        <v>0.13525277552461454</v>
      </c>
      <c r="L213" s="6" t="str">
        <f t="shared" ca="1" si="275"/>
        <v>GWS</v>
      </c>
      <c r="M213" s="6" t="str">
        <f t="shared" ca="1" si="290"/>
        <v>Adelaide</v>
      </c>
      <c r="N213">
        <f t="shared" ca="1" si="291"/>
        <v>1</v>
      </c>
      <c r="O213" s="3">
        <f t="shared" ca="1" si="276"/>
        <v>16</v>
      </c>
      <c r="P213" s="8">
        <f t="shared" ca="1" si="241"/>
        <v>2.8332133440562162</v>
      </c>
      <c r="Q213" s="7">
        <f t="shared" ca="1" si="292"/>
        <v>1413.916700378895</v>
      </c>
      <c r="R213" s="7">
        <f t="shared" ca="1" si="293"/>
        <v>1536.2138966693701</v>
      </c>
      <c r="S213" s="8">
        <f t="shared" ca="1" si="294"/>
        <v>2.8682917479479304</v>
      </c>
      <c r="T213" s="9">
        <f t="shared" ca="1" si="295"/>
        <v>1463.5236469393676</v>
      </c>
      <c r="U213" s="9">
        <f t="shared" ca="1" si="242"/>
        <v>-122.29719629047509</v>
      </c>
      <c r="Z213" s="9"/>
    </row>
    <row r="214" spans="1:26">
      <c r="A214" t="s">
        <v>17</v>
      </c>
      <c r="B214">
        <v>11</v>
      </c>
      <c r="C214">
        <f t="shared" ca="1" si="286"/>
        <v>1464.7644376090791</v>
      </c>
      <c r="D214">
        <f>MATCH($B214,'All scores'!$A:$A,FALSE)</f>
        <v>91</v>
      </c>
      <c r="E214">
        <f>MATCH($B214,'All scores'!$A:$A,TRUE)</f>
        <v>99</v>
      </c>
      <c r="F214" t="str">
        <f t="shared" ca="1" si="273"/>
        <v>Port Adelaide</v>
      </c>
      <c r="G214" s="9">
        <f t="shared" ca="1" si="287"/>
        <v>1599.721661547984</v>
      </c>
      <c r="H214" t="b">
        <f t="shared" ca="1" si="274"/>
        <v>0</v>
      </c>
      <c r="I214" s="6" t="str">
        <f t="shared" ca="1" si="288"/>
        <v>Hawthorn</v>
      </c>
      <c r="J214">
        <f t="shared" ca="1" si="240"/>
        <v>200</v>
      </c>
      <c r="K214" s="4">
        <f t="shared" ca="1" si="289"/>
        <v>0.59252568358805491</v>
      </c>
      <c r="L214" s="6" t="str">
        <f t="shared" ca="1" si="275"/>
        <v>Hawthorn</v>
      </c>
      <c r="M214" s="6" t="str">
        <f t="shared" ca="1" si="290"/>
        <v>Port Adelaide</v>
      </c>
      <c r="N214">
        <f t="shared" ca="1" si="291"/>
        <v>1</v>
      </c>
      <c r="O214" s="3">
        <f t="shared" ca="1" si="276"/>
        <v>3</v>
      </c>
      <c r="P214" s="8">
        <f t="shared" ca="1" si="241"/>
        <v>1.3862943611198906</v>
      </c>
      <c r="Q214" s="7">
        <f t="shared" ca="1" si="292"/>
        <v>1464.7644376090791</v>
      </c>
      <c r="R214" s="7">
        <f t="shared" ca="1" si="293"/>
        <v>1599.721661547984</v>
      </c>
      <c r="S214" s="8">
        <f t="shared" ca="1" si="294"/>
        <v>1.4052593512153109</v>
      </c>
      <c r="T214" s="9">
        <f t="shared" ca="1" si="295"/>
        <v>1476.2165794794382</v>
      </c>
      <c r="U214" s="9">
        <f t="shared" ca="1" si="242"/>
        <v>-134.95722393890492</v>
      </c>
      <c r="Z214" s="9"/>
    </row>
    <row r="215" spans="1:26">
      <c r="A215" t="s">
        <v>21</v>
      </c>
      <c r="B215">
        <v>11</v>
      </c>
      <c r="C215">
        <f t="shared" ca="1" si="286"/>
        <v>1631.5060147579454</v>
      </c>
      <c r="D215">
        <f>MATCH($B215,'All scores'!$A:$A,FALSE)</f>
        <v>91</v>
      </c>
      <c r="E215">
        <f>MATCH($B215,'All scores'!$A:$A,TRUE)</f>
        <v>99</v>
      </c>
      <c r="F215" t="str">
        <f t="shared" ca="1" si="273"/>
        <v>Western Bulldogs</v>
      </c>
      <c r="G215" s="9">
        <f t="shared" ca="1" si="287"/>
        <v>1422.1999436861147</v>
      </c>
      <c r="H215" t="b">
        <f t="shared" ca="1" si="274"/>
        <v>1</v>
      </c>
      <c r="I215" s="6" t="str">
        <f t="shared" ca="1" si="288"/>
        <v>Western Bulldogs</v>
      </c>
      <c r="J215">
        <f t="shared" ca="1" si="240"/>
        <v>0</v>
      </c>
      <c r="K215" s="4">
        <f t="shared" ca="1" si="289"/>
        <v>0.76938868289625639</v>
      </c>
      <c r="L215" s="6" t="str">
        <f t="shared" ca="1" si="275"/>
        <v>Melbourne</v>
      </c>
      <c r="M215" s="6" t="str">
        <f t="shared" ca="1" si="290"/>
        <v>Western Bulldogs</v>
      </c>
      <c r="N215">
        <f t="shared" ca="1" si="291"/>
        <v>1</v>
      </c>
      <c r="O215" s="3">
        <f t="shared" ca="1" si="276"/>
        <v>49</v>
      </c>
      <c r="P215" s="8">
        <f t="shared" ca="1" si="241"/>
        <v>3.912023005428146</v>
      </c>
      <c r="Q215" s="7">
        <f t="shared" ca="1" si="292"/>
        <v>1631.5060147579454</v>
      </c>
      <c r="R215" s="7">
        <f t="shared" ca="1" si="293"/>
        <v>1422.1999436861147</v>
      </c>
      <c r="S215" s="8">
        <f t="shared" ca="1" si="294"/>
        <v>3.8318206724283659</v>
      </c>
      <c r="T215" s="9">
        <f t="shared" ca="1" si="295"/>
        <v>1649.1792390014266</v>
      </c>
      <c r="U215" s="9">
        <f t="shared" ca="1" si="242"/>
        <v>209.30607107183073</v>
      </c>
      <c r="Z215" s="9"/>
    </row>
    <row r="216" spans="1:26">
      <c r="A216" t="s">
        <v>16</v>
      </c>
      <c r="B216">
        <v>11</v>
      </c>
      <c r="C216">
        <f t="shared" ca="1" si="286"/>
        <v>1572.3297526073948</v>
      </c>
      <c r="D216">
        <f>MATCH($B216,'All scores'!$A:$A,FALSE)</f>
        <v>91</v>
      </c>
      <c r="E216">
        <f>MATCH($B216,'All scores'!$A:$A,TRUE)</f>
        <v>99</v>
      </c>
      <c r="F216" t="str">
        <f t="shared" ca="1" si="273"/>
        <v>Brisbane Lions</v>
      </c>
      <c r="G216" s="9">
        <f t="shared" ca="1" si="287"/>
        <v>1363.1438713639784</v>
      </c>
      <c r="H216" t="b">
        <f t="shared" ca="1" si="274"/>
        <v>0</v>
      </c>
      <c r="I216" s="6" t="str">
        <f t="shared" ca="1" si="288"/>
        <v>North Melbourne</v>
      </c>
      <c r="J216">
        <f t="shared" ca="1" si="240"/>
        <v>200</v>
      </c>
      <c r="K216" s="4">
        <f t="shared" ca="1" si="289"/>
        <v>0.91336749929673033</v>
      </c>
      <c r="L216" s="6" t="str">
        <f t="shared" ca="1" si="275"/>
        <v>North Melbourne</v>
      </c>
      <c r="M216" s="6" t="str">
        <f t="shared" ca="1" si="290"/>
        <v>Brisbane Lions</v>
      </c>
      <c r="N216">
        <f t="shared" ca="1" si="291"/>
        <v>1</v>
      </c>
      <c r="O216" s="3">
        <f t="shared" ca="1" si="276"/>
        <v>54</v>
      </c>
      <c r="P216" s="8">
        <f t="shared" ca="1" si="241"/>
        <v>4.0073331852324712</v>
      </c>
      <c r="Q216" s="7">
        <f t="shared" ca="1" si="292"/>
        <v>1572.3297526073948</v>
      </c>
      <c r="R216" s="7">
        <f t="shared" ca="1" si="293"/>
        <v>1363.1438713639784</v>
      </c>
      <c r="S216" s="8">
        <f t="shared" ca="1" si="294"/>
        <v>3.9252230607289156</v>
      </c>
      <c r="T216" s="9">
        <f t="shared" ca="1" si="295"/>
        <v>1579.1307903987765</v>
      </c>
      <c r="U216" s="9">
        <f t="shared" ca="1" si="242"/>
        <v>209.18588124341636</v>
      </c>
      <c r="Z216" s="9"/>
    </row>
    <row r="217" spans="1:26">
      <c r="A217" t="s">
        <v>13</v>
      </c>
      <c r="B217">
        <v>11</v>
      </c>
      <c r="C217">
        <f t="shared" ca="1" si="286"/>
        <v>1599.721661547984</v>
      </c>
      <c r="D217">
        <f>MATCH($B217,'All scores'!$A:$A,FALSE)</f>
        <v>91</v>
      </c>
      <c r="E217">
        <f>MATCH($B217,'All scores'!$A:$A,TRUE)</f>
        <v>99</v>
      </c>
      <c r="F217" t="str">
        <f t="shared" ca="1" si="273"/>
        <v>Hawthorn</v>
      </c>
      <c r="G217" s="9">
        <f t="shared" ca="1" si="287"/>
        <v>1464.7644376090791</v>
      </c>
      <c r="H217" t="b">
        <f t="shared" ca="1" si="274"/>
        <v>0</v>
      </c>
      <c r="I217" s="6" t="str">
        <f t="shared" ca="1" si="288"/>
        <v>Hawthorn</v>
      </c>
      <c r="J217">
        <f t="shared" ca="1" si="240"/>
        <v>-200</v>
      </c>
      <c r="K217" s="4">
        <f t="shared" ca="1" si="289"/>
        <v>0.40747431641194504</v>
      </c>
      <c r="L217" s="6" t="str">
        <f t="shared" ca="1" si="275"/>
        <v>Hawthorn</v>
      </c>
      <c r="M217" s="6" t="str">
        <f t="shared" ca="1" si="290"/>
        <v>Port Adelaide</v>
      </c>
      <c r="N217">
        <f t="shared" ca="1" si="291"/>
        <v>0</v>
      </c>
      <c r="O217" s="3">
        <f t="shared" ca="1" si="276"/>
        <v>-3</v>
      </c>
      <c r="P217" s="8">
        <f t="shared" ca="1" si="241"/>
        <v>1.3862943611198906</v>
      </c>
      <c r="Q217" s="7">
        <f t="shared" ca="1" si="292"/>
        <v>1464.7644376090791</v>
      </c>
      <c r="R217" s="7">
        <f t="shared" ca="1" si="293"/>
        <v>1599.721661547984</v>
      </c>
      <c r="S217" s="8">
        <f t="shared" ca="1" si="294"/>
        <v>1.4052593512153109</v>
      </c>
      <c r="T217" s="9">
        <f t="shared" ca="1" si="295"/>
        <v>1588.2695196776249</v>
      </c>
      <c r="U217" s="9">
        <f t="shared" ca="1" si="242"/>
        <v>134.95722393890492</v>
      </c>
      <c r="Z217" s="9"/>
    </row>
    <row r="218" spans="1:26">
      <c r="A218" t="s">
        <v>7</v>
      </c>
      <c r="B218">
        <v>11</v>
      </c>
      <c r="C218">
        <f t="shared" ca="1" si="286"/>
        <v>1642.3985417275667</v>
      </c>
      <c r="D218">
        <f>MATCH($B218,'All scores'!$A:$A,FALSE)</f>
        <v>91</v>
      </c>
      <c r="E218">
        <f>MATCH($B218,'All scores'!$A:$A,TRUE)</f>
        <v>99</v>
      </c>
      <c r="F218" t="str">
        <f t="shared" ca="1" si="273"/>
        <v>Essendon</v>
      </c>
      <c r="G218" s="9">
        <f t="shared" ca="1" si="287"/>
        <v>1477.8409072326453</v>
      </c>
      <c r="H218" t="b">
        <f t="shared" ca="1" si="274"/>
        <v>1</v>
      </c>
      <c r="I218" s="6" t="str">
        <f t="shared" ca="1" si="288"/>
        <v>Essendon</v>
      </c>
      <c r="J218">
        <f t="shared" ca="1" si="240"/>
        <v>0</v>
      </c>
      <c r="K218" s="4">
        <f t="shared" ca="1" si="289"/>
        <v>0.72056579961012468</v>
      </c>
      <c r="L218" s="6" t="str">
        <f t="shared" ca="1" si="275"/>
        <v>Richmond</v>
      </c>
      <c r="M218" s="6" t="str">
        <f t="shared" ca="1" si="290"/>
        <v>Essendon</v>
      </c>
      <c r="N218">
        <f t="shared" ca="1" si="291"/>
        <v>1</v>
      </c>
      <c r="O218" s="3">
        <f t="shared" ca="1" si="276"/>
        <v>71</v>
      </c>
      <c r="P218" s="8">
        <f t="shared" ca="1" si="241"/>
        <v>4.2766661190160553</v>
      </c>
      <c r="Q218" s="7">
        <f t="shared" ca="1" si="292"/>
        <v>1642.3985417275667</v>
      </c>
      <c r="R218" s="7">
        <f t="shared" ca="1" si="293"/>
        <v>1477.8409072326453</v>
      </c>
      <c r="S218" s="8">
        <f t="shared" ca="1" si="294"/>
        <v>4.2074296519334595</v>
      </c>
      <c r="T218" s="9">
        <f t="shared" ca="1" si="295"/>
        <v>1665.9125365372602</v>
      </c>
      <c r="U218" s="9">
        <f t="shared" ca="1" si="242"/>
        <v>164.55763449492133</v>
      </c>
      <c r="Z218" s="9"/>
    </row>
    <row r="219" spans="1:26">
      <c r="A219" t="s">
        <v>11</v>
      </c>
      <c r="B219">
        <v>11</v>
      </c>
      <c r="C219">
        <f t="shared" ca="1" si="286"/>
        <v>1308.9225827727662</v>
      </c>
      <c r="D219">
        <f>MATCH($B219,'All scores'!$A:$A,FALSE)</f>
        <v>91</v>
      </c>
      <c r="E219">
        <f>MATCH($B219,'All scores'!$A:$A,TRUE)</f>
        <v>99</v>
      </c>
      <c r="F219" t="str">
        <f t="shared" ca="1" si="273"/>
        <v>West Coast</v>
      </c>
      <c r="G219" s="9">
        <f t="shared" ca="1" si="287"/>
        <v>1696.0565465422133</v>
      </c>
      <c r="H219" t="b">
        <f t="shared" ca="1" si="274"/>
        <v>0</v>
      </c>
      <c r="I219" s="6" t="str">
        <f t="shared" ca="1" si="288"/>
        <v>West Coast</v>
      </c>
      <c r="J219">
        <f t="shared" ref="J219:J282" ca="1" si="296">IF(H219=TRUE,0,IF(I219=A219,HFA,-1*HFA))</f>
        <v>-200</v>
      </c>
      <c r="K219" s="4">
        <f t="shared" ca="1" si="289"/>
        <v>3.2932293084374072E-2</v>
      </c>
      <c r="L219" s="6" t="str">
        <f t="shared" ca="1" si="275"/>
        <v>West Coast</v>
      </c>
      <c r="M219" s="6" t="str">
        <f t="shared" ca="1" si="290"/>
        <v>St. Kilda</v>
      </c>
      <c r="N219">
        <f t="shared" ca="1" si="291"/>
        <v>0</v>
      </c>
      <c r="O219" s="3">
        <f t="shared" ca="1" si="276"/>
        <v>-13</v>
      </c>
      <c r="P219" s="8">
        <f t="shared" ca="1" si="241"/>
        <v>2.6390573296152584</v>
      </c>
      <c r="Q219" s="7">
        <f t="shared" ca="1" si="292"/>
        <v>1696.0565465422133</v>
      </c>
      <c r="R219" s="7">
        <f t="shared" ca="1" si="293"/>
        <v>1308.9225827727662</v>
      </c>
      <c r="S219" s="8">
        <f t="shared" ca="1" si="294"/>
        <v>2.5406982703990808</v>
      </c>
      <c r="T219" s="9">
        <f t="shared" ca="1" si="295"/>
        <v>1307.2491623711712</v>
      </c>
      <c r="U219" s="9">
        <f t="shared" ca="1" si="242"/>
        <v>-387.13396376944706</v>
      </c>
      <c r="Z219" s="9"/>
    </row>
    <row r="220" spans="1:26">
      <c r="A220" t="s">
        <v>24</v>
      </c>
      <c r="B220">
        <v>11</v>
      </c>
      <c r="C220">
        <f t="shared" ca="1" si="286"/>
        <v>1628.2091598974898</v>
      </c>
      <c r="D220">
        <f>MATCH($B220,'All scores'!$A:$A,FALSE)</f>
        <v>91</v>
      </c>
      <c r="E220">
        <f>MATCH($B220,'All scores'!$A:$A,TRUE)</f>
        <v>99</v>
      </c>
      <c r="F220" t="str">
        <f t="shared" ca="1" si="273"/>
        <v>Carlton</v>
      </c>
      <c r="G220" s="9">
        <f t="shared" ca="1" si="287"/>
        <v>1303.6013518697321</v>
      </c>
      <c r="H220" t="b">
        <f t="shared" ca="1" si="274"/>
        <v>0</v>
      </c>
      <c r="I220" s="6" t="str">
        <f t="shared" ca="1" si="288"/>
        <v>Sydney</v>
      </c>
      <c r="J220">
        <f t="shared" ca="1" si="296"/>
        <v>200</v>
      </c>
      <c r="K220" s="4">
        <f t="shared" ca="1" si="289"/>
        <v>0.95346443633659106</v>
      </c>
      <c r="L220" s="6" t="str">
        <f t="shared" ca="1" si="275"/>
        <v>Sydney</v>
      </c>
      <c r="M220" s="6" t="str">
        <f t="shared" ca="1" si="290"/>
        <v>Carlton</v>
      </c>
      <c r="N220">
        <f t="shared" ca="1" si="291"/>
        <v>1</v>
      </c>
      <c r="O220" s="3">
        <f t="shared" ca="1" si="276"/>
        <v>30</v>
      </c>
      <c r="P220" s="8">
        <f t="shared" ref="P220:P283" ca="1" si="297">LN(1+ABS(O220))</f>
        <v>3.4339872044851463</v>
      </c>
      <c r="Q220" s="7">
        <f t="shared" ca="1" si="292"/>
        <v>1628.2091598974898</v>
      </c>
      <c r="R220" s="7">
        <f t="shared" ca="1" si="293"/>
        <v>1303.6013518697321</v>
      </c>
      <c r="S220" s="8">
        <f t="shared" ca="1" si="294"/>
        <v>3.3260219354919194</v>
      </c>
      <c r="T220" s="9">
        <f t="shared" ca="1" si="295"/>
        <v>1631.3047260079893</v>
      </c>
      <c r="U220" s="9">
        <f t="shared" ref="U220:U283" ca="1" si="298">C220-G220</f>
        <v>324.60780802775776</v>
      </c>
      <c r="Z220" s="9"/>
    </row>
    <row r="221" spans="1:26">
      <c r="A221" t="s">
        <v>23</v>
      </c>
      <c r="B221">
        <v>11</v>
      </c>
      <c r="C221">
        <f t="shared" ca="1" si="286"/>
        <v>1696.0565465422133</v>
      </c>
      <c r="D221">
        <f>MATCH($B221,'All scores'!$A:$A,FALSE)</f>
        <v>91</v>
      </c>
      <c r="E221">
        <f>MATCH($B221,'All scores'!$A:$A,TRUE)</f>
        <v>99</v>
      </c>
      <c r="F221" t="str">
        <f t="shared" ca="1" si="273"/>
        <v>St. Kilda</v>
      </c>
      <c r="G221" s="9">
        <f t="shared" ca="1" si="287"/>
        <v>1308.9225827727662</v>
      </c>
      <c r="H221" t="b">
        <f t="shared" ca="1" si="274"/>
        <v>0</v>
      </c>
      <c r="I221" s="6" t="str">
        <f t="shared" ca="1" si="288"/>
        <v>West Coast</v>
      </c>
      <c r="J221">
        <f t="shared" ca="1" si="296"/>
        <v>200</v>
      </c>
      <c r="K221" s="4">
        <f t="shared" ca="1" si="289"/>
        <v>0.96706770691562582</v>
      </c>
      <c r="L221" s="6" t="str">
        <f t="shared" ca="1" si="275"/>
        <v>West Coast</v>
      </c>
      <c r="M221" s="6" t="str">
        <f t="shared" ca="1" si="290"/>
        <v>St. Kilda</v>
      </c>
      <c r="N221">
        <f t="shared" ca="1" si="291"/>
        <v>1</v>
      </c>
      <c r="O221" s="3">
        <f t="shared" ca="1" si="276"/>
        <v>13</v>
      </c>
      <c r="P221" s="8">
        <f t="shared" ca="1" si="297"/>
        <v>2.6390573296152584</v>
      </c>
      <c r="Q221" s="7">
        <f t="shared" ca="1" si="292"/>
        <v>1696.0565465422133</v>
      </c>
      <c r="R221" s="7">
        <f t="shared" ca="1" si="293"/>
        <v>1308.9225827727662</v>
      </c>
      <c r="S221" s="8">
        <f t="shared" ca="1" si="294"/>
        <v>2.5406982703990808</v>
      </c>
      <c r="T221" s="9">
        <f t="shared" ca="1" si="295"/>
        <v>1697.7299669438082</v>
      </c>
      <c r="U221" s="9">
        <f t="shared" ca="1" si="298"/>
        <v>387.13396376944706</v>
      </c>
      <c r="Z221" s="9"/>
    </row>
    <row r="222" spans="1:26">
      <c r="A222" t="s">
        <v>20</v>
      </c>
      <c r="B222">
        <v>11</v>
      </c>
      <c r="C222">
        <f t="shared" ca="1" si="286"/>
        <v>1422.1999436861147</v>
      </c>
      <c r="D222">
        <f>MATCH($B222,'All scores'!$A:$A,FALSE)</f>
        <v>91</v>
      </c>
      <c r="E222">
        <f>MATCH($B222,'All scores'!$A:$A,TRUE)</f>
        <v>99</v>
      </c>
      <c r="F222" t="str">
        <f t="shared" ca="1" si="273"/>
        <v>Melbourne</v>
      </c>
      <c r="G222" s="9">
        <f t="shared" ca="1" si="287"/>
        <v>1631.5060147579454</v>
      </c>
      <c r="H222" t="b">
        <f t="shared" ca="1" si="274"/>
        <v>1</v>
      </c>
      <c r="I222" s="6" t="str">
        <f t="shared" ca="1" si="288"/>
        <v>Western Bulldogs</v>
      </c>
      <c r="J222">
        <f t="shared" ca="1" si="296"/>
        <v>0</v>
      </c>
      <c r="K222" s="4">
        <f t="shared" ca="1" si="289"/>
        <v>0.23061131710374355</v>
      </c>
      <c r="L222" s="6" t="str">
        <f t="shared" ca="1" si="275"/>
        <v>Melbourne</v>
      </c>
      <c r="M222" s="6" t="str">
        <f t="shared" ca="1" si="290"/>
        <v>Western Bulldogs</v>
      </c>
      <c r="N222">
        <f t="shared" ca="1" si="291"/>
        <v>0</v>
      </c>
      <c r="O222" s="3">
        <f t="shared" ca="1" si="276"/>
        <v>-49</v>
      </c>
      <c r="P222" s="8">
        <f t="shared" ca="1" si="297"/>
        <v>3.912023005428146</v>
      </c>
      <c r="Q222" s="7">
        <f t="shared" ca="1" si="292"/>
        <v>1631.5060147579454</v>
      </c>
      <c r="R222" s="7">
        <f t="shared" ca="1" si="293"/>
        <v>1422.1999436861147</v>
      </c>
      <c r="S222" s="8">
        <f t="shared" ca="1" si="294"/>
        <v>3.8318206724283659</v>
      </c>
      <c r="T222" s="9">
        <f t="shared" ca="1" si="295"/>
        <v>1404.5267194426335</v>
      </c>
      <c r="U222" s="9">
        <f t="shared" ca="1" si="298"/>
        <v>-209.30607107183073</v>
      </c>
      <c r="Z222" s="9"/>
    </row>
    <row r="223" spans="1:26">
      <c r="A223" t="s">
        <v>10</v>
      </c>
      <c r="B223">
        <v>12</v>
      </c>
      <c r="C223">
        <f t="shared" ref="C223:C224" ca="1" si="299">VLOOKUP(A223,$I$2:$AG$19,B223+1,FALSE)</f>
        <v>1486.6069501088975</v>
      </c>
      <c r="D223">
        <f>MATCH($B223,'All scores'!$A:$A,FALSE)</f>
        <v>100</v>
      </c>
      <c r="E223">
        <f>MATCH($B223,'All scores'!$A:$A,TRUE)</f>
        <v>106</v>
      </c>
      <c r="F223" t="str">
        <f t="shared" ca="1" si="273"/>
        <v>Fremantle</v>
      </c>
      <c r="G223" s="9">
        <f t="shared" ref="G223:G224" ca="1" si="300">VLOOKUP(F223,$I$2:$AG$19,B223+1,FALSE)</f>
        <v>1442.8866945199472</v>
      </c>
      <c r="H223" t="b">
        <f t="shared" ca="1" si="274"/>
        <v>0</v>
      </c>
      <c r="I223" s="6" t="str">
        <f t="shared" ref="I223:I224" ca="1" si="301">IFERROR(VLOOKUP($A223,INDIRECT(_xlfn.CONCAT("'All scores'!$B$",$D223,":$T$",$E223)),1,FALSE),F223)</f>
        <v>Fremantle</v>
      </c>
      <c r="J223">
        <f t="shared" ca="1" si="296"/>
        <v>-200</v>
      </c>
      <c r="K223" s="4">
        <f t="shared" ref="K223:K224" ca="1" si="302">1/(1+(10^((G223-C223-J223)/400)))</f>
        <v>0.2891288970063724</v>
      </c>
      <c r="L223" s="6" t="str">
        <f t="shared" ca="1" si="275"/>
        <v>Fremantle</v>
      </c>
      <c r="M223" s="6" t="str">
        <f t="shared" ref="M223:M224" ca="1" si="303">IF(L223=A223,F223,A223)</f>
        <v>Adelaide</v>
      </c>
      <c r="N223">
        <f t="shared" ref="N223:N224" ca="1" si="304">IF(L223="Draw",0.5,IF(L223=A223,1,0))</f>
        <v>0</v>
      </c>
      <c r="O223" s="3">
        <f t="shared" ca="1" si="276"/>
        <v>-3</v>
      </c>
      <c r="P223" s="8">
        <f t="shared" ca="1" si="297"/>
        <v>1.3862943611198906</v>
      </c>
      <c r="Q223" s="7">
        <f t="shared" ref="Q223:Q224" ca="1" si="305">VLOOKUP(L223,$I$2:$AG$19,$B223+1,FALSE)</f>
        <v>1442.8866945199472</v>
      </c>
      <c r="R223" s="7">
        <f t="shared" ref="R223:R224" ca="1" si="306">VLOOKUP(M223,$I$2:$AG$19,$B223+1,FALSE)</f>
        <v>1486.6069501088975</v>
      </c>
      <c r="S223" s="8">
        <f t="shared" ref="S223:S224" ca="1" si="307">IFERROR((MVC/((Q223-R223)*0.001+MVC))*P223,1)</f>
        <v>1.3923818903321652</v>
      </c>
      <c r="T223" s="9">
        <f t="shared" ref="T223:T224" ca="1" si="308">IFERROR(C223+k*S223*(N223-K223),C223)</f>
        <v>1478.5553933056299</v>
      </c>
      <c r="U223" s="9">
        <f t="shared" ca="1" si="298"/>
        <v>43.720255588950295</v>
      </c>
      <c r="Z223" s="9"/>
    </row>
    <row r="224" spans="1:26">
      <c r="A224" t="s">
        <v>12</v>
      </c>
      <c r="B224">
        <v>12</v>
      </c>
      <c r="C224">
        <f t="shared" ca="1" si="299"/>
        <v>1356.3428335725966</v>
      </c>
      <c r="D224">
        <f>MATCH($B224,'All scores'!$A:$A,FALSE)</f>
        <v>100</v>
      </c>
      <c r="E224">
        <f>MATCH($B224,'All scores'!$A:$A,TRUE)</f>
        <v>106</v>
      </c>
      <c r="F224" t="str">
        <f t="shared" ca="1" si="273"/>
        <v>Essendon</v>
      </c>
      <c r="G224" s="9">
        <f t="shared" ca="1" si="300"/>
        <v>1454.3269124229519</v>
      </c>
      <c r="H224" t="b">
        <f t="shared" ca="1" si="274"/>
        <v>0</v>
      </c>
      <c r="I224" s="6" t="str">
        <f t="shared" ca="1" si="301"/>
        <v>Brisbane Lions</v>
      </c>
      <c r="J224">
        <f t="shared" ca="1" si="296"/>
        <v>200</v>
      </c>
      <c r="K224" s="4">
        <f t="shared" ca="1" si="302"/>
        <v>0.64273411430619232</v>
      </c>
      <c r="L224" s="6" t="str">
        <f t="shared" ca="1" si="275"/>
        <v>Essendon</v>
      </c>
      <c r="M224" s="6" t="str">
        <f t="shared" ca="1" si="303"/>
        <v>Brisbane Lions</v>
      </c>
      <c r="N224">
        <f t="shared" ca="1" si="304"/>
        <v>0</v>
      </c>
      <c r="O224" s="3">
        <f t="shared" ca="1" si="276"/>
        <v>-22</v>
      </c>
      <c r="P224" s="8">
        <f t="shared" ca="1" si="297"/>
        <v>3.1354942159291497</v>
      </c>
      <c r="Q224" s="7">
        <f t="shared" ca="1" si="305"/>
        <v>1454.3269124229519</v>
      </c>
      <c r="R224" s="7">
        <f t="shared" ca="1" si="306"/>
        <v>1356.3428335725966</v>
      </c>
      <c r="S224" s="8">
        <f t="shared" ca="1" si="307"/>
        <v>3.1050694786658073</v>
      </c>
      <c r="T224" s="9">
        <f t="shared" ca="1" si="308"/>
        <v>1316.4281519480076</v>
      </c>
      <c r="U224" s="9">
        <f t="shared" ca="1" si="298"/>
        <v>-97.984078850355218</v>
      </c>
      <c r="Z224" s="9"/>
    </row>
    <row r="225" spans="1:26">
      <c r="A225" t="s">
        <v>18</v>
      </c>
      <c r="B225">
        <v>12</v>
      </c>
      <c r="C225">
        <f t="shared" ref="C225:C230" ca="1" si="309">VLOOKUP(A225,$I$2:$AG$19,B225+1,FALSE)</f>
        <v>1573.6303131249294</v>
      </c>
      <c r="D225">
        <f>MATCH($B225,'All scores'!$A:$A,FALSE)</f>
        <v>100</v>
      </c>
      <c r="E225">
        <f>MATCH($B225,'All scores'!$A:$A,TRUE)</f>
        <v>106</v>
      </c>
      <c r="F225" t="str">
        <f t="shared" ca="1" si="273"/>
        <v>Melbourne</v>
      </c>
      <c r="G225" s="9">
        <f t="shared" ref="G225:G230" ca="1" si="310">VLOOKUP(F225,$I$2:$AG$19,B225+1,FALSE)</f>
        <v>1649.1792390014266</v>
      </c>
      <c r="H225" t="b">
        <f t="shared" ca="1" si="274"/>
        <v>1</v>
      </c>
      <c r="I225" s="6" t="str">
        <f t="shared" ref="I225:I230" ca="1" si="311">IFERROR(VLOOKUP($A225,INDIRECT(_xlfn.CONCAT("'All scores'!$B$",$D225,":$T$",$E225)),1,FALSE),F225)</f>
        <v>Melbourne</v>
      </c>
      <c r="J225">
        <f t="shared" ca="1" si="296"/>
        <v>0</v>
      </c>
      <c r="K225" s="4">
        <f t="shared" ref="K225:K230" ca="1" si="312">1/(1+(10^((G225-C225-J225)/400)))</f>
        <v>0.3929581596324358</v>
      </c>
      <c r="L225" s="6" t="str">
        <f t="shared" ca="1" si="275"/>
        <v>Collingwood</v>
      </c>
      <c r="M225" s="6" t="str">
        <f t="shared" ref="M225:M230" ca="1" si="313">IF(L225=A225,F225,A225)</f>
        <v>Melbourne</v>
      </c>
      <c r="N225">
        <f t="shared" ref="N225:N230" ca="1" si="314">IF(L225="Draw",0.5,IF(L225=A225,1,0))</f>
        <v>1</v>
      </c>
      <c r="O225" s="3">
        <f t="shared" ca="1" si="276"/>
        <v>42</v>
      </c>
      <c r="P225" s="8">
        <f t="shared" ca="1" si="297"/>
        <v>3.7612001156935624</v>
      </c>
      <c r="Q225" s="7">
        <f t="shared" ref="Q225:Q230" ca="1" si="315">VLOOKUP(L225,$I$2:$AG$19,$B225+1,FALSE)</f>
        <v>1573.6303131249294</v>
      </c>
      <c r="R225" s="7">
        <f t="shared" ref="R225:R230" ca="1" si="316">VLOOKUP(M225,$I$2:$AG$19,$B225+1,FALSE)</f>
        <v>1649.1792390014266</v>
      </c>
      <c r="S225" s="8">
        <f t="shared" ref="S225:S230" ca="1" si="317">IFERROR((MVC/((Q225-R225)*0.001+MVC))*P225,1)</f>
        <v>3.7898318885367068</v>
      </c>
      <c r="T225" s="9">
        <f t="shared" ref="T225:T230" ca="1" si="318">IFERROR(C225+k*S225*(N225-K225),C225)</f>
        <v>1619.6420436109495</v>
      </c>
      <c r="U225" s="9">
        <f t="shared" ca="1" si="298"/>
        <v>-75.548925876497151</v>
      </c>
      <c r="Z225" s="9"/>
    </row>
    <row r="226" spans="1:26">
      <c r="A226" t="s">
        <v>9</v>
      </c>
      <c r="B226">
        <v>12</v>
      </c>
      <c r="C226">
        <f t="shared" ca="1" si="309"/>
        <v>1454.3269124229519</v>
      </c>
      <c r="D226">
        <f>MATCH($B226,'All scores'!$A:$A,FALSE)</f>
        <v>100</v>
      </c>
      <c r="E226">
        <f>MATCH($B226,'All scores'!$A:$A,TRUE)</f>
        <v>106</v>
      </c>
      <c r="F226" t="str">
        <f t="shared" ca="1" si="273"/>
        <v>Brisbane Lions</v>
      </c>
      <c r="G226" s="9">
        <f t="shared" ca="1" si="310"/>
        <v>1356.3428335725966</v>
      </c>
      <c r="H226" t="b">
        <f t="shared" ca="1" si="274"/>
        <v>0</v>
      </c>
      <c r="I226" s="6" t="str">
        <f t="shared" ca="1" si="311"/>
        <v>Brisbane Lions</v>
      </c>
      <c r="J226">
        <f t="shared" ca="1" si="296"/>
        <v>-200</v>
      </c>
      <c r="K226" s="4">
        <f t="shared" ca="1" si="312"/>
        <v>0.35726588569380757</v>
      </c>
      <c r="L226" s="6" t="str">
        <f t="shared" ca="1" si="275"/>
        <v>Essendon</v>
      </c>
      <c r="M226" s="6" t="str">
        <f t="shared" ca="1" si="313"/>
        <v>Brisbane Lions</v>
      </c>
      <c r="N226">
        <f t="shared" ca="1" si="314"/>
        <v>1</v>
      </c>
      <c r="O226" s="3">
        <f t="shared" ca="1" si="276"/>
        <v>22</v>
      </c>
      <c r="P226" s="8">
        <f t="shared" ca="1" si="297"/>
        <v>3.1354942159291497</v>
      </c>
      <c r="Q226" s="7">
        <f t="shared" ca="1" si="315"/>
        <v>1454.3269124229519</v>
      </c>
      <c r="R226" s="7">
        <f t="shared" ca="1" si="316"/>
        <v>1356.3428335725966</v>
      </c>
      <c r="S226" s="8">
        <f t="shared" ca="1" si="317"/>
        <v>3.1050694786658073</v>
      </c>
      <c r="T226" s="9">
        <f t="shared" ca="1" si="318"/>
        <v>1494.241594047541</v>
      </c>
      <c r="U226" s="9">
        <f t="shared" ca="1" si="298"/>
        <v>97.984078850355218</v>
      </c>
      <c r="Z226" s="9"/>
    </row>
    <row r="227" spans="1:26">
      <c r="A227" t="s">
        <v>14</v>
      </c>
      <c r="B227">
        <v>12</v>
      </c>
      <c r="C227">
        <f t="shared" ca="1" si="309"/>
        <v>1442.8866945199472</v>
      </c>
      <c r="D227">
        <f>MATCH($B227,'All scores'!$A:$A,FALSE)</f>
        <v>100</v>
      </c>
      <c r="E227">
        <f>MATCH($B227,'All scores'!$A:$A,TRUE)</f>
        <v>106</v>
      </c>
      <c r="F227" t="str">
        <f t="shared" ca="1" si="273"/>
        <v>Adelaide</v>
      </c>
      <c r="G227" s="9">
        <f t="shared" ca="1" si="310"/>
        <v>1486.6069501088975</v>
      </c>
      <c r="H227" t="b">
        <f t="shared" ca="1" si="274"/>
        <v>0</v>
      </c>
      <c r="I227" s="6" t="str">
        <f t="shared" ca="1" si="311"/>
        <v>Fremantle</v>
      </c>
      <c r="J227">
        <f t="shared" ca="1" si="296"/>
        <v>200</v>
      </c>
      <c r="K227" s="4">
        <f t="shared" ca="1" si="312"/>
        <v>0.71087110299362755</v>
      </c>
      <c r="L227" s="6" t="str">
        <f t="shared" ca="1" si="275"/>
        <v>Fremantle</v>
      </c>
      <c r="M227" s="6" t="str">
        <f t="shared" ca="1" si="313"/>
        <v>Adelaide</v>
      </c>
      <c r="N227">
        <f t="shared" ca="1" si="314"/>
        <v>1</v>
      </c>
      <c r="O227" s="3">
        <f t="shared" ca="1" si="276"/>
        <v>3</v>
      </c>
      <c r="P227" s="8">
        <f t="shared" ca="1" si="297"/>
        <v>1.3862943611198906</v>
      </c>
      <c r="Q227" s="7">
        <f t="shared" ca="1" si="315"/>
        <v>1442.8866945199472</v>
      </c>
      <c r="R227" s="7">
        <f t="shared" ca="1" si="316"/>
        <v>1486.6069501088975</v>
      </c>
      <c r="S227" s="8">
        <f t="shared" ca="1" si="317"/>
        <v>1.3923818903321652</v>
      </c>
      <c r="T227" s="9">
        <f t="shared" ca="1" si="318"/>
        <v>1450.9382513232149</v>
      </c>
      <c r="U227" s="9">
        <f t="shared" ca="1" si="298"/>
        <v>-43.720255588950295</v>
      </c>
      <c r="Z227" s="9"/>
    </row>
    <row r="228" spans="1:26">
      <c r="A228" t="s">
        <v>22</v>
      </c>
      <c r="B228">
        <v>12</v>
      </c>
      <c r="C228">
        <f t="shared" ca="1" si="309"/>
        <v>1591.633801701714</v>
      </c>
      <c r="D228">
        <f>MATCH($B228,'All scores'!$A:$A,FALSE)</f>
        <v>100</v>
      </c>
      <c r="E228">
        <f>MATCH($B228,'All scores'!$A:$A,TRUE)</f>
        <v>106</v>
      </c>
      <c r="F228" t="str">
        <f t="shared" ca="1" si="273"/>
        <v>North Melbourne</v>
      </c>
      <c r="G228" s="9">
        <f t="shared" ca="1" si="310"/>
        <v>1579.1307903987765</v>
      </c>
      <c r="H228" t="b">
        <f t="shared" ca="1" si="274"/>
        <v>1</v>
      </c>
      <c r="I228" s="6" t="str">
        <f t="shared" ca="1" si="311"/>
        <v>Geelong</v>
      </c>
      <c r="J228">
        <f t="shared" ca="1" si="296"/>
        <v>0</v>
      </c>
      <c r="K228" s="4">
        <f t="shared" ca="1" si="312"/>
        <v>0.51798551638007018</v>
      </c>
      <c r="L228" s="6" t="str">
        <f t="shared" ca="1" si="275"/>
        <v>Geelong</v>
      </c>
      <c r="M228" s="6" t="str">
        <f t="shared" ca="1" si="313"/>
        <v>North Melbourne</v>
      </c>
      <c r="N228">
        <f t="shared" ca="1" si="314"/>
        <v>1</v>
      </c>
      <c r="O228" s="3">
        <f t="shared" ca="1" si="276"/>
        <v>37</v>
      </c>
      <c r="P228" s="8">
        <f t="shared" ca="1" si="297"/>
        <v>3.6375861597263857</v>
      </c>
      <c r="Q228" s="7">
        <f t="shared" ca="1" si="315"/>
        <v>1591.633801701714</v>
      </c>
      <c r="R228" s="7">
        <f t="shared" ca="1" si="316"/>
        <v>1579.1307903987765</v>
      </c>
      <c r="S228" s="8">
        <f t="shared" ca="1" si="317"/>
        <v>3.6330437610055935</v>
      </c>
      <c r="T228" s="9">
        <f t="shared" ca="1" si="318"/>
        <v>1626.6573959503085</v>
      </c>
      <c r="U228" s="9">
        <f t="shared" ca="1" si="298"/>
        <v>12.503011302937466</v>
      </c>
      <c r="Z228" s="9"/>
    </row>
    <row r="229" spans="1:26">
      <c r="A229" t="s">
        <v>15</v>
      </c>
      <c r="B229">
        <v>12</v>
      </c>
      <c r="C229">
        <f t="shared" ca="1" si="309"/>
        <v>1331.0238219902346</v>
      </c>
      <c r="D229">
        <f>MATCH($B229,'All scores'!$A:$A,FALSE)</f>
        <v>100</v>
      </c>
      <c r="E229">
        <f>MATCH($B229,'All scores'!$A:$A,TRUE)</f>
        <v>106</v>
      </c>
      <c r="F229" t="str">
        <f t="shared" ca="1" si="273"/>
        <v>GWS</v>
      </c>
      <c r="G229" s="9">
        <f t="shared" ca="1" si="310"/>
        <v>1463.5236469393676</v>
      </c>
      <c r="H229" t="b">
        <f t="shared" ca="1" si="274"/>
        <v>0</v>
      </c>
      <c r="I229" s="6" t="str">
        <f t="shared" ca="1" si="311"/>
        <v>GWS</v>
      </c>
      <c r="J229">
        <f t="shared" ca="1" si="296"/>
        <v>-200</v>
      </c>
      <c r="K229" s="4">
        <f t="shared" ca="1" si="312"/>
        <v>0.12852957995847047</v>
      </c>
      <c r="L229" s="6" t="str">
        <f t="shared" ca="1" si="275"/>
        <v>GWS</v>
      </c>
      <c r="M229" s="6" t="str">
        <f t="shared" ca="1" si="313"/>
        <v>Gold Coast</v>
      </c>
      <c r="N229">
        <f t="shared" ca="1" si="314"/>
        <v>0</v>
      </c>
      <c r="O229" s="3">
        <f t="shared" ca="1" si="276"/>
        <v>-108</v>
      </c>
      <c r="P229" s="8">
        <f t="shared" ca="1" si="297"/>
        <v>4.6913478822291435</v>
      </c>
      <c r="Q229" s="7">
        <f t="shared" ca="1" si="315"/>
        <v>1463.5236469393676</v>
      </c>
      <c r="R229" s="7">
        <f t="shared" ca="1" si="316"/>
        <v>1331.0238219902346</v>
      </c>
      <c r="S229" s="8">
        <f t="shared" ca="1" si="317"/>
        <v>4.6300004572195439</v>
      </c>
      <c r="T229" s="9">
        <f t="shared" ca="1" si="318"/>
        <v>1319.1219817107556</v>
      </c>
      <c r="U229" s="9">
        <f t="shared" ca="1" si="298"/>
        <v>-132.49982494913297</v>
      </c>
      <c r="Z229" s="9"/>
    </row>
    <row r="230" spans="1:26">
      <c r="A230" t="s">
        <v>19</v>
      </c>
      <c r="B230">
        <v>12</v>
      </c>
      <c r="C230">
        <f t="shared" ca="1" si="309"/>
        <v>1463.5236469393676</v>
      </c>
      <c r="D230">
        <f>MATCH($B230,'All scores'!$A:$A,FALSE)</f>
        <v>100</v>
      </c>
      <c r="E230">
        <f>MATCH($B230,'All scores'!$A:$A,TRUE)</f>
        <v>106</v>
      </c>
      <c r="F230" t="str">
        <f t="shared" ca="1" si="273"/>
        <v>Gold Coast</v>
      </c>
      <c r="G230" s="9">
        <f t="shared" ca="1" si="310"/>
        <v>1331.0238219902346</v>
      </c>
      <c r="H230" t="b">
        <f t="shared" ca="1" si="274"/>
        <v>0</v>
      </c>
      <c r="I230" s="6" t="str">
        <f t="shared" ca="1" si="311"/>
        <v>GWS</v>
      </c>
      <c r="J230">
        <f t="shared" ca="1" si="296"/>
        <v>200</v>
      </c>
      <c r="K230" s="4">
        <f t="shared" ca="1" si="312"/>
        <v>0.87147042004152964</v>
      </c>
      <c r="L230" s="6" t="str">
        <f t="shared" ca="1" si="275"/>
        <v>GWS</v>
      </c>
      <c r="M230" s="6" t="str">
        <f t="shared" ca="1" si="313"/>
        <v>Gold Coast</v>
      </c>
      <c r="N230">
        <f t="shared" ca="1" si="314"/>
        <v>1</v>
      </c>
      <c r="O230" s="3">
        <f t="shared" ca="1" si="276"/>
        <v>108</v>
      </c>
      <c r="P230" s="8">
        <f t="shared" ca="1" si="297"/>
        <v>4.6913478822291435</v>
      </c>
      <c r="Q230" s="7">
        <f t="shared" ca="1" si="315"/>
        <v>1463.5236469393676</v>
      </c>
      <c r="R230" s="7">
        <f t="shared" ca="1" si="316"/>
        <v>1331.0238219902346</v>
      </c>
      <c r="S230" s="8">
        <f t="shared" ca="1" si="317"/>
        <v>4.6300004572195439</v>
      </c>
      <c r="T230" s="9">
        <f t="shared" ca="1" si="318"/>
        <v>1475.4254872188467</v>
      </c>
      <c r="U230" s="9">
        <f t="shared" ca="1" si="298"/>
        <v>132.49982494913297</v>
      </c>
      <c r="Z230" s="9"/>
    </row>
    <row r="231" spans="1:26">
      <c r="A231" t="s">
        <v>21</v>
      </c>
      <c r="B231">
        <v>12</v>
      </c>
      <c r="C231">
        <f t="shared" ref="C231:C236" ca="1" si="319">VLOOKUP(A231,$I$2:$AG$19,B231+1,FALSE)</f>
        <v>1649.1792390014266</v>
      </c>
      <c r="D231">
        <f>MATCH($B231,'All scores'!$A:$A,FALSE)</f>
        <v>100</v>
      </c>
      <c r="E231">
        <f>MATCH($B231,'All scores'!$A:$A,TRUE)</f>
        <v>106</v>
      </c>
      <c r="F231" t="str">
        <f t="shared" ca="1" si="273"/>
        <v>Collingwood</v>
      </c>
      <c r="G231" s="9">
        <f t="shared" ref="G231:G236" ca="1" si="320">VLOOKUP(F231,$I$2:$AG$19,B231+1,FALSE)</f>
        <v>1573.6303131249294</v>
      </c>
      <c r="H231" t="b">
        <f t="shared" ca="1" si="274"/>
        <v>1</v>
      </c>
      <c r="I231" s="6" t="str">
        <f t="shared" ref="I231:I236" ca="1" si="321">IFERROR(VLOOKUP($A231,INDIRECT(_xlfn.CONCAT("'All scores'!$B$",$D231,":$T$",$E231)),1,FALSE),F231)</f>
        <v>Melbourne</v>
      </c>
      <c r="J231">
        <f t="shared" ca="1" si="296"/>
        <v>0</v>
      </c>
      <c r="K231" s="4">
        <f t="shared" ref="K231:K236" ca="1" si="322">1/(1+(10^((G231-C231-J231)/400)))</f>
        <v>0.60704184036756426</v>
      </c>
      <c r="L231" s="6" t="str">
        <f t="shared" ca="1" si="275"/>
        <v>Collingwood</v>
      </c>
      <c r="M231" s="6" t="str">
        <f t="shared" ref="M231:M236" ca="1" si="323">IF(L231=A231,F231,A231)</f>
        <v>Melbourne</v>
      </c>
      <c r="N231">
        <f t="shared" ref="N231:N236" ca="1" si="324">IF(L231="Draw",0.5,IF(L231=A231,1,0))</f>
        <v>0</v>
      </c>
      <c r="O231" s="3">
        <f t="shared" ca="1" si="276"/>
        <v>-42</v>
      </c>
      <c r="P231" s="8">
        <f t="shared" ca="1" si="297"/>
        <v>3.7612001156935624</v>
      </c>
      <c r="Q231" s="7">
        <f t="shared" ref="Q231:Q236" ca="1" si="325">VLOOKUP(L231,$I$2:$AG$19,$B231+1,FALSE)</f>
        <v>1573.6303131249294</v>
      </c>
      <c r="R231" s="7">
        <f t="shared" ref="R231:R236" ca="1" si="326">VLOOKUP(M231,$I$2:$AG$19,$B231+1,FALSE)</f>
        <v>1649.1792390014266</v>
      </c>
      <c r="S231" s="8">
        <f t="shared" ref="S231:S236" ca="1" si="327">IFERROR((MVC/((Q231-R231)*0.001+MVC))*P231,1)</f>
        <v>3.7898318885367068</v>
      </c>
      <c r="T231" s="9">
        <f t="shared" ref="T231:T236" ca="1" si="328">IFERROR(C231+k*S231*(N231-K231),C231)</f>
        <v>1603.1675085154066</v>
      </c>
      <c r="U231" s="9">
        <f t="shared" ca="1" si="298"/>
        <v>75.548925876497151</v>
      </c>
      <c r="Z231" s="9"/>
    </row>
    <row r="232" spans="1:26">
      <c r="A232" t="s">
        <v>16</v>
      </c>
      <c r="B232">
        <v>12</v>
      </c>
      <c r="C232">
        <f t="shared" ca="1" si="319"/>
        <v>1579.1307903987765</v>
      </c>
      <c r="D232">
        <f>MATCH($B232,'All scores'!$A:$A,FALSE)</f>
        <v>100</v>
      </c>
      <c r="E232">
        <f>MATCH($B232,'All scores'!$A:$A,TRUE)</f>
        <v>106</v>
      </c>
      <c r="F232" t="str">
        <f t="shared" ca="1" si="273"/>
        <v>Geelong</v>
      </c>
      <c r="G232" s="9">
        <f t="shared" ca="1" si="320"/>
        <v>1591.633801701714</v>
      </c>
      <c r="H232" t="b">
        <f t="shared" ca="1" si="274"/>
        <v>1</v>
      </c>
      <c r="I232" s="6" t="str">
        <f t="shared" ca="1" si="321"/>
        <v>Geelong</v>
      </c>
      <c r="J232">
        <f t="shared" ca="1" si="296"/>
        <v>0</v>
      </c>
      <c r="K232" s="4">
        <f t="shared" ca="1" si="322"/>
        <v>0.48201448361992982</v>
      </c>
      <c r="L232" s="6" t="str">
        <f t="shared" ca="1" si="275"/>
        <v>Geelong</v>
      </c>
      <c r="M232" s="6" t="str">
        <f t="shared" ca="1" si="323"/>
        <v>North Melbourne</v>
      </c>
      <c r="N232">
        <f t="shared" ca="1" si="324"/>
        <v>0</v>
      </c>
      <c r="O232" s="3">
        <f t="shared" ca="1" si="276"/>
        <v>-37</v>
      </c>
      <c r="P232" s="8">
        <f t="shared" ca="1" si="297"/>
        <v>3.6375861597263857</v>
      </c>
      <c r="Q232" s="7">
        <f t="shared" ca="1" si="325"/>
        <v>1591.633801701714</v>
      </c>
      <c r="R232" s="7">
        <f t="shared" ca="1" si="326"/>
        <v>1579.1307903987765</v>
      </c>
      <c r="S232" s="8">
        <f t="shared" ca="1" si="327"/>
        <v>3.6330437610055935</v>
      </c>
      <c r="T232" s="9">
        <f t="shared" ca="1" si="328"/>
        <v>1544.1071961501821</v>
      </c>
      <c r="U232" s="9">
        <f t="shared" ca="1" si="298"/>
        <v>-12.503011302937466</v>
      </c>
      <c r="Z232" s="9"/>
    </row>
    <row r="233" spans="1:26">
      <c r="A233" t="s">
        <v>13</v>
      </c>
      <c r="B233">
        <v>12</v>
      </c>
      <c r="C233">
        <f t="shared" ca="1" si="319"/>
        <v>1588.2695196776249</v>
      </c>
      <c r="D233">
        <f>MATCH($B233,'All scores'!$A:$A,FALSE)</f>
        <v>100</v>
      </c>
      <c r="E233">
        <f>MATCH($B233,'All scores'!$A:$A,TRUE)</f>
        <v>106</v>
      </c>
      <c r="F233" t="str">
        <f t="shared" ca="1" si="273"/>
        <v>Richmond</v>
      </c>
      <c r="G233" s="9">
        <f t="shared" ca="1" si="320"/>
        <v>1665.9125365372602</v>
      </c>
      <c r="H233" t="b">
        <f t="shared" ca="1" si="274"/>
        <v>0</v>
      </c>
      <c r="I233" s="6" t="str">
        <f t="shared" ca="1" si="321"/>
        <v>Port Adelaide</v>
      </c>
      <c r="J233">
        <f t="shared" ca="1" si="296"/>
        <v>200</v>
      </c>
      <c r="K233" s="4">
        <f t="shared" ca="1" si="322"/>
        <v>0.66915005838506825</v>
      </c>
      <c r="L233" s="6" t="str">
        <f t="shared" ca="1" si="275"/>
        <v>Port Adelaide</v>
      </c>
      <c r="M233" s="6" t="str">
        <f t="shared" ca="1" si="323"/>
        <v>Richmond</v>
      </c>
      <c r="N233">
        <f t="shared" ca="1" si="324"/>
        <v>1</v>
      </c>
      <c r="O233" s="3">
        <f t="shared" ca="1" si="276"/>
        <v>14</v>
      </c>
      <c r="P233" s="8">
        <f t="shared" ca="1" si="297"/>
        <v>2.7080502011022101</v>
      </c>
      <c r="Q233" s="7">
        <f t="shared" ca="1" si="325"/>
        <v>1588.2695196776249</v>
      </c>
      <c r="R233" s="7">
        <f t="shared" ca="1" si="326"/>
        <v>1665.9125365372602</v>
      </c>
      <c r="S233" s="8">
        <f t="shared" ca="1" si="327"/>
        <v>2.7292408504386718</v>
      </c>
      <c r="T233" s="9">
        <f t="shared" ca="1" si="328"/>
        <v>1606.3289031980394</v>
      </c>
      <c r="U233" s="9">
        <f t="shared" ca="1" si="298"/>
        <v>-77.643016859635281</v>
      </c>
      <c r="Z233" s="9"/>
    </row>
    <row r="234" spans="1:26">
      <c r="A234" t="s">
        <v>7</v>
      </c>
      <c r="B234">
        <v>12</v>
      </c>
      <c r="C234">
        <f t="shared" ca="1" si="319"/>
        <v>1665.9125365372602</v>
      </c>
      <c r="D234">
        <f>MATCH($B234,'All scores'!$A:$A,FALSE)</f>
        <v>100</v>
      </c>
      <c r="E234">
        <f>MATCH($B234,'All scores'!$A:$A,TRUE)</f>
        <v>106</v>
      </c>
      <c r="F234" t="str">
        <f t="shared" ca="1" si="273"/>
        <v>Port Adelaide</v>
      </c>
      <c r="G234" s="9">
        <f t="shared" ca="1" si="320"/>
        <v>1588.2695196776249</v>
      </c>
      <c r="H234" t="b">
        <f t="shared" ca="1" si="274"/>
        <v>0</v>
      </c>
      <c r="I234" s="6" t="str">
        <f t="shared" ca="1" si="321"/>
        <v>Port Adelaide</v>
      </c>
      <c r="J234">
        <f t="shared" ca="1" si="296"/>
        <v>-200</v>
      </c>
      <c r="K234" s="4">
        <f t="shared" ca="1" si="322"/>
        <v>0.3308499416149317</v>
      </c>
      <c r="L234" s="6" t="str">
        <f t="shared" ca="1" si="275"/>
        <v>Port Adelaide</v>
      </c>
      <c r="M234" s="6" t="str">
        <f t="shared" ca="1" si="323"/>
        <v>Richmond</v>
      </c>
      <c r="N234">
        <f t="shared" ca="1" si="324"/>
        <v>0</v>
      </c>
      <c r="O234" s="3">
        <f t="shared" ca="1" si="276"/>
        <v>-14</v>
      </c>
      <c r="P234" s="8">
        <f t="shared" ca="1" si="297"/>
        <v>2.7080502011022101</v>
      </c>
      <c r="Q234" s="7">
        <f t="shared" ca="1" si="325"/>
        <v>1588.2695196776249</v>
      </c>
      <c r="R234" s="7">
        <f t="shared" ca="1" si="326"/>
        <v>1665.9125365372602</v>
      </c>
      <c r="S234" s="8">
        <f t="shared" ca="1" si="327"/>
        <v>2.7292408504386718</v>
      </c>
      <c r="T234" s="9">
        <f t="shared" ca="1" si="328"/>
        <v>1647.8531530168457</v>
      </c>
      <c r="U234" s="9">
        <f t="shared" ca="1" si="298"/>
        <v>77.643016859635281</v>
      </c>
      <c r="Z234" s="9"/>
    </row>
    <row r="235" spans="1:26">
      <c r="A235" t="s">
        <v>11</v>
      </c>
      <c r="B235">
        <v>12</v>
      </c>
      <c r="C235">
        <f t="shared" ca="1" si="319"/>
        <v>1307.2491623711712</v>
      </c>
      <c r="D235">
        <f>MATCH($B235,'All scores'!$A:$A,FALSE)</f>
        <v>100</v>
      </c>
      <c r="E235">
        <f>MATCH($B235,'All scores'!$A:$A,TRUE)</f>
        <v>106</v>
      </c>
      <c r="F235" t="str">
        <f t="shared" ca="1" si="273"/>
        <v>Sydney</v>
      </c>
      <c r="G235" s="9">
        <f t="shared" ca="1" si="320"/>
        <v>1631.3047260079893</v>
      </c>
      <c r="H235" t="b">
        <f t="shared" ca="1" si="274"/>
        <v>0</v>
      </c>
      <c r="I235" s="6" t="str">
        <f t="shared" ca="1" si="321"/>
        <v>St. Kilda</v>
      </c>
      <c r="J235">
        <f t="shared" ca="1" si="296"/>
        <v>200</v>
      </c>
      <c r="K235" s="4">
        <f t="shared" ca="1" si="322"/>
        <v>0.32868883961866929</v>
      </c>
      <c r="L235" s="6" t="str">
        <f t="shared" ca="1" si="275"/>
        <v>Sydney</v>
      </c>
      <c r="M235" s="6" t="str">
        <f t="shared" ca="1" si="323"/>
        <v>St. Kilda</v>
      </c>
      <c r="N235">
        <f t="shared" ca="1" si="324"/>
        <v>0</v>
      </c>
      <c r="O235" s="3">
        <f t="shared" ca="1" si="276"/>
        <v>-71</v>
      </c>
      <c r="P235" s="8">
        <f t="shared" ca="1" si="297"/>
        <v>4.2766661190160553</v>
      </c>
      <c r="Q235" s="7">
        <f t="shared" ca="1" si="325"/>
        <v>1631.3047260079893</v>
      </c>
      <c r="R235" s="7">
        <f t="shared" ca="1" si="326"/>
        <v>1307.2491623711712</v>
      </c>
      <c r="S235" s="8">
        <f t="shared" ca="1" si="327"/>
        <v>4.1424284213262501</v>
      </c>
      <c r="T235" s="9">
        <f t="shared" ca="1" si="328"/>
        <v>1280.0177625509889</v>
      </c>
      <c r="U235" s="9">
        <f t="shared" ca="1" si="298"/>
        <v>-324.05556363681808</v>
      </c>
      <c r="Z235" s="9"/>
    </row>
    <row r="236" spans="1:26">
      <c r="A236" t="s">
        <v>24</v>
      </c>
      <c r="B236">
        <v>12</v>
      </c>
      <c r="C236">
        <f t="shared" ca="1" si="319"/>
        <v>1631.3047260079893</v>
      </c>
      <c r="D236">
        <f>MATCH($B236,'All scores'!$A:$A,FALSE)</f>
        <v>100</v>
      </c>
      <c r="E236">
        <f>MATCH($B236,'All scores'!$A:$A,TRUE)</f>
        <v>106</v>
      </c>
      <c r="F236" t="str">
        <f t="shared" ca="1" si="273"/>
        <v>St. Kilda</v>
      </c>
      <c r="G236" s="9">
        <f t="shared" ca="1" si="320"/>
        <v>1307.2491623711712</v>
      </c>
      <c r="H236" t="b">
        <f t="shared" ca="1" si="274"/>
        <v>0</v>
      </c>
      <c r="I236" s="6" t="str">
        <f t="shared" ca="1" si="321"/>
        <v>St. Kilda</v>
      </c>
      <c r="J236">
        <f t="shared" ca="1" si="296"/>
        <v>-200</v>
      </c>
      <c r="K236" s="4">
        <f t="shared" ca="1" si="322"/>
        <v>0.67131116038133076</v>
      </c>
      <c r="L236" s="6" t="str">
        <f t="shared" ca="1" si="275"/>
        <v>Sydney</v>
      </c>
      <c r="M236" s="6" t="str">
        <f t="shared" ca="1" si="323"/>
        <v>St. Kilda</v>
      </c>
      <c r="N236">
        <f t="shared" ca="1" si="324"/>
        <v>1</v>
      </c>
      <c r="O236" s="3">
        <f t="shared" ca="1" si="276"/>
        <v>71</v>
      </c>
      <c r="P236" s="8">
        <f t="shared" ca="1" si="297"/>
        <v>4.2766661190160553</v>
      </c>
      <c r="Q236" s="7">
        <f t="shared" ca="1" si="325"/>
        <v>1631.3047260079893</v>
      </c>
      <c r="R236" s="7">
        <f t="shared" ca="1" si="326"/>
        <v>1307.2491623711712</v>
      </c>
      <c r="S236" s="8">
        <f t="shared" ca="1" si="327"/>
        <v>4.1424284213262501</v>
      </c>
      <c r="T236" s="9">
        <f t="shared" ca="1" si="328"/>
        <v>1658.5361258281716</v>
      </c>
      <c r="U236" s="9">
        <f t="shared" ca="1" si="298"/>
        <v>324.05556363681808</v>
      </c>
      <c r="Z236" s="9"/>
    </row>
    <row r="237" spans="1:26">
      <c r="A237" t="s">
        <v>10</v>
      </c>
      <c r="B237">
        <v>13</v>
      </c>
      <c r="C237">
        <f t="shared" ref="C237" ca="1" si="329">VLOOKUP(A237,$I$2:$AG$19,B237+1,FALSE)</f>
        <v>1478.5553933056299</v>
      </c>
      <c r="D237">
        <f>MATCH($B237,'All scores'!$A:$A,FALSE)</f>
        <v>107</v>
      </c>
      <c r="E237">
        <f>MATCH($B237,'All scores'!$A:$A,TRUE)</f>
        <v>112</v>
      </c>
      <c r="F237" t="str">
        <f t="shared" ca="1" si="273"/>
        <v>Hawthorn</v>
      </c>
      <c r="G237" s="9">
        <f t="shared" ref="G237" ca="1" si="330">VLOOKUP(F237,$I$2:$AG$19,B237+1,FALSE)</f>
        <v>1476.2165794794382</v>
      </c>
      <c r="H237" t="b">
        <f t="shared" ca="1" si="274"/>
        <v>0</v>
      </c>
      <c r="I237" s="6" t="str">
        <f t="shared" ref="I237" ca="1" si="331">IFERROR(VLOOKUP($A237,INDIRECT(_xlfn.CONCAT("'All scores'!$B$",$D237,":$T$",$E237)),1,FALSE),F237)</f>
        <v>Hawthorn</v>
      </c>
      <c r="J237">
        <f t="shared" ca="1" si="296"/>
        <v>-200</v>
      </c>
      <c r="K237" s="4">
        <f t="shared" ref="K237" ca="1" si="332">1/(1+(10^((G237-C237-J237)/400)))</f>
        <v>0.2427191358672377</v>
      </c>
      <c r="L237" s="6" t="str">
        <f t="shared" ca="1" si="275"/>
        <v>Hawthorn</v>
      </c>
      <c r="M237" s="6" t="str">
        <f t="shared" ref="M237" ca="1" si="333">IF(L237=A237,F237,A237)</f>
        <v>Adelaide</v>
      </c>
      <c r="N237">
        <f t="shared" ref="N237" ca="1" si="334">IF(L237="Draw",0.5,IF(L237=A237,1,0))</f>
        <v>0</v>
      </c>
      <c r="O237" s="3">
        <f t="shared" ca="1" si="276"/>
        <v>-56</v>
      </c>
      <c r="P237" s="8">
        <f t="shared" ca="1" si="297"/>
        <v>4.0430512678345503</v>
      </c>
      <c r="Q237" s="7">
        <f t="shared" ref="Q237" ca="1" si="335">VLOOKUP(L237,$I$2:$AG$19,$B237+1,FALSE)</f>
        <v>1476.2165794794382</v>
      </c>
      <c r="R237" s="7">
        <f t="shared" ref="R237" ca="1" si="336">VLOOKUP(M237,$I$2:$AG$19,$B237+1,FALSE)</f>
        <v>1478.5553933056299</v>
      </c>
      <c r="S237" s="8">
        <f t="shared" ref="S237" ca="1" si="337">IFERROR((MVC/((Q237-R237)*0.001+MVC))*P237,1)</f>
        <v>4.0439970834637382</v>
      </c>
      <c r="T237" s="9">
        <f t="shared" ref="T237" ca="1" si="338">IFERROR(C237+k*S237*(N237-K237),C237)</f>
        <v>1458.924283754671</v>
      </c>
      <c r="U237" s="9">
        <f t="shared" ca="1" si="298"/>
        <v>2.3388138261916538</v>
      </c>
      <c r="Z237" s="9"/>
    </row>
    <row r="238" spans="1:26">
      <c r="A238" t="s">
        <v>8</v>
      </c>
      <c r="B238">
        <v>13</v>
      </c>
      <c r="C238">
        <f t="shared" ref="C238:C241" ca="1" si="339">VLOOKUP(A238,$I$2:$AG$19,B238+1,FALSE)</f>
        <v>1300.5057857592326</v>
      </c>
      <c r="D238">
        <f>MATCH($B238,'All scores'!$A:$A,FALSE)</f>
        <v>107</v>
      </c>
      <c r="E238">
        <f>MATCH($B238,'All scores'!$A:$A,TRUE)</f>
        <v>112</v>
      </c>
      <c r="F238" t="str">
        <f t="shared" ca="1" si="273"/>
        <v>Fremantle</v>
      </c>
      <c r="G238" s="9">
        <f t="shared" ref="G238:G241" ca="1" si="340">VLOOKUP(F238,$I$2:$AG$19,B238+1,FALSE)</f>
        <v>1450.9382513232149</v>
      </c>
      <c r="H238" t="b">
        <f t="shared" ca="1" si="274"/>
        <v>0</v>
      </c>
      <c r="I238" s="6" t="str">
        <f t="shared" ref="I238:I241" ca="1" si="341">IFERROR(VLOOKUP($A238,INDIRECT(_xlfn.CONCAT("'All scores'!$B$",$D238,":$T$",$E238)),1,FALSE),F238)</f>
        <v>Carlton</v>
      </c>
      <c r="J238">
        <f t="shared" ca="1" si="296"/>
        <v>200</v>
      </c>
      <c r="K238" s="4">
        <f t="shared" ref="K238:K241" ca="1" si="342">1/(1+(10^((G238-C238-J238)/400)))</f>
        <v>0.57085335494383005</v>
      </c>
      <c r="L238" s="6" t="str">
        <f t="shared" ca="1" si="275"/>
        <v>Fremantle</v>
      </c>
      <c r="M238" s="6" t="str">
        <f t="shared" ref="M238:M241" ca="1" si="343">IF(L238=A238,F238,A238)</f>
        <v>Carlton</v>
      </c>
      <c r="N238">
        <f t="shared" ref="N238:N241" ca="1" si="344">IF(L238="Draw",0.5,IF(L238=A238,1,0))</f>
        <v>0</v>
      </c>
      <c r="O238" s="3">
        <f t="shared" ca="1" si="276"/>
        <v>-57</v>
      </c>
      <c r="P238" s="8">
        <f t="shared" ca="1" si="297"/>
        <v>4.0604430105464191</v>
      </c>
      <c r="Q238" s="7">
        <f t="shared" ref="Q238:Q241" ca="1" si="345">VLOOKUP(L238,$I$2:$AG$19,$B238+1,FALSE)</f>
        <v>1450.9382513232149</v>
      </c>
      <c r="R238" s="7">
        <f t="shared" ref="R238:R241" ca="1" si="346">VLOOKUP(M238,$I$2:$AG$19,$B238+1,FALSE)</f>
        <v>1300.5057857592326</v>
      </c>
      <c r="S238" s="8">
        <f t="shared" ref="S238:S241" ca="1" si="347">IFERROR((MVC/((Q238-R238)*0.001+MVC))*P238,1)</f>
        <v>4.0002660224790842</v>
      </c>
      <c r="T238" s="9">
        <f t="shared" ref="T238:T241" ca="1" si="348">IFERROR(C238+k*S238*(N238-K238),C238)</f>
        <v>1254.8344801672326</v>
      </c>
      <c r="U238" s="9">
        <f t="shared" ca="1" si="298"/>
        <v>-150.4324655639823</v>
      </c>
      <c r="Z238" s="9"/>
    </row>
    <row r="239" spans="1:26">
      <c r="A239" t="s">
        <v>14</v>
      </c>
      <c r="B239">
        <v>13</v>
      </c>
      <c r="C239">
        <f t="shared" ca="1" si="339"/>
        <v>1450.9382513232149</v>
      </c>
      <c r="D239">
        <f>MATCH($B239,'All scores'!$A:$A,FALSE)</f>
        <v>107</v>
      </c>
      <c r="E239">
        <f>MATCH($B239,'All scores'!$A:$A,TRUE)</f>
        <v>112</v>
      </c>
      <c r="F239" t="str">
        <f t="shared" ca="1" si="273"/>
        <v>Carlton</v>
      </c>
      <c r="G239" s="9">
        <f t="shared" ca="1" si="340"/>
        <v>1300.5057857592326</v>
      </c>
      <c r="H239" t="b">
        <f t="shared" ca="1" si="274"/>
        <v>0</v>
      </c>
      <c r="I239" s="6" t="str">
        <f t="shared" ca="1" si="341"/>
        <v>Carlton</v>
      </c>
      <c r="J239">
        <f t="shared" ca="1" si="296"/>
        <v>-200</v>
      </c>
      <c r="K239" s="4">
        <f t="shared" ca="1" si="342"/>
        <v>0.42914664505616995</v>
      </c>
      <c r="L239" s="6" t="str">
        <f t="shared" ca="1" si="275"/>
        <v>Fremantle</v>
      </c>
      <c r="M239" s="6" t="str">
        <f t="shared" ca="1" si="343"/>
        <v>Carlton</v>
      </c>
      <c r="N239">
        <f t="shared" ca="1" si="344"/>
        <v>1</v>
      </c>
      <c r="O239" s="3">
        <f t="shared" ca="1" si="276"/>
        <v>57</v>
      </c>
      <c r="P239" s="8">
        <f t="shared" ca="1" si="297"/>
        <v>4.0604430105464191</v>
      </c>
      <c r="Q239" s="7">
        <f t="shared" ca="1" si="345"/>
        <v>1450.9382513232149</v>
      </c>
      <c r="R239" s="7">
        <f t="shared" ca="1" si="346"/>
        <v>1300.5057857592326</v>
      </c>
      <c r="S239" s="8">
        <f t="shared" ca="1" si="347"/>
        <v>4.0002660224790842</v>
      </c>
      <c r="T239" s="9">
        <f t="shared" ca="1" si="348"/>
        <v>1496.6095569152149</v>
      </c>
      <c r="U239" s="9">
        <f t="shared" ca="1" si="298"/>
        <v>150.4324655639823</v>
      </c>
      <c r="Z239" s="9"/>
    </row>
    <row r="240" spans="1:26">
      <c r="A240" t="s">
        <v>22</v>
      </c>
      <c r="B240">
        <v>13</v>
      </c>
      <c r="C240">
        <f t="shared" ca="1" si="339"/>
        <v>1626.6573959503085</v>
      </c>
      <c r="D240">
        <f>MATCH($B240,'All scores'!$A:$A,FALSE)</f>
        <v>107</v>
      </c>
      <c r="E240">
        <f>MATCH($B240,'All scores'!$A:$A,TRUE)</f>
        <v>112</v>
      </c>
      <c r="F240" t="str">
        <f t="shared" ca="1" si="273"/>
        <v>Richmond</v>
      </c>
      <c r="G240" s="9">
        <f t="shared" ca="1" si="340"/>
        <v>1647.8531530168457</v>
      </c>
      <c r="H240" t="b">
        <f t="shared" ca="1" si="274"/>
        <v>1</v>
      </c>
      <c r="I240" s="6" t="str">
        <f t="shared" ca="1" si="341"/>
        <v>Geelong</v>
      </c>
      <c r="J240">
        <f t="shared" ca="1" si="296"/>
        <v>0</v>
      </c>
      <c r="K240" s="4">
        <f t="shared" ca="1" si="342"/>
        <v>0.4695346392148525</v>
      </c>
      <c r="L240" s="6" t="str">
        <f t="shared" ca="1" si="275"/>
        <v>Richmond</v>
      </c>
      <c r="M240" s="6" t="str">
        <f t="shared" ca="1" si="343"/>
        <v>Geelong</v>
      </c>
      <c r="N240">
        <f t="shared" ca="1" si="344"/>
        <v>0</v>
      </c>
      <c r="O240" s="3">
        <f t="shared" ca="1" si="276"/>
        <v>-18</v>
      </c>
      <c r="P240" s="8">
        <f t="shared" ca="1" si="297"/>
        <v>2.9444389791664403</v>
      </c>
      <c r="Q240" s="7">
        <f t="shared" ca="1" si="345"/>
        <v>1647.8531530168457</v>
      </c>
      <c r="R240" s="7">
        <f t="shared" ca="1" si="346"/>
        <v>1626.6573959503085</v>
      </c>
      <c r="S240" s="8">
        <f t="shared" ca="1" si="347"/>
        <v>2.9382112180476487</v>
      </c>
      <c r="T240" s="9">
        <f t="shared" ca="1" si="348"/>
        <v>1599.0655570662477</v>
      </c>
      <c r="U240" s="9">
        <f t="shared" ca="1" si="298"/>
        <v>-21.195757066537226</v>
      </c>
      <c r="Z240" s="9"/>
    </row>
    <row r="241" spans="1:26">
      <c r="A241" t="s">
        <v>15</v>
      </c>
      <c r="B241">
        <v>13</v>
      </c>
      <c r="C241">
        <f t="shared" ca="1" si="339"/>
        <v>1319.1219817107556</v>
      </c>
      <c r="D241">
        <f>MATCH($B241,'All scores'!$A:$A,FALSE)</f>
        <v>107</v>
      </c>
      <c r="E241">
        <f>MATCH($B241,'All scores'!$A:$A,TRUE)</f>
        <v>112</v>
      </c>
      <c r="F241" t="str">
        <f t="shared" ca="1" si="273"/>
        <v>St. Kilda</v>
      </c>
      <c r="G241" s="9">
        <f t="shared" ca="1" si="340"/>
        <v>1280.0177625509889</v>
      </c>
      <c r="H241" t="b">
        <f t="shared" ca="1" si="274"/>
        <v>0</v>
      </c>
      <c r="I241" s="6" t="str">
        <f t="shared" ca="1" si="341"/>
        <v>Gold Coast</v>
      </c>
      <c r="J241">
        <f t="shared" ca="1" si="296"/>
        <v>200</v>
      </c>
      <c r="K241" s="4">
        <f t="shared" ca="1" si="342"/>
        <v>0.79841132118246316</v>
      </c>
      <c r="L241" s="6" t="str">
        <f t="shared" ca="1" si="275"/>
        <v>St. Kilda</v>
      </c>
      <c r="M241" s="6" t="str">
        <f t="shared" ca="1" si="343"/>
        <v>Gold Coast</v>
      </c>
      <c r="N241">
        <f t="shared" ca="1" si="344"/>
        <v>0</v>
      </c>
      <c r="O241" s="3">
        <f t="shared" ca="1" si="276"/>
        <v>-2</v>
      </c>
      <c r="P241" s="8">
        <f t="shared" ca="1" si="297"/>
        <v>1.0986122886681098</v>
      </c>
      <c r="Q241" s="7">
        <f t="shared" ca="1" si="345"/>
        <v>1280.0177625509889</v>
      </c>
      <c r="R241" s="7">
        <f t="shared" ca="1" si="346"/>
        <v>1319.1219817107556</v>
      </c>
      <c r="S241" s="8">
        <f t="shared" ca="1" si="347"/>
        <v>1.102925191508668</v>
      </c>
      <c r="T241" s="9">
        <f t="shared" ca="1" si="348"/>
        <v>1301.5102225243984</v>
      </c>
      <c r="U241" s="9">
        <f t="shared" ca="1" si="298"/>
        <v>39.104219159766672</v>
      </c>
      <c r="Z241" s="9"/>
    </row>
    <row r="242" spans="1:26">
      <c r="A242" t="s">
        <v>17</v>
      </c>
      <c r="B242">
        <v>13</v>
      </c>
      <c r="C242">
        <f t="shared" ref="C242" ca="1" si="349">VLOOKUP(A242,$I$2:$AG$19,B242+1,FALSE)</f>
        <v>1476.2165794794382</v>
      </c>
      <c r="D242">
        <f>MATCH($B242,'All scores'!$A:$A,FALSE)</f>
        <v>107</v>
      </c>
      <c r="E242">
        <f>MATCH($B242,'All scores'!$A:$A,TRUE)</f>
        <v>112</v>
      </c>
      <c r="F242" t="str">
        <f t="shared" ca="1" si="273"/>
        <v>Adelaide</v>
      </c>
      <c r="G242" s="9">
        <f t="shared" ref="G242" ca="1" si="350">VLOOKUP(F242,$I$2:$AG$19,B242+1,FALSE)</f>
        <v>1478.5553933056299</v>
      </c>
      <c r="H242" t="b">
        <f t="shared" ca="1" si="274"/>
        <v>0</v>
      </c>
      <c r="I242" s="6" t="str">
        <f t="shared" ref="I242" ca="1" si="351">IFERROR(VLOOKUP($A242,INDIRECT(_xlfn.CONCAT("'All scores'!$B$",$D242,":$T$",$E242)),1,FALSE),F242)</f>
        <v>Hawthorn</v>
      </c>
      <c r="J242">
        <f t="shared" ca="1" si="296"/>
        <v>200</v>
      </c>
      <c r="K242" s="4">
        <f t="shared" ref="K242" ca="1" si="352">1/(1+(10^((G242-C242-J242)/400)))</f>
        <v>0.75728086413276241</v>
      </c>
      <c r="L242" s="6" t="str">
        <f t="shared" ca="1" si="275"/>
        <v>Hawthorn</v>
      </c>
      <c r="M242" s="6" t="str">
        <f t="shared" ref="M242" ca="1" si="353">IF(L242=A242,F242,A242)</f>
        <v>Adelaide</v>
      </c>
      <c r="N242">
        <f t="shared" ref="N242" ca="1" si="354">IF(L242="Draw",0.5,IF(L242=A242,1,0))</f>
        <v>1</v>
      </c>
      <c r="O242" s="3">
        <f t="shared" ca="1" si="276"/>
        <v>56</v>
      </c>
      <c r="P242" s="8">
        <f t="shared" ca="1" si="297"/>
        <v>4.0430512678345503</v>
      </c>
      <c r="Q242" s="7">
        <f t="shared" ref="Q242" ca="1" si="355">VLOOKUP(L242,$I$2:$AG$19,$B242+1,FALSE)</f>
        <v>1476.2165794794382</v>
      </c>
      <c r="R242" s="7">
        <f t="shared" ref="R242" ca="1" si="356">VLOOKUP(M242,$I$2:$AG$19,$B242+1,FALSE)</f>
        <v>1478.5553933056299</v>
      </c>
      <c r="S242" s="8">
        <f t="shared" ref="S242" ca="1" si="357">IFERROR((MVC/((Q242-R242)*0.001+MVC))*P242,1)</f>
        <v>4.0439970834637382</v>
      </c>
      <c r="T242" s="9">
        <f t="shared" ref="T242" ca="1" si="358">IFERROR(C242+k*S242*(N242-K242),C242)</f>
        <v>1495.8476890303971</v>
      </c>
      <c r="U242" s="9">
        <f t="shared" ca="1" si="298"/>
        <v>-2.3388138261916538</v>
      </c>
      <c r="Z242" s="9"/>
    </row>
    <row r="243" spans="1:26">
      <c r="A243" t="s">
        <v>13</v>
      </c>
      <c r="B243">
        <v>13</v>
      </c>
      <c r="C243">
        <f t="shared" ref="C243:C248" ca="1" si="359">VLOOKUP(A243,$I$2:$AG$19,B243+1,FALSE)</f>
        <v>1606.3289031980394</v>
      </c>
      <c r="D243">
        <f>MATCH($B243,'All scores'!$A:$A,FALSE)</f>
        <v>107</v>
      </c>
      <c r="E243">
        <f>MATCH($B243,'All scores'!$A:$A,TRUE)</f>
        <v>112</v>
      </c>
      <c r="F243" t="str">
        <f t="shared" ca="1" si="273"/>
        <v>Western Bulldogs</v>
      </c>
      <c r="G243" s="9">
        <f t="shared" ref="G243:G248" ca="1" si="360">VLOOKUP(F243,$I$2:$AG$19,B243+1,FALSE)</f>
        <v>1404.5267194426335</v>
      </c>
      <c r="H243" t="b">
        <f t="shared" ca="1" si="274"/>
        <v>0</v>
      </c>
      <c r="I243" s="6" t="str">
        <f t="shared" ref="I243:I248" ca="1" si="361">IFERROR(VLOOKUP($A243,INDIRECT(_xlfn.CONCAT("'All scores'!$B$",$D243,":$T$",$E243)),1,FALSE),F243)</f>
        <v>Port Adelaide</v>
      </c>
      <c r="J243">
        <f t="shared" ca="1" si="296"/>
        <v>200</v>
      </c>
      <c r="K243" s="4">
        <f t="shared" ref="K243:K248" ca="1" si="362">1/(1+(10^((G243-C243-J243)/400)))</f>
        <v>0.90994465036295158</v>
      </c>
      <c r="L243" s="6" t="str">
        <f t="shared" ca="1" si="275"/>
        <v>Port Adelaide</v>
      </c>
      <c r="M243" s="6" t="str">
        <f t="shared" ref="M243:M248" ca="1" si="363">IF(L243=A243,F243,A243)</f>
        <v>Western Bulldogs</v>
      </c>
      <c r="N243">
        <f t="shared" ref="N243:N248" ca="1" si="364">IF(L243="Draw",0.5,IF(L243=A243,1,0))</f>
        <v>1</v>
      </c>
      <c r="O243" s="3">
        <f t="shared" ca="1" si="276"/>
        <v>57</v>
      </c>
      <c r="P243" s="8">
        <f t="shared" ca="1" si="297"/>
        <v>4.0604430105464191</v>
      </c>
      <c r="Q243" s="7">
        <f t="shared" ref="Q243:Q248" ca="1" si="365">VLOOKUP(L243,$I$2:$AG$19,$B243+1,FALSE)</f>
        <v>1606.3289031980394</v>
      </c>
      <c r="R243" s="7">
        <f t="shared" ref="R243:R248" ca="1" si="366">VLOOKUP(M243,$I$2:$AG$19,$B243+1,FALSE)</f>
        <v>1404.5267194426335</v>
      </c>
      <c r="S243" s="8">
        <f t="shared" ref="S243:S248" ca="1" si="367">IFERROR((MVC/((Q243-R243)*0.001+MVC))*P243,1)</f>
        <v>3.9801232541167755</v>
      </c>
      <c r="T243" s="9">
        <f t="shared" ref="T243:T248" ca="1" si="368">IFERROR(C243+k*S243*(N243-K243),C243)</f>
        <v>1613.497531023</v>
      </c>
      <c r="U243" s="9">
        <f t="shared" ca="1" si="298"/>
        <v>201.80218375540585</v>
      </c>
      <c r="Z243" s="9"/>
    </row>
    <row r="244" spans="1:26">
      <c r="A244" t="s">
        <v>7</v>
      </c>
      <c r="B244">
        <v>13</v>
      </c>
      <c r="C244">
        <f t="shared" ca="1" si="359"/>
        <v>1647.8531530168457</v>
      </c>
      <c r="D244">
        <f>MATCH($B244,'All scores'!$A:$A,FALSE)</f>
        <v>107</v>
      </c>
      <c r="E244">
        <f>MATCH($B244,'All scores'!$A:$A,TRUE)</f>
        <v>112</v>
      </c>
      <c r="F244" t="str">
        <f t="shared" ca="1" si="273"/>
        <v>Geelong</v>
      </c>
      <c r="G244" s="9">
        <f t="shared" ca="1" si="360"/>
        <v>1626.6573959503085</v>
      </c>
      <c r="H244" t="b">
        <f t="shared" ca="1" si="274"/>
        <v>1</v>
      </c>
      <c r="I244" s="6" t="str">
        <f t="shared" ca="1" si="361"/>
        <v>Geelong</v>
      </c>
      <c r="J244">
        <f t="shared" ca="1" si="296"/>
        <v>0</v>
      </c>
      <c r="K244" s="4">
        <f t="shared" ca="1" si="362"/>
        <v>0.5304653607851475</v>
      </c>
      <c r="L244" s="6" t="str">
        <f t="shared" ca="1" si="275"/>
        <v>Richmond</v>
      </c>
      <c r="M244" s="6" t="str">
        <f t="shared" ca="1" si="363"/>
        <v>Geelong</v>
      </c>
      <c r="N244">
        <f t="shared" ca="1" si="364"/>
        <v>1</v>
      </c>
      <c r="O244" s="3">
        <f t="shared" ca="1" si="276"/>
        <v>18</v>
      </c>
      <c r="P244" s="8">
        <f t="shared" ca="1" si="297"/>
        <v>2.9444389791664403</v>
      </c>
      <c r="Q244" s="7">
        <f t="shared" ca="1" si="365"/>
        <v>1647.8531530168457</v>
      </c>
      <c r="R244" s="7">
        <f t="shared" ca="1" si="366"/>
        <v>1626.6573959503085</v>
      </c>
      <c r="S244" s="8">
        <f t="shared" ca="1" si="367"/>
        <v>2.9382112180476487</v>
      </c>
      <c r="T244" s="9">
        <f t="shared" ca="1" si="368"/>
        <v>1675.4449919009064</v>
      </c>
      <c r="U244" s="9">
        <f t="shared" ca="1" si="298"/>
        <v>21.195757066537226</v>
      </c>
      <c r="Z244" s="9"/>
    </row>
    <row r="245" spans="1:26">
      <c r="A245" t="s">
        <v>11</v>
      </c>
      <c r="B245">
        <v>13</v>
      </c>
      <c r="C245">
        <f t="shared" ca="1" si="359"/>
        <v>1280.0177625509889</v>
      </c>
      <c r="D245">
        <f>MATCH($B245,'All scores'!$A:$A,FALSE)</f>
        <v>107</v>
      </c>
      <c r="E245">
        <f>MATCH($B245,'All scores'!$A:$A,TRUE)</f>
        <v>112</v>
      </c>
      <c r="F245" t="str">
        <f t="shared" ca="1" si="273"/>
        <v>Gold Coast</v>
      </c>
      <c r="G245" s="9">
        <f t="shared" ca="1" si="360"/>
        <v>1319.1219817107556</v>
      </c>
      <c r="H245" t="b">
        <f t="shared" ca="1" si="274"/>
        <v>0</v>
      </c>
      <c r="I245" s="6" t="str">
        <f t="shared" ca="1" si="361"/>
        <v>Gold Coast</v>
      </c>
      <c r="J245">
        <f t="shared" ca="1" si="296"/>
        <v>-200</v>
      </c>
      <c r="K245" s="4">
        <f t="shared" ca="1" si="362"/>
        <v>0.20158867881753678</v>
      </c>
      <c r="L245" s="6" t="str">
        <f t="shared" ca="1" si="275"/>
        <v>St. Kilda</v>
      </c>
      <c r="M245" s="6" t="str">
        <f t="shared" ca="1" si="363"/>
        <v>Gold Coast</v>
      </c>
      <c r="N245">
        <f t="shared" ca="1" si="364"/>
        <v>1</v>
      </c>
      <c r="O245" s="3">
        <f t="shared" ca="1" si="276"/>
        <v>2</v>
      </c>
      <c r="P245" s="8">
        <f t="shared" ca="1" si="297"/>
        <v>1.0986122886681098</v>
      </c>
      <c r="Q245" s="7">
        <f t="shared" ca="1" si="365"/>
        <v>1280.0177625509889</v>
      </c>
      <c r="R245" s="7">
        <f t="shared" ca="1" si="366"/>
        <v>1319.1219817107556</v>
      </c>
      <c r="S245" s="8">
        <f t="shared" ca="1" si="367"/>
        <v>1.102925191508668</v>
      </c>
      <c r="T245" s="9">
        <f t="shared" ca="1" si="368"/>
        <v>1297.6295217373461</v>
      </c>
      <c r="U245" s="9">
        <f t="shared" ca="1" si="298"/>
        <v>-39.104219159766672</v>
      </c>
      <c r="Z245" s="9"/>
    </row>
    <row r="246" spans="1:26">
      <c r="A246" t="s">
        <v>24</v>
      </c>
      <c r="B246">
        <v>13</v>
      </c>
      <c r="C246">
        <f t="shared" ca="1" si="359"/>
        <v>1658.5361258281716</v>
      </c>
      <c r="D246">
        <f>MATCH($B246,'All scores'!$A:$A,FALSE)</f>
        <v>107</v>
      </c>
      <c r="E246">
        <f>MATCH($B246,'All scores'!$A:$A,TRUE)</f>
        <v>112</v>
      </c>
      <c r="F246" t="str">
        <f t="shared" ca="1" si="273"/>
        <v>West Coast</v>
      </c>
      <c r="G246" s="9">
        <f t="shared" ca="1" si="360"/>
        <v>1697.7299669438082</v>
      </c>
      <c r="H246" t="b">
        <f t="shared" ca="1" si="274"/>
        <v>0</v>
      </c>
      <c r="I246" s="6" t="str">
        <f t="shared" ca="1" si="361"/>
        <v>Sydney</v>
      </c>
      <c r="J246">
        <f t="shared" ca="1" si="296"/>
        <v>200</v>
      </c>
      <c r="K246" s="4">
        <f t="shared" ca="1" si="362"/>
        <v>0.71619694460891747</v>
      </c>
      <c r="L246" s="6" t="str">
        <f t="shared" ca="1" si="275"/>
        <v>Sydney</v>
      </c>
      <c r="M246" s="6" t="str">
        <f t="shared" ca="1" si="363"/>
        <v>West Coast</v>
      </c>
      <c r="N246">
        <f t="shared" ca="1" si="364"/>
        <v>1</v>
      </c>
      <c r="O246" s="3">
        <f t="shared" ca="1" si="276"/>
        <v>15</v>
      </c>
      <c r="P246" s="8">
        <f t="shared" ca="1" si="297"/>
        <v>2.7725887222397811</v>
      </c>
      <c r="Q246" s="7">
        <f t="shared" ca="1" si="365"/>
        <v>1658.5361258281716</v>
      </c>
      <c r="R246" s="7">
        <f t="shared" ca="1" si="366"/>
        <v>1697.7299669438082</v>
      </c>
      <c r="S246" s="8">
        <f t="shared" ca="1" si="367"/>
        <v>2.7834983213349855</v>
      </c>
      <c r="T246" s="9">
        <f t="shared" ca="1" si="368"/>
        <v>1674.335432393588</v>
      </c>
      <c r="U246" s="9">
        <f t="shared" ca="1" si="298"/>
        <v>-39.193841115636587</v>
      </c>
      <c r="Z246" s="9"/>
    </row>
    <row r="247" spans="1:26">
      <c r="A247" t="s">
        <v>23</v>
      </c>
      <c r="B247">
        <v>13</v>
      </c>
      <c r="C247">
        <f t="shared" ca="1" si="359"/>
        <v>1697.7299669438082</v>
      </c>
      <c r="D247">
        <f>MATCH($B247,'All scores'!$A:$A,FALSE)</f>
        <v>107</v>
      </c>
      <c r="E247">
        <f>MATCH($B247,'All scores'!$A:$A,TRUE)</f>
        <v>112</v>
      </c>
      <c r="F247" t="str">
        <f t="shared" ca="1" si="273"/>
        <v>Sydney</v>
      </c>
      <c r="G247" s="9">
        <f t="shared" ca="1" si="360"/>
        <v>1658.5361258281716</v>
      </c>
      <c r="H247" t="b">
        <f t="shared" ca="1" si="274"/>
        <v>0</v>
      </c>
      <c r="I247" s="6" t="str">
        <f t="shared" ca="1" si="361"/>
        <v>Sydney</v>
      </c>
      <c r="J247">
        <f t="shared" ca="1" si="296"/>
        <v>-200</v>
      </c>
      <c r="K247" s="4">
        <f t="shared" ca="1" si="362"/>
        <v>0.28380305539108258</v>
      </c>
      <c r="L247" s="6" t="str">
        <f t="shared" ca="1" si="275"/>
        <v>Sydney</v>
      </c>
      <c r="M247" s="6" t="str">
        <f t="shared" ca="1" si="363"/>
        <v>West Coast</v>
      </c>
      <c r="N247">
        <f t="shared" ca="1" si="364"/>
        <v>0</v>
      </c>
      <c r="O247" s="3">
        <f t="shared" ca="1" si="276"/>
        <v>-15</v>
      </c>
      <c r="P247" s="8">
        <f t="shared" ca="1" si="297"/>
        <v>2.7725887222397811</v>
      </c>
      <c r="Q247" s="7">
        <f t="shared" ca="1" si="365"/>
        <v>1658.5361258281716</v>
      </c>
      <c r="R247" s="7">
        <f t="shared" ca="1" si="366"/>
        <v>1697.7299669438082</v>
      </c>
      <c r="S247" s="8">
        <f t="shared" ca="1" si="367"/>
        <v>2.7834983213349855</v>
      </c>
      <c r="T247" s="9">
        <f t="shared" ca="1" si="368"/>
        <v>1681.9306603783918</v>
      </c>
      <c r="U247" s="9">
        <f t="shared" ca="1" si="298"/>
        <v>39.193841115636587</v>
      </c>
      <c r="Z247" s="9"/>
    </row>
    <row r="248" spans="1:26">
      <c r="A248" t="s">
        <v>20</v>
      </c>
      <c r="B248">
        <v>13</v>
      </c>
      <c r="C248">
        <f t="shared" ca="1" si="359"/>
        <v>1404.5267194426335</v>
      </c>
      <c r="D248">
        <f>MATCH($B248,'All scores'!$A:$A,FALSE)</f>
        <v>107</v>
      </c>
      <c r="E248">
        <f>MATCH($B248,'All scores'!$A:$A,TRUE)</f>
        <v>112</v>
      </c>
      <c r="F248" t="str">
        <f t="shared" ca="1" si="273"/>
        <v>Port Adelaide</v>
      </c>
      <c r="G248" s="9">
        <f t="shared" ca="1" si="360"/>
        <v>1606.3289031980394</v>
      </c>
      <c r="H248" t="b">
        <f t="shared" ca="1" si="274"/>
        <v>0</v>
      </c>
      <c r="I248" s="6" t="str">
        <f t="shared" ca="1" si="361"/>
        <v>Port Adelaide</v>
      </c>
      <c r="J248">
        <f t="shared" ca="1" si="296"/>
        <v>-200</v>
      </c>
      <c r="K248" s="4">
        <f t="shared" ca="1" si="362"/>
        <v>9.0055349637048449E-2</v>
      </c>
      <c r="L248" s="6" t="str">
        <f t="shared" ca="1" si="275"/>
        <v>Port Adelaide</v>
      </c>
      <c r="M248" s="6" t="str">
        <f t="shared" ca="1" si="363"/>
        <v>Western Bulldogs</v>
      </c>
      <c r="N248">
        <f t="shared" ca="1" si="364"/>
        <v>0</v>
      </c>
      <c r="O248" s="3">
        <f t="shared" ca="1" si="276"/>
        <v>-57</v>
      </c>
      <c r="P248" s="8">
        <f t="shared" ca="1" si="297"/>
        <v>4.0604430105464191</v>
      </c>
      <c r="Q248" s="7">
        <f t="shared" ca="1" si="365"/>
        <v>1606.3289031980394</v>
      </c>
      <c r="R248" s="7">
        <f t="shared" ca="1" si="366"/>
        <v>1404.5267194426335</v>
      </c>
      <c r="S248" s="8">
        <f t="shared" ca="1" si="367"/>
        <v>3.9801232541167755</v>
      </c>
      <c r="T248" s="9">
        <f t="shared" ca="1" si="368"/>
        <v>1397.3580916176729</v>
      </c>
      <c r="U248" s="9">
        <f t="shared" ca="1" si="298"/>
        <v>-201.80218375540585</v>
      </c>
      <c r="Z248" s="9"/>
    </row>
    <row r="249" spans="1:26">
      <c r="A249" t="s">
        <v>12</v>
      </c>
      <c r="B249">
        <v>14</v>
      </c>
      <c r="C249">
        <f t="shared" ref="C249:C252" ca="1" si="369">VLOOKUP(A249,$I$2:$AG$19,B249+1,FALSE)</f>
        <v>1316.4281519480076</v>
      </c>
      <c r="D249">
        <f>MATCH($B249,'All scores'!$A:$A,FALSE)</f>
        <v>113</v>
      </c>
      <c r="E249">
        <f>MATCH($B249,'All scores'!$A:$A,TRUE)</f>
        <v>118</v>
      </c>
      <c r="F249" t="str">
        <f t="shared" ca="1" si="273"/>
        <v>GWS</v>
      </c>
      <c r="G249" s="9">
        <f t="shared" ref="G249:G252" ca="1" si="370">VLOOKUP(F249,$I$2:$AG$19,B249+1,FALSE)</f>
        <v>1475.4254872188467</v>
      </c>
      <c r="H249" t="b">
        <f t="shared" ca="1" si="274"/>
        <v>0</v>
      </c>
      <c r="I249" s="6" t="str">
        <f t="shared" ref="I249:I252" ca="1" si="371">IFERROR(VLOOKUP($A249,INDIRECT(_xlfn.CONCAT("'All scores'!$B$",$D249,":$T$",$E249)),1,FALSE),F249)</f>
        <v>Brisbane Lions</v>
      </c>
      <c r="J249">
        <f t="shared" ca="1" si="296"/>
        <v>200</v>
      </c>
      <c r="K249" s="4">
        <f t="shared" ref="K249:K252" ca="1" si="372">1/(1+(10^((G249-C249-J249)/400)))</f>
        <v>0.55873515126350815</v>
      </c>
      <c r="L249" s="6" t="str">
        <f t="shared" ca="1" si="275"/>
        <v>GWS</v>
      </c>
      <c r="M249" s="6" t="str">
        <f t="shared" ref="M249:M252" ca="1" si="373">IF(L249=A249,F249,A249)</f>
        <v>Brisbane Lions</v>
      </c>
      <c r="N249">
        <f t="shared" ref="N249:N252" ca="1" si="374">IF(L249="Draw",0.5,IF(L249=A249,1,0))</f>
        <v>0</v>
      </c>
      <c r="O249" s="3">
        <f t="shared" ca="1" si="276"/>
        <v>-27</v>
      </c>
      <c r="P249" s="8">
        <f t="shared" ca="1" si="297"/>
        <v>3.3322045101752038</v>
      </c>
      <c r="Q249" s="7">
        <f t="shared" ref="Q249:Q252" ca="1" si="375">VLOOKUP(L249,$I$2:$AG$19,$B249+1,FALSE)</f>
        <v>1475.4254872188467</v>
      </c>
      <c r="R249" s="7">
        <f t="shared" ref="R249:R252" ca="1" si="376">VLOOKUP(M249,$I$2:$AG$19,$B249+1,FALSE)</f>
        <v>1316.4281519480076</v>
      </c>
      <c r="S249" s="8">
        <f t="shared" ref="S249:S252" ca="1" si="377">IFERROR((MVC/((Q249-R249)*0.001+MVC))*P249,1)</f>
        <v>3.2800525486961032</v>
      </c>
      <c r="T249" s="9">
        <f t="shared" ref="T249:T252" ca="1" si="378">IFERROR(C249+k*S249*(N249-K249),C249)</f>
        <v>1279.7745388090482</v>
      </c>
      <c r="U249" s="9">
        <f t="shared" ca="1" si="298"/>
        <v>-158.99733527083913</v>
      </c>
      <c r="Z249" s="9"/>
    </row>
    <row r="250" spans="1:26">
      <c r="A250" t="s">
        <v>8</v>
      </c>
      <c r="B250">
        <v>14</v>
      </c>
      <c r="C250">
        <f t="shared" ca="1" si="369"/>
        <v>1254.8344801672326</v>
      </c>
      <c r="D250">
        <f>MATCH($B250,'All scores'!$A:$A,FALSE)</f>
        <v>113</v>
      </c>
      <c r="E250">
        <f>MATCH($B250,'All scores'!$A:$A,TRUE)</f>
        <v>118</v>
      </c>
      <c r="F250" t="str">
        <f t="shared" ca="1" si="273"/>
        <v>Collingwood</v>
      </c>
      <c r="G250" s="9">
        <f t="shared" ca="1" si="370"/>
        <v>1619.6420436109495</v>
      </c>
      <c r="H250" t="b">
        <f t="shared" ca="1" si="274"/>
        <v>1</v>
      </c>
      <c r="I250" s="6" t="str">
        <f t="shared" ca="1" si="371"/>
        <v>Collingwood</v>
      </c>
      <c r="J250">
        <f t="shared" ca="1" si="296"/>
        <v>0</v>
      </c>
      <c r="K250" s="4">
        <f t="shared" ca="1" si="372"/>
        <v>0.10909671005425101</v>
      </c>
      <c r="L250" s="6" t="str">
        <f t="shared" ca="1" si="275"/>
        <v>Collingwood</v>
      </c>
      <c r="M250" s="6" t="str">
        <f t="shared" ca="1" si="373"/>
        <v>Carlton</v>
      </c>
      <c r="N250">
        <f t="shared" ca="1" si="374"/>
        <v>0</v>
      </c>
      <c r="O250" s="3">
        <f t="shared" ca="1" si="276"/>
        <v>-20</v>
      </c>
      <c r="P250" s="8">
        <f t="shared" ca="1" si="297"/>
        <v>3.044522437723423</v>
      </c>
      <c r="Q250" s="7">
        <f t="shared" ca="1" si="375"/>
        <v>1619.6420436109495</v>
      </c>
      <c r="R250" s="7">
        <f t="shared" ca="1" si="376"/>
        <v>1254.8344801672326</v>
      </c>
      <c r="S250" s="8">
        <f t="shared" ca="1" si="377"/>
        <v>2.9373651359059845</v>
      </c>
      <c r="T250" s="9">
        <f t="shared" ca="1" si="378"/>
        <v>1248.4253427161245</v>
      </c>
      <c r="U250" s="9">
        <f t="shared" ca="1" si="298"/>
        <v>-364.80756344371684</v>
      </c>
      <c r="Z250" s="9"/>
    </row>
    <row r="251" spans="1:26">
      <c r="A251" t="s">
        <v>18</v>
      </c>
      <c r="B251">
        <v>14</v>
      </c>
      <c r="C251">
        <f t="shared" ca="1" si="369"/>
        <v>1619.6420436109495</v>
      </c>
      <c r="D251">
        <f>MATCH($B251,'All scores'!$A:$A,FALSE)</f>
        <v>113</v>
      </c>
      <c r="E251">
        <f>MATCH($B251,'All scores'!$A:$A,TRUE)</f>
        <v>118</v>
      </c>
      <c r="F251" t="str">
        <f t="shared" ca="1" si="273"/>
        <v>Carlton</v>
      </c>
      <c r="G251" s="9">
        <f t="shared" ca="1" si="370"/>
        <v>1254.8344801672326</v>
      </c>
      <c r="H251" t="b">
        <f t="shared" ca="1" si="274"/>
        <v>1</v>
      </c>
      <c r="I251" s="6" t="str">
        <f t="shared" ca="1" si="371"/>
        <v>Collingwood</v>
      </c>
      <c r="J251">
        <f t="shared" ca="1" si="296"/>
        <v>0</v>
      </c>
      <c r="K251" s="4">
        <f t="shared" ca="1" si="372"/>
        <v>0.89090328994574897</v>
      </c>
      <c r="L251" s="6" t="str">
        <f t="shared" ca="1" si="275"/>
        <v>Collingwood</v>
      </c>
      <c r="M251" s="6" t="str">
        <f t="shared" ca="1" si="373"/>
        <v>Carlton</v>
      </c>
      <c r="N251">
        <f t="shared" ca="1" si="374"/>
        <v>1</v>
      </c>
      <c r="O251" s="3">
        <f t="shared" ca="1" si="276"/>
        <v>20</v>
      </c>
      <c r="P251" s="8">
        <f t="shared" ca="1" si="297"/>
        <v>3.044522437723423</v>
      </c>
      <c r="Q251" s="7">
        <f t="shared" ca="1" si="375"/>
        <v>1619.6420436109495</v>
      </c>
      <c r="R251" s="7">
        <f t="shared" ca="1" si="376"/>
        <v>1254.8344801672326</v>
      </c>
      <c r="S251" s="8">
        <f t="shared" ca="1" si="377"/>
        <v>2.9373651359059845</v>
      </c>
      <c r="T251" s="9">
        <f t="shared" ca="1" si="378"/>
        <v>1626.0511810620576</v>
      </c>
      <c r="U251" s="9">
        <f t="shared" ca="1" si="298"/>
        <v>364.80756344371684</v>
      </c>
      <c r="Z251" s="9"/>
    </row>
    <row r="252" spans="1:26">
      <c r="A252" t="s">
        <v>9</v>
      </c>
      <c r="B252">
        <v>14</v>
      </c>
      <c r="C252">
        <f t="shared" ca="1" si="369"/>
        <v>1494.241594047541</v>
      </c>
      <c r="D252">
        <f>MATCH($B252,'All scores'!$A:$A,FALSE)</f>
        <v>113</v>
      </c>
      <c r="E252">
        <f>MATCH($B252,'All scores'!$A:$A,TRUE)</f>
        <v>118</v>
      </c>
      <c r="F252" t="str">
        <f t="shared" ca="1" si="273"/>
        <v>West Coast</v>
      </c>
      <c r="G252" s="9">
        <f t="shared" ca="1" si="370"/>
        <v>1681.9306603783918</v>
      </c>
      <c r="H252" t="b">
        <f t="shared" ca="1" si="274"/>
        <v>0</v>
      </c>
      <c r="I252" s="6" t="str">
        <f t="shared" ca="1" si="371"/>
        <v>West Coast</v>
      </c>
      <c r="J252">
        <f t="shared" ca="1" si="296"/>
        <v>-200</v>
      </c>
      <c r="K252" s="4">
        <f t="shared" ca="1" si="372"/>
        <v>9.6938170711310764E-2</v>
      </c>
      <c r="L252" s="6" t="str">
        <f t="shared" ca="1" si="275"/>
        <v>Essendon</v>
      </c>
      <c r="M252" s="6" t="str">
        <f t="shared" ca="1" si="373"/>
        <v>West Coast</v>
      </c>
      <c r="N252">
        <f t="shared" ca="1" si="374"/>
        <v>1</v>
      </c>
      <c r="O252" s="3">
        <f t="shared" ca="1" si="276"/>
        <v>28</v>
      </c>
      <c r="P252" s="8">
        <f t="shared" ca="1" si="297"/>
        <v>3.3672958299864741</v>
      </c>
      <c r="Q252" s="7">
        <f t="shared" ca="1" si="375"/>
        <v>1494.241594047541</v>
      </c>
      <c r="R252" s="7">
        <f t="shared" ca="1" si="376"/>
        <v>1681.9306603783918</v>
      </c>
      <c r="S252" s="8">
        <f t="shared" ca="1" si="377"/>
        <v>3.4317051841806347</v>
      </c>
      <c r="T252" s="9">
        <f t="shared" ca="1" si="378"/>
        <v>1556.2224332716537</v>
      </c>
      <c r="U252" s="9">
        <f t="shared" ca="1" si="298"/>
        <v>-187.68906633085089</v>
      </c>
      <c r="Z252" s="9"/>
    </row>
    <row r="253" spans="1:26">
      <c r="A253" t="s">
        <v>15</v>
      </c>
      <c r="B253">
        <v>14</v>
      </c>
      <c r="C253">
        <f t="shared" ref="C253:C258" ca="1" si="379">VLOOKUP(A253,$I$2:$AG$19,B253+1,FALSE)</f>
        <v>1301.5102225243984</v>
      </c>
      <c r="D253">
        <f>MATCH($B253,'All scores'!$A:$A,FALSE)</f>
        <v>113</v>
      </c>
      <c r="E253">
        <f>MATCH($B253,'All scores'!$A:$A,TRUE)</f>
        <v>118</v>
      </c>
      <c r="F253" t="str">
        <f t="shared" ca="1" si="273"/>
        <v>Hawthorn</v>
      </c>
      <c r="G253" s="9">
        <f t="shared" ref="G253:G258" ca="1" si="380">VLOOKUP(F253,$I$2:$AG$19,B253+1,FALSE)</f>
        <v>1495.8476890303971</v>
      </c>
      <c r="H253" t="b">
        <f t="shared" ca="1" si="274"/>
        <v>0</v>
      </c>
      <c r="I253" s="6" t="str">
        <f t="shared" ref="I253:I258" ca="1" si="381">IFERROR(VLOOKUP($A253,INDIRECT(_xlfn.CONCAT("'All scores'!$B$",$D253,":$T$",$E253)),1,FALSE),F253)</f>
        <v>Hawthorn</v>
      </c>
      <c r="J253">
        <f t="shared" ca="1" si="296"/>
        <v>-200</v>
      </c>
      <c r="K253" s="4">
        <f t="shared" ref="K253:K258" ca="1" si="382">1/(1+(10^((G253-C253-J253)/400)))</f>
        <v>9.3639151756963995E-2</v>
      </c>
      <c r="L253" s="6" t="str">
        <f t="shared" ca="1" si="275"/>
        <v>Hawthorn</v>
      </c>
      <c r="M253" s="6" t="str">
        <f t="shared" ref="M253:M258" ca="1" si="383">IF(L253=A253,F253,A253)</f>
        <v>Gold Coast</v>
      </c>
      <c r="N253">
        <f t="shared" ref="N253:N258" ca="1" si="384">IF(L253="Draw",0.5,IF(L253=A253,1,0))</f>
        <v>0</v>
      </c>
      <c r="O253" s="3">
        <f t="shared" ca="1" si="276"/>
        <v>-53</v>
      </c>
      <c r="P253" s="8">
        <f t="shared" ca="1" si="297"/>
        <v>3.9889840465642745</v>
      </c>
      <c r="Q253" s="7">
        <f t="shared" ref="Q253:Q258" ca="1" si="385">VLOOKUP(L253,$I$2:$AG$19,$B253+1,FALSE)</f>
        <v>1495.8476890303971</v>
      </c>
      <c r="R253" s="7">
        <f t="shared" ref="R253:R258" ca="1" si="386">VLOOKUP(M253,$I$2:$AG$19,$B253+1,FALSE)</f>
        <v>1301.5102225243984</v>
      </c>
      <c r="S253" s="8">
        <f t="shared" ref="S253:S258" ca="1" si="387">IFERROR((MVC/((Q253-R253)*0.001+MVC))*P253,1)</f>
        <v>3.912940943607448</v>
      </c>
      <c r="T253" s="9">
        <f t="shared" ref="T253:T258" ca="1" si="388">IFERROR(C253+k*S253*(N253-K253),C253)</f>
        <v>1294.1821331077085</v>
      </c>
      <c r="U253" s="9">
        <f t="shared" ca="1" si="298"/>
        <v>-194.33746650599869</v>
      </c>
      <c r="Z253" s="9"/>
    </row>
    <row r="254" spans="1:26">
      <c r="A254" t="s">
        <v>19</v>
      </c>
      <c r="B254">
        <v>14</v>
      </c>
      <c r="C254">
        <f t="shared" ca="1" si="379"/>
        <v>1475.4254872188467</v>
      </c>
      <c r="D254">
        <f>MATCH($B254,'All scores'!$A:$A,FALSE)</f>
        <v>113</v>
      </c>
      <c r="E254">
        <f>MATCH($B254,'All scores'!$A:$A,TRUE)</f>
        <v>118</v>
      </c>
      <c r="F254" t="str">
        <f t="shared" ca="1" si="273"/>
        <v>Brisbane Lions</v>
      </c>
      <c r="G254" s="9">
        <f t="shared" ca="1" si="380"/>
        <v>1316.4281519480076</v>
      </c>
      <c r="H254" t="b">
        <f t="shared" ca="1" si="274"/>
        <v>0</v>
      </c>
      <c r="I254" s="6" t="str">
        <f t="shared" ca="1" si="381"/>
        <v>Brisbane Lions</v>
      </c>
      <c r="J254">
        <f t="shared" ca="1" si="296"/>
        <v>-200</v>
      </c>
      <c r="K254" s="4">
        <f t="shared" ca="1" si="382"/>
        <v>0.44126484873649185</v>
      </c>
      <c r="L254" s="6" t="str">
        <f t="shared" ca="1" si="275"/>
        <v>GWS</v>
      </c>
      <c r="M254" s="6" t="str">
        <f t="shared" ca="1" si="383"/>
        <v>Brisbane Lions</v>
      </c>
      <c r="N254">
        <f t="shared" ca="1" si="384"/>
        <v>1</v>
      </c>
      <c r="O254" s="3">
        <f t="shared" ca="1" si="276"/>
        <v>27</v>
      </c>
      <c r="P254" s="8">
        <f t="shared" ca="1" si="297"/>
        <v>3.3322045101752038</v>
      </c>
      <c r="Q254" s="7">
        <f t="shared" ca="1" si="385"/>
        <v>1475.4254872188467</v>
      </c>
      <c r="R254" s="7">
        <f t="shared" ca="1" si="386"/>
        <v>1316.4281519480076</v>
      </c>
      <c r="S254" s="8">
        <f t="shared" ca="1" si="387"/>
        <v>3.2800525486961032</v>
      </c>
      <c r="T254" s="9">
        <f t="shared" ca="1" si="388"/>
        <v>1512.0791003578061</v>
      </c>
      <c r="U254" s="9">
        <f t="shared" ca="1" si="298"/>
        <v>158.99733527083913</v>
      </c>
      <c r="Z254" s="9"/>
    </row>
    <row r="255" spans="1:26">
      <c r="A255" t="s">
        <v>17</v>
      </c>
      <c r="B255">
        <v>14</v>
      </c>
      <c r="C255">
        <f t="shared" ca="1" si="379"/>
        <v>1495.8476890303971</v>
      </c>
      <c r="D255">
        <f>MATCH($B255,'All scores'!$A:$A,FALSE)</f>
        <v>113</v>
      </c>
      <c r="E255">
        <f>MATCH($B255,'All scores'!$A:$A,TRUE)</f>
        <v>118</v>
      </c>
      <c r="F255" t="str">
        <f t="shared" ca="1" si="273"/>
        <v>Gold Coast</v>
      </c>
      <c r="G255" s="9">
        <f t="shared" ca="1" si="380"/>
        <v>1301.5102225243984</v>
      </c>
      <c r="H255" t="b">
        <f t="shared" ca="1" si="274"/>
        <v>0</v>
      </c>
      <c r="I255" s="6" t="str">
        <f t="shared" ca="1" si="381"/>
        <v>Hawthorn</v>
      </c>
      <c r="J255">
        <f t="shared" ca="1" si="296"/>
        <v>200</v>
      </c>
      <c r="K255" s="4">
        <f t="shared" ca="1" si="382"/>
        <v>0.90636084824303598</v>
      </c>
      <c r="L255" s="6" t="str">
        <f t="shared" ca="1" si="275"/>
        <v>Hawthorn</v>
      </c>
      <c r="M255" s="6" t="str">
        <f t="shared" ca="1" si="383"/>
        <v>Gold Coast</v>
      </c>
      <c r="N255">
        <f t="shared" ca="1" si="384"/>
        <v>1</v>
      </c>
      <c r="O255" s="3">
        <f t="shared" ca="1" si="276"/>
        <v>53</v>
      </c>
      <c r="P255" s="8">
        <f t="shared" ca="1" si="297"/>
        <v>3.9889840465642745</v>
      </c>
      <c r="Q255" s="7">
        <f t="shared" ca="1" si="385"/>
        <v>1495.8476890303971</v>
      </c>
      <c r="R255" s="7">
        <f t="shared" ca="1" si="386"/>
        <v>1301.5102225243984</v>
      </c>
      <c r="S255" s="8">
        <f t="shared" ca="1" si="387"/>
        <v>3.912940943607448</v>
      </c>
      <c r="T255" s="9">
        <f t="shared" ca="1" si="388"/>
        <v>1503.1757784470869</v>
      </c>
      <c r="U255" s="9">
        <f t="shared" ca="1" si="298"/>
        <v>194.33746650599869</v>
      </c>
      <c r="Z255" s="9"/>
    </row>
    <row r="256" spans="1:26">
      <c r="A256" t="s">
        <v>21</v>
      </c>
      <c r="B256">
        <v>14</v>
      </c>
      <c r="C256">
        <f t="shared" ca="1" si="379"/>
        <v>1603.1675085154066</v>
      </c>
      <c r="D256">
        <f>MATCH($B256,'All scores'!$A:$A,FALSE)</f>
        <v>113</v>
      </c>
      <c r="E256">
        <f>MATCH($B256,'All scores'!$A:$A,TRUE)</f>
        <v>118</v>
      </c>
      <c r="F256" t="str">
        <f t="shared" ref="F256:F319" ca="1" si="389">IFERROR(VLOOKUP($A256,INDIRECT(_xlfn.CONCAT("'All scores'!$B$",$D256,":$T$",$E256)),5,FALSE),VLOOKUP($A256,INDIRECT(_xlfn.CONCAT("'FLIPPED'!$B$",$D256,":$T$",$E256)),5,FALSE))</f>
        <v>Port Adelaide</v>
      </c>
      <c r="G256" s="9">
        <f t="shared" ca="1" si="380"/>
        <v>1613.497531023</v>
      </c>
      <c r="H256" t="b">
        <f t="shared" ref="H256:H319" ca="1" si="390">IFERROR(VLOOKUP($A256,INDIRECT(_xlfn.CONCAT("'All scores'!$B$",$D256,":$T$",$E256)),9,FALSE),VLOOKUP($A256,INDIRECT(_xlfn.CONCAT("'FLIPPED'!$B$",$D256,":$T$",$E256)),9,FALSE))</f>
        <v>0</v>
      </c>
      <c r="I256" s="6" t="str">
        <f t="shared" ca="1" si="381"/>
        <v>Port Adelaide</v>
      </c>
      <c r="J256">
        <f t="shared" ca="1" si="296"/>
        <v>-200</v>
      </c>
      <c r="K256" s="4">
        <f t="shared" ca="1" si="382"/>
        <v>0.22956714723694874</v>
      </c>
      <c r="L256" s="6" t="str">
        <f t="shared" ref="L256:L319" ca="1" si="391">IFERROR(VLOOKUP($A256,INDIRECT(_xlfn.CONCAT("'All scores'!$B$",$D256,":$T$",$E256)),10,FALSE),VLOOKUP($A256,INDIRECT(_xlfn.CONCAT("'FLIPPED'!$B$",$D256,":$T$",$E256)),10,FALSE))</f>
        <v>Port Adelaide</v>
      </c>
      <c r="M256" s="6" t="str">
        <f t="shared" ca="1" si="383"/>
        <v>Melbourne</v>
      </c>
      <c r="N256">
        <f t="shared" ca="1" si="384"/>
        <v>0</v>
      </c>
      <c r="O256" s="3">
        <f t="shared" ref="O256:O319" ca="1" si="392">IFERROR(IFERROR(VLOOKUP($A256,INDIRECT(_xlfn.CONCAT("'All scores'!$B$",$D256,":$T$",$E256)),11,FALSE),VLOOKUP($A256,INDIRECT(_xlfn.CONCAT("'FLIPPED'!$B$",$D256,":$T$",$E256)),11,FALSE)),"")</f>
        <v>-10</v>
      </c>
      <c r="P256" s="8">
        <f t="shared" ca="1" si="297"/>
        <v>2.3978952727983707</v>
      </c>
      <c r="Q256" s="7">
        <f t="shared" ca="1" si="385"/>
        <v>1613.497531023</v>
      </c>
      <c r="R256" s="7">
        <f t="shared" ca="1" si="386"/>
        <v>1603.1675085154066</v>
      </c>
      <c r="S256" s="8">
        <f t="shared" ca="1" si="387"/>
        <v>2.395420797722807</v>
      </c>
      <c r="T256" s="9">
        <f t="shared" ca="1" si="388"/>
        <v>1592.1693101361009</v>
      </c>
      <c r="U256" s="9">
        <f t="shared" ca="1" si="298"/>
        <v>-10.330022507593412</v>
      </c>
      <c r="Z256" s="9"/>
    </row>
    <row r="257" spans="1:26">
      <c r="A257" t="s">
        <v>16</v>
      </c>
      <c r="B257">
        <v>14</v>
      </c>
      <c r="C257">
        <f t="shared" ca="1" si="379"/>
        <v>1544.1071961501821</v>
      </c>
      <c r="D257">
        <f>MATCH($B257,'All scores'!$A:$A,FALSE)</f>
        <v>113</v>
      </c>
      <c r="E257">
        <f>MATCH($B257,'All scores'!$A:$A,TRUE)</f>
        <v>118</v>
      </c>
      <c r="F257" t="str">
        <f t="shared" ca="1" si="389"/>
        <v>Western Bulldogs</v>
      </c>
      <c r="G257" s="9">
        <f t="shared" ca="1" si="380"/>
        <v>1397.3580916176729</v>
      </c>
      <c r="H257" t="b">
        <f t="shared" ca="1" si="390"/>
        <v>1</v>
      </c>
      <c r="I257" s="6" t="str">
        <f t="shared" ca="1" si="381"/>
        <v>Western Bulldogs</v>
      </c>
      <c r="J257">
        <f t="shared" ca="1" si="296"/>
        <v>0</v>
      </c>
      <c r="K257" s="4">
        <f t="shared" ca="1" si="382"/>
        <v>0.69946588581707447</v>
      </c>
      <c r="L257" s="6" t="str">
        <f t="shared" ca="1" si="391"/>
        <v>North Melbourne</v>
      </c>
      <c r="M257" s="6" t="str">
        <f t="shared" ca="1" si="383"/>
        <v>Western Bulldogs</v>
      </c>
      <c r="N257">
        <f t="shared" ca="1" si="384"/>
        <v>1</v>
      </c>
      <c r="O257" s="3">
        <f t="shared" ca="1" si="392"/>
        <v>2</v>
      </c>
      <c r="P257" s="8">
        <f t="shared" ca="1" si="297"/>
        <v>1.0986122886681098</v>
      </c>
      <c r="Q257" s="7">
        <f t="shared" ca="1" si="385"/>
        <v>1544.1071961501821</v>
      </c>
      <c r="R257" s="7">
        <f t="shared" ca="1" si="386"/>
        <v>1397.3580916176729</v>
      </c>
      <c r="S257" s="8">
        <f t="shared" ca="1" si="387"/>
        <v>1.0827234194421587</v>
      </c>
      <c r="T257" s="9">
        <f t="shared" ca="1" si="388"/>
        <v>1550.6151026255252</v>
      </c>
      <c r="U257" s="9">
        <f t="shared" ca="1" si="298"/>
        <v>146.74910453250914</v>
      </c>
      <c r="Z257" s="9"/>
    </row>
    <row r="258" spans="1:26">
      <c r="A258" t="s">
        <v>13</v>
      </c>
      <c r="B258">
        <v>14</v>
      </c>
      <c r="C258">
        <f t="shared" ca="1" si="379"/>
        <v>1613.497531023</v>
      </c>
      <c r="D258">
        <f>MATCH($B258,'All scores'!$A:$A,FALSE)</f>
        <v>113</v>
      </c>
      <c r="E258">
        <f>MATCH($B258,'All scores'!$A:$A,TRUE)</f>
        <v>118</v>
      </c>
      <c r="F258" t="str">
        <f t="shared" ca="1" si="389"/>
        <v>Melbourne</v>
      </c>
      <c r="G258" s="9">
        <f t="shared" ca="1" si="380"/>
        <v>1603.1675085154066</v>
      </c>
      <c r="H258" t="b">
        <f t="shared" ca="1" si="390"/>
        <v>0</v>
      </c>
      <c r="I258" s="6" t="str">
        <f t="shared" ca="1" si="381"/>
        <v>Port Adelaide</v>
      </c>
      <c r="J258">
        <f t="shared" ca="1" si="296"/>
        <v>200</v>
      </c>
      <c r="K258" s="4">
        <f t="shared" ca="1" si="382"/>
        <v>0.77043285276305129</v>
      </c>
      <c r="L258" s="6" t="str">
        <f t="shared" ca="1" si="391"/>
        <v>Port Adelaide</v>
      </c>
      <c r="M258" s="6" t="str">
        <f t="shared" ca="1" si="383"/>
        <v>Melbourne</v>
      </c>
      <c r="N258">
        <f t="shared" ca="1" si="384"/>
        <v>1</v>
      </c>
      <c r="O258" s="3">
        <f t="shared" ca="1" si="392"/>
        <v>10</v>
      </c>
      <c r="P258" s="8">
        <f t="shared" ca="1" si="297"/>
        <v>2.3978952727983707</v>
      </c>
      <c r="Q258" s="7">
        <f t="shared" ca="1" si="385"/>
        <v>1613.497531023</v>
      </c>
      <c r="R258" s="7">
        <f t="shared" ca="1" si="386"/>
        <v>1603.1675085154066</v>
      </c>
      <c r="S258" s="8">
        <f t="shared" ca="1" si="387"/>
        <v>2.395420797722807</v>
      </c>
      <c r="T258" s="9">
        <f t="shared" ca="1" si="388"/>
        <v>1624.4957294023056</v>
      </c>
      <c r="U258" s="9">
        <f t="shared" ca="1" si="298"/>
        <v>10.330022507593412</v>
      </c>
      <c r="Z258" s="9"/>
    </row>
    <row r="259" spans="1:26">
      <c r="A259" t="s">
        <v>23</v>
      </c>
      <c r="B259">
        <v>14</v>
      </c>
      <c r="C259">
        <f t="shared" ref="C259:C260" ca="1" si="393">VLOOKUP(A259,$I$2:$AG$19,B259+1,FALSE)</f>
        <v>1681.9306603783918</v>
      </c>
      <c r="D259">
        <f>MATCH($B259,'All scores'!$A:$A,FALSE)</f>
        <v>113</v>
      </c>
      <c r="E259">
        <f>MATCH($B259,'All scores'!$A:$A,TRUE)</f>
        <v>118</v>
      </c>
      <c r="F259" t="str">
        <f t="shared" ca="1" si="389"/>
        <v>Essendon</v>
      </c>
      <c r="G259" s="9">
        <f t="shared" ref="G259:G260" ca="1" si="394">VLOOKUP(F259,$I$2:$AG$19,B259+1,FALSE)</f>
        <v>1494.241594047541</v>
      </c>
      <c r="H259" t="b">
        <f t="shared" ca="1" si="390"/>
        <v>0</v>
      </c>
      <c r="I259" s="6" t="str">
        <f t="shared" ref="I259:I260" ca="1" si="395">IFERROR(VLOOKUP($A259,INDIRECT(_xlfn.CONCAT("'All scores'!$B$",$D259,":$T$",$E259)),1,FALSE),F259)</f>
        <v>West Coast</v>
      </c>
      <c r="J259">
        <f t="shared" ca="1" si="296"/>
        <v>200</v>
      </c>
      <c r="K259" s="4">
        <f t="shared" ref="K259:K260" ca="1" si="396">1/(1+(10^((G259-C259-J259)/400)))</f>
        <v>0.90306182928868917</v>
      </c>
      <c r="L259" s="6" t="str">
        <f t="shared" ca="1" si="391"/>
        <v>Essendon</v>
      </c>
      <c r="M259" s="6" t="str">
        <f t="shared" ref="M259:M260" ca="1" si="397">IF(L259=A259,F259,A259)</f>
        <v>West Coast</v>
      </c>
      <c r="N259">
        <f t="shared" ref="N259:N260" ca="1" si="398">IF(L259="Draw",0.5,IF(L259=A259,1,0))</f>
        <v>0</v>
      </c>
      <c r="O259" s="3">
        <f t="shared" ca="1" si="392"/>
        <v>-28</v>
      </c>
      <c r="P259" s="8">
        <f t="shared" ca="1" si="297"/>
        <v>3.3672958299864741</v>
      </c>
      <c r="Q259" s="7">
        <f t="shared" ref="Q259:Q260" ca="1" si="399">VLOOKUP(L259,$I$2:$AG$19,$B259+1,FALSE)</f>
        <v>1494.241594047541</v>
      </c>
      <c r="R259" s="7">
        <f t="shared" ref="R259:R260" ca="1" si="400">VLOOKUP(M259,$I$2:$AG$19,$B259+1,FALSE)</f>
        <v>1681.9306603783918</v>
      </c>
      <c r="S259" s="8">
        <f t="shared" ref="S259:S260" ca="1" si="401">IFERROR((MVC/((Q259-R259)*0.001+MVC))*P259,1)</f>
        <v>3.4317051841806347</v>
      </c>
      <c r="T259" s="9">
        <f t="shared" ref="T259:T260" ca="1" si="402">IFERROR(C259+k*S259*(N259-K259),C259)</f>
        <v>1619.9498211542791</v>
      </c>
      <c r="U259" s="9">
        <f t="shared" ca="1" si="298"/>
        <v>187.68906633085089</v>
      </c>
      <c r="Z259" s="9"/>
    </row>
    <row r="260" spans="1:26">
      <c r="A260" t="s">
        <v>20</v>
      </c>
      <c r="B260">
        <v>14</v>
      </c>
      <c r="C260">
        <f t="shared" ca="1" si="393"/>
        <v>1397.3580916176729</v>
      </c>
      <c r="D260">
        <f>MATCH($B260,'All scores'!$A:$A,FALSE)</f>
        <v>113</v>
      </c>
      <c r="E260">
        <f>MATCH($B260,'All scores'!$A:$A,TRUE)</f>
        <v>118</v>
      </c>
      <c r="F260" t="str">
        <f t="shared" ca="1" si="389"/>
        <v>North Melbourne</v>
      </c>
      <c r="G260" s="9">
        <f t="shared" ca="1" si="394"/>
        <v>1544.1071961501821</v>
      </c>
      <c r="H260" t="b">
        <f t="shared" ca="1" si="390"/>
        <v>1</v>
      </c>
      <c r="I260" s="6" t="str">
        <f t="shared" ca="1" si="395"/>
        <v>Western Bulldogs</v>
      </c>
      <c r="J260">
        <f t="shared" ca="1" si="296"/>
        <v>0</v>
      </c>
      <c r="K260" s="4">
        <f t="shared" ca="1" si="396"/>
        <v>0.30053411418292553</v>
      </c>
      <c r="L260" s="6" t="str">
        <f t="shared" ca="1" si="391"/>
        <v>North Melbourne</v>
      </c>
      <c r="M260" s="6" t="str">
        <f t="shared" ca="1" si="397"/>
        <v>Western Bulldogs</v>
      </c>
      <c r="N260">
        <f t="shared" ca="1" si="398"/>
        <v>0</v>
      </c>
      <c r="O260" s="3">
        <f t="shared" ca="1" si="392"/>
        <v>-2</v>
      </c>
      <c r="P260" s="8">
        <f t="shared" ca="1" si="297"/>
        <v>1.0986122886681098</v>
      </c>
      <c r="Q260" s="7">
        <f t="shared" ca="1" si="399"/>
        <v>1544.1071961501821</v>
      </c>
      <c r="R260" s="7">
        <f t="shared" ca="1" si="400"/>
        <v>1397.3580916176729</v>
      </c>
      <c r="S260" s="8">
        <f t="shared" ca="1" si="401"/>
        <v>1.0827234194421587</v>
      </c>
      <c r="T260" s="9">
        <f t="shared" ca="1" si="402"/>
        <v>1390.8501851423298</v>
      </c>
      <c r="U260" s="9">
        <f t="shared" ca="1" si="298"/>
        <v>-146.74910453250914</v>
      </c>
      <c r="Z260" s="9"/>
    </row>
    <row r="261" spans="1:26">
      <c r="A261" t="s">
        <v>10</v>
      </c>
      <c r="B261">
        <v>15</v>
      </c>
      <c r="C261">
        <f t="shared" ref="C261:C278" ca="1" si="403">VLOOKUP(A261,$I$2:$AG$19,B261+1,FALSE)</f>
        <v>1458.924283754671</v>
      </c>
      <c r="D261">
        <f>MATCH($B261,'All scores'!$A:$A,FALSE)</f>
        <v>119</v>
      </c>
      <c r="E261">
        <f>MATCH($B261,'All scores'!$A:$A,TRUE)</f>
        <v>127</v>
      </c>
      <c r="F261" t="str">
        <f t="shared" ca="1" si="389"/>
        <v>West Coast</v>
      </c>
      <c r="G261" s="9">
        <f t="shared" ref="G261:G278" ca="1" si="404">VLOOKUP(F261,$I$2:$AG$19,B261+1,FALSE)</f>
        <v>1619.9498211542791</v>
      </c>
      <c r="H261" t="b">
        <f t="shared" ca="1" si="390"/>
        <v>0</v>
      </c>
      <c r="I261" s="6" t="str">
        <f t="shared" ref="I261:I278" ca="1" si="405">IFERROR(VLOOKUP($A261,INDIRECT(_xlfn.CONCAT("'All scores'!$B$",$D261,":$T$",$E261)),1,FALSE),F261)</f>
        <v>Adelaide</v>
      </c>
      <c r="J261">
        <f t="shared" ca="1" si="296"/>
        <v>200</v>
      </c>
      <c r="K261" s="4">
        <f t="shared" ref="K261:K278" ca="1" si="406">1/(1+(10^((G261-C261-J261)/400)))</f>
        <v>0.55585466876087808</v>
      </c>
      <c r="L261" s="6" t="str">
        <f t="shared" ca="1" si="391"/>
        <v>Adelaide</v>
      </c>
      <c r="M261" s="6" t="str">
        <f t="shared" ref="M261:M278" ca="1" si="407">IF(L261=A261,F261,A261)</f>
        <v>West Coast</v>
      </c>
      <c r="N261">
        <f t="shared" ref="N261:N278" ca="1" si="408">IF(L261="Draw",0.5,IF(L261=A261,1,0))</f>
        <v>1</v>
      </c>
      <c r="O261" s="3">
        <f t="shared" ca="1" si="392"/>
        <v>10</v>
      </c>
      <c r="P261" s="8">
        <f t="shared" ca="1" si="297"/>
        <v>2.3978952727983707</v>
      </c>
      <c r="Q261" s="7">
        <f t="shared" ref="Q261:Q278" ca="1" si="409">VLOOKUP(L261,$I$2:$AG$19,$B261+1,FALSE)</f>
        <v>1458.924283754671</v>
      </c>
      <c r="R261" s="7">
        <f t="shared" ref="R261:R278" ca="1" si="410">VLOOKUP(M261,$I$2:$AG$19,$B261+1,FALSE)</f>
        <v>1619.9498211542791</v>
      </c>
      <c r="S261" s="8">
        <f t="shared" ref="S261:S278" ca="1" si="411">IFERROR((MVC/((Q261-R261)*0.001+MVC))*P261,1)</f>
        <v>2.4371394416289793</v>
      </c>
      <c r="T261" s="9">
        <f t="shared" ref="T261:T278" ca="1" si="412">IFERROR(C261+k*S261*(N261-K261),C261)</f>
        <v>1480.5731658462357</v>
      </c>
      <c r="U261" s="9">
        <f t="shared" ca="1" si="298"/>
        <v>-161.02553739960808</v>
      </c>
      <c r="Z261" s="9"/>
    </row>
    <row r="262" spans="1:26">
      <c r="A262" t="s">
        <v>12</v>
      </c>
      <c r="B262">
        <v>15</v>
      </c>
      <c r="C262">
        <f t="shared" ca="1" si="403"/>
        <v>1279.7745388090482</v>
      </c>
      <c r="D262">
        <f>MATCH($B262,'All scores'!$A:$A,FALSE)</f>
        <v>119</v>
      </c>
      <c r="E262">
        <f>MATCH($B262,'All scores'!$A:$A,TRUE)</f>
        <v>127</v>
      </c>
      <c r="F262" t="str">
        <f t="shared" ca="1" si="389"/>
        <v>Fremantle</v>
      </c>
      <c r="G262" s="9">
        <f t="shared" ca="1" si="404"/>
        <v>1496.6095569152149</v>
      </c>
      <c r="H262" t="b">
        <f t="shared" ca="1" si="390"/>
        <v>0</v>
      </c>
      <c r="I262" s="6" t="str">
        <f t="shared" ca="1" si="405"/>
        <v>Fremantle</v>
      </c>
      <c r="J262">
        <f t="shared" ca="1" si="296"/>
        <v>-200</v>
      </c>
      <c r="K262" s="4">
        <f t="shared" ca="1" si="406"/>
        <v>8.3211194507796196E-2</v>
      </c>
      <c r="L262" s="6" t="str">
        <f t="shared" ca="1" si="391"/>
        <v>Brisbane Lions</v>
      </c>
      <c r="M262" s="6" t="str">
        <f t="shared" ca="1" si="407"/>
        <v>Fremantle</v>
      </c>
      <c r="N262">
        <f t="shared" ca="1" si="408"/>
        <v>1</v>
      </c>
      <c r="O262" s="3">
        <f t="shared" ca="1" si="392"/>
        <v>55</v>
      </c>
      <c r="P262" s="8">
        <f t="shared" ca="1" si="297"/>
        <v>4.0253516907351496</v>
      </c>
      <c r="Q262" s="7">
        <f t="shared" ca="1" si="409"/>
        <v>1279.7745388090482</v>
      </c>
      <c r="R262" s="7">
        <f t="shared" ca="1" si="410"/>
        <v>1496.6095569152149</v>
      </c>
      <c r="S262" s="8">
        <f t="shared" ca="1" si="411"/>
        <v>4.1145699762654093</v>
      </c>
      <c r="T262" s="9">
        <f t="shared" ca="1" si="412"/>
        <v>1355.2183726821372</v>
      </c>
      <c r="U262" s="9">
        <f t="shared" ca="1" si="298"/>
        <v>-216.83501810616667</v>
      </c>
      <c r="Z262" s="9"/>
    </row>
    <row r="263" spans="1:26">
      <c r="A263" t="s">
        <v>8</v>
      </c>
      <c r="B263">
        <v>15</v>
      </c>
      <c r="C263">
        <f t="shared" ca="1" si="403"/>
        <v>1248.4253427161245</v>
      </c>
      <c r="D263">
        <f>MATCH($B263,'All scores'!$A:$A,FALSE)</f>
        <v>119</v>
      </c>
      <c r="E263">
        <f>MATCH($B263,'All scores'!$A:$A,TRUE)</f>
        <v>127</v>
      </c>
      <c r="F263" t="str">
        <f t="shared" ca="1" si="389"/>
        <v>Port Adelaide</v>
      </c>
      <c r="G263" s="9">
        <f t="shared" ca="1" si="404"/>
        <v>1624.4957294023056</v>
      </c>
      <c r="H263" t="b">
        <f t="shared" ca="1" si="390"/>
        <v>0</v>
      </c>
      <c r="I263" s="6" t="str">
        <f t="shared" ca="1" si="405"/>
        <v>Carlton</v>
      </c>
      <c r="J263">
        <f t="shared" ca="1" si="296"/>
        <v>200</v>
      </c>
      <c r="K263" s="4">
        <f t="shared" ca="1" si="406"/>
        <v>0.26628712703856283</v>
      </c>
      <c r="L263" s="6" t="str">
        <f t="shared" ca="1" si="391"/>
        <v>Port Adelaide</v>
      </c>
      <c r="M263" s="6" t="str">
        <f t="shared" ca="1" si="407"/>
        <v>Carlton</v>
      </c>
      <c r="N263">
        <f t="shared" ca="1" si="408"/>
        <v>0</v>
      </c>
      <c r="O263" s="3">
        <f t="shared" ca="1" si="392"/>
        <v>-21</v>
      </c>
      <c r="P263" s="8">
        <f t="shared" ca="1" si="297"/>
        <v>3.0910424533583161</v>
      </c>
      <c r="Q263" s="7">
        <f t="shared" ca="1" si="409"/>
        <v>1624.4957294023056</v>
      </c>
      <c r="R263" s="7">
        <f t="shared" ca="1" si="410"/>
        <v>1248.4253427161245</v>
      </c>
      <c r="S263" s="8">
        <f t="shared" ca="1" si="411"/>
        <v>2.9790106833937027</v>
      </c>
      <c r="T263" s="9">
        <f t="shared" ca="1" si="412"/>
        <v>1232.5598987901626</v>
      </c>
      <c r="U263" s="9">
        <f t="shared" ca="1" si="298"/>
        <v>-376.07038668618111</v>
      </c>
      <c r="Z263" s="9"/>
    </row>
    <row r="264" spans="1:26">
      <c r="A264" t="s">
        <v>18</v>
      </c>
      <c r="B264">
        <v>15</v>
      </c>
      <c r="C264">
        <f t="shared" ca="1" si="403"/>
        <v>1626.0511810620576</v>
      </c>
      <c r="D264">
        <f>MATCH($B264,'All scores'!$A:$A,FALSE)</f>
        <v>119</v>
      </c>
      <c r="E264">
        <f>MATCH($B264,'All scores'!$A:$A,TRUE)</f>
        <v>127</v>
      </c>
      <c r="F264" t="str">
        <f t="shared" ca="1" si="389"/>
        <v>Gold Coast</v>
      </c>
      <c r="G264" s="9">
        <f t="shared" ca="1" si="404"/>
        <v>1294.1821331077085</v>
      </c>
      <c r="H264" t="b">
        <f t="shared" ca="1" si="390"/>
        <v>0</v>
      </c>
      <c r="I264" s="6" t="str">
        <f t="shared" ca="1" si="405"/>
        <v>Gold Coast</v>
      </c>
      <c r="J264">
        <f t="shared" ca="1" si="296"/>
        <v>-200</v>
      </c>
      <c r="K264" s="4">
        <f t="shared" ca="1" si="406"/>
        <v>0.68115814147433351</v>
      </c>
      <c r="L264" s="6" t="str">
        <f t="shared" ca="1" si="391"/>
        <v>Collingwood</v>
      </c>
      <c r="M264" s="6" t="str">
        <f t="shared" ca="1" si="407"/>
        <v>Gold Coast</v>
      </c>
      <c r="N264">
        <f t="shared" ca="1" si="408"/>
        <v>1</v>
      </c>
      <c r="O264" s="3">
        <f t="shared" ca="1" si="392"/>
        <v>39</v>
      </c>
      <c r="P264" s="8">
        <f t="shared" ca="1" si="297"/>
        <v>3.6888794541139363</v>
      </c>
      <c r="Q264" s="7">
        <f t="shared" ca="1" si="409"/>
        <v>1626.0511810620576</v>
      </c>
      <c r="R264" s="7">
        <f t="shared" ca="1" si="410"/>
        <v>1294.1821331077085</v>
      </c>
      <c r="S264" s="8">
        <f t="shared" ca="1" si="411"/>
        <v>3.570389284835461</v>
      </c>
      <c r="T264" s="9">
        <f t="shared" ca="1" si="412"/>
        <v>1648.8189721667989</v>
      </c>
      <c r="U264" s="9">
        <f t="shared" ca="1" si="298"/>
        <v>331.86904795434907</v>
      </c>
      <c r="Z264" s="9"/>
    </row>
    <row r="265" spans="1:26">
      <c r="A265" t="s">
        <v>9</v>
      </c>
      <c r="B265">
        <v>15</v>
      </c>
      <c r="C265">
        <f t="shared" ca="1" si="403"/>
        <v>1556.2224332716537</v>
      </c>
      <c r="D265">
        <f>MATCH($B265,'All scores'!$A:$A,FALSE)</f>
        <v>119</v>
      </c>
      <c r="E265">
        <f>MATCH($B265,'All scores'!$A:$A,TRUE)</f>
        <v>127</v>
      </c>
      <c r="F265" t="str">
        <f t="shared" ca="1" si="389"/>
        <v>North Melbourne</v>
      </c>
      <c r="G265" s="9">
        <f t="shared" ca="1" si="404"/>
        <v>1550.6151026255252</v>
      </c>
      <c r="H265" t="b">
        <f t="shared" ca="1" si="390"/>
        <v>1</v>
      </c>
      <c r="I265" s="6" t="str">
        <f t="shared" ca="1" si="405"/>
        <v>Essendon</v>
      </c>
      <c r="J265">
        <f t="shared" ca="1" si="296"/>
        <v>0</v>
      </c>
      <c r="K265" s="4">
        <f t="shared" ca="1" si="406"/>
        <v>0.50806889690721035</v>
      </c>
      <c r="L265" s="6" t="str">
        <f t="shared" ca="1" si="391"/>
        <v>Essendon</v>
      </c>
      <c r="M265" s="6" t="str">
        <f t="shared" ca="1" si="407"/>
        <v>North Melbourne</v>
      </c>
      <c r="N265">
        <f t="shared" ca="1" si="408"/>
        <v>1</v>
      </c>
      <c r="O265" s="3">
        <f t="shared" ca="1" si="392"/>
        <v>17</v>
      </c>
      <c r="P265" s="8">
        <f t="shared" ca="1" si="297"/>
        <v>2.8903717578961645</v>
      </c>
      <c r="Q265" s="7">
        <f t="shared" ca="1" si="409"/>
        <v>1556.2224332716537</v>
      </c>
      <c r="R265" s="7">
        <f t="shared" ca="1" si="410"/>
        <v>1550.6151026255252</v>
      </c>
      <c r="S265" s="8">
        <f t="shared" ca="1" si="411"/>
        <v>2.8887519391684084</v>
      </c>
      <c r="T265" s="9">
        <f t="shared" ca="1" si="412"/>
        <v>1584.6437718315847</v>
      </c>
      <c r="U265" s="9">
        <f t="shared" ca="1" si="298"/>
        <v>5.6073306461285028</v>
      </c>
      <c r="Z265" s="9"/>
    </row>
    <row r="266" spans="1:26">
      <c r="A266" t="s">
        <v>14</v>
      </c>
      <c r="B266">
        <v>15</v>
      </c>
      <c r="C266">
        <f t="shared" ca="1" si="403"/>
        <v>1496.6095569152149</v>
      </c>
      <c r="D266">
        <f>MATCH($B266,'All scores'!$A:$A,FALSE)</f>
        <v>119</v>
      </c>
      <c r="E266">
        <f>MATCH($B266,'All scores'!$A:$A,TRUE)</f>
        <v>127</v>
      </c>
      <c r="F266" t="str">
        <f t="shared" ca="1" si="389"/>
        <v>Brisbane Lions</v>
      </c>
      <c r="G266" s="9">
        <f t="shared" ca="1" si="404"/>
        <v>1279.7745388090482</v>
      </c>
      <c r="H266" t="b">
        <f t="shared" ca="1" si="390"/>
        <v>0</v>
      </c>
      <c r="I266" s="6" t="str">
        <f t="shared" ca="1" si="405"/>
        <v>Fremantle</v>
      </c>
      <c r="J266">
        <f t="shared" ca="1" si="296"/>
        <v>200</v>
      </c>
      <c r="K266" s="4">
        <f t="shared" ca="1" si="406"/>
        <v>0.91678880549220376</v>
      </c>
      <c r="L266" s="6" t="str">
        <f t="shared" ca="1" si="391"/>
        <v>Brisbane Lions</v>
      </c>
      <c r="M266" s="6" t="str">
        <f t="shared" ca="1" si="407"/>
        <v>Fremantle</v>
      </c>
      <c r="N266">
        <f t="shared" ca="1" si="408"/>
        <v>0</v>
      </c>
      <c r="O266" s="3">
        <f t="shared" ca="1" si="392"/>
        <v>-55</v>
      </c>
      <c r="P266" s="8">
        <f t="shared" ca="1" si="297"/>
        <v>4.0253516907351496</v>
      </c>
      <c r="Q266" s="7">
        <f t="shared" ca="1" si="409"/>
        <v>1279.7745388090482</v>
      </c>
      <c r="R266" s="7">
        <f t="shared" ca="1" si="410"/>
        <v>1496.6095569152149</v>
      </c>
      <c r="S266" s="8">
        <f t="shared" ca="1" si="411"/>
        <v>4.1145699762654093</v>
      </c>
      <c r="T266" s="9">
        <f t="shared" ca="1" si="412"/>
        <v>1421.1657230421258</v>
      </c>
      <c r="U266" s="9">
        <f t="shared" ca="1" si="298"/>
        <v>216.83501810616667</v>
      </c>
      <c r="Z266" s="9"/>
    </row>
    <row r="267" spans="1:26">
      <c r="A267" t="s">
        <v>22</v>
      </c>
      <c r="B267">
        <v>15</v>
      </c>
      <c r="C267">
        <f t="shared" ca="1" si="403"/>
        <v>1599.0655570662477</v>
      </c>
      <c r="D267">
        <f>MATCH($B267,'All scores'!$A:$A,FALSE)</f>
        <v>119</v>
      </c>
      <c r="E267">
        <f>MATCH($B267,'All scores'!$A:$A,TRUE)</f>
        <v>127</v>
      </c>
      <c r="F267" t="str">
        <f t="shared" ca="1" si="389"/>
        <v>Western Bulldogs</v>
      </c>
      <c r="G267" s="9">
        <f t="shared" ca="1" si="404"/>
        <v>1390.8501851423298</v>
      </c>
      <c r="H267" t="b">
        <f t="shared" ca="1" si="390"/>
        <v>1</v>
      </c>
      <c r="I267" s="6" t="str">
        <f t="shared" ca="1" si="405"/>
        <v>Western Bulldogs</v>
      </c>
      <c r="J267">
        <f t="shared" ca="1" si="296"/>
        <v>0</v>
      </c>
      <c r="K267" s="4">
        <f t="shared" ca="1" si="406"/>
        <v>0.76827279432623385</v>
      </c>
      <c r="L267" s="6" t="str">
        <f t="shared" ca="1" si="391"/>
        <v>Western Bulldogs</v>
      </c>
      <c r="M267" s="6" t="str">
        <f t="shared" ca="1" si="407"/>
        <v>Geelong</v>
      </c>
      <c r="N267">
        <f t="shared" ca="1" si="408"/>
        <v>0</v>
      </c>
      <c r="O267" s="3">
        <f t="shared" ca="1" si="392"/>
        <v>-2</v>
      </c>
      <c r="P267" s="8">
        <f t="shared" ca="1" si="297"/>
        <v>1.0986122886681098</v>
      </c>
      <c r="Q267" s="7">
        <f t="shared" ca="1" si="409"/>
        <v>1390.8501851423298</v>
      </c>
      <c r="R267" s="7">
        <f t="shared" ca="1" si="410"/>
        <v>1599.0655570662477</v>
      </c>
      <c r="S267" s="8">
        <f t="shared" ca="1" si="411"/>
        <v>1.1219735016618397</v>
      </c>
      <c r="T267" s="9">
        <f t="shared" ca="1" si="412"/>
        <v>1581.8259227206131</v>
      </c>
      <c r="U267" s="9">
        <f t="shared" ca="1" si="298"/>
        <v>208.21537192391793</v>
      </c>
      <c r="Z267" s="9"/>
    </row>
    <row r="268" spans="1:26">
      <c r="A268" t="s">
        <v>15</v>
      </c>
      <c r="B268">
        <v>15</v>
      </c>
      <c r="C268">
        <f t="shared" ca="1" si="403"/>
        <v>1294.1821331077085</v>
      </c>
      <c r="D268">
        <f>MATCH($B268,'All scores'!$A:$A,FALSE)</f>
        <v>119</v>
      </c>
      <c r="E268">
        <f>MATCH($B268,'All scores'!$A:$A,TRUE)</f>
        <v>127</v>
      </c>
      <c r="F268" t="str">
        <f t="shared" ca="1" si="389"/>
        <v>Collingwood</v>
      </c>
      <c r="G268" s="9">
        <f t="shared" ca="1" si="404"/>
        <v>1626.0511810620576</v>
      </c>
      <c r="H268" t="b">
        <f t="shared" ca="1" si="390"/>
        <v>0</v>
      </c>
      <c r="I268" s="6" t="str">
        <f t="shared" ca="1" si="405"/>
        <v>Gold Coast</v>
      </c>
      <c r="J268">
        <f t="shared" ca="1" si="296"/>
        <v>200</v>
      </c>
      <c r="K268" s="4">
        <f t="shared" ca="1" si="406"/>
        <v>0.31884185852566654</v>
      </c>
      <c r="L268" s="6" t="str">
        <f t="shared" ca="1" si="391"/>
        <v>Collingwood</v>
      </c>
      <c r="M268" s="6" t="str">
        <f t="shared" ca="1" si="407"/>
        <v>Gold Coast</v>
      </c>
      <c r="N268">
        <f t="shared" ca="1" si="408"/>
        <v>0</v>
      </c>
      <c r="O268" s="3">
        <f t="shared" ca="1" si="392"/>
        <v>-39</v>
      </c>
      <c r="P268" s="8">
        <f t="shared" ca="1" si="297"/>
        <v>3.6888794541139363</v>
      </c>
      <c r="Q268" s="7">
        <f t="shared" ca="1" si="409"/>
        <v>1626.0511810620576</v>
      </c>
      <c r="R268" s="7">
        <f t="shared" ca="1" si="410"/>
        <v>1294.1821331077085</v>
      </c>
      <c r="S268" s="8">
        <f t="shared" ca="1" si="411"/>
        <v>3.570389284835461</v>
      </c>
      <c r="T268" s="9">
        <f t="shared" ca="1" si="412"/>
        <v>1271.4143420029673</v>
      </c>
      <c r="U268" s="9">
        <f t="shared" ca="1" si="298"/>
        <v>-331.86904795434907</v>
      </c>
      <c r="Z268" s="9"/>
    </row>
    <row r="269" spans="1:26">
      <c r="A269" t="s">
        <v>19</v>
      </c>
      <c r="B269">
        <v>15</v>
      </c>
      <c r="C269">
        <f t="shared" ca="1" si="403"/>
        <v>1512.0791003578061</v>
      </c>
      <c r="D269">
        <f>MATCH($B269,'All scores'!$A:$A,FALSE)</f>
        <v>119</v>
      </c>
      <c r="E269">
        <f>MATCH($B269,'All scores'!$A:$A,TRUE)</f>
        <v>127</v>
      </c>
      <c r="F269" t="str">
        <f t="shared" ca="1" si="389"/>
        <v>Hawthorn</v>
      </c>
      <c r="G269" s="9">
        <f t="shared" ca="1" si="404"/>
        <v>1503.1757784470869</v>
      </c>
      <c r="H269" t="b">
        <f t="shared" ca="1" si="390"/>
        <v>0</v>
      </c>
      <c r="I269" s="6" t="str">
        <f t="shared" ca="1" si="405"/>
        <v>GWS</v>
      </c>
      <c r="J269">
        <f t="shared" ca="1" si="296"/>
        <v>200</v>
      </c>
      <c r="K269" s="4">
        <f t="shared" ca="1" si="406"/>
        <v>0.76897707103400281</v>
      </c>
      <c r="L269" s="6" t="str">
        <f t="shared" ca="1" si="391"/>
        <v>GWS</v>
      </c>
      <c r="M269" s="6" t="str">
        <f t="shared" ca="1" si="407"/>
        <v>Hawthorn</v>
      </c>
      <c r="N269">
        <f t="shared" ca="1" si="408"/>
        <v>1</v>
      </c>
      <c r="O269" s="3">
        <f t="shared" ca="1" si="392"/>
        <v>11</v>
      </c>
      <c r="P269" s="8">
        <f t="shared" ca="1" si="297"/>
        <v>2.4849066497880004</v>
      </c>
      <c r="Q269" s="7">
        <f t="shared" ca="1" si="409"/>
        <v>1512.0791003578061</v>
      </c>
      <c r="R269" s="7">
        <f t="shared" ca="1" si="410"/>
        <v>1503.1757784470869</v>
      </c>
      <c r="S269" s="8">
        <f t="shared" ca="1" si="411"/>
        <v>2.4826962254178584</v>
      </c>
      <c r="T269" s="9">
        <f t="shared" ca="1" si="412"/>
        <v>1523.5502954323833</v>
      </c>
      <c r="U269" s="9">
        <f t="shared" ca="1" si="298"/>
        <v>8.9033219107191144</v>
      </c>
      <c r="Z269" s="9"/>
    </row>
    <row r="270" spans="1:26">
      <c r="A270" t="s">
        <v>17</v>
      </c>
      <c r="B270">
        <v>15</v>
      </c>
      <c r="C270">
        <f t="shared" ca="1" si="403"/>
        <v>1503.1757784470869</v>
      </c>
      <c r="D270">
        <f>MATCH($B270,'All scores'!$A:$A,FALSE)</f>
        <v>119</v>
      </c>
      <c r="E270">
        <f>MATCH($B270,'All scores'!$A:$A,TRUE)</f>
        <v>127</v>
      </c>
      <c r="F270" t="str">
        <f t="shared" ca="1" si="389"/>
        <v>GWS</v>
      </c>
      <c r="G270" s="9">
        <f t="shared" ca="1" si="404"/>
        <v>1512.0791003578061</v>
      </c>
      <c r="H270" t="b">
        <f t="shared" ca="1" si="390"/>
        <v>0</v>
      </c>
      <c r="I270" s="6" t="str">
        <f t="shared" ca="1" si="405"/>
        <v>GWS</v>
      </c>
      <c r="J270">
        <f t="shared" ca="1" si="296"/>
        <v>-200</v>
      </c>
      <c r="K270" s="4">
        <f t="shared" ca="1" si="406"/>
        <v>0.23102292896599727</v>
      </c>
      <c r="L270" s="6" t="str">
        <f t="shared" ca="1" si="391"/>
        <v>GWS</v>
      </c>
      <c r="M270" s="6" t="str">
        <f t="shared" ca="1" si="407"/>
        <v>Hawthorn</v>
      </c>
      <c r="N270">
        <f t="shared" ca="1" si="408"/>
        <v>0</v>
      </c>
      <c r="O270" s="3">
        <f t="shared" ca="1" si="392"/>
        <v>-11</v>
      </c>
      <c r="P270" s="8">
        <f t="shared" ca="1" si="297"/>
        <v>2.4849066497880004</v>
      </c>
      <c r="Q270" s="7">
        <f t="shared" ca="1" si="409"/>
        <v>1512.0791003578061</v>
      </c>
      <c r="R270" s="7">
        <f t="shared" ca="1" si="410"/>
        <v>1503.1757784470869</v>
      </c>
      <c r="S270" s="8">
        <f t="shared" ca="1" si="411"/>
        <v>2.4826962254178584</v>
      </c>
      <c r="T270" s="9">
        <f t="shared" ca="1" si="412"/>
        <v>1491.7045833725097</v>
      </c>
      <c r="U270" s="9">
        <f t="shared" ca="1" si="298"/>
        <v>-8.9033219107191144</v>
      </c>
      <c r="Z270" s="9"/>
    </row>
    <row r="271" spans="1:26">
      <c r="A271" t="s">
        <v>21</v>
      </c>
      <c r="B271">
        <v>15</v>
      </c>
      <c r="C271">
        <f t="shared" ca="1" si="403"/>
        <v>1592.1693101361009</v>
      </c>
      <c r="D271">
        <f>MATCH($B271,'All scores'!$A:$A,FALSE)</f>
        <v>119</v>
      </c>
      <c r="E271">
        <f>MATCH($B271,'All scores'!$A:$A,TRUE)</f>
        <v>127</v>
      </c>
      <c r="F271" t="str">
        <f t="shared" ca="1" si="389"/>
        <v>St. Kilda</v>
      </c>
      <c r="G271" s="9">
        <f t="shared" ca="1" si="404"/>
        <v>1297.6295217373461</v>
      </c>
      <c r="H271" t="b">
        <f t="shared" ca="1" si="390"/>
        <v>1</v>
      </c>
      <c r="I271" s="6" t="str">
        <f t="shared" ca="1" si="405"/>
        <v>Melbourne</v>
      </c>
      <c r="J271">
        <f t="shared" ca="1" si="296"/>
        <v>0</v>
      </c>
      <c r="K271" s="4">
        <f t="shared" ca="1" si="406"/>
        <v>0.84494705313977825</v>
      </c>
      <c r="L271" s="6" t="str">
        <f t="shared" ca="1" si="391"/>
        <v>St. Kilda</v>
      </c>
      <c r="M271" s="6" t="str">
        <f t="shared" ca="1" si="407"/>
        <v>Melbourne</v>
      </c>
      <c r="N271">
        <f t="shared" ca="1" si="408"/>
        <v>0</v>
      </c>
      <c r="O271" s="3">
        <f t="shared" ca="1" si="392"/>
        <v>-2</v>
      </c>
      <c r="P271" s="8">
        <f t="shared" ca="1" si="297"/>
        <v>1.0986122886681098</v>
      </c>
      <c r="Q271" s="7">
        <f t="shared" ca="1" si="409"/>
        <v>1297.6295217373461</v>
      </c>
      <c r="R271" s="7">
        <f t="shared" ca="1" si="410"/>
        <v>1592.1693101361009</v>
      </c>
      <c r="S271" s="8">
        <f t="shared" ca="1" si="411"/>
        <v>1.1319528025625241</v>
      </c>
      <c r="T271" s="9">
        <f t="shared" ca="1" si="412"/>
        <v>1573.0405064397305</v>
      </c>
      <c r="U271" s="9">
        <f t="shared" ca="1" si="298"/>
        <v>294.53978839875481</v>
      </c>
      <c r="Z271" s="9"/>
    </row>
    <row r="272" spans="1:26">
      <c r="A272" t="s">
        <v>16</v>
      </c>
      <c r="B272">
        <v>15</v>
      </c>
      <c r="C272">
        <f t="shared" ca="1" si="403"/>
        <v>1550.6151026255252</v>
      </c>
      <c r="D272">
        <f>MATCH($B272,'All scores'!$A:$A,FALSE)</f>
        <v>119</v>
      </c>
      <c r="E272">
        <f>MATCH($B272,'All scores'!$A:$A,TRUE)</f>
        <v>127</v>
      </c>
      <c r="F272" t="str">
        <f t="shared" ca="1" si="389"/>
        <v>Essendon</v>
      </c>
      <c r="G272" s="9">
        <f t="shared" ca="1" si="404"/>
        <v>1556.2224332716537</v>
      </c>
      <c r="H272" t="b">
        <f t="shared" ca="1" si="390"/>
        <v>1</v>
      </c>
      <c r="I272" s="6" t="str">
        <f t="shared" ca="1" si="405"/>
        <v>Essendon</v>
      </c>
      <c r="J272">
        <f t="shared" ca="1" si="296"/>
        <v>0</v>
      </c>
      <c r="K272" s="4">
        <f t="shared" ca="1" si="406"/>
        <v>0.49193110309278953</v>
      </c>
      <c r="L272" s="6" t="str">
        <f t="shared" ca="1" si="391"/>
        <v>Essendon</v>
      </c>
      <c r="M272" s="6" t="str">
        <f t="shared" ca="1" si="407"/>
        <v>North Melbourne</v>
      </c>
      <c r="N272">
        <f t="shared" ca="1" si="408"/>
        <v>0</v>
      </c>
      <c r="O272" s="3">
        <f t="shared" ca="1" si="392"/>
        <v>-17</v>
      </c>
      <c r="P272" s="8">
        <f t="shared" ca="1" si="297"/>
        <v>2.8903717578961645</v>
      </c>
      <c r="Q272" s="7">
        <f t="shared" ca="1" si="409"/>
        <v>1556.2224332716537</v>
      </c>
      <c r="R272" s="7">
        <f t="shared" ca="1" si="410"/>
        <v>1550.6151026255252</v>
      </c>
      <c r="S272" s="8">
        <f t="shared" ca="1" si="411"/>
        <v>2.8887519391684084</v>
      </c>
      <c r="T272" s="9">
        <f t="shared" ca="1" si="412"/>
        <v>1522.1937640655942</v>
      </c>
      <c r="U272" s="9">
        <f t="shared" ca="1" si="298"/>
        <v>-5.6073306461285028</v>
      </c>
      <c r="Z272" s="9"/>
    </row>
    <row r="273" spans="1:26">
      <c r="A273" t="s">
        <v>13</v>
      </c>
      <c r="B273">
        <v>15</v>
      </c>
      <c r="C273">
        <f t="shared" ca="1" si="403"/>
        <v>1624.4957294023056</v>
      </c>
      <c r="D273">
        <f>MATCH($B273,'All scores'!$A:$A,FALSE)</f>
        <v>119</v>
      </c>
      <c r="E273">
        <f>MATCH($B273,'All scores'!$A:$A,TRUE)</f>
        <v>127</v>
      </c>
      <c r="F273" t="str">
        <f t="shared" ca="1" si="389"/>
        <v>Carlton</v>
      </c>
      <c r="G273" s="9">
        <f t="shared" ca="1" si="404"/>
        <v>1248.4253427161245</v>
      </c>
      <c r="H273" t="b">
        <f t="shared" ca="1" si="390"/>
        <v>0</v>
      </c>
      <c r="I273" s="6" t="str">
        <f t="shared" ca="1" si="405"/>
        <v>Carlton</v>
      </c>
      <c r="J273">
        <f t="shared" ca="1" si="296"/>
        <v>-200</v>
      </c>
      <c r="K273" s="4">
        <f t="shared" ca="1" si="406"/>
        <v>0.73371287296143717</v>
      </c>
      <c r="L273" s="6" t="str">
        <f t="shared" ca="1" si="391"/>
        <v>Port Adelaide</v>
      </c>
      <c r="M273" s="6" t="str">
        <f t="shared" ca="1" si="407"/>
        <v>Carlton</v>
      </c>
      <c r="N273">
        <f t="shared" ca="1" si="408"/>
        <v>1</v>
      </c>
      <c r="O273" s="3">
        <f t="shared" ca="1" si="392"/>
        <v>21</v>
      </c>
      <c r="P273" s="8">
        <f t="shared" ca="1" si="297"/>
        <v>3.0910424533583161</v>
      </c>
      <c r="Q273" s="7">
        <f t="shared" ca="1" si="409"/>
        <v>1624.4957294023056</v>
      </c>
      <c r="R273" s="7">
        <f t="shared" ca="1" si="410"/>
        <v>1248.4253427161245</v>
      </c>
      <c r="S273" s="8">
        <f t="shared" ca="1" si="411"/>
        <v>2.9790106833937027</v>
      </c>
      <c r="T273" s="9">
        <f t="shared" ca="1" si="412"/>
        <v>1640.3611733282676</v>
      </c>
      <c r="U273" s="9">
        <f t="shared" ca="1" si="298"/>
        <v>376.07038668618111</v>
      </c>
      <c r="Z273" s="9"/>
    </row>
    <row r="274" spans="1:26">
      <c r="A274" t="s">
        <v>7</v>
      </c>
      <c r="B274">
        <v>15</v>
      </c>
      <c r="C274">
        <f t="shared" ca="1" si="403"/>
        <v>1675.4449919009064</v>
      </c>
      <c r="D274">
        <f>MATCH($B274,'All scores'!$A:$A,FALSE)</f>
        <v>119</v>
      </c>
      <c r="E274">
        <f>MATCH($B274,'All scores'!$A:$A,TRUE)</f>
        <v>127</v>
      </c>
      <c r="F274" t="str">
        <f t="shared" ca="1" si="389"/>
        <v>Sydney</v>
      </c>
      <c r="G274" s="9">
        <f t="shared" ca="1" si="404"/>
        <v>1674.335432393588</v>
      </c>
      <c r="H274" t="b">
        <f t="shared" ca="1" si="390"/>
        <v>0</v>
      </c>
      <c r="I274" s="6" t="str">
        <f t="shared" ca="1" si="405"/>
        <v>Richmond</v>
      </c>
      <c r="J274">
        <f t="shared" ca="1" si="296"/>
        <v>200</v>
      </c>
      <c r="K274" s="4">
        <f t="shared" ca="1" si="406"/>
        <v>0.76091084579240198</v>
      </c>
      <c r="L274" s="6" t="str">
        <f t="shared" ca="1" si="391"/>
        <v>Richmond</v>
      </c>
      <c r="M274" s="6" t="str">
        <f t="shared" ca="1" si="407"/>
        <v>Sydney</v>
      </c>
      <c r="N274">
        <f t="shared" ca="1" si="408"/>
        <v>1</v>
      </c>
      <c r="O274" s="3">
        <f t="shared" ca="1" si="392"/>
        <v>26</v>
      </c>
      <c r="P274" s="8">
        <f t="shared" ca="1" si="297"/>
        <v>3.2958368660043291</v>
      </c>
      <c r="Q274" s="7">
        <f t="shared" ca="1" si="409"/>
        <v>1675.4449919009064</v>
      </c>
      <c r="R274" s="7">
        <f t="shared" ca="1" si="410"/>
        <v>1674.335432393588</v>
      </c>
      <c r="S274" s="8">
        <f t="shared" ca="1" si="411"/>
        <v>3.2954712138626854</v>
      </c>
      <c r="T274" s="9">
        <f t="shared" ca="1" si="412"/>
        <v>1691.2032204056648</v>
      </c>
      <c r="U274" s="9">
        <f t="shared" ca="1" si="298"/>
        <v>1.1095595073184086</v>
      </c>
      <c r="Z274" s="9"/>
    </row>
    <row r="275" spans="1:26">
      <c r="A275" t="s">
        <v>11</v>
      </c>
      <c r="B275">
        <v>15</v>
      </c>
      <c r="C275">
        <f t="shared" ca="1" si="403"/>
        <v>1297.6295217373461</v>
      </c>
      <c r="D275">
        <f>MATCH($B275,'All scores'!$A:$A,FALSE)</f>
        <v>119</v>
      </c>
      <c r="E275">
        <f>MATCH($B275,'All scores'!$A:$A,TRUE)</f>
        <v>127</v>
      </c>
      <c r="F275" t="str">
        <f t="shared" ca="1" si="389"/>
        <v>Melbourne</v>
      </c>
      <c r="G275" s="9">
        <f t="shared" ca="1" si="404"/>
        <v>1592.1693101361009</v>
      </c>
      <c r="H275" t="b">
        <f t="shared" ca="1" si="390"/>
        <v>1</v>
      </c>
      <c r="I275" s="6" t="str">
        <f t="shared" ca="1" si="405"/>
        <v>Melbourne</v>
      </c>
      <c r="J275">
        <f t="shared" ca="1" si="296"/>
        <v>0</v>
      </c>
      <c r="K275" s="4">
        <f t="shared" ca="1" si="406"/>
        <v>0.15505294686022172</v>
      </c>
      <c r="L275" s="6" t="str">
        <f t="shared" ca="1" si="391"/>
        <v>St. Kilda</v>
      </c>
      <c r="M275" s="6" t="str">
        <f t="shared" ca="1" si="407"/>
        <v>Melbourne</v>
      </c>
      <c r="N275">
        <f t="shared" ca="1" si="408"/>
        <v>1</v>
      </c>
      <c r="O275" s="3">
        <f t="shared" ca="1" si="392"/>
        <v>2</v>
      </c>
      <c r="P275" s="8">
        <f t="shared" ca="1" si="297"/>
        <v>1.0986122886681098</v>
      </c>
      <c r="Q275" s="7">
        <f t="shared" ca="1" si="409"/>
        <v>1297.6295217373461</v>
      </c>
      <c r="R275" s="7">
        <f t="shared" ca="1" si="410"/>
        <v>1592.1693101361009</v>
      </c>
      <c r="S275" s="8">
        <f t="shared" ca="1" si="411"/>
        <v>1.1319528025625241</v>
      </c>
      <c r="T275" s="9">
        <f t="shared" ca="1" si="412"/>
        <v>1316.7583254337164</v>
      </c>
      <c r="U275" s="9">
        <f t="shared" ca="1" si="298"/>
        <v>-294.53978839875481</v>
      </c>
      <c r="Z275" s="9"/>
    </row>
    <row r="276" spans="1:26">
      <c r="A276" t="s">
        <v>24</v>
      </c>
      <c r="B276">
        <v>15</v>
      </c>
      <c r="C276">
        <f t="shared" ca="1" si="403"/>
        <v>1674.335432393588</v>
      </c>
      <c r="D276">
        <f>MATCH($B276,'All scores'!$A:$A,FALSE)</f>
        <v>119</v>
      </c>
      <c r="E276">
        <f>MATCH($B276,'All scores'!$A:$A,TRUE)</f>
        <v>127</v>
      </c>
      <c r="F276" t="str">
        <f t="shared" ca="1" si="389"/>
        <v>Richmond</v>
      </c>
      <c r="G276" s="9">
        <f t="shared" ca="1" si="404"/>
        <v>1675.4449919009064</v>
      </c>
      <c r="H276" t="b">
        <f t="shared" ca="1" si="390"/>
        <v>0</v>
      </c>
      <c r="I276" s="6" t="str">
        <f t="shared" ca="1" si="405"/>
        <v>Richmond</v>
      </c>
      <c r="J276">
        <f t="shared" ca="1" si="296"/>
        <v>-200</v>
      </c>
      <c r="K276" s="4">
        <f t="shared" ca="1" si="406"/>
        <v>0.2390891542075981</v>
      </c>
      <c r="L276" s="6" t="str">
        <f t="shared" ca="1" si="391"/>
        <v>Richmond</v>
      </c>
      <c r="M276" s="6" t="str">
        <f t="shared" ca="1" si="407"/>
        <v>Sydney</v>
      </c>
      <c r="N276">
        <f t="shared" ca="1" si="408"/>
        <v>0</v>
      </c>
      <c r="O276" s="3">
        <f t="shared" ca="1" si="392"/>
        <v>-26</v>
      </c>
      <c r="P276" s="8">
        <f t="shared" ca="1" si="297"/>
        <v>3.2958368660043291</v>
      </c>
      <c r="Q276" s="7">
        <f t="shared" ca="1" si="409"/>
        <v>1675.4449919009064</v>
      </c>
      <c r="R276" s="7">
        <f t="shared" ca="1" si="410"/>
        <v>1674.335432393588</v>
      </c>
      <c r="S276" s="8">
        <f t="shared" ca="1" si="411"/>
        <v>3.2954712138626854</v>
      </c>
      <c r="T276" s="9">
        <f t="shared" ca="1" si="412"/>
        <v>1658.5772038888297</v>
      </c>
      <c r="U276" s="9">
        <f t="shared" ca="1" si="298"/>
        <v>-1.1095595073184086</v>
      </c>
      <c r="Z276" s="9"/>
    </row>
    <row r="277" spans="1:26">
      <c r="A277" t="s">
        <v>23</v>
      </c>
      <c r="B277">
        <v>15</v>
      </c>
      <c r="C277">
        <f t="shared" ca="1" si="403"/>
        <v>1619.9498211542791</v>
      </c>
      <c r="D277">
        <f>MATCH($B277,'All scores'!$A:$A,FALSE)</f>
        <v>119</v>
      </c>
      <c r="E277">
        <f>MATCH($B277,'All scores'!$A:$A,TRUE)</f>
        <v>127</v>
      </c>
      <c r="F277" t="str">
        <f t="shared" ca="1" si="389"/>
        <v>Adelaide</v>
      </c>
      <c r="G277" s="9">
        <f t="shared" ca="1" si="404"/>
        <v>1458.924283754671</v>
      </c>
      <c r="H277" t="b">
        <f t="shared" ca="1" si="390"/>
        <v>0</v>
      </c>
      <c r="I277" s="6" t="str">
        <f t="shared" ca="1" si="405"/>
        <v>Adelaide</v>
      </c>
      <c r="J277">
        <f t="shared" ca="1" si="296"/>
        <v>-200</v>
      </c>
      <c r="K277" s="4">
        <f t="shared" ca="1" si="406"/>
        <v>0.44414533123912198</v>
      </c>
      <c r="L277" s="6" t="str">
        <f t="shared" ca="1" si="391"/>
        <v>Adelaide</v>
      </c>
      <c r="M277" s="6" t="str">
        <f t="shared" ca="1" si="407"/>
        <v>West Coast</v>
      </c>
      <c r="N277">
        <f t="shared" ca="1" si="408"/>
        <v>0</v>
      </c>
      <c r="O277" s="3">
        <f t="shared" ca="1" si="392"/>
        <v>-10</v>
      </c>
      <c r="P277" s="8">
        <f t="shared" ca="1" si="297"/>
        <v>2.3978952727983707</v>
      </c>
      <c r="Q277" s="7">
        <f t="shared" ca="1" si="409"/>
        <v>1458.924283754671</v>
      </c>
      <c r="R277" s="7">
        <f t="shared" ca="1" si="410"/>
        <v>1619.9498211542791</v>
      </c>
      <c r="S277" s="8">
        <f t="shared" ca="1" si="411"/>
        <v>2.4371394416289793</v>
      </c>
      <c r="T277" s="9">
        <f t="shared" ca="1" si="412"/>
        <v>1598.3009390627144</v>
      </c>
      <c r="U277" s="9">
        <f t="shared" ca="1" si="298"/>
        <v>161.02553739960808</v>
      </c>
      <c r="Z277" s="9"/>
    </row>
    <row r="278" spans="1:26">
      <c r="A278" t="s">
        <v>20</v>
      </c>
      <c r="B278">
        <v>15</v>
      </c>
      <c r="C278">
        <f t="shared" ca="1" si="403"/>
        <v>1390.8501851423298</v>
      </c>
      <c r="D278">
        <f>MATCH($B278,'All scores'!$A:$A,FALSE)</f>
        <v>119</v>
      </c>
      <c r="E278">
        <f>MATCH($B278,'All scores'!$A:$A,TRUE)</f>
        <v>127</v>
      </c>
      <c r="F278" t="str">
        <f t="shared" ca="1" si="389"/>
        <v>Geelong</v>
      </c>
      <c r="G278" s="9">
        <f t="shared" ca="1" si="404"/>
        <v>1599.0655570662477</v>
      </c>
      <c r="H278" t="b">
        <f t="shared" ca="1" si="390"/>
        <v>1</v>
      </c>
      <c r="I278" s="6" t="str">
        <f t="shared" ca="1" si="405"/>
        <v>Western Bulldogs</v>
      </c>
      <c r="J278">
        <f t="shared" ca="1" si="296"/>
        <v>0</v>
      </c>
      <c r="K278" s="4">
        <f t="shared" ca="1" si="406"/>
        <v>0.23172720567376617</v>
      </c>
      <c r="L278" s="6" t="str">
        <f t="shared" ca="1" si="391"/>
        <v>Western Bulldogs</v>
      </c>
      <c r="M278" s="6" t="str">
        <f t="shared" ca="1" si="407"/>
        <v>Geelong</v>
      </c>
      <c r="N278">
        <f t="shared" ca="1" si="408"/>
        <v>1</v>
      </c>
      <c r="O278" s="3">
        <f t="shared" ca="1" si="392"/>
        <v>2</v>
      </c>
      <c r="P278" s="8">
        <f t="shared" ca="1" si="297"/>
        <v>1.0986122886681098</v>
      </c>
      <c r="Q278" s="7">
        <f t="shared" ca="1" si="409"/>
        <v>1390.8501851423298</v>
      </c>
      <c r="R278" s="7">
        <f t="shared" ca="1" si="410"/>
        <v>1599.0655570662477</v>
      </c>
      <c r="S278" s="8">
        <f t="shared" ca="1" si="411"/>
        <v>1.1219735016618397</v>
      </c>
      <c r="T278" s="9">
        <f t="shared" ca="1" si="412"/>
        <v>1408.0898194879644</v>
      </c>
      <c r="U278" s="9">
        <f t="shared" ca="1" si="298"/>
        <v>-208.21537192391793</v>
      </c>
      <c r="Z278" s="9"/>
    </row>
    <row r="279" spans="1:26">
      <c r="A279" t="s">
        <v>10</v>
      </c>
      <c r="B279">
        <v>16</v>
      </c>
      <c r="C279">
        <f t="shared" ref="C279:C296" ca="1" si="413">VLOOKUP(A279,$I$2:$AG$19,B279+1,FALSE)</f>
        <v>1480.5731658462357</v>
      </c>
      <c r="D279">
        <f>MATCH($B279,'All scores'!$A:$A,FALSE)</f>
        <v>128</v>
      </c>
      <c r="E279">
        <f>MATCH($B279,'All scores'!$A:$A,TRUE)</f>
        <v>136</v>
      </c>
      <c r="F279" t="str">
        <f t="shared" ca="1" si="389"/>
        <v>Richmond</v>
      </c>
      <c r="G279" s="9">
        <f t="shared" ref="G279:G296" ca="1" si="414">VLOOKUP(F279,$I$2:$AG$19,B279+1,FALSE)</f>
        <v>1691.2032204056648</v>
      </c>
      <c r="H279" t="b">
        <f t="shared" ca="1" si="390"/>
        <v>0</v>
      </c>
      <c r="I279" s="6" t="str">
        <f t="shared" ref="I279:I296" ca="1" si="415">IFERROR(VLOOKUP($A279,INDIRECT(_xlfn.CONCAT("'All scores'!$B$",$D279,":$T$",$E279)),1,FALSE),F279)</f>
        <v>Richmond</v>
      </c>
      <c r="J279">
        <f t="shared" ca="1" si="296"/>
        <v>-200</v>
      </c>
      <c r="K279" s="4">
        <f t="shared" ref="K279:K296" ca="1" si="416">1/(1+(10^((G279-C279-J279)/400)))</f>
        <v>8.5976945832784882E-2</v>
      </c>
      <c r="L279" s="6" t="str">
        <f t="shared" ca="1" si="391"/>
        <v>Richmond</v>
      </c>
      <c r="M279" s="6" t="str">
        <f t="shared" ref="M279:M296" ca="1" si="417">IF(L279=A279,F279,A279)</f>
        <v>Adelaide</v>
      </c>
      <c r="N279">
        <f t="shared" ref="N279:N296" ca="1" si="418">IF(L279="Draw",0.5,IF(L279=A279,1,0))</f>
        <v>0</v>
      </c>
      <c r="O279" s="3">
        <f t="shared" ca="1" si="392"/>
        <v>-47</v>
      </c>
      <c r="P279" s="8">
        <f t="shared" ca="1" si="297"/>
        <v>3.8712010109078911</v>
      </c>
      <c r="Q279" s="7">
        <f t="shared" ref="Q279:Q296" ca="1" si="419">VLOOKUP(L279,$I$2:$AG$19,$B279+1,FALSE)</f>
        <v>1691.2032204056648</v>
      </c>
      <c r="R279" s="7">
        <f t="shared" ref="R279:R296" ca="1" si="420">VLOOKUP(M279,$I$2:$AG$19,$B279+1,FALSE)</f>
        <v>1480.5731658462357</v>
      </c>
      <c r="S279" s="8">
        <f t="shared" ref="S279:S296" ca="1" si="421">IFERROR((MVC/((Q279-R279)*0.001+MVC))*P279,1)</f>
        <v>3.7913439133751154</v>
      </c>
      <c r="T279" s="9">
        <f t="shared" ref="T279:T296" ca="1" si="422">IFERROR(C279+k*S279*(N279-K279),C279)</f>
        <v>1474.0538024407615</v>
      </c>
      <c r="U279" s="9">
        <f t="shared" ca="1" si="298"/>
        <v>-210.63005455942903</v>
      </c>
      <c r="Z279" s="9"/>
    </row>
    <row r="280" spans="1:26">
      <c r="A280" t="s">
        <v>12</v>
      </c>
      <c r="B280">
        <v>16</v>
      </c>
      <c r="C280">
        <f t="shared" ca="1" si="413"/>
        <v>1355.2183726821372</v>
      </c>
      <c r="D280">
        <f>MATCH($B280,'All scores'!$A:$A,FALSE)</f>
        <v>128</v>
      </c>
      <c r="E280">
        <f>MATCH($B280,'All scores'!$A:$A,TRUE)</f>
        <v>136</v>
      </c>
      <c r="F280" t="str">
        <f t="shared" ca="1" si="389"/>
        <v>Carlton</v>
      </c>
      <c r="G280" s="9">
        <f t="shared" ca="1" si="414"/>
        <v>1232.5598987901626</v>
      </c>
      <c r="H280" t="b">
        <f t="shared" ca="1" si="390"/>
        <v>0</v>
      </c>
      <c r="I280" s="6" t="str">
        <f t="shared" ca="1" si="415"/>
        <v>Brisbane Lions</v>
      </c>
      <c r="J280">
        <f t="shared" ca="1" si="296"/>
        <v>200</v>
      </c>
      <c r="K280" s="4">
        <f t="shared" ca="1" si="416"/>
        <v>0.86499027839444498</v>
      </c>
      <c r="L280" s="6" t="str">
        <f t="shared" ca="1" si="391"/>
        <v>Brisbane Lions</v>
      </c>
      <c r="M280" s="6" t="str">
        <f t="shared" ca="1" si="417"/>
        <v>Carlton</v>
      </c>
      <c r="N280">
        <f t="shared" ca="1" si="418"/>
        <v>1</v>
      </c>
      <c r="O280" s="3">
        <f t="shared" ca="1" si="392"/>
        <v>65</v>
      </c>
      <c r="P280" s="8">
        <f t="shared" ca="1" si="297"/>
        <v>4.1896547420264252</v>
      </c>
      <c r="Q280" s="7">
        <f t="shared" ca="1" si="419"/>
        <v>1355.2183726821372</v>
      </c>
      <c r="R280" s="7">
        <f t="shared" ca="1" si="420"/>
        <v>1232.5598987901626</v>
      </c>
      <c r="S280" s="8">
        <f t="shared" ca="1" si="421"/>
        <v>4.1388877762025107</v>
      </c>
      <c r="T280" s="9">
        <f t="shared" ca="1" si="422"/>
        <v>1366.3941744105718</v>
      </c>
      <c r="U280" s="9">
        <f t="shared" ca="1" si="298"/>
        <v>122.65847389197461</v>
      </c>
      <c r="Z280" s="9"/>
    </row>
    <row r="281" spans="1:26">
      <c r="A281" t="s">
        <v>8</v>
      </c>
      <c r="B281">
        <v>16</v>
      </c>
      <c r="C281">
        <f t="shared" ca="1" si="413"/>
        <v>1232.5598987901626</v>
      </c>
      <c r="D281">
        <f>MATCH($B281,'All scores'!$A:$A,FALSE)</f>
        <v>128</v>
      </c>
      <c r="E281">
        <f>MATCH($B281,'All scores'!$A:$A,TRUE)</f>
        <v>136</v>
      </c>
      <c r="F281" t="str">
        <f t="shared" ca="1" si="389"/>
        <v>Brisbane Lions</v>
      </c>
      <c r="G281" s="9">
        <f t="shared" ca="1" si="414"/>
        <v>1355.2183726821372</v>
      </c>
      <c r="H281" t="b">
        <f t="shared" ca="1" si="390"/>
        <v>0</v>
      </c>
      <c r="I281" s="6" t="str">
        <f t="shared" ca="1" si="415"/>
        <v>Brisbane Lions</v>
      </c>
      <c r="J281">
        <f t="shared" ca="1" si="296"/>
        <v>-200</v>
      </c>
      <c r="K281" s="4">
        <f t="shared" ca="1" si="416"/>
        <v>0.13500972160555494</v>
      </c>
      <c r="L281" s="6" t="str">
        <f t="shared" ca="1" si="391"/>
        <v>Brisbane Lions</v>
      </c>
      <c r="M281" s="6" t="str">
        <f t="shared" ca="1" si="417"/>
        <v>Carlton</v>
      </c>
      <c r="N281">
        <f t="shared" ca="1" si="418"/>
        <v>0</v>
      </c>
      <c r="O281" s="3">
        <f t="shared" ca="1" si="392"/>
        <v>-65</v>
      </c>
      <c r="P281" s="8">
        <f t="shared" ca="1" si="297"/>
        <v>4.1896547420264252</v>
      </c>
      <c r="Q281" s="7">
        <f t="shared" ca="1" si="419"/>
        <v>1355.2183726821372</v>
      </c>
      <c r="R281" s="7">
        <f t="shared" ca="1" si="420"/>
        <v>1232.5598987901626</v>
      </c>
      <c r="S281" s="8">
        <f t="shared" ca="1" si="421"/>
        <v>4.1388877762025107</v>
      </c>
      <c r="T281" s="9">
        <f t="shared" ca="1" si="422"/>
        <v>1221.384097061728</v>
      </c>
      <c r="U281" s="9">
        <f t="shared" ca="1" si="298"/>
        <v>-122.65847389197461</v>
      </c>
      <c r="Z281" s="9"/>
    </row>
    <row r="282" spans="1:26">
      <c r="A282" t="s">
        <v>18</v>
      </c>
      <c r="B282">
        <v>16</v>
      </c>
      <c r="C282">
        <f t="shared" ca="1" si="413"/>
        <v>1648.8189721667989</v>
      </c>
      <c r="D282">
        <f>MATCH($B282,'All scores'!$A:$A,FALSE)</f>
        <v>128</v>
      </c>
      <c r="E282">
        <f>MATCH($B282,'All scores'!$A:$A,TRUE)</f>
        <v>136</v>
      </c>
      <c r="F282" t="str">
        <f t="shared" ca="1" si="389"/>
        <v>Essendon</v>
      </c>
      <c r="G282" s="9">
        <f t="shared" ca="1" si="414"/>
        <v>1584.6437718315847</v>
      </c>
      <c r="H282" t="b">
        <f t="shared" ca="1" si="390"/>
        <v>1</v>
      </c>
      <c r="I282" s="6" t="str">
        <f t="shared" ca="1" si="415"/>
        <v>Essendon</v>
      </c>
      <c r="J282">
        <f t="shared" ca="1" si="296"/>
        <v>0</v>
      </c>
      <c r="K282" s="4">
        <f t="shared" ca="1" si="416"/>
        <v>0.5913193419022259</v>
      </c>
      <c r="L282" s="6" t="str">
        <f t="shared" ca="1" si="391"/>
        <v>Collingwood</v>
      </c>
      <c r="M282" s="6" t="str">
        <f t="shared" ca="1" si="417"/>
        <v>Essendon</v>
      </c>
      <c r="N282">
        <f t="shared" ca="1" si="418"/>
        <v>1</v>
      </c>
      <c r="O282" s="3">
        <f t="shared" ca="1" si="392"/>
        <v>16</v>
      </c>
      <c r="P282" s="8">
        <f t="shared" ca="1" si="297"/>
        <v>2.8332133440562162</v>
      </c>
      <c r="Q282" s="7">
        <f t="shared" ca="1" si="419"/>
        <v>1648.8189721667989</v>
      </c>
      <c r="R282" s="7">
        <f t="shared" ca="1" si="420"/>
        <v>1584.6437718315847</v>
      </c>
      <c r="S282" s="8">
        <f t="shared" ca="1" si="421"/>
        <v>2.8151470812648896</v>
      </c>
      <c r="T282" s="9">
        <f t="shared" ca="1" si="422"/>
        <v>1671.8288954030661</v>
      </c>
      <c r="U282" s="9">
        <f t="shared" ca="1" si="298"/>
        <v>64.175200335214186</v>
      </c>
      <c r="Z282" s="9"/>
    </row>
    <row r="283" spans="1:26">
      <c r="A283" t="s">
        <v>9</v>
      </c>
      <c r="B283">
        <v>16</v>
      </c>
      <c r="C283">
        <f t="shared" ca="1" si="413"/>
        <v>1584.6437718315847</v>
      </c>
      <c r="D283">
        <f>MATCH($B283,'All scores'!$A:$A,FALSE)</f>
        <v>128</v>
      </c>
      <c r="E283">
        <f>MATCH($B283,'All scores'!$A:$A,TRUE)</f>
        <v>136</v>
      </c>
      <c r="F283" t="str">
        <f t="shared" ca="1" si="389"/>
        <v>Collingwood</v>
      </c>
      <c r="G283" s="9">
        <f t="shared" ca="1" si="414"/>
        <v>1648.8189721667989</v>
      </c>
      <c r="H283" t="b">
        <f t="shared" ca="1" si="390"/>
        <v>1</v>
      </c>
      <c r="I283" s="6" t="str">
        <f t="shared" ca="1" si="415"/>
        <v>Essendon</v>
      </c>
      <c r="J283">
        <f t="shared" ref="J283:J346" ca="1" si="423">IF(H283=TRUE,0,IF(I283=A283,HFA,-1*HFA))</f>
        <v>0</v>
      </c>
      <c r="K283" s="4">
        <f t="shared" ca="1" si="416"/>
        <v>0.4086806580977741</v>
      </c>
      <c r="L283" s="6" t="str">
        <f t="shared" ca="1" si="391"/>
        <v>Collingwood</v>
      </c>
      <c r="M283" s="6" t="str">
        <f t="shared" ca="1" si="417"/>
        <v>Essendon</v>
      </c>
      <c r="N283">
        <f t="shared" ca="1" si="418"/>
        <v>0</v>
      </c>
      <c r="O283" s="3">
        <f t="shared" ca="1" si="392"/>
        <v>-16</v>
      </c>
      <c r="P283" s="8">
        <f t="shared" ca="1" si="297"/>
        <v>2.8332133440562162</v>
      </c>
      <c r="Q283" s="7">
        <f t="shared" ca="1" si="419"/>
        <v>1648.8189721667989</v>
      </c>
      <c r="R283" s="7">
        <f t="shared" ca="1" si="420"/>
        <v>1584.6437718315847</v>
      </c>
      <c r="S283" s="8">
        <f t="shared" ca="1" si="421"/>
        <v>2.8151470812648896</v>
      </c>
      <c r="T283" s="9">
        <f t="shared" ca="1" si="422"/>
        <v>1561.6338485953174</v>
      </c>
      <c r="U283" s="9">
        <f t="shared" ca="1" si="298"/>
        <v>-64.175200335214186</v>
      </c>
      <c r="Z283" s="9"/>
    </row>
    <row r="284" spans="1:26">
      <c r="A284" t="s">
        <v>14</v>
      </c>
      <c r="B284">
        <v>16</v>
      </c>
      <c r="C284">
        <f t="shared" ca="1" si="413"/>
        <v>1421.1657230421258</v>
      </c>
      <c r="D284">
        <f>MATCH($B284,'All scores'!$A:$A,FALSE)</f>
        <v>128</v>
      </c>
      <c r="E284">
        <f>MATCH($B284,'All scores'!$A:$A,TRUE)</f>
        <v>136</v>
      </c>
      <c r="F284" t="str">
        <f t="shared" ca="1" si="389"/>
        <v>Melbourne</v>
      </c>
      <c r="G284" s="9">
        <f t="shared" ca="1" si="414"/>
        <v>1573.0405064397305</v>
      </c>
      <c r="H284" t="b">
        <f t="shared" ca="1" si="390"/>
        <v>0</v>
      </c>
      <c r="I284" s="6" t="str">
        <f t="shared" ca="1" si="415"/>
        <v>Melbourne</v>
      </c>
      <c r="J284">
        <f t="shared" ca="1" si="423"/>
        <v>-200</v>
      </c>
      <c r="K284" s="4">
        <f t="shared" ca="1" si="416"/>
        <v>0.11654590761832859</v>
      </c>
      <c r="L284" s="6" t="str">
        <f t="shared" ca="1" si="391"/>
        <v>Melbourne</v>
      </c>
      <c r="M284" s="6" t="str">
        <f t="shared" ca="1" si="417"/>
        <v>Fremantle</v>
      </c>
      <c r="N284">
        <f t="shared" ca="1" si="418"/>
        <v>0</v>
      </c>
      <c r="O284" s="3">
        <f t="shared" ca="1" si="392"/>
        <v>-54</v>
      </c>
      <c r="P284" s="8">
        <f t="shared" ref="P284:P347" ca="1" si="424">LN(1+ABS(O284))</f>
        <v>4.0073331852324712</v>
      </c>
      <c r="Q284" s="7">
        <f t="shared" ca="1" si="419"/>
        <v>1573.0405064397305</v>
      </c>
      <c r="R284" s="7">
        <f t="shared" ca="1" si="420"/>
        <v>1421.1657230421258</v>
      </c>
      <c r="S284" s="8">
        <f t="shared" ca="1" si="421"/>
        <v>3.947382400525735</v>
      </c>
      <c r="T284" s="9">
        <f t="shared" ca="1" si="422"/>
        <v>1411.964697750408</v>
      </c>
      <c r="U284" s="9">
        <f t="shared" ref="U284:U347" ca="1" si="425">C284-G284</f>
        <v>-151.87478339760469</v>
      </c>
      <c r="Z284" s="9"/>
    </row>
    <row r="285" spans="1:26">
      <c r="A285" t="s">
        <v>22</v>
      </c>
      <c r="B285">
        <v>16</v>
      </c>
      <c r="C285">
        <f t="shared" ca="1" si="413"/>
        <v>1581.8259227206131</v>
      </c>
      <c r="D285">
        <f>MATCH($B285,'All scores'!$A:$A,FALSE)</f>
        <v>128</v>
      </c>
      <c r="E285">
        <f>MATCH($B285,'All scores'!$A:$A,TRUE)</f>
        <v>136</v>
      </c>
      <c r="F285" t="str">
        <f t="shared" ca="1" si="389"/>
        <v>Sydney</v>
      </c>
      <c r="G285" s="9">
        <f t="shared" ca="1" si="414"/>
        <v>1658.5772038888297</v>
      </c>
      <c r="H285" t="b">
        <f t="shared" ca="1" si="390"/>
        <v>0</v>
      </c>
      <c r="I285" s="6" t="str">
        <f t="shared" ca="1" si="415"/>
        <v>Sydney</v>
      </c>
      <c r="J285">
        <f t="shared" ca="1" si="423"/>
        <v>-200</v>
      </c>
      <c r="K285" s="4">
        <f t="shared" ca="1" si="416"/>
        <v>0.16894701108060284</v>
      </c>
      <c r="L285" s="6" t="str">
        <f t="shared" ca="1" si="391"/>
        <v>Geelong</v>
      </c>
      <c r="M285" s="6" t="str">
        <f t="shared" ca="1" si="417"/>
        <v>Sydney</v>
      </c>
      <c r="N285">
        <f t="shared" ca="1" si="418"/>
        <v>1</v>
      </c>
      <c r="O285" s="3">
        <f t="shared" ca="1" si="392"/>
        <v>12</v>
      </c>
      <c r="P285" s="8">
        <f t="shared" ca="1" si="424"/>
        <v>2.5649493574615367</v>
      </c>
      <c r="Q285" s="7">
        <f t="shared" ca="1" si="419"/>
        <v>1581.8259227206131</v>
      </c>
      <c r="R285" s="7">
        <f t="shared" ca="1" si="420"/>
        <v>1658.5772038888297</v>
      </c>
      <c r="S285" s="8">
        <f t="shared" ca="1" si="421"/>
        <v>2.5847879360253465</v>
      </c>
      <c r="T285" s="9">
        <f t="shared" ca="1" si="422"/>
        <v>1624.7878375197463</v>
      </c>
      <c r="U285" s="9">
        <f t="shared" ca="1" si="425"/>
        <v>-76.751281168216565</v>
      </c>
      <c r="Z285" s="9"/>
    </row>
    <row r="286" spans="1:26">
      <c r="A286" t="s">
        <v>15</v>
      </c>
      <c r="B286">
        <v>16</v>
      </c>
      <c r="C286">
        <f t="shared" ca="1" si="413"/>
        <v>1271.4143420029673</v>
      </c>
      <c r="D286">
        <f>MATCH($B286,'All scores'!$A:$A,FALSE)</f>
        <v>128</v>
      </c>
      <c r="E286">
        <f>MATCH($B286,'All scores'!$A:$A,TRUE)</f>
        <v>136</v>
      </c>
      <c r="F286" t="str">
        <f t="shared" ca="1" si="389"/>
        <v>North Melbourne</v>
      </c>
      <c r="G286" s="9">
        <f t="shared" ca="1" si="414"/>
        <v>1522.1937640655942</v>
      </c>
      <c r="H286" t="b">
        <f t="shared" ca="1" si="390"/>
        <v>0</v>
      </c>
      <c r="I286" s="6" t="str">
        <f t="shared" ca="1" si="415"/>
        <v>North Melbourne</v>
      </c>
      <c r="J286">
        <f t="shared" ca="1" si="423"/>
        <v>-200</v>
      </c>
      <c r="K286" s="4">
        <f t="shared" ca="1" si="416"/>
        <v>6.9467696637643808E-2</v>
      </c>
      <c r="L286" s="6" t="str">
        <f t="shared" ca="1" si="391"/>
        <v>North Melbourne</v>
      </c>
      <c r="M286" s="6" t="str">
        <f t="shared" ca="1" si="417"/>
        <v>Gold Coast</v>
      </c>
      <c r="N286">
        <f t="shared" ca="1" si="418"/>
        <v>0</v>
      </c>
      <c r="O286" s="3">
        <f t="shared" ca="1" si="392"/>
        <v>-37</v>
      </c>
      <c r="P286" s="8">
        <f t="shared" ca="1" si="424"/>
        <v>3.6375861597263857</v>
      </c>
      <c r="Q286" s="7">
        <f t="shared" ca="1" si="419"/>
        <v>1522.1937640655942</v>
      </c>
      <c r="R286" s="7">
        <f t="shared" ca="1" si="420"/>
        <v>1271.4143420029673</v>
      </c>
      <c r="S286" s="8">
        <f t="shared" ca="1" si="421"/>
        <v>3.5485947067568868</v>
      </c>
      <c r="T286" s="9">
        <f t="shared" ca="1" si="422"/>
        <v>1266.4840879913886</v>
      </c>
      <c r="U286" s="9">
        <f t="shared" ca="1" si="425"/>
        <v>-250.77942206262696</v>
      </c>
      <c r="Z286" s="9"/>
    </row>
    <row r="287" spans="1:26">
      <c r="A287" t="s">
        <v>19</v>
      </c>
      <c r="B287">
        <v>16</v>
      </c>
      <c r="C287">
        <f t="shared" ca="1" si="413"/>
        <v>1523.5502954323833</v>
      </c>
      <c r="D287">
        <f>MATCH($B287,'All scores'!$A:$A,FALSE)</f>
        <v>128</v>
      </c>
      <c r="E287">
        <f>MATCH($B287,'All scores'!$A:$A,TRUE)</f>
        <v>136</v>
      </c>
      <c r="F287" t="str">
        <f t="shared" ca="1" si="389"/>
        <v>West Coast</v>
      </c>
      <c r="G287" s="9">
        <f t="shared" ca="1" si="414"/>
        <v>1598.3009390627144</v>
      </c>
      <c r="H287" t="b">
        <f t="shared" ca="1" si="390"/>
        <v>0</v>
      </c>
      <c r="I287" s="6" t="str">
        <f t="shared" ca="1" si="415"/>
        <v>West Coast</v>
      </c>
      <c r="J287">
        <f t="shared" ca="1" si="423"/>
        <v>-200</v>
      </c>
      <c r="K287" s="4">
        <f t="shared" ca="1" si="416"/>
        <v>0.1705701566770737</v>
      </c>
      <c r="L287" s="6" t="str">
        <f t="shared" ca="1" si="391"/>
        <v>West Coast</v>
      </c>
      <c r="M287" s="6" t="str">
        <f t="shared" ca="1" si="417"/>
        <v>GWS</v>
      </c>
      <c r="N287">
        <f t="shared" ca="1" si="418"/>
        <v>0</v>
      </c>
      <c r="O287" s="3">
        <f t="shared" ca="1" si="392"/>
        <v>-11</v>
      </c>
      <c r="P287" s="8">
        <f t="shared" ca="1" si="424"/>
        <v>2.4849066497880004</v>
      </c>
      <c r="Q287" s="7">
        <f t="shared" ca="1" si="419"/>
        <v>1598.3009390627144</v>
      </c>
      <c r="R287" s="7">
        <f t="shared" ca="1" si="420"/>
        <v>1523.5502954323833</v>
      </c>
      <c r="S287" s="8">
        <f t="shared" ca="1" si="421"/>
        <v>2.4664696305501712</v>
      </c>
      <c r="T287" s="9">
        <f t="shared" ca="1" si="422"/>
        <v>1515.1361732059397</v>
      </c>
      <c r="U287" s="9">
        <f t="shared" ca="1" si="425"/>
        <v>-74.750643630331069</v>
      </c>
      <c r="Z287" s="9"/>
    </row>
    <row r="288" spans="1:26">
      <c r="A288" t="s">
        <v>17</v>
      </c>
      <c r="B288">
        <v>16</v>
      </c>
      <c r="C288">
        <f t="shared" ca="1" si="413"/>
        <v>1491.7045833725097</v>
      </c>
      <c r="D288">
        <f>MATCH($B288,'All scores'!$A:$A,FALSE)</f>
        <v>128</v>
      </c>
      <c r="E288">
        <f>MATCH($B288,'All scores'!$A:$A,TRUE)</f>
        <v>136</v>
      </c>
      <c r="F288" t="str">
        <f t="shared" ca="1" si="389"/>
        <v>Western Bulldogs</v>
      </c>
      <c r="G288" s="9">
        <f t="shared" ca="1" si="414"/>
        <v>1408.0898194879644</v>
      </c>
      <c r="H288" t="b">
        <f t="shared" ca="1" si="390"/>
        <v>1</v>
      </c>
      <c r="I288" s="6" t="str">
        <f t="shared" ca="1" si="415"/>
        <v>Western Bulldogs</v>
      </c>
      <c r="J288">
        <f t="shared" ca="1" si="423"/>
        <v>0</v>
      </c>
      <c r="K288" s="4">
        <f t="shared" ca="1" si="416"/>
        <v>0.61806076962515422</v>
      </c>
      <c r="L288" s="6" t="str">
        <f t="shared" ca="1" si="391"/>
        <v>Hawthorn</v>
      </c>
      <c r="M288" s="6" t="str">
        <f t="shared" ca="1" si="417"/>
        <v>Western Bulldogs</v>
      </c>
      <c r="N288">
        <f t="shared" ca="1" si="418"/>
        <v>1</v>
      </c>
      <c r="O288" s="3">
        <f t="shared" ca="1" si="392"/>
        <v>63</v>
      </c>
      <c r="P288" s="8">
        <f t="shared" ca="1" si="424"/>
        <v>4.1588830833596715</v>
      </c>
      <c r="Q288" s="7">
        <f t="shared" ca="1" si="419"/>
        <v>1491.7045833725097</v>
      </c>
      <c r="R288" s="7">
        <f t="shared" ca="1" si="420"/>
        <v>1408.0898194879644</v>
      </c>
      <c r="S288" s="8">
        <f t="shared" ca="1" si="421"/>
        <v>4.1243970349354466</v>
      </c>
      <c r="T288" s="9">
        <f t="shared" ca="1" si="422"/>
        <v>1523.2099639581804</v>
      </c>
      <c r="U288" s="9">
        <f t="shared" ca="1" si="425"/>
        <v>83.614763884545255</v>
      </c>
      <c r="Z288" s="9"/>
    </row>
    <row r="289" spans="1:26">
      <c r="A289" t="s">
        <v>21</v>
      </c>
      <c r="B289">
        <v>16</v>
      </c>
      <c r="C289">
        <f t="shared" ca="1" si="413"/>
        <v>1573.0405064397305</v>
      </c>
      <c r="D289">
        <f>MATCH($B289,'All scores'!$A:$A,FALSE)</f>
        <v>128</v>
      </c>
      <c r="E289">
        <f>MATCH($B289,'All scores'!$A:$A,TRUE)</f>
        <v>136</v>
      </c>
      <c r="F289" t="str">
        <f t="shared" ca="1" si="389"/>
        <v>Fremantle</v>
      </c>
      <c r="G289" s="9">
        <f t="shared" ca="1" si="414"/>
        <v>1421.1657230421258</v>
      </c>
      <c r="H289" t="b">
        <f t="shared" ca="1" si="390"/>
        <v>0</v>
      </c>
      <c r="I289" s="6" t="str">
        <f t="shared" ca="1" si="415"/>
        <v>Melbourne</v>
      </c>
      <c r="J289">
        <f t="shared" ca="1" si="423"/>
        <v>200</v>
      </c>
      <c r="K289" s="4">
        <f t="shared" ca="1" si="416"/>
        <v>0.88345409238167139</v>
      </c>
      <c r="L289" s="6" t="str">
        <f t="shared" ca="1" si="391"/>
        <v>Melbourne</v>
      </c>
      <c r="M289" s="6" t="str">
        <f t="shared" ca="1" si="417"/>
        <v>Fremantle</v>
      </c>
      <c r="N289">
        <f t="shared" ca="1" si="418"/>
        <v>1</v>
      </c>
      <c r="O289" s="3">
        <f t="shared" ca="1" si="392"/>
        <v>54</v>
      </c>
      <c r="P289" s="8">
        <f t="shared" ca="1" si="424"/>
        <v>4.0073331852324712</v>
      </c>
      <c r="Q289" s="7">
        <f t="shared" ca="1" si="419"/>
        <v>1573.0405064397305</v>
      </c>
      <c r="R289" s="7">
        <f t="shared" ca="1" si="420"/>
        <v>1421.1657230421258</v>
      </c>
      <c r="S289" s="8">
        <f t="shared" ca="1" si="421"/>
        <v>3.947382400525735</v>
      </c>
      <c r="T289" s="9">
        <f t="shared" ca="1" si="422"/>
        <v>1582.2415317314483</v>
      </c>
      <c r="U289" s="9">
        <f t="shared" ca="1" si="425"/>
        <v>151.87478339760469</v>
      </c>
      <c r="Z289" s="9"/>
    </row>
    <row r="290" spans="1:26">
      <c r="A290" t="s">
        <v>16</v>
      </c>
      <c r="B290">
        <v>16</v>
      </c>
      <c r="C290">
        <f t="shared" ca="1" si="413"/>
        <v>1522.1937640655942</v>
      </c>
      <c r="D290">
        <f>MATCH($B290,'All scores'!$A:$A,FALSE)</f>
        <v>128</v>
      </c>
      <c r="E290">
        <f>MATCH($B290,'All scores'!$A:$A,TRUE)</f>
        <v>136</v>
      </c>
      <c r="F290" t="str">
        <f t="shared" ca="1" si="389"/>
        <v>Gold Coast</v>
      </c>
      <c r="G290" s="9">
        <f t="shared" ca="1" si="414"/>
        <v>1271.4143420029673</v>
      </c>
      <c r="H290" t="b">
        <f t="shared" ca="1" si="390"/>
        <v>0</v>
      </c>
      <c r="I290" s="6" t="str">
        <f t="shared" ca="1" si="415"/>
        <v>North Melbourne</v>
      </c>
      <c r="J290">
        <f t="shared" ca="1" si="423"/>
        <v>200</v>
      </c>
      <c r="K290" s="4">
        <f t="shared" ca="1" si="416"/>
        <v>0.93053230336235615</v>
      </c>
      <c r="L290" s="6" t="str">
        <f t="shared" ca="1" si="391"/>
        <v>North Melbourne</v>
      </c>
      <c r="M290" s="6" t="str">
        <f t="shared" ca="1" si="417"/>
        <v>Gold Coast</v>
      </c>
      <c r="N290">
        <f t="shared" ca="1" si="418"/>
        <v>1</v>
      </c>
      <c r="O290" s="3">
        <f t="shared" ca="1" si="392"/>
        <v>37</v>
      </c>
      <c r="P290" s="8">
        <f t="shared" ca="1" si="424"/>
        <v>3.6375861597263857</v>
      </c>
      <c r="Q290" s="7">
        <f t="shared" ca="1" si="419"/>
        <v>1522.1937640655942</v>
      </c>
      <c r="R290" s="7">
        <f t="shared" ca="1" si="420"/>
        <v>1271.4143420029673</v>
      </c>
      <c r="S290" s="8">
        <f t="shared" ca="1" si="421"/>
        <v>3.5485947067568868</v>
      </c>
      <c r="T290" s="9">
        <f t="shared" ca="1" si="422"/>
        <v>1527.1240180771729</v>
      </c>
      <c r="U290" s="9">
        <f t="shared" ca="1" si="425"/>
        <v>250.77942206262696</v>
      </c>
      <c r="Z290" s="9"/>
    </row>
    <row r="291" spans="1:26">
      <c r="A291" t="s">
        <v>13</v>
      </c>
      <c r="B291">
        <v>16</v>
      </c>
      <c r="C291">
        <f t="shared" ca="1" si="413"/>
        <v>1640.3611733282676</v>
      </c>
      <c r="D291">
        <f>MATCH($B291,'All scores'!$A:$A,FALSE)</f>
        <v>128</v>
      </c>
      <c r="E291">
        <f>MATCH($B291,'All scores'!$A:$A,TRUE)</f>
        <v>136</v>
      </c>
      <c r="F291" t="str">
        <f t="shared" ca="1" si="389"/>
        <v>St. Kilda</v>
      </c>
      <c r="G291" s="9">
        <f t="shared" ca="1" si="414"/>
        <v>1316.7583254337164</v>
      </c>
      <c r="H291" t="b">
        <f t="shared" ca="1" si="390"/>
        <v>0</v>
      </c>
      <c r="I291" s="6" t="str">
        <f t="shared" ca="1" si="415"/>
        <v>Port Adelaide</v>
      </c>
      <c r="J291">
        <f t="shared" ca="1" si="423"/>
        <v>200</v>
      </c>
      <c r="K291" s="4">
        <f t="shared" ca="1" si="416"/>
        <v>0.9532070807648062</v>
      </c>
      <c r="L291" s="6" t="str">
        <f t="shared" ca="1" si="391"/>
        <v>Port Adelaide</v>
      </c>
      <c r="M291" s="6" t="str">
        <f t="shared" ca="1" si="417"/>
        <v>St. Kilda</v>
      </c>
      <c r="N291">
        <f t="shared" ca="1" si="418"/>
        <v>1</v>
      </c>
      <c r="O291" s="3">
        <f t="shared" ca="1" si="392"/>
        <v>36</v>
      </c>
      <c r="P291" s="8">
        <f t="shared" ca="1" si="424"/>
        <v>3.6109179126442243</v>
      </c>
      <c r="Q291" s="7">
        <f t="shared" ca="1" si="419"/>
        <v>1640.3611733282676</v>
      </c>
      <c r="R291" s="7">
        <f t="shared" ca="1" si="420"/>
        <v>1316.7583254337164</v>
      </c>
      <c r="S291" s="8">
        <f t="shared" ca="1" si="421"/>
        <v>3.4977303620127675</v>
      </c>
      <c r="T291" s="9">
        <f t="shared" ca="1" si="422"/>
        <v>1643.6345536149906</v>
      </c>
      <c r="U291" s="9">
        <f t="shared" ca="1" si="425"/>
        <v>323.60284789455113</v>
      </c>
      <c r="Z291" s="9"/>
    </row>
    <row r="292" spans="1:26">
      <c r="A292" t="s">
        <v>7</v>
      </c>
      <c r="B292">
        <v>16</v>
      </c>
      <c r="C292">
        <f t="shared" ca="1" si="413"/>
        <v>1691.2032204056648</v>
      </c>
      <c r="D292">
        <f>MATCH($B292,'All scores'!$A:$A,FALSE)</f>
        <v>128</v>
      </c>
      <c r="E292">
        <f>MATCH($B292,'All scores'!$A:$A,TRUE)</f>
        <v>136</v>
      </c>
      <c r="F292" t="str">
        <f t="shared" ca="1" si="389"/>
        <v>Adelaide</v>
      </c>
      <c r="G292" s="9">
        <f t="shared" ca="1" si="414"/>
        <v>1480.5731658462357</v>
      </c>
      <c r="H292" t="b">
        <f t="shared" ca="1" si="390"/>
        <v>0</v>
      </c>
      <c r="I292" s="6" t="str">
        <f t="shared" ca="1" si="415"/>
        <v>Richmond</v>
      </c>
      <c r="J292">
        <f t="shared" ca="1" si="423"/>
        <v>200</v>
      </c>
      <c r="K292" s="4">
        <f t="shared" ca="1" si="416"/>
        <v>0.91402305416721508</v>
      </c>
      <c r="L292" s="6" t="str">
        <f t="shared" ca="1" si="391"/>
        <v>Richmond</v>
      </c>
      <c r="M292" s="6" t="str">
        <f t="shared" ca="1" si="417"/>
        <v>Adelaide</v>
      </c>
      <c r="N292">
        <f t="shared" ca="1" si="418"/>
        <v>1</v>
      </c>
      <c r="O292" s="3">
        <f t="shared" ca="1" si="392"/>
        <v>47</v>
      </c>
      <c r="P292" s="8">
        <f t="shared" ca="1" si="424"/>
        <v>3.8712010109078911</v>
      </c>
      <c r="Q292" s="7">
        <f t="shared" ca="1" si="419"/>
        <v>1691.2032204056648</v>
      </c>
      <c r="R292" s="7">
        <f t="shared" ca="1" si="420"/>
        <v>1480.5731658462357</v>
      </c>
      <c r="S292" s="8">
        <f t="shared" ca="1" si="421"/>
        <v>3.7913439133751154</v>
      </c>
      <c r="T292" s="9">
        <f t="shared" ca="1" si="422"/>
        <v>1697.722583811139</v>
      </c>
      <c r="U292" s="9">
        <f t="shared" ca="1" si="425"/>
        <v>210.63005455942903</v>
      </c>
      <c r="Z292" s="9"/>
    </row>
    <row r="293" spans="1:26">
      <c r="A293" t="s">
        <v>11</v>
      </c>
      <c r="B293">
        <v>16</v>
      </c>
      <c r="C293">
        <f t="shared" ca="1" si="413"/>
        <v>1316.7583254337164</v>
      </c>
      <c r="D293">
        <f>MATCH($B293,'All scores'!$A:$A,FALSE)</f>
        <v>128</v>
      </c>
      <c r="E293">
        <f>MATCH($B293,'All scores'!$A:$A,TRUE)</f>
        <v>136</v>
      </c>
      <c r="F293" t="str">
        <f t="shared" ca="1" si="389"/>
        <v>Port Adelaide</v>
      </c>
      <c r="G293" s="9">
        <f t="shared" ca="1" si="414"/>
        <v>1640.3611733282676</v>
      </c>
      <c r="H293" t="b">
        <f t="shared" ca="1" si="390"/>
        <v>0</v>
      </c>
      <c r="I293" s="6" t="str">
        <f t="shared" ca="1" si="415"/>
        <v>Port Adelaide</v>
      </c>
      <c r="J293">
        <f t="shared" ca="1" si="423"/>
        <v>-200</v>
      </c>
      <c r="K293" s="4">
        <f t="shared" ca="1" si="416"/>
        <v>4.679291923519386E-2</v>
      </c>
      <c r="L293" s="6" t="str">
        <f t="shared" ca="1" si="391"/>
        <v>Port Adelaide</v>
      </c>
      <c r="M293" s="6" t="str">
        <f t="shared" ca="1" si="417"/>
        <v>St. Kilda</v>
      </c>
      <c r="N293">
        <f t="shared" ca="1" si="418"/>
        <v>0</v>
      </c>
      <c r="O293" s="3">
        <f t="shared" ca="1" si="392"/>
        <v>-36</v>
      </c>
      <c r="P293" s="8">
        <f t="shared" ca="1" si="424"/>
        <v>3.6109179126442243</v>
      </c>
      <c r="Q293" s="7">
        <f t="shared" ca="1" si="419"/>
        <v>1640.3611733282676</v>
      </c>
      <c r="R293" s="7">
        <f t="shared" ca="1" si="420"/>
        <v>1316.7583254337164</v>
      </c>
      <c r="S293" s="8">
        <f t="shared" ca="1" si="421"/>
        <v>3.4977303620127675</v>
      </c>
      <c r="T293" s="9">
        <f t="shared" ca="1" si="422"/>
        <v>1313.4849451469934</v>
      </c>
      <c r="U293" s="9">
        <f t="shared" ca="1" si="425"/>
        <v>-323.60284789455113</v>
      </c>
      <c r="Z293" s="9"/>
    </row>
    <row r="294" spans="1:26">
      <c r="A294" t="s">
        <v>24</v>
      </c>
      <c r="B294">
        <v>16</v>
      </c>
      <c r="C294">
        <f t="shared" ca="1" si="413"/>
        <v>1658.5772038888297</v>
      </c>
      <c r="D294">
        <f>MATCH($B294,'All scores'!$A:$A,FALSE)</f>
        <v>128</v>
      </c>
      <c r="E294">
        <f>MATCH($B294,'All scores'!$A:$A,TRUE)</f>
        <v>136</v>
      </c>
      <c r="F294" t="str">
        <f t="shared" ca="1" si="389"/>
        <v>Geelong</v>
      </c>
      <c r="G294" s="9">
        <f t="shared" ca="1" si="414"/>
        <v>1581.8259227206131</v>
      </c>
      <c r="H294" t="b">
        <f t="shared" ca="1" si="390"/>
        <v>0</v>
      </c>
      <c r="I294" s="6" t="str">
        <f t="shared" ca="1" si="415"/>
        <v>Sydney</v>
      </c>
      <c r="J294">
        <f t="shared" ca="1" si="423"/>
        <v>200</v>
      </c>
      <c r="K294" s="4">
        <f t="shared" ca="1" si="416"/>
        <v>0.83105298891939716</v>
      </c>
      <c r="L294" s="6" t="str">
        <f t="shared" ca="1" si="391"/>
        <v>Geelong</v>
      </c>
      <c r="M294" s="6" t="str">
        <f t="shared" ca="1" si="417"/>
        <v>Sydney</v>
      </c>
      <c r="N294">
        <f t="shared" ca="1" si="418"/>
        <v>0</v>
      </c>
      <c r="O294" s="3">
        <f t="shared" ca="1" si="392"/>
        <v>-12</v>
      </c>
      <c r="P294" s="8">
        <f t="shared" ca="1" si="424"/>
        <v>2.5649493574615367</v>
      </c>
      <c r="Q294" s="7">
        <f t="shared" ca="1" si="419"/>
        <v>1581.8259227206131</v>
      </c>
      <c r="R294" s="7">
        <f t="shared" ca="1" si="420"/>
        <v>1658.5772038888297</v>
      </c>
      <c r="S294" s="8">
        <f t="shared" ca="1" si="421"/>
        <v>2.5847879360253465</v>
      </c>
      <c r="T294" s="9">
        <f t="shared" ca="1" si="422"/>
        <v>1615.6152890896965</v>
      </c>
      <c r="U294" s="9">
        <f t="shared" ca="1" si="425"/>
        <v>76.751281168216565</v>
      </c>
      <c r="Z294" s="9"/>
    </row>
    <row r="295" spans="1:26">
      <c r="A295" t="s">
        <v>23</v>
      </c>
      <c r="B295">
        <v>16</v>
      </c>
      <c r="C295">
        <f t="shared" ca="1" si="413"/>
        <v>1598.3009390627144</v>
      </c>
      <c r="D295">
        <f>MATCH($B295,'All scores'!$A:$A,FALSE)</f>
        <v>128</v>
      </c>
      <c r="E295">
        <f>MATCH($B295,'All scores'!$A:$A,TRUE)</f>
        <v>136</v>
      </c>
      <c r="F295" t="str">
        <f t="shared" ca="1" si="389"/>
        <v>GWS</v>
      </c>
      <c r="G295" s="9">
        <f t="shared" ca="1" si="414"/>
        <v>1523.5502954323833</v>
      </c>
      <c r="H295" t="b">
        <f t="shared" ca="1" si="390"/>
        <v>0</v>
      </c>
      <c r="I295" s="6" t="str">
        <f t="shared" ca="1" si="415"/>
        <v>West Coast</v>
      </c>
      <c r="J295">
        <f t="shared" ca="1" si="423"/>
        <v>200</v>
      </c>
      <c r="K295" s="4">
        <f t="shared" ca="1" si="416"/>
        <v>0.82942984332292635</v>
      </c>
      <c r="L295" s="6" t="str">
        <f t="shared" ca="1" si="391"/>
        <v>West Coast</v>
      </c>
      <c r="M295" s="6" t="str">
        <f t="shared" ca="1" si="417"/>
        <v>GWS</v>
      </c>
      <c r="N295">
        <f t="shared" ca="1" si="418"/>
        <v>1</v>
      </c>
      <c r="O295" s="3">
        <f t="shared" ca="1" si="392"/>
        <v>11</v>
      </c>
      <c r="P295" s="8">
        <f t="shared" ca="1" si="424"/>
        <v>2.4849066497880004</v>
      </c>
      <c r="Q295" s="7">
        <f t="shared" ca="1" si="419"/>
        <v>1598.3009390627144</v>
      </c>
      <c r="R295" s="7">
        <f t="shared" ca="1" si="420"/>
        <v>1523.5502954323833</v>
      </c>
      <c r="S295" s="8">
        <f t="shared" ca="1" si="421"/>
        <v>2.4664696305501712</v>
      </c>
      <c r="T295" s="9">
        <f t="shared" ca="1" si="422"/>
        <v>1606.715061289158</v>
      </c>
      <c r="U295" s="9">
        <f t="shared" ca="1" si="425"/>
        <v>74.750643630331069</v>
      </c>
      <c r="Z295" s="9"/>
    </row>
    <row r="296" spans="1:26">
      <c r="A296" t="s">
        <v>20</v>
      </c>
      <c r="B296">
        <v>16</v>
      </c>
      <c r="C296">
        <f t="shared" ca="1" si="413"/>
        <v>1408.0898194879644</v>
      </c>
      <c r="D296">
        <f>MATCH($B296,'All scores'!$A:$A,FALSE)</f>
        <v>128</v>
      </c>
      <c r="E296">
        <f>MATCH($B296,'All scores'!$A:$A,TRUE)</f>
        <v>136</v>
      </c>
      <c r="F296" t="str">
        <f t="shared" ca="1" si="389"/>
        <v>Hawthorn</v>
      </c>
      <c r="G296" s="9">
        <f t="shared" ca="1" si="414"/>
        <v>1491.7045833725097</v>
      </c>
      <c r="H296" t="b">
        <f t="shared" ca="1" si="390"/>
        <v>1</v>
      </c>
      <c r="I296" s="6" t="str">
        <f t="shared" ca="1" si="415"/>
        <v>Western Bulldogs</v>
      </c>
      <c r="J296">
        <f t="shared" ca="1" si="423"/>
        <v>0</v>
      </c>
      <c r="K296" s="4">
        <f t="shared" ca="1" si="416"/>
        <v>0.38193923037484584</v>
      </c>
      <c r="L296" s="6" t="str">
        <f t="shared" ca="1" si="391"/>
        <v>Hawthorn</v>
      </c>
      <c r="M296" s="6" t="str">
        <f t="shared" ca="1" si="417"/>
        <v>Western Bulldogs</v>
      </c>
      <c r="N296">
        <f t="shared" ca="1" si="418"/>
        <v>0</v>
      </c>
      <c r="O296" s="3">
        <f t="shared" ca="1" si="392"/>
        <v>-63</v>
      </c>
      <c r="P296" s="8">
        <f t="shared" ca="1" si="424"/>
        <v>4.1588830833596715</v>
      </c>
      <c r="Q296" s="7">
        <f t="shared" ca="1" si="419"/>
        <v>1491.7045833725097</v>
      </c>
      <c r="R296" s="7">
        <f t="shared" ca="1" si="420"/>
        <v>1408.0898194879644</v>
      </c>
      <c r="S296" s="8">
        <f t="shared" ca="1" si="421"/>
        <v>4.1243970349354466</v>
      </c>
      <c r="T296" s="9">
        <f t="shared" ca="1" si="422"/>
        <v>1376.5844389022936</v>
      </c>
      <c r="U296" s="9">
        <f t="shared" ca="1" si="425"/>
        <v>-83.614763884545255</v>
      </c>
      <c r="Z296" s="9"/>
    </row>
    <row r="297" spans="1:26">
      <c r="A297" t="s">
        <v>10</v>
      </c>
      <c r="B297">
        <v>17</v>
      </c>
      <c r="C297">
        <f t="shared" ref="C297:C314" ca="1" si="426">VLOOKUP(A297,$I$2:$AG$19,B297+1,FALSE)</f>
        <v>1474.0538024407615</v>
      </c>
      <c r="D297">
        <f>MATCH($B297,'All scores'!$A:$A,FALSE)</f>
        <v>137</v>
      </c>
      <c r="E297">
        <f>MATCH($B297,'All scores'!$A:$A,TRUE)</f>
        <v>145</v>
      </c>
      <c r="F297" t="str">
        <f t="shared" ca="1" si="389"/>
        <v>Geelong</v>
      </c>
      <c r="G297" s="9">
        <f t="shared" ref="G297:G314" ca="1" si="427">VLOOKUP(F297,$I$2:$AG$19,B297+1,FALSE)</f>
        <v>1624.7878375197463</v>
      </c>
      <c r="H297" t="b">
        <f t="shared" ca="1" si="390"/>
        <v>0</v>
      </c>
      <c r="I297" s="6" t="str">
        <f t="shared" ref="I297:I314" ca="1" si="428">IFERROR(VLOOKUP($A297,INDIRECT(_xlfn.CONCAT("'All scores'!$B$",$D297,":$T$",$E297)),1,FALSE),F297)</f>
        <v>Adelaide</v>
      </c>
      <c r="J297">
        <f t="shared" ca="1" si="423"/>
        <v>200</v>
      </c>
      <c r="K297" s="4">
        <f t="shared" ref="K297:K314" ca="1" si="429">1/(1+(10^((G297-C297-J297)/400)))</f>
        <v>0.5704280242479719</v>
      </c>
      <c r="L297" s="6" t="str">
        <f t="shared" ca="1" si="391"/>
        <v>Geelong</v>
      </c>
      <c r="M297" s="6" t="str">
        <f t="shared" ref="M297:M314" ca="1" si="430">IF(L297=A297,F297,A297)</f>
        <v>Adelaide</v>
      </c>
      <c r="N297">
        <f t="shared" ref="N297:N314" ca="1" si="431">IF(L297="Draw",0.5,IF(L297=A297,1,0))</f>
        <v>0</v>
      </c>
      <c r="O297" s="3">
        <f t="shared" ca="1" si="392"/>
        <v>-85</v>
      </c>
      <c r="P297" s="8">
        <f t="shared" ca="1" si="424"/>
        <v>4.4543472962535073</v>
      </c>
      <c r="Q297" s="7">
        <f t="shared" ref="Q297:Q314" ca="1" si="432">VLOOKUP(L297,$I$2:$AG$19,$B297+1,FALSE)</f>
        <v>1624.7878375197463</v>
      </c>
      <c r="R297" s="7">
        <f t="shared" ref="R297:R314" ca="1" si="433">VLOOKUP(M297,$I$2:$AG$19,$B297+1,FALSE)</f>
        <v>1474.0538024407615</v>
      </c>
      <c r="S297" s="8">
        <f t="shared" ref="S297:S314" ca="1" si="434">IFERROR((MVC/((Q297-R297)*0.001+MVC))*P297,1)</f>
        <v>4.388202154504433</v>
      </c>
      <c r="T297" s="9">
        <f t="shared" ref="T297:T314" ca="1" si="435">IFERROR(C297+k*S297*(N297-K297),C297)</f>
        <v>1423.9907327408685</v>
      </c>
      <c r="U297" s="9">
        <f t="shared" ca="1" si="425"/>
        <v>-150.73403507898479</v>
      </c>
      <c r="Z297" s="9"/>
    </row>
    <row r="298" spans="1:26">
      <c r="A298" t="s">
        <v>12</v>
      </c>
      <c r="B298">
        <v>17</v>
      </c>
      <c r="C298">
        <f t="shared" ca="1" si="426"/>
        <v>1366.3941744105718</v>
      </c>
      <c r="D298">
        <f>MATCH($B298,'All scores'!$A:$A,FALSE)</f>
        <v>137</v>
      </c>
      <c r="E298">
        <f>MATCH($B298,'All scores'!$A:$A,TRUE)</f>
        <v>145</v>
      </c>
      <c r="F298" t="str">
        <f t="shared" ca="1" si="389"/>
        <v>Hawthorn</v>
      </c>
      <c r="G298" s="9">
        <f t="shared" ca="1" si="427"/>
        <v>1523.2099639581804</v>
      </c>
      <c r="H298" t="b">
        <f t="shared" ca="1" si="390"/>
        <v>0</v>
      </c>
      <c r="I298" s="6" t="str">
        <f t="shared" ca="1" si="428"/>
        <v>Hawthorn</v>
      </c>
      <c r="J298">
        <f t="shared" ca="1" si="423"/>
        <v>-200</v>
      </c>
      <c r="K298" s="4">
        <f t="shared" ca="1" si="429"/>
        <v>0.11364914993828187</v>
      </c>
      <c r="L298" s="6" t="str">
        <f t="shared" ca="1" si="391"/>
        <v>Brisbane Lions</v>
      </c>
      <c r="M298" s="6" t="str">
        <f t="shared" ca="1" si="430"/>
        <v>Hawthorn</v>
      </c>
      <c r="N298">
        <f t="shared" ca="1" si="431"/>
        <v>1</v>
      </c>
      <c r="O298" s="3">
        <f t="shared" ca="1" si="392"/>
        <v>33</v>
      </c>
      <c r="P298" s="8">
        <f t="shared" ca="1" si="424"/>
        <v>3.5263605246161616</v>
      </c>
      <c r="Q298" s="7">
        <f t="shared" ca="1" si="432"/>
        <v>1366.3941744105718</v>
      </c>
      <c r="R298" s="7">
        <f t="shared" ca="1" si="433"/>
        <v>1523.2099639581804</v>
      </c>
      <c r="S298" s="8">
        <f t="shared" ca="1" si="434"/>
        <v>3.5825404149924878</v>
      </c>
      <c r="T298" s="9">
        <f t="shared" ca="1" si="435"/>
        <v>1429.901929254753</v>
      </c>
      <c r="U298" s="9">
        <f t="shared" ca="1" si="425"/>
        <v>-156.81578954760857</v>
      </c>
      <c r="Z298" s="9"/>
    </row>
    <row r="299" spans="1:26">
      <c r="A299" t="s">
        <v>8</v>
      </c>
      <c r="B299">
        <v>17</v>
      </c>
      <c r="C299">
        <f t="shared" ca="1" si="426"/>
        <v>1221.384097061728</v>
      </c>
      <c r="D299">
        <f>MATCH($B299,'All scores'!$A:$A,FALSE)</f>
        <v>137</v>
      </c>
      <c r="E299">
        <f>MATCH($B299,'All scores'!$A:$A,TRUE)</f>
        <v>145</v>
      </c>
      <c r="F299" t="str">
        <f t="shared" ca="1" si="389"/>
        <v>St. Kilda</v>
      </c>
      <c r="G299" s="9">
        <f t="shared" ca="1" si="427"/>
        <v>1313.4849451469934</v>
      </c>
      <c r="H299" t="b">
        <f t="shared" ca="1" si="390"/>
        <v>1</v>
      </c>
      <c r="I299" s="6" t="str">
        <f t="shared" ca="1" si="428"/>
        <v>St. Kilda</v>
      </c>
      <c r="J299">
        <f t="shared" ca="1" si="423"/>
        <v>0</v>
      </c>
      <c r="K299" s="4">
        <f t="shared" ca="1" si="429"/>
        <v>0.37047604974912351</v>
      </c>
      <c r="L299" s="6" t="str">
        <f t="shared" ca="1" si="391"/>
        <v>St. Kilda</v>
      </c>
      <c r="M299" s="6" t="str">
        <f t="shared" ca="1" si="430"/>
        <v>Carlton</v>
      </c>
      <c r="N299">
        <f t="shared" ca="1" si="431"/>
        <v>0</v>
      </c>
      <c r="O299" s="3">
        <f t="shared" ca="1" si="392"/>
        <v>-64</v>
      </c>
      <c r="P299" s="8">
        <f t="shared" ca="1" si="424"/>
        <v>4.1743872698956368</v>
      </c>
      <c r="Q299" s="7">
        <f t="shared" ca="1" si="432"/>
        <v>1313.4849451469934</v>
      </c>
      <c r="R299" s="7">
        <f t="shared" ca="1" si="433"/>
        <v>1221.384097061728</v>
      </c>
      <c r="S299" s="8">
        <f t="shared" ca="1" si="434"/>
        <v>4.1362916727963803</v>
      </c>
      <c r="T299" s="9">
        <f t="shared" ca="1" si="435"/>
        <v>1190.7361570707719</v>
      </c>
      <c r="U299" s="9">
        <f t="shared" ca="1" si="425"/>
        <v>-92.100848085265397</v>
      </c>
      <c r="Z299" s="9"/>
    </row>
    <row r="300" spans="1:26">
      <c r="A300" t="s">
        <v>18</v>
      </c>
      <c r="B300">
        <v>17</v>
      </c>
      <c r="C300">
        <f t="shared" ca="1" si="426"/>
        <v>1671.8288954030661</v>
      </c>
      <c r="D300">
        <f>MATCH($B300,'All scores'!$A:$A,FALSE)</f>
        <v>137</v>
      </c>
      <c r="E300">
        <f>MATCH($B300,'All scores'!$A:$A,TRUE)</f>
        <v>145</v>
      </c>
      <c r="F300" t="str">
        <f t="shared" ca="1" si="389"/>
        <v>West Coast</v>
      </c>
      <c r="G300" s="9">
        <f t="shared" ca="1" si="427"/>
        <v>1606.715061289158</v>
      </c>
      <c r="H300" t="b">
        <f t="shared" ca="1" si="390"/>
        <v>0</v>
      </c>
      <c r="I300" s="6" t="str">
        <f t="shared" ca="1" si="428"/>
        <v>Collingwood</v>
      </c>
      <c r="J300">
        <f t="shared" ca="1" si="423"/>
        <v>200</v>
      </c>
      <c r="K300" s="4">
        <f t="shared" ca="1" si="429"/>
        <v>0.82143760732300397</v>
      </c>
      <c r="L300" s="6" t="str">
        <f t="shared" ca="1" si="391"/>
        <v>West Coast</v>
      </c>
      <c r="M300" s="6" t="str">
        <f t="shared" ca="1" si="430"/>
        <v>Collingwood</v>
      </c>
      <c r="N300">
        <f t="shared" ca="1" si="431"/>
        <v>0</v>
      </c>
      <c r="O300" s="3">
        <f t="shared" ca="1" si="392"/>
        <v>-35</v>
      </c>
      <c r="P300" s="8">
        <f t="shared" ca="1" si="424"/>
        <v>3.5835189384561099</v>
      </c>
      <c r="Q300" s="7">
        <f t="shared" ca="1" si="432"/>
        <v>1606.715061289158</v>
      </c>
      <c r="R300" s="7">
        <f t="shared" ca="1" si="433"/>
        <v>1671.8288954030661</v>
      </c>
      <c r="S300" s="8">
        <f t="shared" ca="1" si="434"/>
        <v>3.6070055344579748</v>
      </c>
      <c r="T300" s="9">
        <f t="shared" ca="1" si="435"/>
        <v>1612.5702954865462</v>
      </c>
      <c r="U300" s="9">
        <f t="shared" ca="1" si="425"/>
        <v>65.113834113908069</v>
      </c>
      <c r="Z300" s="9"/>
    </row>
    <row r="301" spans="1:26">
      <c r="A301" t="s">
        <v>9</v>
      </c>
      <c r="B301">
        <v>17</v>
      </c>
      <c r="C301">
        <f t="shared" ca="1" si="426"/>
        <v>1561.6338485953174</v>
      </c>
      <c r="D301">
        <f>MATCH($B301,'All scores'!$A:$A,FALSE)</f>
        <v>137</v>
      </c>
      <c r="E301">
        <f>MATCH($B301,'All scores'!$A:$A,TRUE)</f>
        <v>145</v>
      </c>
      <c r="F301" t="str">
        <f t="shared" ca="1" si="389"/>
        <v>Gold Coast</v>
      </c>
      <c r="G301" s="9">
        <f t="shared" ca="1" si="427"/>
        <v>1266.4840879913886</v>
      </c>
      <c r="H301" t="b">
        <f t="shared" ca="1" si="390"/>
        <v>0</v>
      </c>
      <c r="I301" s="6" t="str">
        <f t="shared" ca="1" si="428"/>
        <v>Gold Coast</v>
      </c>
      <c r="J301">
        <f t="shared" ca="1" si="423"/>
        <v>-200</v>
      </c>
      <c r="K301" s="4">
        <f t="shared" ca="1" si="429"/>
        <v>0.63360785670346387</v>
      </c>
      <c r="L301" s="6" t="str">
        <f t="shared" ca="1" si="391"/>
        <v>Essendon</v>
      </c>
      <c r="M301" s="6" t="str">
        <f t="shared" ca="1" si="430"/>
        <v>Gold Coast</v>
      </c>
      <c r="N301">
        <f t="shared" ca="1" si="431"/>
        <v>1</v>
      </c>
      <c r="O301" s="3">
        <f t="shared" ca="1" si="392"/>
        <v>44</v>
      </c>
      <c r="P301" s="8">
        <f t="shared" ca="1" si="424"/>
        <v>3.8066624897703196</v>
      </c>
      <c r="Q301" s="7">
        <f t="shared" ca="1" si="432"/>
        <v>1561.6338485953174</v>
      </c>
      <c r="R301" s="7">
        <f t="shared" ca="1" si="433"/>
        <v>1266.4840879913886</v>
      </c>
      <c r="S301" s="8">
        <f t="shared" ca="1" si="434"/>
        <v>3.6975299809014293</v>
      </c>
      <c r="T301" s="9">
        <f t="shared" ca="1" si="435"/>
        <v>1588.7287672874309</v>
      </c>
      <c r="U301" s="9">
        <f t="shared" ca="1" si="425"/>
        <v>295.14976060392883</v>
      </c>
      <c r="Z301" s="9"/>
    </row>
    <row r="302" spans="1:26">
      <c r="A302" t="s">
        <v>14</v>
      </c>
      <c r="B302">
        <v>17</v>
      </c>
      <c r="C302">
        <f t="shared" ca="1" si="426"/>
        <v>1411.964697750408</v>
      </c>
      <c r="D302">
        <f>MATCH($B302,'All scores'!$A:$A,FALSE)</f>
        <v>137</v>
      </c>
      <c r="E302">
        <f>MATCH($B302,'All scores'!$A:$A,TRUE)</f>
        <v>145</v>
      </c>
      <c r="F302" t="str">
        <f t="shared" ca="1" si="389"/>
        <v>Port Adelaide</v>
      </c>
      <c r="G302" s="9">
        <f t="shared" ca="1" si="427"/>
        <v>1643.6345536149906</v>
      </c>
      <c r="H302" t="b">
        <f t="shared" ca="1" si="390"/>
        <v>0</v>
      </c>
      <c r="I302" s="6" t="str">
        <f t="shared" ca="1" si="428"/>
        <v>Fremantle</v>
      </c>
      <c r="J302">
        <f t="shared" ca="1" si="423"/>
        <v>200</v>
      </c>
      <c r="K302" s="4">
        <f t="shared" ca="1" si="429"/>
        <v>0.45454922606037051</v>
      </c>
      <c r="L302" s="6" t="str">
        <f t="shared" ca="1" si="391"/>
        <v>Fremantle</v>
      </c>
      <c r="M302" s="6" t="str">
        <f t="shared" ca="1" si="430"/>
        <v>Port Adelaide</v>
      </c>
      <c r="N302">
        <f t="shared" ca="1" si="431"/>
        <v>1</v>
      </c>
      <c r="O302" s="3">
        <f t="shared" ca="1" si="392"/>
        <v>9</v>
      </c>
      <c r="P302" s="8">
        <f t="shared" ca="1" si="424"/>
        <v>2.3025850929940459</v>
      </c>
      <c r="Q302" s="7">
        <f t="shared" ca="1" si="432"/>
        <v>1411.964697750408</v>
      </c>
      <c r="R302" s="7">
        <f t="shared" ca="1" si="433"/>
        <v>1643.6345536149906</v>
      </c>
      <c r="S302" s="8">
        <f t="shared" ca="1" si="434"/>
        <v>2.3571941765056352</v>
      </c>
      <c r="T302" s="9">
        <f t="shared" ca="1" si="435"/>
        <v>1437.6793655084277</v>
      </c>
      <c r="U302" s="9">
        <f t="shared" ca="1" si="425"/>
        <v>-231.66985586458259</v>
      </c>
      <c r="Z302" s="9"/>
    </row>
    <row r="303" spans="1:26">
      <c r="A303" t="s">
        <v>22</v>
      </c>
      <c r="B303">
        <v>17</v>
      </c>
      <c r="C303">
        <f t="shared" ca="1" si="426"/>
        <v>1624.7878375197463</v>
      </c>
      <c r="D303">
        <f>MATCH($B303,'All scores'!$A:$A,FALSE)</f>
        <v>137</v>
      </c>
      <c r="E303">
        <f>MATCH($B303,'All scores'!$A:$A,TRUE)</f>
        <v>145</v>
      </c>
      <c r="F303" t="str">
        <f t="shared" ca="1" si="389"/>
        <v>Adelaide</v>
      </c>
      <c r="G303" s="9">
        <f t="shared" ca="1" si="427"/>
        <v>1474.0538024407615</v>
      </c>
      <c r="H303" t="b">
        <f t="shared" ca="1" si="390"/>
        <v>0</v>
      </c>
      <c r="I303" s="6" t="str">
        <f t="shared" ca="1" si="428"/>
        <v>Adelaide</v>
      </c>
      <c r="J303">
        <f t="shared" ca="1" si="423"/>
        <v>-200</v>
      </c>
      <c r="K303" s="4">
        <f t="shared" ca="1" si="429"/>
        <v>0.42957197575202816</v>
      </c>
      <c r="L303" s="6" t="str">
        <f t="shared" ca="1" si="391"/>
        <v>Geelong</v>
      </c>
      <c r="M303" s="6" t="str">
        <f t="shared" ca="1" si="430"/>
        <v>Adelaide</v>
      </c>
      <c r="N303">
        <f t="shared" ca="1" si="431"/>
        <v>1</v>
      </c>
      <c r="O303" s="3">
        <f t="shared" ca="1" si="392"/>
        <v>85</v>
      </c>
      <c r="P303" s="8">
        <f t="shared" ca="1" si="424"/>
        <v>4.4543472962535073</v>
      </c>
      <c r="Q303" s="7">
        <f t="shared" ca="1" si="432"/>
        <v>1624.7878375197463</v>
      </c>
      <c r="R303" s="7">
        <f t="shared" ca="1" si="433"/>
        <v>1474.0538024407615</v>
      </c>
      <c r="S303" s="8">
        <f t="shared" ca="1" si="434"/>
        <v>4.388202154504433</v>
      </c>
      <c r="T303" s="9">
        <f t="shared" ca="1" si="435"/>
        <v>1674.8509072196393</v>
      </c>
      <c r="U303" s="9">
        <f t="shared" ca="1" si="425"/>
        <v>150.73403507898479</v>
      </c>
      <c r="Z303" s="9"/>
    </row>
    <row r="304" spans="1:26">
      <c r="A304" t="s">
        <v>15</v>
      </c>
      <c r="B304">
        <v>17</v>
      </c>
      <c r="C304">
        <f t="shared" ca="1" si="426"/>
        <v>1266.4840879913886</v>
      </c>
      <c r="D304">
        <f>MATCH($B304,'All scores'!$A:$A,FALSE)</f>
        <v>137</v>
      </c>
      <c r="E304">
        <f>MATCH($B304,'All scores'!$A:$A,TRUE)</f>
        <v>145</v>
      </c>
      <c r="F304" t="str">
        <f t="shared" ca="1" si="389"/>
        <v>Essendon</v>
      </c>
      <c r="G304" s="9">
        <f t="shared" ca="1" si="427"/>
        <v>1561.6338485953174</v>
      </c>
      <c r="H304" t="b">
        <f t="shared" ca="1" si="390"/>
        <v>0</v>
      </c>
      <c r="I304" s="6" t="str">
        <f t="shared" ca="1" si="428"/>
        <v>Gold Coast</v>
      </c>
      <c r="J304">
        <f t="shared" ca="1" si="423"/>
        <v>200</v>
      </c>
      <c r="K304" s="4">
        <f t="shared" ca="1" si="429"/>
        <v>0.36639214329653624</v>
      </c>
      <c r="L304" s="6" t="str">
        <f t="shared" ca="1" si="391"/>
        <v>Essendon</v>
      </c>
      <c r="M304" s="6" t="str">
        <f t="shared" ca="1" si="430"/>
        <v>Gold Coast</v>
      </c>
      <c r="N304">
        <f t="shared" ca="1" si="431"/>
        <v>0</v>
      </c>
      <c r="O304" s="3">
        <f t="shared" ca="1" si="392"/>
        <v>-44</v>
      </c>
      <c r="P304" s="8">
        <f t="shared" ca="1" si="424"/>
        <v>3.8066624897703196</v>
      </c>
      <c r="Q304" s="7">
        <f t="shared" ca="1" si="432"/>
        <v>1561.6338485953174</v>
      </c>
      <c r="R304" s="7">
        <f t="shared" ca="1" si="433"/>
        <v>1266.4840879913886</v>
      </c>
      <c r="S304" s="8">
        <f t="shared" ca="1" si="434"/>
        <v>3.6975299809014293</v>
      </c>
      <c r="T304" s="9">
        <f t="shared" ca="1" si="435"/>
        <v>1239.3891692992752</v>
      </c>
      <c r="U304" s="9">
        <f t="shared" ca="1" si="425"/>
        <v>-295.14976060392883</v>
      </c>
      <c r="Z304" s="9"/>
    </row>
    <row r="305" spans="1:26">
      <c r="A305" t="s">
        <v>19</v>
      </c>
      <c r="B305">
        <v>17</v>
      </c>
      <c r="C305">
        <f t="shared" ca="1" si="426"/>
        <v>1515.1361732059397</v>
      </c>
      <c r="D305">
        <f>MATCH($B305,'All scores'!$A:$A,FALSE)</f>
        <v>137</v>
      </c>
      <c r="E305">
        <f>MATCH($B305,'All scores'!$A:$A,TRUE)</f>
        <v>145</v>
      </c>
      <c r="F305" t="str">
        <f t="shared" ca="1" si="389"/>
        <v>Richmond</v>
      </c>
      <c r="G305" s="9">
        <f t="shared" ca="1" si="427"/>
        <v>1697.722583811139</v>
      </c>
      <c r="H305" t="b">
        <f t="shared" ca="1" si="390"/>
        <v>0</v>
      </c>
      <c r="I305" s="6" t="str">
        <f t="shared" ca="1" si="428"/>
        <v>GWS</v>
      </c>
      <c r="J305">
        <f t="shared" ca="1" si="423"/>
        <v>200</v>
      </c>
      <c r="K305" s="4">
        <f t="shared" ca="1" si="429"/>
        <v>0.52503920654166891</v>
      </c>
      <c r="L305" s="6" t="str">
        <f t="shared" ca="1" si="391"/>
        <v>GWS</v>
      </c>
      <c r="M305" s="6" t="str">
        <f t="shared" ca="1" si="430"/>
        <v>Richmond</v>
      </c>
      <c r="N305">
        <f t="shared" ca="1" si="431"/>
        <v>1</v>
      </c>
      <c r="O305" s="3">
        <f t="shared" ca="1" si="392"/>
        <v>2</v>
      </c>
      <c r="P305" s="8">
        <f t="shared" ca="1" si="424"/>
        <v>1.0986122886681098</v>
      </c>
      <c r="Q305" s="7">
        <f t="shared" ca="1" si="432"/>
        <v>1515.1361732059397</v>
      </c>
      <c r="R305" s="7">
        <f t="shared" ca="1" si="433"/>
        <v>1697.722583811139</v>
      </c>
      <c r="S305" s="8">
        <f t="shared" ca="1" si="434"/>
        <v>1.1190445209060753</v>
      </c>
      <c r="T305" s="9">
        <f t="shared" ca="1" si="435"/>
        <v>1525.7662186772347</v>
      </c>
      <c r="U305" s="9">
        <f t="shared" ca="1" si="425"/>
        <v>-182.58641060519926</v>
      </c>
      <c r="Z305" s="9"/>
    </row>
    <row r="306" spans="1:26">
      <c r="A306" t="s">
        <v>17</v>
      </c>
      <c r="B306">
        <v>17</v>
      </c>
      <c r="C306">
        <f t="shared" ca="1" si="426"/>
        <v>1523.2099639581804</v>
      </c>
      <c r="D306">
        <f>MATCH($B306,'All scores'!$A:$A,FALSE)</f>
        <v>137</v>
      </c>
      <c r="E306">
        <f>MATCH($B306,'All scores'!$A:$A,TRUE)</f>
        <v>145</v>
      </c>
      <c r="F306" t="str">
        <f t="shared" ca="1" si="389"/>
        <v>Brisbane Lions</v>
      </c>
      <c r="G306" s="9">
        <f t="shared" ca="1" si="427"/>
        <v>1366.3941744105718</v>
      </c>
      <c r="H306" t="b">
        <f t="shared" ca="1" si="390"/>
        <v>0</v>
      </c>
      <c r="I306" s="6" t="str">
        <f t="shared" ca="1" si="428"/>
        <v>Hawthorn</v>
      </c>
      <c r="J306">
        <f t="shared" ca="1" si="423"/>
        <v>200</v>
      </c>
      <c r="K306" s="4">
        <f t="shared" ca="1" si="429"/>
        <v>0.8863508500617181</v>
      </c>
      <c r="L306" s="6" t="str">
        <f t="shared" ca="1" si="391"/>
        <v>Brisbane Lions</v>
      </c>
      <c r="M306" s="6" t="str">
        <f t="shared" ca="1" si="430"/>
        <v>Hawthorn</v>
      </c>
      <c r="N306">
        <f t="shared" ca="1" si="431"/>
        <v>0</v>
      </c>
      <c r="O306" s="3">
        <f t="shared" ca="1" si="392"/>
        <v>-33</v>
      </c>
      <c r="P306" s="8">
        <f t="shared" ca="1" si="424"/>
        <v>3.5263605246161616</v>
      </c>
      <c r="Q306" s="7">
        <f t="shared" ca="1" si="432"/>
        <v>1366.3941744105718</v>
      </c>
      <c r="R306" s="7">
        <f t="shared" ca="1" si="433"/>
        <v>1523.2099639581804</v>
      </c>
      <c r="S306" s="8">
        <f t="shared" ca="1" si="434"/>
        <v>3.5825404149924878</v>
      </c>
      <c r="T306" s="9">
        <f t="shared" ca="1" si="435"/>
        <v>1459.7022091139993</v>
      </c>
      <c r="U306" s="9">
        <f t="shared" ca="1" si="425"/>
        <v>156.81578954760857</v>
      </c>
      <c r="Z306" s="9"/>
    </row>
    <row r="307" spans="1:26">
      <c r="A307" t="s">
        <v>21</v>
      </c>
      <c r="B307">
        <v>17</v>
      </c>
      <c r="C307">
        <f t="shared" ca="1" si="426"/>
        <v>1582.2415317314483</v>
      </c>
      <c r="D307">
        <f>MATCH($B307,'All scores'!$A:$A,FALSE)</f>
        <v>137</v>
      </c>
      <c r="E307">
        <f>MATCH($B307,'All scores'!$A:$A,TRUE)</f>
        <v>145</v>
      </c>
      <c r="F307" t="str">
        <f t="shared" ca="1" si="389"/>
        <v>Western Bulldogs</v>
      </c>
      <c r="G307" s="9">
        <f t="shared" ca="1" si="427"/>
        <v>1376.5844389022936</v>
      </c>
      <c r="H307" t="b">
        <f t="shared" ca="1" si="390"/>
        <v>1</v>
      </c>
      <c r="I307" s="6" t="str">
        <f t="shared" ca="1" si="428"/>
        <v>Melbourne</v>
      </c>
      <c r="J307">
        <f t="shared" ca="1" si="423"/>
        <v>0</v>
      </c>
      <c r="K307" s="4">
        <f t="shared" ca="1" si="429"/>
        <v>0.76564066388175089</v>
      </c>
      <c r="L307" s="6" t="str">
        <f t="shared" ca="1" si="391"/>
        <v>Melbourne</v>
      </c>
      <c r="M307" s="6" t="str">
        <f t="shared" ca="1" si="430"/>
        <v>Western Bulldogs</v>
      </c>
      <c r="N307">
        <f t="shared" ca="1" si="431"/>
        <v>1</v>
      </c>
      <c r="O307" s="3">
        <f t="shared" ca="1" si="392"/>
        <v>50</v>
      </c>
      <c r="P307" s="8">
        <f t="shared" ca="1" si="424"/>
        <v>3.9318256327243257</v>
      </c>
      <c r="Q307" s="7">
        <f t="shared" ca="1" si="432"/>
        <v>1582.2415317314483</v>
      </c>
      <c r="R307" s="7">
        <f t="shared" ca="1" si="433"/>
        <v>1376.5844389022936</v>
      </c>
      <c r="S307" s="8">
        <f t="shared" ca="1" si="434"/>
        <v>3.8525942983984458</v>
      </c>
      <c r="T307" s="9">
        <f t="shared" ca="1" si="435"/>
        <v>1600.2993605735605</v>
      </c>
      <c r="U307" s="9">
        <f t="shared" ca="1" si="425"/>
        <v>205.65709282915464</v>
      </c>
      <c r="Z307" s="9"/>
    </row>
    <row r="308" spans="1:26">
      <c r="A308" t="s">
        <v>16</v>
      </c>
      <c r="B308">
        <v>17</v>
      </c>
      <c r="C308">
        <f t="shared" ca="1" si="426"/>
        <v>1527.1240180771729</v>
      </c>
      <c r="D308">
        <f>MATCH($B308,'All scores'!$A:$A,FALSE)</f>
        <v>137</v>
      </c>
      <c r="E308">
        <f>MATCH($B308,'All scores'!$A:$A,TRUE)</f>
        <v>145</v>
      </c>
      <c r="F308" t="str">
        <f t="shared" ca="1" si="389"/>
        <v>Sydney</v>
      </c>
      <c r="G308" s="9">
        <f t="shared" ca="1" si="427"/>
        <v>1615.6152890896965</v>
      </c>
      <c r="H308" t="b">
        <f t="shared" ca="1" si="390"/>
        <v>0</v>
      </c>
      <c r="I308" s="6" t="str">
        <f t="shared" ca="1" si="428"/>
        <v>North Melbourne</v>
      </c>
      <c r="J308">
        <f t="shared" ca="1" si="423"/>
        <v>200</v>
      </c>
      <c r="K308" s="4">
        <f t="shared" ca="1" si="429"/>
        <v>0.65518189262824045</v>
      </c>
      <c r="L308" s="6" t="str">
        <f t="shared" ca="1" si="391"/>
        <v>Sydney</v>
      </c>
      <c r="M308" s="6" t="str">
        <f t="shared" ca="1" si="430"/>
        <v>North Melbourne</v>
      </c>
      <c r="N308">
        <f t="shared" ca="1" si="431"/>
        <v>0</v>
      </c>
      <c r="O308" s="3">
        <f t="shared" ca="1" si="392"/>
        <v>-6</v>
      </c>
      <c r="P308" s="8">
        <f t="shared" ca="1" si="424"/>
        <v>1.9459101490553132</v>
      </c>
      <c r="Q308" s="7">
        <f t="shared" ca="1" si="432"/>
        <v>1615.6152890896965</v>
      </c>
      <c r="R308" s="7">
        <f t="shared" ca="1" si="433"/>
        <v>1527.1240180771729</v>
      </c>
      <c r="S308" s="8">
        <f t="shared" ca="1" si="434"/>
        <v>1.9288415847139981</v>
      </c>
      <c r="T308" s="9">
        <f t="shared" ca="1" si="435"/>
        <v>1501.8491764761134</v>
      </c>
      <c r="U308" s="9">
        <f t="shared" ca="1" si="425"/>
        <v>-88.491271012523612</v>
      </c>
      <c r="Z308" s="9"/>
    </row>
    <row r="309" spans="1:26">
      <c r="A309" t="s">
        <v>13</v>
      </c>
      <c r="B309">
        <v>17</v>
      </c>
      <c r="C309">
        <f t="shared" ca="1" si="426"/>
        <v>1643.6345536149906</v>
      </c>
      <c r="D309">
        <f>MATCH($B309,'All scores'!$A:$A,FALSE)</f>
        <v>137</v>
      </c>
      <c r="E309">
        <f>MATCH($B309,'All scores'!$A:$A,TRUE)</f>
        <v>145</v>
      </c>
      <c r="F309" t="str">
        <f t="shared" ca="1" si="389"/>
        <v>Fremantle</v>
      </c>
      <c r="G309" s="9">
        <f t="shared" ca="1" si="427"/>
        <v>1411.964697750408</v>
      </c>
      <c r="H309" t="b">
        <f t="shared" ca="1" si="390"/>
        <v>0</v>
      </c>
      <c r="I309" s="6" t="str">
        <f t="shared" ca="1" si="428"/>
        <v>Fremantle</v>
      </c>
      <c r="J309">
        <f t="shared" ca="1" si="423"/>
        <v>-200</v>
      </c>
      <c r="K309" s="4">
        <f t="shared" ca="1" si="429"/>
        <v>0.5454507739396296</v>
      </c>
      <c r="L309" s="6" t="str">
        <f t="shared" ca="1" si="391"/>
        <v>Fremantle</v>
      </c>
      <c r="M309" s="6" t="str">
        <f t="shared" ca="1" si="430"/>
        <v>Port Adelaide</v>
      </c>
      <c r="N309">
        <f t="shared" ca="1" si="431"/>
        <v>0</v>
      </c>
      <c r="O309" s="3">
        <f t="shared" ca="1" si="392"/>
        <v>-9</v>
      </c>
      <c r="P309" s="8">
        <f t="shared" ca="1" si="424"/>
        <v>2.3025850929940459</v>
      </c>
      <c r="Q309" s="7">
        <f t="shared" ca="1" si="432"/>
        <v>1411.964697750408</v>
      </c>
      <c r="R309" s="7">
        <f t="shared" ca="1" si="433"/>
        <v>1643.6345536149906</v>
      </c>
      <c r="S309" s="8">
        <f t="shared" ca="1" si="434"/>
        <v>2.3571941765056352</v>
      </c>
      <c r="T309" s="9">
        <f t="shared" ca="1" si="435"/>
        <v>1617.919885856971</v>
      </c>
      <c r="U309" s="9">
        <f t="shared" ca="1" si="425"/>
        <v>231.66985586458259</v>
      </c>
      <c r="Z309" s="9"/>
    </row>
    <row r="310" spans="1:26">
      <c r="A310" t="s">
        <v>7</v>
      </c>
      <c r="B310">
        <v>17</v>
      </c>
      <c r="C310">
        <f t="shared" ca="1" si="426"/>
        <v>1697.722583811139</v>
      </c>
      <c r="D310">
        <f>MATCH($B310,'All scores'!$A:$A,FALSE)</f>
        <v>137</v>
      </c>
      <c r="E310">
        <f>MATCH($B310,'All scores'!$A:$A,TRUE)</f>
        <v>145</v>
      </c>
      <c r="F310" t="str">
        <f t="shared" ca="1" si="389"/>
        <v>GWS</v>
      </c>
      <c r="G310" s="9">
        <f t="shared" ca="1" si="427"/>
        <v>1515.1361732059397</v>
      </c>
      <c r="H310" t="b">
        <f t="shared" ca="1" si="390"/>
        <v>0</v>
      </c>
      <c r="I310" s="6" t="str">
        <f t="shared" ca="1" si="428"/>
        <v>GWS</v>
      </c>
      <c r="J310">
        <f t="shared" ca="1" si="423"/>
        <v>-200</v>
      </c>
      <c r="K310" s="4">
        <f t="shared" ca="1" si="429"/>
        <v>0.47496079345833103</v>
      </c>
      <c r="L310" s="6" t="str">
        <f t="shared" ca="1" si="391"/>
        <v>GWS</v>
      </c>
      <c r="M310" s="6" t="str">
        <f t="shared" ca="1" si="430"/>
        <v>Richmond</v>
      </c>
      <c r="N310">
        <f t="shared" ca="1" si="431"/>
        <v>0</v>
      </c>
      <c r="O310" s="3">
        <f t="shared" ca="1" si="392"/>
        <v>-2</v>
      </c>
      <c r="P310" s="8">
        <f t="shared" ca="1" si="424"/>
        <v>1.0986122886681098</v>
      </c>
      <c r="Q310" s="7">
        <f t="shared" ca="1" si="432"/>
        <v>1515.1361732059397</v>
      </c>
      <c r="R310" s="7">
        <f t="shared" ca="1" si="433"/>
        <v>1697.722583811139</v>
      </c>
      <c r="S310" s="8">
        <f t="shared" ca="1" si="434"/>
        <v>1.1190445209060753</v>
      </c>
      <c r="T310" s="9">
        <f t="shared" ca="1" si="435"/>
        <v>1687.0925383398439</v>
      </c>
      <c r="U310" s="9">
        <f t="shared" ca="1" si="425"/>
        <v>182.58641060519926</v>
      </c>
      <c r="Z310" s="9"/>
    </row>
    <row r="311" spans="1:26">
      <c r="A311" t="s">
        <v>11</v>
      </c>
      <c r="B311">
        <v>17</v>
      </c>
      <c r="C311">
        <f t="shared" ca="1" si="426"/>
        <v>1313.4849451469934</v>
      </c>
      <c r="D311">
        <f>MATCH($B311,'All scores'!$A:$A,FALSE)</f>
        <v>137</v>
      </c>
      <c r="E311">
        <f>MATCH($B311,'All scores'!$A:$A,TRUE)</f>
        <v>145</v>
      </c>
      <c r="F311" t="str">
        <f t="shared" ca="1" si="389"/>
        <v>Carlton</v>
      </c>
      <c r="G311" s="9">
        <f t="shared" ca="1" si="427"/>
        <v>1221.384097061728</v>
      </c>
      <c r="H311" t="b">
        <f t="shared" ca="1" si="390"/>
        <v>1</v>
      </c>
      <c r="I311" s="6" t="str">
        <f t="shared" ca="1" si="428"/>
        <v>St. Kilda</v>
      </c>
      <c r="J311">
        <f t="shared" ca="1" si="423"/>
        <v>0</v>
      </c>
      <c r="K311" s="4">
        <f t="shared" ca="1" si="429"/>
        <v>0.62952395025087649</v>
      </c>
      <c r="L311" s="6" t="str">
        <f t="shared" ca="1" si="391"/>
        <v>St. Kilda</v>
      </c>
      <c r="M311" s="6" t="str">
        <f t="shared" ca="1" si="430"/>
        <v>Carlton</v>
      </c>
      <c r="N311">
        <f t="shared" ca="1" si="431"/>
        <v>1</v>
      </c>
      <c r="O311" s="3">
        <f t="shared" ca="1" si="392"/>
        <v>64</v>
      </c>
      <c r="P311" s="8">
        <f t="shared" ca="1" si="424"/>
        <v>4.1743872698956368</v>
      </c>
      <c r="Q311" s="7">
        <f t="shared" ca="1" si="432"/>
        <v>1313.4849451469934</v>
      </c>
      <c r="R311" s="7">
        <f t="shared" ca="1" si="433"/>
        <v>1221.384097061728</v>
      </c>
      <c r="S311" s="8">
        <f t="shared" ca="1" si="434"/>
        <v>4.1362916727963803</v>
      </c>
      <c r="T311" s="9">
        <f t="shared" ca="1" si="435"/>
        <v>1344.1328851379494</v>
      </c>
      <c r="U311" s="9">
        <f t="shared" ca="1" si="425"/>
        <v>92.100848085265397</v>
      </c>
      <c r="Z311" s="9"/>
    </row>
    <row r="312" spans="1:26">
      <c r="A312" t="s">
        <v>24</v>
      </c>
      <c r="B312">
        <v>17</v>
      </c>
      <c r="C312">
        <f t="shared" ca="1" si="426"/>
        <v>1615.6152890896965</v>
      </c>
      <c r="D312">
        <f>MATCH($B312,'All scores'!$A:$A,FALSE)</f>
        <v>137</v>
      </c>
      <c r="E312">
        <f>MATCH($B312,'All scores'!$A:$A,TRUE)</f>
        <v>145</v>
      </c>
      <c r="F312" t="str">
        <f t="shared" ca="1" si="389"/>
        <v>North Melbourne</v>
      </c>
      <c r="G312" s="9">
        <f t="shared" ca="1" si="427"/>
        <v>1527.1240180771729</v>
      </c>
      <c r="H312" t="b">
        <f t="shared" ca="1" si="390"/>
        <v>0</v>
      </c>
      <c r="I312" s="6" t="str">
        <f t="shared" ca="1" si="428"/>
        <v>North Melbourne</v>
      </c>
      <c r="J312">
        <f t="shared" ca="1" si="423"/>
        <v>-200</v>
      </c>
      <c r="K312" s="4">
        <f t="shared" ca="1" si="429"/>
        <v>0.34481810737175955</v>
      </c>
      <c r="L312" s="6" t="str">
        <f t="shared" ca="1" si="391"/>
        <v>Sydney</v>
      </c>
      <c r="M312" s="6" t="str">
        <f t="shared" ca="1" si="430"/>
        <v>North Melbourne</v>
      </c>
      <c r="N312">
        <f t="shared" ca="1" si="431"/>
        <v>1</v>
      </c>
      <c r="O312" s="3">
        <f t="shared" ca="1" si="392"/>
        <v>6</v>
      </c>
      <c r="P312" s="8">
        <f t="shared" ca="1" si="424"/>
        <v>1.9459101490553132</v>
      </c>
      <c r="Q312" s="7">
        <f t="shared" ca="1" si="432"/>
        <v>1615.6152890896965</v>
      </c>
      <c r="R312" s="7">
        <f t="shared" ca="1" si="433"/>
        <v>1527.1240180771729</v>
      </c>
      <c r="S312" s="8">
        <f t="shared" ca="1" si="434"/>
        <v>1.9288415847139981</v>
      </c>
      <c r="T312" s="9">
        <f t="shared" ca="1" si="435"/>
        <v>1640.890130690756</v>
      </c>
      <c r="U312" s="9">
        <f t="shared" ca="1" si="425"/>
        <v>88.491271012523612</v>
      </c>
      <c r="Z312" s="9"/>
    </row>
    <row r="313" spans="1:26">
      <c r="A313" t="s">
        <v>23</v>
      </c>
      <c r="B313">
        <v>17</v>
      </c>
      <c r="C313">
        <f t="shared" ca="1" si="426"/>
        <v>1606.715061289158</v>
      </c>
      <c r="D313">
        <f>MATCH($B313,'All scores'!$A:$A,FALSE)</f>
        <v>137</v>
      </c>
      <c r="E313">
        <f>MATCH($B313,'All scores'!$A:$A,TRUE)</f>
        <v>145</v>
      </c>
      <c r="F313" t="str">
        <f t="shared" ca="1" si="389"/>
        <v>Collingwood</v>
      </c>
      <c r="G313" s="9">
        <f t="shared" ca="1" si="427"/>
        <v>1671.8288954030661</v>
      </c>
      <c r="H313" t="b">
        <f t="shared" ca="1" si="390"/>
        <v>0</v>
      </c>
      <c r="I313" s="6" t="str">
        <f t="shared" ca="1" si="428"/>
        <v>Collingwood</v>
      </c>
      <c r="J313">
        <f t="shared" ca="1" si="423"/>
        <v>-200</v>
      </c>
      <c r="K313" s="4">
        <f t="shared" ca="1" si="429"/>
        <v>0.17856239267699608</v>
      </c>
      <c r="L313" s="6" t="str">
        <f t="shared" ca="1" si="391"/>
        <v>West Coast</v>
      </c>
      <c r="M313" s="6" t="str">
        <f t="shared" ca="1" si="430"/>
        <v>Collingwood</v>
      </c>
      <c r="N313">
        <f t="shared" ca="1" si="431"/>
        <v>1</v>
      </c>
      <c r="O313" s="3">
        <f t="shared" ca="1" si="392"/>
        <v>35</v>
      </c>
      <c r="P313" s="8">
        <f t="shared" ca="1" si="424"/>
        <v>3.5835189384561099</v>
      </c>
      <c r="Q313" s="7">
        <f t="shared" ca="1" si="432"/>
        <v>1606.715061289158</v>
      </c>
      <c r="R313" s="7">
        <f t="shared" ca="1" si="433"/>
        <v>1671.8288954030661</v>
      </c>
      <c r="S313" s="8">
        <f t="shared" ca="1" si="434"/>
        <v>3.6070055344579748</v>
      </c>
      <c r="T313" s="9">
        <f t="shared" ca="1" si="435"/>
        <v>1665.9736612056779</v>
      </c>
      <c r="U313" s="9">
        <f t="shared" ca="1" si="425"/>
        <v>-65.113834113908069</v>
      </c>
      <c r="Z313" s="9"/>
    </row>
    <row r="314" spans="1:26">
      <c r="A314" t="s">
        <v>20</v>
      </c>
      <c r="B314">
        <v>17</v>
      </c>
      <c r="C314">
        <f t="shared" ca="1" si="426"/>
        <v>1376.5844389022936</v>
      </c>
      <c r="D314">
        <f>MATCH($B314,'All scores'!$A:$A,FALSE)</f>
        <v>137</v>
      </c>
      <c r="E314">
        <f>MATCH($B314,'All scores'!$A:$A,TRUE)</f>
        <v>145</v>
      </c>
      <c r="F314" t="str">
        <f t="shared" ca="1" si="389"/>
        <v>Melbourne</v>
      </c>
      <c r="G314" s="9">
        <f t="shared" ca="1" si="427"/>
        <v>1582.2415317314483</v>
      </c>
      <c r="H314" t="b">
        <f t="shared" ca="1" si="390"/>
        <v>1</v>
      </c>
      <c r="I314" s="6" t="str">
        <f t="shared" ca="1" si="428"/>
        <v>Melbourne</v>
      </c>
      <c r="J314">
        <f t="shared" ca="1" si="423"/>
        <v>0</v>
      </c>
      <c r="K314" s="4">
        <f t="shared" ca="1" si="429"/>
        <v>0.23435933611824913</v>
      </c>
      <c r="L314" s="6" t="str">
        <f t="shared" ca="1" si="391"/>
        <v>Melbourne</v>
      </c>
      <c r="M314" s="6" t="str">
        <f t="shared" ca="1" si="430"/>
        <v>Western Bulldogs</v>
      </c>
      <c r="N314">
        <f t="shared" ca="1" si="431"/>
        <v>0</v>
      </c>
      <c r="O314" s="3">
        <f t="shared" ca="1" si="392"/>
        <v>-50</v>
      </c>
      <c r="P314" s="8">
        <f t="shared" ca="1" si="424"/>
        <v>3.9318256327243257</v>
      </c>
      <c r="Q314" s="7">
        <f t="shared" ca="1" si="432"/>
        <v>1582.2415317314483</v>
      </c>
      <c r="R314" s="7">
        <f t="shared" ca="1" si="433"/>
        <v>1376.5844389022936</v>
      </c>
      <c r="S314" s="8">
        <f t="shared" ca="1" si="434"/>
        <v>3.8525942983984458</v>
      </c>
      <c r="T314" s="9">
        <f t="shared" ca="1" si="435"/>
        <v>1358.5266100601814</v>
      </c>
      <c r="U314" s="9">
        <f t="shared" ca="1" si="425"/>
        <v>-205.65709282915464</v>
      </c>
      <c r="Z314" s="9"/>
    </row>
    <row r="315" spans="1:26">
      <c r="A315" t="s">
        <v>10</v>
      </c>
      <c r="B315">
        <v>18</v>
      </c>
      <c r="C315">
        <f t="shared" ref="C315:C332" ca="1" si="436">VLOOKUP(A315,$I$2:$AG$19,B315+1,FALSE)</f>
        <v>1423.9907327408685</v>
      </c>
      <c r="D315">
        <f>MATCH($B315,'All scores'!$A:$A,FALSE)</f>
        <v>146</v>
      </c>
      <c r="E315">
        <f>MATCH($B315,'All scores'!$A:$A,TRUE)</f>
        <v>154</v>
      </c>
      <c r="F315" t="str">
        <f t="shared" ca="1" si="389"/>
        <v>Brisbane Lions</v>
      </c>
      <c r="G315" s="9">
        <f t="shared" ref="G315:G332" ca="1" si="437">VLOOKUP(F315,$I$2:$AG$19,B315+1,FALSE)</f>
        <v>1429.901929254753</v>
      </c>
      <c r="H315" t="b">
        <f t="shared" ca="1" si="390"/>
        <v>0</v>
      </c>
      <c r="I315" s="6" t="str">
        <f t="shared" ref="I315:I332" ca="1" si="438">IFERROR(VLOOKUP($A315,INDIRECT(_xlfn.CONCAT("'All scores'!$B$",$D315,":$T$",$E315)),1,FALSE),F315)</f>
        <v>Brisbane Lions</v>
      </c>
      <c r="J315">
        <f t="shared" ca="1" si="423"/>
        <v>-200</v>
      </c>
      <c r="K315" s="4">
        <f t="shared" ref="K315:K332" ca="1" si="439">1/(1+(10^((G315-C315-J315)/400)))</f>
        <v>0.23409697159173976</v>
      </c>
      <c r="L315" s="6" t="str">
        <f t="shared" ca="1" si="391"/>
        <v>Adelaide</v>
      </c>
      <c r="M315" s="6" t="str">
        <f t="shared" ref="M315:M332" ca="1" si="440">IF(L315=A315,F315,A315)</f>
        <v>Brisbane Lions</v>
      </c>
      <c r="N315">
        <f t="shared" ref="N315:N332" ca="1" si="441">IF(L315="Draw",0.5,IF(L315=A315,1,0))</f>
        <v>1</v>
      </c>
      <c r="O315" s="3">
        <f t="shared" ca="1" si="392"/>
        <v>5</v>
      </c>
      <c r="P315" s="8">
        <f t="shared" ca="1" si="424"/>
        <v>1.791759469228055</v>
      </c>
      <c r="Q315" s="7">
        <f t="shared" ref="Q315:Q332" ca="1" si="442">VLOOKUP(L315,$I$2:$AG$19,$B315+1,FALSE)</f>
        <v>1423.9907327408685</v>
      </c>
      <c r="R315" s="7">
        <f t="shared" ref="R315:R332" ca="1" si="443">VLOOKUP(M315,$I$2:$AG$19,$B315+1,FALSE)</f>
        <v>1429.901929254753</v>
      </c>
      <c r="S315" s="8">
        <f t="shared" ref="S315:S332" ca="1" si="444">IFERROR((MVC/((Q315-R315)*0.001+MVC))*P315,1)</f>
        <v>1.7928192399121543</v>
      </c>
      <c r="T315" s="9">
        <f t="shared" ref="T315:T332" ca="1" si="445">IFERROR(C315+k*S315*(N315-K315),C315)</f>
        <v>1451.4532464456147</v>
      </c>
      <c r="U315" s="9">
        <f t="shared" ca="1" si="425"/>
        <v>-5.9111965138845335</v>
      </c>
      <c r="Z315" s="9"/>
    </row>
    <row r="316" spans="1:26">
      <c r="A316" t="s">
        <v>12</v>
      </c>
      <c r="B316">
        <v>18</v>
      </c>
      <c r="C316">
        <f t="shared" ca="1" si="436"/>
        <v>1429.901929254753</v>
      </c>
      <c r="D316">
        <f>MATCH($B316,'All scores'!$A:$A,FALSE)</f>
        <v>146</v>
      </c>
      <c r="E316">
        <f>MATCH($B316,'All scores'!$A:$A,TRUE)</f>
        <v>154</v>
      </c>
      <c r="F316" t="str">
        <f t="shared" ca="1" si="389"/>
        <v>Adelaide</v>
      </c>
      <c r="G316" s="9">
        <f t="shared" ca="1" si="437"/>
        <v>1423.9907327408685</v>
      </c>
      <c r="H316" t="b">
        <f t="shared" ca="1" si="390"/>
        <v>0</v>
      </c>
      <c r="I316" s="6" t="str">
        <f t="shared" ca="1" si="438"/>
        <v>Brisbane Lions</v>
      </c>
      <c r="J316">
        <f t="shared" ca="1" si="423"/>
        <v>200</v>
      </c>
      <c r="K316" s="4">
        <f t="shared" ca="1" si="439"/>
        <v>0.76590302840826019</v>
      </c>
      <c r="L316" s="6" t="str">
        <f t="shared" ca="1" si="391"/>
        <v>Adelaide</v>
      </c>
      <c r="M316" s="6" t="str">
        <f t="shared" ca="1" si="440"/>
        <v>Brisbane Lions</v>
      </c>
      <c r="N316">
        <f t="shared" ca="1" si="441"/>
        <v>0</v>
      </c>
      <c r="O316" s="3">
        <f t="shared" ca="1" si="392"/>
        <v>-5</v>
      </c>
      <c r="P316" s="8">
        <f t="shared" ca="1" si="424"/>
        <v>1.791759469228055</v>
      </c>
      <c r="Q316" s="7">
        <f t="shared" ca="1" si="442"/>
        <v>1423.9907327408685</v>
      </c>
      <c r="R316" s="7">
        <f t="shared" ca="1" si="443"/>
        <v>1429.901929254753</v>
      </c>
      <c r="S316" s="8">
        <f t="shared" ca="1" si="444"/>
        <v>1.7928192399121543</v>
      </c>
      <c r="T316" s="9">
        <f t="shared" ca="1" si="445"/>
        <v>1402.4394155500067</v>
      </c>
      <c r="U316" s="9">
        <f t="shared" ca="1" si="425"/>
        <v>5.9111965138845335</v>
      </c>
      <c r="Z316" s="9"/>
    </row>
    <row r="317" spans="1:26">
      <c r="A317" t="s">
        <v>8</v>
      </c>
      <c r="B317">
        <v>18</v>
      </c>
      <c r="C317">
        <f t="shared" ca="1" si="436"/>
        <v>1190.7361570707719</v>
      </c>
      <c r="D317">
        <f>MATCH($B317,'All scores'!$A:$A,FALSE)</f>
        <v>146</v>
      </c>
      <c r="E317">
        <f>MATCH($B317,'All scores'!$A:$A,TRUE)</f>
        <v>154</v>
      </c>
      <c r="F317" t="str">
        <f t="shared" ca="1" si="389"/>
        <v>Hawthorn</v>
      </c>
      <c r="G317" s="9">
        <f t="shared" ca="1" si="437"/>
        <v>1459.7022091139993</v>
      </c>
      <c r="H317" t="b">
        <f t="shared" ca="1" si="390"/>
        <v>1</v>
      </c>
      <c r="I317" s="6" t="str">
        <f t="shared" ca="1" si="438"/>
        <v>Carlton</v>
      </c>
      <c r="J317">
        <f t="shared" ca="1" si="423"/>
        <v>0</v>
      </c>
      <c r="K317" s="4">
        <f t="shared" ca="1" si="439"/>
        <v>0.1753329408144873</v>
      </c>
      <c r="L317" s="6" t="str">
        <f t="shared" ca="1" si="391"/>
        <v>Hawthorn</v>
      </c>
      <c r="M317" s="6" t="str">
        <f t="shared" ca="1" si="440"/>
        <v>Carlton</v>
      </c>
      <c r="N317">
        <f t="shared" ca="1" si="441"/>
        <v>0</v>
      </c>
      <c r="O317" s="3">
        <f t="shared" ca="1" si="392"/>
        <v>-72</v>
      </c>
      <c r="P317" s="8">
        <f t="shared" ca="1" si="424"/>
        <v>4.290459441148391</v>
      </c>
      <c r="Q317" s="7">
        <f t="shared" ca="1" si="442"/>
        <v>1459.7022091139993</v>
      </c>
      <c r="R317" s="7">
        <f t="shared" ca="1" si="443"/>
        <v>1190.7361570707719</v>
      </c>
      <c r="S317" s="8">
        <f t="shared" ca="1" si="444"/>
        <v>4.1780831871527253</v>
      </c>
      <c r="T317" s="9">
        <f t="shared" ca="1" si="445"/>
        <v>1176.0850448273509</v>
      </c>
      <c r="U317" s="9">
        <f t="shared" ca="1" si="425"/>
        <v>-268.96605204322736</v>
      </c>
      <c r="Z317" s="9"/>
    </row>
    <row r="318" spans="1:26">
      <c r="A318" t="s">
        <v>18</v>
      </c>
      <c r="B318">
        <v>18</v>
      </c>
      <c r="C318">
        <f t="shared" ca="1" si="436"/>
        <v>1612.5702954865462</v>
      </c>
      <c r="D318">
        <f>MATCH($B318,'All scores'!$A:$A,FALSE)</f>
        <v>146</v>
      </c>
      <c r="E318">
        <f>MATCH($B318,'All scores'!$A:$A,TRUE)</f>
        <v>154</v>
      </c>
      <c r="F318" t="str">
        <f t="shared" ca="1" si="389"/>
        <v>North Melbourne</v>
      </c>
      <c r="G318" s="9">
        <f t="shared" ca="1" si="437"/>
        <v>1501.8491764761134</v>
      </c>
      <c r="H318" t="b">
        <f t="shared" ca="1" si="390"/>
        <v>1</v>
      </c>
      <c r="I318" s="6" t="str">
        <f t="shared" ca="1" si="438"/>
        <v>Collingwood</v>
      </c>
      <c r="J318">
        <f t="shared" ca="1" si="423"/>
        <v>0</v>
      </c>
      <c r="K318" s="4">
        <f t="shared" ca="1" si="439"/>
        <v>0.65415689283822565</v>
      </c>
      <c r="L318" s="6" t="str">
        <f t="shared" ca="1" si="391"/>
        <v>Collingwood</v>
      </c>
      <c r="M318" s="6" t="str">
        <f t="shared" ca="1" si="440"/>
        <v>North Melbourne</v>
      </c>
      <c r="N318">
        <f t="shared" ca="1" si="441"/>
        <v>1</v>
      </c>
      <c r="O318" s="3">
        <f t="shared" ca="1" si="392"/>
        <v>66</v>
      </c>
      <c r="P318" s="8">
        <f t="shared" ca="1" si="424"/>
        <v>4.2046926193909657</v>
      </c>
      <c r="Q318" s="7">
        <f t="shared" ca="1" si="442"/>
        <v>1612.5702954865462</v>
      </c>
      <c r="R318" s="7">
        <f t="shared" ca="1" si="443"/>
        <v>1501.8491764761134</v>
      </c>
      <c r="S318" s="8">
        <f t="shared" ca="1" si="444"/>
        <v>4.15864760772127</v>
      </c>
      <c r="T318" s="9">
        <f t="shared" ca="1" si="445"/>
        <v>1641.3350876914503</v>
      </c>
      <c r="U318" s="9">
        <f t="shared" ca="1" si="425"/>
        <v>110.72111901043286</v>
      </c>
      <c r="Z318" s="9"/>
    </row>
    <row r="319" spans="1:26">
      <c r="A319" t="s">
        <v>9</v>
      </c>
      <c r="B319">
        <v>18</v>
      </c>
      <c r="C319">
        <f t="shared" ca="1" si="436"/>
        <v>1588.7287672874309</v>
      </c>
      <c r="D319">
        <f>MATCH($B319,'All scores'!$A:$A,FALSE)</f>
        <v>146</v>
      </c>
      <c r="E319">
        <f>MATCH($B319,'All scores'!$A:$A,TRUE)</f>
        <v>154</v>
      </c>
      <c r="F319" t="str">
        <f t="shared" ca="1" si="389"/>
        <v>Fremantle</v>
      </c>
      <c r="G319" s="9">
        <f t="shared" ca="1" si="437"/>
        <v>1437.6793655084277</v>
      </c>
      <c r="H319" t="b">
        <f t="shared" ca="1" si="390"/>
        <v>0</v>
      </c>
      <c r="I319" s="6" t="str">
        <f t="shared" ca="1" si="438"/>
        <v>Essendon</v>
      </c>
      <c r="J319">
        <f t="shared" ca="1" si="423"/>
        <v>200</v>
      </c>
      <c r="K319" s="4">
        <f t="shared" ca="1" si="439"/>
        <v>0.88296399469966014</v>
      </c>
      <c r="L319" s="6" t="str">
        <f t="shared" ca="1" si="391"/>
        <v>Essendon</v>
      </c>
      <c r="M319" s="6" t="str">
        <f t="shared" ca="1" si="440"/>
        <v>Fremantle</v>
      </c>
      <c r="N319">
        <f t="shared" ca="1" si="441"/>
        <v>1</v>
      </c>
      <c r="O319" s="3">
        <f t="shared" ca="1" si="392"/>
        <v>29</v>
      </c>
      <c r="P319" s="8">
        <f t="shared" ca="1" si="424"/>
        <v>3.4011973816621555</v>
      </c>
      <c r="Q319" s="7">
        <f t="shared" ca="1" si="442"/>
        <v>1588.7287672874309</v>
      </c>
      <c r="R319" s="7">
        <f t="shared" ca="1" si="443"/>
        <v>1437.6793655084277</v>
      </c>
      <c r="S319" s="8">
        <f t="shared" ca="1" si="444"/>
        <v>3.3505869659801721</v>
      </c>
      <c r="T319" s="9">
        <f t="shared" ca="1" si="445"/>
        <v>1596.571553565625</v>
      </c>
      <c r="U319" s="9">
        <f t="shared" ca="1" si="425"/>
        <v>151.04940177900312</v>
      </c>
      <c r="Z319" s="9"/>
    </row>
    <row r="320" spans="1:26">
      <c r="A320" t="s">
        <v>14</v>
      </c>
      <c r="B320">
        <v>18</v>
      </c>
      <c r="C320">
        <f t="shared" ca="1" si="436"/>
        <v>1437.6793655084277</v>
      </c>
      <c r="D320">
        <f>MATCH($B320,'All scores'!$A:$A,FALSE)</f>
        <v>146</v>
      </c>
      <c r="E320">
        <f>MATCH($B320,'All scores'!$A:$A,TRUE)</f>
        <v>154</v>
      </c>
      <c r="F320" t="str">
        <f t="shared" ref="F320:F383" ca="1" si="446">IFERROR(VLOOKUP($A320,INDIRECT(_xlfn.CONCAT("'All scores'!$B$",$D320,":$T$",$E320)),5,FALSE),VLOOKUP($A320,INDIRECT(_xlfn.CONCAT("'FLIPPED'!$B$",$D320,":$T$",$E320)),5,FALSE))</f>
        <v>Essendon</v>
      </c>
      <c r="G320" s="9">
        <f t="shared" ca="1" si="437"/>
        <v>1588.7287672874309</v>
      </c>
      <c r="H320" t="b">
        <f t="shared" ref="H320:H383" ca="1" si="447">IFERROR(VLOOKUP($A320,INDIRECT(_xlfn.CONCAT("'All scores'!$B$",$D320,":$T$",$E320)),9,FALSE),VLOOKUP($A320,INDIRECT(_xlfn.CONCAT("'FLIPPED'!$B$",$D320,":$T$",$E320)),9,FALSE))</f>
        <v>0</v>
      </c>
      <c r="I320" s="6" t="str">
        <f t="shared" ca="1" si="438"/>
        <v>Essendon</v>
      </c>
      <c r="J320">
        <f t="shared" ca="1" si="423"/>
        <v>-200</v>
      </c>
      <c r="K320" s="4">
        <f t="shared" ca="1" si="439"/>
        <v>0.11703600530033977</v>
      </c>
      <c r="L320" s="6" t="str">
        <f t="shared" ref="L320:L383" ca="1" si="448">IFERROR(VLOOKUP($A320,INDIRECT(_xlfn.CONCAT("'All scores'!$B$",$D320,":$T$",$E320)),10,FALSE),VLOOKUP($A320,INDIRECT(_xlfn.CONCAT("'FLIPPED'!$B$",$D320,":$T$",$E320)),10,FALSE))</f>
        <v>Essendon</v>
      </c>
      <c r="M320" s="6" t="str">
        <f t="shared" ca="1" si="440"/>
        <v>Fremantle</v>
      </c>
      <c r="N320">
        <f t="shared" ca="1" si="441"/>
        <v>0</v>
      </c>
      <c r="O320" s="3">
        <f t="shared" ref="O320:O383" ca="1" si="449">IFERROR(IFERROR(VLOOKUP($A320,INDIRECT(_xlfn.CONCAT("'All scores'!$B$",$D320,":$T$",$E320)),11,FALSE),VLOOKUP($A320,INDIRECT(_xlfn.CONCAT("'FLIPPED'!$B$",$D320,":$T$",$E320)),11,FALSE)),"")</f>
        <v>-29</v>
      </c>
      <c r="P320" s="8">
        <f t="shared" ca="1" si="424"/>
        <v>3.4011973816621555</v>
      </c>
      <c r="Q320" s="7">
        <f t="shared" ca="1" si="442"/>
        <v>1588.7287672874309</v>
      </c>
      <c r="R320" s="7">
        <f t="shared" ca="1" si="443"/>
        <v>1437.6793655084277</v>
      </c>
      <c r="S320" s="8">
        <f t="shared" ca="1" si="444"/>
        <v>3.3505869659801721</v>
      </c>
      <c r="T320" s="9">
        <f t="shared" ca="1" si="445"/>
        <v>1429.8365792302336</v>
      </c>
      <c r="U320" s="9">
        <f t="shared" ca="1" si="425"/>
        <v>-151.04940177900312</v>
      </c>
      <c r="Z320" s="9"/>
    </row>
    <row r="321" spans="1:26">
      <c r="A321" t="s">
        <v>22</v>
      </c>
      <c r="B321">
        <v>18</v>
      </c>
      <c r="C321">
        <f t="shared" ca="1" si="436"/>
        <v>1674.8509072196393</v>
      </c>
      <c r="D321">
        <f>MATCH($B321,'All scores'!$A:$A,FALSE)</f>
        <v>146</v>
      </c>
      <c r="E321">
        <f>MATCH($B321,'All scores'!$A:$A,TRUE)</f>
        <v>154</v>
      </c>
      <c r="F321" t="str">
        <f t="shared" ca="1" si="446"/>
        <v>Melbourne</v>
      </c>
      <c r="G321" s="9">
        <f t="shared" ca="1" si="437"/>
        <v>1600.2993605735605</v>
      </c>
      <c r="H321" t="b">
        <f t="shared" ca="1" si="447"/>
        <v>1</v>
      </c>
      <c r="I321" s="6" t="str">
        <f t="shared" ca="1" si="438"/>
        <v>Geelong</v>
      </c>
      <c r="J321">
        <f t="shared" ca="1" si="423"/>
        <v>0</v>
      </c>
      <c r="K321" s="4">
        <f t="shared" ca="1" si="439"/>
        <v>0.605671442272811</v>
      </c>
      <c r="L321" s="6" t="str">
        <f t="shared" ca="1" si="448"/>
        <v>Geelong</v>
      </c>
      <c r="M321" s="6" t="str">
        <f t="shared" ca="1" si="440"/>
        <v>Melbourne</v>
      </c>
      <c r="N321">
        <f t="shared" ca="1" si="441"/>
        <v>1</v>
      </c>
      <c r="O321" s="3">
        <f t="shared" ca="1" si="449"/>
        <v>2</v>
      </c>
      <c r="P321" s="8">
        <f t="shared" ca="1" si="424"/>
        <v>1.0986122886681098</v>
      </c>
      <c r="Q321" s="7">
        <f t="shared" ca="1" si="442"/>
        <v>1674.8509072196393</v>
      </c>
      <c r="R321" s="7">
        <f t="shared" ca="1" si="443"/>
        <v>1600.2993605735605</v>
      </c>
      <c r="S321" s="8">
        <f t="shared" ca="1" si="444"/>
        <v>1.090482572431573</v>
      </c>
      <c r="T321" s="9">
        <f t="shared" ca="1" si="445"/>
        <v>1683.4510756199109</v>
      </c>
      <c r="U321" s="9">
        <f t="shared" ca="1" si="425"/>
        <v>74.551546646078805</v>
      </c>
      <c r="Z321" s="9"/>
    </row>
    <row r="322" spans="1:26">
      <c r="A322" t="s">
        <v>15</v>
      </c>
      <c r="B322">
        <v>18</v>
      </c>
      <c r="C322">
        <f t="shared" ca="1" si="436"/>
        <v>1239.3891692992752</v>
      </c>
      <c r="D322">
        <f>MATCH($B322,'All scores'!$A:$A,FALSE)</f>
        <v>146</v>
      </c>
      <c r="E322">
        <f>MATCH($B322,'All scores'!$A:$A,TRUE)</f>
        <v>154</v>
      </c>
      <c r="F322" t="str">
        <f t="shared" ca="1" si="446"/>
        <v>Sydney</v>
      </c>
      <c r="G322" s="9">
        <f t="shared" ca="1" si="437"/>
        <v>1640.890130690756</v>
      </c>
      <c r="H322" t="b">
        <f t="shared" ca="1" si="447"/>
        <v>0</v>
      </c>
      <c r="I322" s="6" t="str">
        <f t="shared" ca="1" si="438"/>
        <v>Sydney</v>
      </c>
      <c r="J322">
        <f t="shared" ca="1" si="423"/>
        <v>-200</v>
      </c>
      <c r="K322" s="4">
        <f t="shared" ca="1" si="439"/>
        <v>3.0397734542145637E-2</v>
      </c>
      <c r="L322" s="6" t="str">
        <f t="shared" ca="1" si="448"/>
        <v>Gold Coast</v>
      </c>
      <c r="M322" s="6" t="str">
        <f t="shared" ca="1" si="440"/>
        <v>Sydney</v>
      </c>
      <c r="N322">
        <f t="shared" ca="1" si="441"/>
        <v>1</v>
      </c>
      <c r="O322" s="3">
        <f t="shared" ca="1" si="449"/>
        <v>24</v>
      </c>
      <c r="P322" s="8">
        <f t="shared" ca="1" si="424"/>
        <v>3.2188758248682006</v>
      </c>
      <c r="Q322" s="7">
        <f t="shared" ca="1" si="442"/>
        <v>1239.3891692992752</v>
      </c>
      <c r="R322" s="7">
        <f t="shared" ca="1" si="443"/>
        <v>1640.890130690756</v>
      </c>
      <c r="S322" s="8">
        <f t="shared" ca="1" si="444"/>
        <v>3.3535199742384267</v>
      </c>
      <c r="T322" s="9">
        <f t="shared" ca="1" si="445"/>
        <v>1304.42078058487</v>
      </c>
      <c r="U322" s="9">
        <f t="shared" ca="1" si="425"/>
        <v>-401.50096139148081</v>
      </c>
      <c r="Z322" s="9"/>
    </row>
    <row r="323" spans="1:26">
      <c r="A323" t="s">
        <v>19</v>
      </c>
      <c r="B323">
        <v>18</v>
      </c>
      <c r="C323">
        <f t="shared" ca="1" si="436"/>
        <v>1525.7662186772347</v>
      </c>
      <c r="D323">
        <f>MATCH($B323,'All scores'!$A:$A,FALSE)</f>
        <v>146</v>
      </c>
      <c r="E323">
        <f>MATCH($B323,'All scores'!$A:$A,TRUE)</f>
        <v>154</v>
      </c>
      <c r="F323" t="str">
        <f t="shared" ca="1" si="446"/>
        <v>Port Adelaide</v>
      </c>
      <c r="G323" s="9">
        <f t="shared" ca="1" si="437"/>
        <v>1617.919885856971</v>
      </c>
      <c r="H323" t="b">
        <f t="shared" ca="1" si="447"/>
        <v>0</v>
      </c>
      <c r="I323" s="6" t="str">
        <f t="shared" ca="1" si="438"/>
        <v>Port Adelaide</v>
      </c>
      <c r="J323">
        <f t="shared" ca="1" si="423"/>
        <v>-200</v>
      </c>
      <c r="K323" s="4">
        <f t="shared" ca="1" si="439"/>
        <v>0.15686100946446399</v>
      </c>
      <c r="L323" s="6" t="str">
        <f t="shared" ca="1" si="448"/>
        <v>GWS</v>
      </c>
      <c r="M323" s="6" t="str">
        <f t="shared" ca="1" si="440"/>
        <v>Port Adelaide</v>
      </c>
      <c r="N323">
        <f t="shared" ca="1" si="441"/>
        <v>1</v>
      </c>
      <c r="O323" s="3">
        <f t="shared" ca="1" si="449"/>
        <v>22</v>
      </c>
      <c r="P323" s="8">
        <f t="shared" ca="1" si="424"/>
        <v>3.1354942159291497</v>
      </c>
      <c r="Q323" s="7">
        <f t="shared" ca="1" si="442"/>
        <v>1525.7662186772347</v>
      </c>
      <c r="R323" s="7">
        <f t="shared" ca="1" si="443"/>
        <v>1617.919885856971</v>
      </c>
      <c r="S323" s="8">
        <f t="shared" ca="1" si="444"/>
        <v>3.1646576971452007</v>
      </c>
      <c r="T323" s="9">
        <f t="shared" ca="1" si="445"/>
        <v>1579.1311446004652</v>
      </c>
      <c r="U323" s="9">
        <f t="shared" ca="1" si="425"/>
        <v>-92.153667179736203</v>
      </c>
      <c r="Z323" s="9"/>
    </row>
    <row r="324" spans="1:26">
      <c r="A324" t="s">
        <v>17</v>
      </c>
      <c r="B324">
        <v>18</v>
      </c>
      <c r="C324">
        <f t="shared" ca="1" si="436"/>
        <v>1459.7022091139993</v>
      </c>
      <c r="D324">
        <f>MATCH($B324,'All scores'!$A:$A,FALSE)</f>
        <v>146</v>
      </c>
      <c r="E324">
        <f>MATCH($B324,'All scores'!$A:$A,TRUE)</f>
        <v>154</v>
      </c>
      <c r="F324" t="str">
        <f t="shared" ca="1" si="446"/>
        <v>Carlton</v>
      </c>
      <c r="G324" s="9">
        <f t="shared" ca="1" si="437"/>
        <v>1190.7361570707719</v>
      </c>
      <c r="H324" t="b">
        <f t="shared" ca="1" si="447"/>
        <v>1</v>
      </c>
      <c r="I324" s="6" t="str">
        <f t="shared" ca="1" si="438"/>
        <v>Carlton</v>
      </c>
      <c r="J324">
        <f t="shared" ca="1" si="423"/>
        <v>0</v>
      </c>
      <c r="K324" s="4">
        <f t="shared" ca="1" si="439"/>
        <v>0.82466705918551275</v>
      </c>
      <c r="L324" s="6" t="str">
        <f t="shared" ca="1" si="448"/>
        <v>Hawthorn</v>
      </c>
      <c r="M324" s="6" t="str">
        <f t="shared" ca="1" si="440"/>
        <v>Carlton</v>
      </c>
      <c r="N324">
        <f t="shared" ca="1" si="441"/>
        <v>1</v>
      </c>
      <c r="O324" s="3">
        <f t="shared" ca="1" si="449"/>
        <v>72</v>
      </c>
      <c r="P324" s="8">
        <f t="shared" ca="1" si="424"/>
        <v>4.290459441148391</v>
      </c>
      <c r="Q324" s="7">
        <f t="shared" ca="1" si="442"/>
        <v>1459.7022091139993</v>
      </c>
      <c r="R324" s="7">
        <f t="shared" ca="1" si="443"/>
        <v>1190.7361570707719</v>
      </c>
      <c r="S324" s="8">
        <f t="shared" ca="1" si="444"/>
        <v>4.1780831871527253</v>
      </c>
      <c r="T324" s="9">
        <f t="shared" ca="1" si="445"/>
        <v>1474.3533213574203</v>
      </c>
      <c r="U324" s="9">
        <f t="shared" ca="1" si="425"/>
        <v>268.96605204322736</v>
      </c>
      <c r="Z324" s="9"/>
    </row>
    <row r="325" spans="1:26">
      <c r="A325" t="s">
        <v>21</v>
      </c>
      <c r="B325">
        <v>18</v>
      </c>
      <c r="C325">
        <f t="shared" ca="1" si="436"/>
        <v>1600.2993605735605</v>
      </c>
      <c r="D325">
        <f>MATCH($B325,'All scores'!$A:$A,FALSE)</f>
        <v>146</v>
      </c>
      <c r="E325">
        <f>MATCH($B325,'All scores'!$A:$A,TRUE)</f>
        <v>154</v>
      </c>
      <c r="F325" t="str">
        <f t="shared" ca="1" si="446"/>
        <v>Geelong</v>
      </c>
      <c r="G325" s="9">
        <f t="shared" ca="1" si="437"/>
        <v>1674.8509072196393</v>
      </c>
      <c r="H325" t="b">
        <f t="shared" ca="1" si="447"/>
        <v>1</v>
      </c>
      <c r="I325" s="6" t="str">
        <f t="shared" ca="1" si="438"/>
        <v>Geelong</v>
      </c>
      <c r="J325">
        <f t="shared" ca="1" si="423"/>
        <v>0</v>
      </c>
      <c r="K325" s="4">
        <f t="shared" ca="1" si="439"/>
        <v>0.394328557727189</v>
      </c>
      <c r="L325" s="6" t="str">
        <f t="shared" ca="1" si="448"/>
        <v>Geelong</v>
      </c>
      <c r="M325" s="6" t="str">
        <f t="shared" ca="1" si="440"/>
        <v>Melbourne</v>
      </c>
      <c r="N325">
        <f t="shared" ca="1" si="441"/>
        <v>0</v>
      </c>
      <c r="O325" s="3">
        <f t="shared" ca="1" si="449"/>
        <v>-2</v>
      </c>
      <c r="P325" s="8">
        <f t="shared" ca="1" si="424"/>
        <v>1.0986122886681098</v>
      </c>
      <c r="Q325" s="7">
        <f t="shared" ca="1" si="442"/>
        <v>1674.8509072196393</v>
      </c>
      <c r="R325" s="7">
        <f t="shared" ca="1" si="443"/>
        <v>1600.2993605735605</v>
      </c>
      <c r="S325" s="8">
        <f t="shared" ca="1" si="444"/>
        <v>1.090482572431573</v>
      </c>
      <c r="T325" s="9">
        <f t="shared" ca="1" si="445"/>
        <v>1591.699192173289</v>
      </c>
      <c r="U325" s="9">
        <f t="shared" ca="1" si="425"/>
        <v>-74.551546646078805</v>
      </c>
      <c r="Z325" s="9"/>
    </row>
    <row r="326" spans="1:26">
      <c r="A326" t="s">
        <v>16</v>
      </c>
      <c r="B326">
        <v>18</v>
      </c>
      <c r="C326">
        <f t="shared" ca="1" si="436"/>
        <v>1501.8491764761134</v>
      </c>
      <c r="D326">
        <f>MATCH($B326,'All scores'!$A:$A,FALSE)</f>
        <v>146</v>
      </c>
      <c r="E326">
        <f>MATCH($B326,'All scores'!$A:$A,TRUE)</f>
        <v>154</v>
      </c>
      <c r="F326" t="str">
        <f t="shared" ca="1" si="446"/>
        <v>Collingwood</v>
      </c>
      <c r="G326" s="9">
        <f t="shared" ca="1" si="437"/>
        <v>1612.5702954865462</v>
      </c>
      <c r="H326" t="b">
        <f t="shared" ca="1" si="447"/>
        <v>1</v>
      </c>
      <c r="I326" s="6" t="str">
        <f t="shared" ca="1" si="438"/>
        <v>Collingwood</v>
      </c>
      <c r="J326">
        <f t="shared" ca="1" si="423"/>
        <v>0</v>
      </c>
      <c r="K326" s="4">
        <f t="shared" ca="1" si="439"/>
        <v>0.34584310716177435</v>
      </c>
      <c r="L326" s="6" t="str">
        <f t="shared" ca="1" si="448"/>
        <v>Collingwood</v>
      </c>
      <c r="M326" s="6" t="str">
        <f t="shared" ca="1" si="440"/>
        <v>North Melbourne</v>
      </c>
      <c r="N326">
        <f t="shared" ca="1" si="441"/>
        <v>0</v>
      </c>
      <c r="O326" s="3">
        <f t="shared" ca="1" si="449"/>
        <v>-66</v>
      </c>
      <c r="P326" s="8">
        <f t="shared" ca="1" si="424"/>
        <v>4.2046926193909657</v>
      </c>
      <c r="Q326" s="7">
        <f t="shared" ca="1" si="442"/>
        <v>1612.5702954865462</v>
      </c>
      <c r="R326" s="7">
        <f t="shared" ca="1" si="443"/>
        <v>1501.8491764761134</v>
      </c>
      <c r="S326" s="8">
        <f t="shared" ca="1" si="444"/>
        <v>4.15864760772127</v>
      </c>
      <c r="T326" s="9">
        <f t="shared" ca="1" si="445"/>
        <v>1473.0843842712093</v>
      </c>
      <c r="U326" s="9">
        <f t="shared" ca="1" si="425"/>
        <v>-110.72111901043286</v>
      </c>
      <c r="Z326" s="9"/>
    </row>
    <row r="327" spans="1:26">
      <c r="A327" t="s">
        <v>13</v>
      </c>
      <c r="B327">
        <v>18</v>
      </c>
      <c r="C327">
        <f t="shared" ca="1" si="436"/>
        <v>1617.919885856971</v>
      </c>
      <c r="D327">
        <f>MATCH($B327,'All scores'!$A:$A,FALSE)</f>
        <v>146</v>
      </c>
      <c r="E327">
        <f>MATCH($B327,'All scores'!$A:$A,TRUE)</f>
        <v>154</v>
      </c>
      <c r="F327" t="str">
        <f t="shared" ca="1" si="446"/>
        <v>GWS</v>
      </c>
      <c r="G327" s="9">
        <f t="shared" ca="1" si="437"/>
        <v>1525.7662186772347</v>
      </c>
      <c r="H327" t="b">
        <f t="shared" ca="1" si="447"/>
        <v>0</v>
      </c>
      <c r="I327" s="6" t="str">
        <f t="shared" ca="1" si="438"/>
        <v>Port Adelaide</v>
      </c>
      <c r="J327">
        <f t="shared" ca="1" si="423"/>
        <v>200</v>
      </c>
      <c r="K327" s="4">
        <f t="shared" ca="1" si="439"/>
        <v>0.84313899053553598</v>
      </c>
      <c r="L327" s="6" t="str">
        <f t="shared" ca="1" si="448"/>
        <v>GWS</v>
      </c>
      <c r="M327" s="6" t="str">
        <f t="shared" ca="1" si="440"/>
        <v>Port Adelaide</v>
      </c>
      <c r="N327">
        <f t="shared" ca="1" si="441"/>
        <v>0</v>
      </c>
      <c r="O327" s="3">
        <f t="shared" ca="1" si="449"/>
        <v>-22</v>
      </c>
      <c r="P327" s="8">
        <f t="shared" ca="1" si="424"/>
        <v>3.1354942159291497</v>
      </c>
      <c r="Q327" s="7">
        <f t="shared" ca="1" si="442"/>
        <v>1525.7662186772347</v>
      </c>
      <c r="R327" s="7">
        <f t="shared" ca="1" si="443"/>
        <v>1617.919885856971</v>
      </c>
      <c r="S327" s="8">
        <f t="shared" ca="1" si="444"/>
        <v>3.1646576971452007</v>
      </c>
      <c r="T327" s="9">
        <f t="shared" ca="1" si="445"/>
        <v>1564.5549599337405</v>
      </c>
      <c r="U327" s="9">
        <f t="shared" ca="1" si="425"/>
        <v>92.153667179736203</v>
      </c>
      <c r="Z327" s="9"/>
    </row>
    <row r="328" spans="1:26">
      <c r="A328" t="s">
        <v>7</v>
      </c>
      <c r="B328">
        <v>18</v>
      </c>
      <c r="C328">
        <f t="shared" ca="1" si="436"/>
        <v>1687.0925383398439</v>
      </c>
      <c r="D328">
        <f>MATCH($B328,'All scores'!$A:$A,FALSE)</f>
        <v>146</v>
      </c>
      <c r="E328">
        <f>MATCH($B328,'All scores'!$A:$A,TRUE)</f>
        <v>154</v>
      </c>
      <c r="F328" t="str">
        <f t="shared" ca="1" si="446"/>
        <v>St. Kilda</v>
      </c>
      <c r="G328" s="9">
        <f t="shared" ca="1" si="437"/>
        <v>1344.1328851379494</v>
      </c>
      <c r="H328" t="b">
        <f t="shared" ca="1" si="447"/>
        <v>1</v>
      </c>
      <c r="I328" s="6" t="str">
        <f t="shared" ca="1" si="438"/>
        <v>St. Kilda</v>
      </c>
      <c r="J328">
        <f t="shared" ca="1" si="423"/>
        <v>0</v>
      </c>
      <c r="K328" s="4">
        <f t="shared" ca="1" si="439"/>
        <v>0.87806520936734922</v>
      </c>
      <c r="L328" s="6" t="str">
        <f t="shared" ca="1" si="448"/>
        <v>Richmond</v>
      </c>
      <c r="M328" s="6" t="str">
        <f t="shared" ca="1" si="440"/>
        <v>St. Kilda</v>
      </c>
      <c r="N328">
        <f t="shared" ca="1" si="441"/>
        <v>1</v>
      </c>
      <c r="O328" s="3">
        <f t="shared" ca="1" si="449"/>
        <v>54</v>
      </c>
      <c r="P328" s="8">
        <f t="shared" ca="1" si="424"/>
        <v>4.0073331852324712</v>
      </c>
      <c r="Q328" s="7">
        <f t="shared" ca="1" si="442"/>
        <v>1687.0925383398439</v>
      </c>
      <c r="R328" s="7">
        <f t="shared" ca="1" si="443"/>
        <v>1344.1328851379494</v>
      </c>
      <c r="S328" s="8">
        <f t="shared" ca="1" si="444"/>
        <v>3.8744550105558142</v>
      </c>
      <c r="T328" s="9">
        <f t="shared" ca="1" si="445"/>
        <v>1696.5411555503988</v>
      </c>
      <c r="U328" s="9">
        <f t="shared" ca="1" si="425"/>
        <v>342.95965320189453</v>
      </c>
      <c r="Z328" s="9"/>
    </row>
    <row r="329" spans="1:26">
      <c r="A329" t="s">
        <v>11</v>
      </c>
      <c r="B329">
        <v>18</v>
      </c>
      <c r="C329">
        <f t="shared" ca="1" si="436"/>
        <v>1344.1328851379494</v>
      </c>
      <c r="D329">
        <f>MATCH($B329,'All scores'!$A:$A,FALSE)</f>
        <v>146</v>
      </c>
      <c r="E329">
        <f>MATCH($B329,'All scores'!$A:$A,TRUE)</f>
        <v>154</v>
      </c>
      <c r="F329" t="str">
        <f t="shared" ca="1" si="446"/>
        <v>Richmond</v>
      </c>
      <c r="G329" s="9">
        <f t="shared" ca="1" si="437"/>
        <v>1687.0925383398439</v>
      </c>
      <c r="H329" t="b">
        <f t="shared" ca="1" si="447"/>
        <v>1</v>
      </c>
      <c r="I329" s="6" t="str">
        <f t="shared" ca="1" si="438"/>
        <v>St. Kilda</v>
      </c>
      <c r="J329">
        <f t="shared" ca="1" si="423"/>
        <v>0</v>
      </c>
      <c r="K329" s="4">
        <f t="shared" ca="1" si="439"/>
        <v>0.12193479063265082</v>
      </c>
      <c r="L329" s="6" t="str">
        <f t="shared" ca="1" si="448"/>
        <v>Richmond</v>
      </c>
      <c r="M329" s="6" t="str">
        <f t="shared" ca="1" si="440"/>
        <v>St. Kilda</v>
      </c>
      <c r="N329">
        <f t="shared" ca="1" si="441"/>
        <v>0</v>
      </c>
      <c r="O329" s="3">
        <f t="shared" ca="1" si="449"/>
        <v>-54</v>
      </c>
      <c r="P329" s="8">
        <f t="shared" ca="1" si="424"/>
        <v>4.0073331852324712</v>
      </c>
      <c r="Q329" s="7">
        <f t="shared" ca="1" si="442"/>
        <v>1687.0925383398439</v>
      </c>
      <c r="R329" s="7">
        <f t="shared" ca="1" si="443"/>
        <v>1344.1328851379494</v>
      </c>
      <c r="S329" s="8">
        <f t="shared" ca="1" si="444"/>
        <v>3.8744550105558142</v>
      </c>
      <c r="T329" s="9">
        <f t="shared" ca="1" si="445"/>
        <v>1334.6842679273946</v>
      </c>
      <c r="U329" s="9">
        <f t="shared" ca="1" si="425"/>
        <v>-342.95965320189453</v>
      </c>
      <c r="Z329" s="9"/>
    </row>
    <row r="330" spans="1:26">
      <c r="A330" t="s">
        <v>24</v>
      </c>
      <c r="B330">
        <v>18</v>
      </c>
      <c r="C330">
        <f t="shared" ca="1" si="436"/>
        <v>1640.890130690756</v>
      </c>
      <c r="D330">
        <f>MATCH($B330,'All scores'!$A:$A,FALSE)</f>
        <v>146</v>
      </c>
      <c r="E330">
        <f>MATCH($B330,'All scores'!$A:$A,TRUE)</f>
        <v>154</v>
      </c>
      <c r="F330" t="str">
        <f t="shared" ca="1" si="446"/>
        <v>Gold Coast</v>
      </c>
      <c r="G330" s="9">
        <f t="shared" ca="1" si="437"/>
        <v>1239.3891692992752</v>
      </c>
      <c r="H330" t="b">
        <f t="shared" ca="1" si="447"/>
        <v>0</v>
      </c>
      <c r="I330" s="6" t="str">
        <f t="shared" ca="1" si="438"/>
        <v>Sydney</v>
      </c>
      <c r="J330">
        <f t="shared" ca="1" si="423"/>
        <v>200</v>
      </c>
      <c r="K330" s="4">
        <f t="shared" ca="1" si="439"/>
        <v>0.96960226545785444</v>
      </c>
      <c r="L330" s="6" t="str">
        <f t="shared" ca="1" si="448"/>
        <v>Gold Coast</v>
      </c>
      <c r="M330" s="6" t="str">
        <f t="shared" ca="1" si="440"/>
        <v>Sydney</v>
      </c>
      <c r="N330">
        <f t="shared" ca="1" si="441"/>
        <v>0</v>
      </c>
      <c r="O330" s="3">
        <f t="shared" ca="1" si="449"/>
        <v>-24</v>
      </c>
      <c r="P330" s="8">
        <f t="shared" ca="1" si="424"/>
        <v>3.2188758248682006</v>
      </c>
      <c r="Q330" s="7">
        <f t="shared" ca="1" si="442"/>
        <v>1239.3891692992752</v>
      </c>
      <c r="R330" s="7">
        <f t="shared" ca="1" si="443"/>
        <v>1640.890130690756</v>
      </c>
      <c r="S330" s="8">
        <f t="shared" ca="1" si="444"/>
        <v>3.3535199742384267</v>
      </c>
      <c r="T330" s="9">
        <f t="shared" ca="1" si="445"/>
        <v>1575.8585194051611</v>
      </c>
      <c r="U330" s="9">
        <f t="shared" ca="1" si="425"/>
        <v>401.50096139148081</v>
      </c>
      <c r="Z330" s="9"/>
    </row>
    <row r="331" spans="1:26">
      <c r="A331" t="s">
        <v>23</v>
      </c>
      <c r="B331">
        <v>18</v>
      </c>
      <c r="C331">
        <f t="shared" ca="1" si="436"/>
        <v>1665.9736612056779</v>
      </c>
      <c r="D331">
        <f>MATCH($B331,'All scores'!$A:$A,FALSE)</f>
        <v>146</v>
      </c>
      <c r="E331">
        <f>MATCH($B331,'All scores'!$A:$A,TRUE)</f>
        <v>154</v>
      </c>
      <c r="F331" t="str">
        <f t="shared" ca="1" si="446"/>
        <v>Western Bulldogs</v>
      </c>
      <c r="G331" s="9">
        <f t="shared" ca="1" si="437"/>
        <v>1358.5266100601814</v>
      </c>
      <c r="H331" t="b">
        <f t="shared" ca="1" si="447"/>
        <v>0</v>
      </c>
      <c r="I331" s="6" t="str">
        <f t="shared" ca="1" si="438"/>
        <v>West Coast</v>
      </c>
      <c r="J331">
        <f t="shared" ca="1" si="423"/>
        <v>200</v>
      </c>
      <c r="K331" s="4">
        <f t="shared" ca="1" si="439"/>
        <v>0.9488796850436565</v>
      </c>
      <c r="L331" s="6" t="str">
        <f t="shared" ca="1" si="448"/>
        <v>West Coast</v>
      </c>
      <c r="M331" s="6" t="str">
        <f t="shared" ca="1" si="440"/>
        <v>Western Bulldogs</v>
      </c>
      <c r="N331">
        <f t="shared" ca="1" si="441"/>
        <v>1</v>
      </c>
      <c r="O331" s="3">
        <f t="shared" ca="1" si="449"/>
        <v>54</v>
      </c>
      <c r="P331" s="8">
        <f t="shared" ca="1" si="424"/>
        <v>4.0073331852324712</v>
      </c>
      <c r="Q331" s="7">
        <f t="shared" ca="1" si="442"/>
        <v>1665.9736612056779</v>
      </c>
      <c r="R331" s="7">
        <f t="shared" ca="1" si="443"/>
        <v>1358.5266100601814</v>
      </c>
      <c r="S331" s="8">
        <f t="shared" ca="1" si="444"/>
        <v>3.887803803743163</v>
      </c>
      <c r="T331" s="9">
        <f t="shared" ca="1" si="445"/>
        <v>1669.9485763043942</v>
      </c>
      <c r="U331" s="9">
        <f t="shared" ca="1" si="425"/>
        <v>307.44705114549652</v>
      </c>
      <c r="Z331" s="9"/>
    </row>
    <row r="332" spans="1:26">
      <c r="A332" t="s">
        <v>20</v>
      </c>
      <c r="B332">
        <v>18</v>
      </c>
      <c r="C332">
        <f t="shared" ca="1" si="436"/>
        <v>1358.5266100601814</v>
      </c>
      <c r="D332">
        <f>MATCH($B332,'All scores'!$A:$A,FALSE)</f>
        <v>146</v>
      </c>
      <c r="E332">
        <f>MATCH($B332,'All scores'!$A:$A,TRUE)</f>
        <v>154</v>
      </c>
      <c r="F332" t="str">
        <f t="shared" ca="1" si="446"/>
        <v>West Coast</v>
      </c>
      <c r="G332" s="9">
        <f t="shared" ca="1" si="437"/>
        <v>1665.9736612056779</v>
      </c>
      <c r="H332" t="b">
        <f t="shared" ca="1" si="447"/>
        <v>0</v>
      </c>
      <c r="I332" s="6" t="str">
        <f t="shared" ca="1" si="438"/>
        <v>West Coast</v>
      </c>
      <c r="J332">
        <f t="shared" ca="1" si="423"/>
        <v>-200</v>
      </c>
      <c r="K332" s="4">
        <f t="shared" ca="1" si="439"/>
        <v>5.1120314956343588E-2</v>
      </c>
      <c r="L332" s="6" t="str">
        <f t="shared" ca="1" si="448"/>
        <v>West Coast</v>
      </c>
      <c r="M332" s="6" t="str">
        <f t="shared" ca="1" si="440"/>
        <v>Western Bulldogs</v>
      </c>
      <c r="N332">
        <f t="shared" ca="1" si="441"/>
        <v>0</v>
      </c>
      <c r="O332" s="3">
        <f t="shared" ca="1" si="449"/>
        <v>-54</v>
      </c>
      <c r="P332" s="8">
        <f t="shared" ca="1" si="424"/>
        <v>4.0073331852324712</v>
      </c>
      <c r="Q332" s="7">
        <f t="shared" ca="1" si="442"/>
        <v>1665.9736612056779</v>
      </c>
      <c r="R332" s="7">
        <f t="shared" ca="1" si="443"/>
        <v>1358.5266100601814</v>
      </c>
      <c r="S332" s="8">
        <f t="shared" ca="1" si="444"/>
        <v>3.887803803743163</v>
      </c>
      <c r="T332" s="9">
        <f t="shared" ca="1" si="445"/>
        <v>1354.551694961465</v>
      </c>
      <c r="U332" s="9">
        <f t="shared" ca="1" si="425"/>
        <v>-307.44705114549652</v>
      </c>
      <c r="Z332" s="9"/>
    </row>
    <row r="333" spans="1:26">
      <c r="A333" t="s">
        <v>10</v>
      </c>
      <c r="B333">
        <v>19</v>
      </c>
      <c r="C333">
        <f t="shared" ref="C333:C350" ca="1" si="450">VLOOKUP(A333,$I$2:$AG$19,B333+1,FALSE)</f>
        <v>1451.4532464456147</v>
      </c>
      <c r="D333">
        <f>MATCH($B333,'All scores'!$A:$A,FALSE)</f>
        <v>155</v>
      </c>
      <c r="E333">
        <f>MATCH($B333,'All scores'!$A:$A,TRUE)</f>
        <v>163</v>
      </c>
      <c r="F333" t="str">
        <f t="shared" ca="1" si="446"/>
        <v>Melbourne</v>
      </c>
      <c r="G333" s="9">
        <f t="shared" ref="G333:G350" ca="1" si="451">VLOOKUP(F333,$I$2:$AG$19,B333+1,FALSE)</f>
        <v>1591.699192173289</v>
      </c>
      <c r="H333" t="b">
        <f t="shared" ca="1" si="447"/>
        <v>0</v>
      </c>
      <c r="I333" s="6" t="str">
        <f t="shared" ref="I333:I350" ca="1" si="452">IFERROR(VLOOKUP($A333,INDIRECT(_xlfn.CONCAT("'All scores'!$B$",$D333,":$T$",$E333)),1,FALSE),F333)</f>
        <v>Adelaide</v>
      </c>
      <c r="J333">
        <f t="shared" ca="1" si="423"/>
        <v>200</v>
      </c>
      <c r="K333" s="4">
        <f t="shared" ref="K333:K350" ca="1" si="453">1/(1+(10^((G333-C333-J333)/400)))</f>
        <v>0.58515504214607572</v>
      </c>
      <c r="L333" s="6" t="str">
        <f t="shared" ca="1" si="448"/>
        <v>Melbourne</v>
      </c>
      <c r="M333" s="6" t="str">
        <f t="shared" ref="M333:M350" ca="1" si="454">IF(L333=A333,F333,A333)</f>
        <v>Adelaide</v>
      </c>
      <c r="N333">
        <f t="shared" ref="N333:N350" ca="1" si="455">IF(L333="Draw",0.5,IF(L333=A333,1,0))</f>
        <v>0</v>
      </c>
      <c r="O333" s="3">
        <f t="shared" ca="1" si="449"/>
        <v>-13</v>
      </c>
      <c r="P333" s="8">
        <f t="shared" ca="1" si="424"/>
        <v>2.6390573296152584</v>
      </c>
      <c r="Q333" s="7">
        <f t="shared" ref="Q333:Q350" ca="1" si="456">VLOOKUP(L333,$I$2:$AG$19,$B333+1,FALSE)</f>
        <v>1591.699192173289</v>
      </c>
      <c r="R333" s="7">
        <f t="shared" ref="R333:R350" ca="1" si="457">VLOOKUP(M333,$I$2:$AG$19,$B333+1,FALSE)</f>
        <v>1451.4532464456147</v>
      </c>
      <c r="S333" s="8">
        <f t="shared" ref="S333:S350" ca="1" si="458">IFERROR((MVC/((Q333-R333)*0.001+MVC))*P333,1)</f>
        <v>2.6025575156065677</v>
      </c>
      <c r="T333" s="9">
        <f t="shared" ref="T333:T350" ca="1" si="459">IFERROR(C333+k*S333*(N333-K333),C333)</f>
        <v>1420.9952533909677</v>
      </c>
      <c r="U333" s="9">
        <f t="shared" ca="1" si="425"/>
        <v>-140.24594572767433</v>
      </c>
      <c r="Z333" s="9"/>
    </row>
    <row r="334" spans="1:26">
      <c r="A334" t="s">
        <v>12</v>
      </c>
      <c r="B334">
        <v>19</v>
      </c>
      <c r="C334">
        <f t="shared" ca="1" si="450"/>
        <v>1402.4394155500067</v>
      </c>
      <c r="D334">
        <f>MATCH($B334,'All scores'!$A:$A,FALSE)</f>
        <v>155</v>
      </c>
      <c r="E334">
        <f>MATCH($B334,'All scores'!$A:$A,TRUE)</f>
        <v>163</v>
      </c>
      <c r="F334" t="str">
        <f t="shared" ca="1" si="446"/>
        <v>Geelong</v>
      </c>
      <c r="G334" s="9">
        <f t="shared" ca="1" si="451"/>
        <v>1683.4510756199109</v>
      </c>
      <c r="H334" t="b">
        <f t="shared" ca="1" si="447"/>
        <v>0</v>
      </c>
      <c r="I334" s="6" t="str">
        <f t="shared" ca="1" si="452"/>
        <v>Geelong</v>
      </c>
      <c r="J334">
        <f t="shared" ca="1" si="423"/>
        <v>-200</v>
      </c>
      <c r="K334" s="4">
        <f t="shared" ca="1" si="453"/>
        <v>5.9026654794897014E-2</v>
      </c>
      <c r="L334" s="6" t="str">
        <f t="shared" ca="1" si="448"/>
        <v>Geelong</v>
      </c>
      <c r="M334" s="6" t="str">
        <f t="shared" ca="1" si="454"/>
        <v>Brisbane Lions</v>
      </c>
      <c r="N334">
        <f t="shared" ca="1" si="455"/>
        <v>0</v>
      </c>
      <c r="O334" s="3">
        <f t="shared" ca="1" si="449"/>
        <v>-42</v>
      </c>
      <c r="P334" s="8">
        <f t="shared" ca="1" si="424"/>
        <v>3.7612001156935624</v>
      </c>
      <c r="Q334" s="7">
        <f t="shared" ca="1" si="456"/>
        <v>1683.4510756199109</v>
      </c>
      <c r="R334" s="7">
        <f t="shared" ca="1" si="457"/>
        <v>1402.4394155500067</v>
      </c>
      <c r="S334" s="8">
        <f t="shared" ca="1" si="458"/>
        <v>3.6583949518329684</v>
      </c>
      <c r="T334" s="9">
        <f t="shared" ca="1" si="459"/>
        <v>1398.1205592315021</v>
      </c>
      <c r="U334" s="9">
        <f t="shared" ca="1" si="425"/>
        <v>-281.01166006990411</v>
      </c>
      <c r="Z334" s="9"/>
    </row>
    <row r="335" spans="1:26">
      <c r="A335" t="s">
        <v>8</v>
      </c>
      <c r="B335">
        <v>19</v>
      </c>
      <c r="C335">
        <f t="shared" ca="1" si="450"/>
        <v>1176.0850448273509</v>
      </c>
      <c r="D335">
        <f>MATCH($B335,'All scores'!$A:$A,FALSE)</f>
        <v>155</v>
      </c>
      <c r="E335">
        <f>MATCH($B335,'All scores'!$A:$A,TRUE)</f>
        <v>163</v>
      </c>
      <c r="F335" t="str">
        <f t="shared" ca="1" si="446"/>
        <v>Gold Coast</v>
      </c>
      <c r="G335" s="9">
        <f t="shared" ca="1" si="451"/>
        <v>1304.42078058487</v>
      </c>
      <c r="H335" t="b">
        <f t="shared" ca="1" si="447"/>
        <v>0</v>
      </c>
      <c r="I335" s="6" t="str">
        <f t="shared" ca="1" si="452"/>
        <v>Gold Coast</v>
      </c>
      <c r="J335">
        <f t="shared" ca="1" si="423"/>
        <v>-200</v>
      </c>
      <c r="K335" s="4">
        <f t="shared" ca="1" si="453"/>
        <v>0.13123849190321435</v>
      </c>
      <c r="L335" s="6" t="str">
        <f t="shared" ca="1" si="448"/>
        <v>Carlton</v>
      </c>
      <c r="M335" s="6" t="str">
        <f t="shared" ca="1" si="454"/>
        <v>Gold Coast</v>
      </c>
      <c r="N335">
        <f t="shared" ca="1" si="455"/>
        <v>1</v>
      </c>
      <c r="O335" s="3">
        <f t="shared" ca="1" si="449"/>
        <v>35</v>
      </c>
      <c r="P335" s="8">
        <f t="shared" ca="1" si="424"/>
        <v>3.5835189384561099</v>
      </c>
      <c r="Q335" s="7">
        <f t="shared" ca="1" si="456"/>
        <v>1176.0850448273509</v>
      </c>
      <c r="R335" s="7">
        <f t="shared" ca="1" si="457"/>
        <v>1304.42078058487</v>
      </c>
      <c r="S335" s="8">
        <f t="shared" ca="1" si="458"/>
        <v>3.6301061731165927</v>
      </c>
      <c r="T335" s="9">
        <f t="shared" ca="1" si="459"/>
        <v>1239.1589750975154</v>
      </c>
      <c r="U335" s="9">
        <f t="shared" ca="1" si="425"/>
        <v>-128.33573575751916</v>
      </c>
      <c r="Z335" s="9"/>
    </row>
    <row r="336" spans="1:26">
      <c r="A336" t="s">
        <v>18</v>
      </c>
      <c r="B336">
        <v>19</v>
      </c>
      <c r="C336">
        <f t="shared" ca="1" si="450"/>
        <v>1641.3350876914503</v>
      </c>
      <c r="D336">
        <f>MATCH($B336,'All scores'!$A:$A,FALSE)</f>
        <v>155</v>
      </c>
      <c r="E336">
        <f>MATCH($B336,'All scores'!$A:$A,TRUE)</f>
        <v>163</v>
      </c>
      <c r="F336" t="str">
        <f t="shared" ca="1" si="446"/>
        <v>Richmond</v>
      </c>
      <c r="G336" s="9">
        <f t="shared" ca="1" si="451"/>
        <v>1696.5411555503988</v>
      </c>
      <c r="H336" t="b">
        <f t="shared" ca="1" si="447"/>
        <v>1</v>
      </c>
      <c r="I336" s="6" t="str">
        <f t="shared" ca="1" si="452"/>
        <v>Richmond</v>
      </c>
      <c r="J336">
        <f t="shared" ca="1" si="423"/>
        <v>0</v>
      </c>
      <c r="K336" s="4">
        <f t="shared" ca="1" si="453"/>
        <v>0.42121402832349841</v>
      </c>
      <c r="L336" s="6" t="str">
        <f t="shared" ca="1" si="448"/>
        <v>Richmond</v>
      </c>
      <c r="M336" s="6" t="str">
        <f t="shared" ca="1" si="454"/>
        <v>Collingwood</v>
      </c>
      <c r="N336">
        <f t="shared" ca="1" si="455"/>
        <v>0</v>
      </c>
      <c r="O336" s="3">
        <f t="shared" ca="1" si="449"/>
        <v>-28</v>
      </c>
      <c r="P336" s="8">
        <f t="shared" ca="1" si="424"/>
        <v>3.3672958299864741</v>
      </c>
      <c r="Q336" s="7">
        <f t="shared" ca="1" si="456"/>
        <v>1696.5411555503988</v>
      </c>
      <c r="R336" s="7">
        <f t="shared" ca="1" si="457"/>
        <v>1641.3350876914503</v>
      </c>
      <c r="S336" s="8">
        <f t="shared" ca="1" si="458"/>
        <v>3.3488083757426876</v>
      </c>
      <c r="T336" s="9">
        <f t="shared" ca="1" si="459"/>
        <v>1613.1237863708493</v>
      </c>
      <c r="U336" s="9">
        <f t="shared" ca="1" si="425"/>
        <v>-55.206067858948472</v>
      </c>
      <c r="Z336" s="9"/>
    </row>
    <row r="337" spans="1:26">
      <c r="A337" t="s">
        <v>9</v>
      </c>
      <c r="B337">
        <v>19</v>
      </c>
      <c r="C337">
        <f t="shared" ca="1" si="450"/>
        <v>1596.571553565625</v>
      </c>
      <c r="D337">
        <f>MATCH($B337,'All scores'!$A:$A,FALSE)</f>
        <v>155</v>
      </c>
      <c r="E337">
        <f>MATCH($B337,'All scores'!$A:$A,TRUE)</f>
        <v>163</v>
      </c>
      <c r="F337" t="str">
        <f t="shared" ca="1" si="446"/>
        <v>Sydney</v>
      </c>
      <c r="G337" s="9">
        <f t="shared" ca="1" si="451"/>
        <v>1575.8585194051611</v>
      </c>
      <c r="H337" t="b">
        <f t="shared" ca="1" si="447"/>
        <v>0</v>
      </c>
      <c r="I337" s="6" t="str">
        <f t="shared" ca="1" si="452"/>
        <v>Essendon</v>
      </c>
      <c r="J337">
        <f t="shared" ca="1" si="423"/>
        <v>200</v>
      </c>
      <c r="K337" s="4">
        <f t="shared" ca="1" si="453"/>
        <v>0.78083283801650649</v>
      </c>
      <c r="L337" s="6" t="str">
        <f t="shared" ca="1" si="448"/>
        <v>Essendon</v>
      </c>
      <c r="M337" s="6" t="str">
        <f t="shared" ca="1" si="454"/>
        <v>Sydney</v>
      </c>
      <c r="N337">
        <f t="shared" ca="1" si="455"/>
        <v>1</v>
      </c>
      <c r="O337" s="3">
        <f t="shared" ca="1" si="449"/>
        <v>43</v>
      </c>
      <c r="P337" s="8">
        <f t="shared" ca="1" si="424"/>
        <v>3.784189633918261</v>
      </c>
      <c r="Q337" s="7">
        <f t="shared" ca="1" si="456"/>
        <v>1596.571553565625</v>
      </c>
      <c r="R337" s="7">
        <f t="shared" ca="1" si="457"/>
        <v>1575.8585194051611</v>
      </c>
      <c r="S337" s="8">
        <f t="shared" ca="1" si="458"/>
        <v>3.7763676307444531</v>
      </c>
      <c r="T337" s="9">
        <f t="shared" ca="1" si="459"/>
        <v>1613.1246690903567</v>
      </c>
      <c r="U337" s="9">
        <f t="shared" ca="1" si="425"/>
        <v>20.713034160463849</v>
      </c>
      <c r="Z337" s="9"/>
    </row>
    <row r="338" spans="1:26">
      <c r="A338" t="s">
        <v>14</v>
      </c>
      <c r="B338">
        <v>19</v>
      </c>
      <c r="C338">
        <f t="shared" ca="1" si="450"/>
        <v>1429.8365792302336</v>
      </c>
      <c r="D338">
        <f>MATCH($B338,'All scores'!$A:$A,FALSE)</f>
        <v>155</v>
      </c>
      <c r="E338">
        <f>MATCH($B338,'All scores'!$A:$A,TRUE)</f>
        <v>163</v>
      </c>
      <c r="F338" t="str">
        <f t="shared" ca="1" si="446"/>
        <v>Hawthorn</v>
      </c>
      <c r="G338" s="9">
        <f t="shared" ca="1" si="451"/>
        <v>1474.3533213574203</v>
      </c>
      <c r="H338" t="b">
        <f t="shared" ca="1" si="447"/>
        <v>0</v>
      </c>
      <c r="I338" s="6" t="str">
        <f t="shared" ca="1" si="452"/>
        <v>Fremantle</v>
      </c>
      <c r="J338">
        <f t="shared" ca="1" si="423"/>
        <v>200</v>
      </c>
      <c r="K338" s="4">
        <f t="shared" ca="1" si="453"/>
        <v>0.70992783341373533</v>
      </c>
      <c r="L338" s="6" t="str">
        <f t="shared" ca="1" si="448"/>
        <v>Hawthorn</v>
      </c>
      <c r="M338" s="6" t="str">
        <f t="shared" ca="1" si="454"/>
        <v>Fremantle</v>
      </c>
      <c r="N338">
        <f t="shared" ca="1" si="455"/>
        <v>0</v>
      </c>
      <c r="O338" s="3">
        <f t="shared" ca="1" si="449"/>
        <v>-59</v>
      </c>
      <c r="P338" s="8">
        <f t="shared" ca="1" si="424"/>
        <v>4.0943445622221004</v>
      </c>
      <c r="Q338" s="7">
        <f t="shared" ca="1" si="456"/>
        <v>1474.3533213574203</v>
      </c>
      <c r="R338" s="7">
        <f t="shared" ca="1" si="457"/>
        <v>1429.8365792302336</v>
      </c>
      <c r="S338" s="8">
        <f t="shared" ca="1" si="458"/>
        <v>4.0761986537891088</v>
      </c>
      <c r="T338" s="9">
        <f t="shared" ca="1" si="459"/>
        <v>1371.9604416532638</v>
      </c>
      <c r="U338" s="9">
        <f t="shared" ca="1" si="425"/>
        <v>-44.516742127186717</v>
      </c>
      <c r="Z338" s="9"/>
    </row>
    <row r="339" spans="1:26">
      <c r="A339" t="s">
        <v>22</v>
      </c>
      <c r="B339">
        <v>19</v>
      </c>
      <c r="C339">
        <f t="shared" ca="1" si="450"/>
        <v>1683.4510756199109</v>
      </c>
      <c r="D339">
        <f>MATCH($B339,'All scores'!$A:$A,FALSE)</f>
        <v>155</v>
      </c>
      <c r="E339">
        <f>MATCH($B339,'All scores'!$A:$A,TRUE)</f>
        <v>163</v>
      </c>
      <c r="F339" t="str">
        <f t="shared" ca="1" si="446"/>
        <v>Brisbane Lions</v>
      </c>
      <c r="G339" s="9">
        <f t="shared" ca="1" si="451"/>
        <v>1402.4394155500067</v>
      </c>
      <c r="H339" t="b">
        <f t="shared" ca="1" si="447"/>
        <v>0</v>
      </c>
      <c r="I339" s="6" t="str">
        <f t="shared" ca="1" si="452"/>
        <v>Geelong</v>
      </c>
      <c r="J339">
        <f t="shared" ca="1" si="423"/>
        <v>200</v>
      </c>
      <c r="K339" s="4">
        <f t="shared" ca="1" si="453"/>
        <v>0.94097334520510301</v>
      </c>
      <c r="L339" s="6" t="str">
        <f t="shared" ca="1" si="448"/>
        <v>Geelong</v>
      </c>
      <c r="M339" s="6" t="str">
        <f t="shared" ca="1" si="454"/>
        <v>Brisbane Lions</v>
      </c>
      <c r="N339">
        <f t="shared" ca="1" si="455"/>
        <v>1</v>
      </c>
      <c r="O339" s="3">
        <f t="shared" ca="1" si="449"/>
        <v>42</v>
      </c>
      <c r="P339" s="8">
        <f t="shared" ca="1" si="424"/>
        <v>3.7612001156935624</v>
      </c>
      <c r="Q339" s="7">
        <f t="shared" ca="1" si="456"/>
        <v>1683.4510756199109</v>
      </c>
      <c r="R339" s="7">
        <f t="shared" ca="1" si="457"/>
        <v>1402.4394155500067</v>
      </c>
      <c r="S339" s="8">
        <f t="shared" ca="1" si="458"/>
        <v>3.6583949518329684</v>
      </c>
      <c r="T339" s="9">
        <f t="shared" ca="1" si="459"/>
        <v>1687.7699319384155</v>
      </c>
      <c r="U339" s="9">
        <f t="shared" ca="1" si="425"/>
        <v>281.01166006990411</v>
      </c>
      <c r="Z339" s="9"/>
    </row>
    <row r="340" spans="1:26">
      <c r="A340" t="s">
        <v>15</v>
      </c>
      <c r="B340">
        <v>19</v>
      </c>
      <c r="C340">
        <f t="shared" ca="1" si="450"/>
        <v>1304.42078058487</v>
      </c>
      <c r="D340">
        <f>MATCH($B340,'All scores'!$A:$A,FALSE)</f>
        <v>155</v>
      </c>
      <c r="E340">
        <f>MATCH($B340,'All scores'!$A:$A,TRUE)</f>
        <v>163</v>
      </c>
      <c r="F340" t="str">
        <f t="shared" ca="1" si="446"/>
        <v>Carlton</v>
      </c>
      <c r="G340" s="9">
        <f t="shared" ca="1" si="451"/>
        <v>1176.0850448273509</v>
      </c>
      <c r="H340" t="b">
        <f t="shared" ca="1" si="447"/>
        <v>0</v>
      </c>
      <c r="I340" s="6" t="str">
        <f t="shared" ca="1" si="452"/>
        <v>Gold Coast</v>
      </c>
      <c r="J340">
        <f t="shared" ca="1" si="423"/>
        <v>200</v>
      </c>
      <c r="K340" s="4">
        <f t="shared" ca="1" si="453"/>
        <v>0.86876150809678565</v>
      </c>
      <c r="L340" s="6" t="str">
        <f t="shared" ca="1" si="448"/>
        <v>Carlton</v>
      </c>
      <c r="M340" s="6" t="str">
        <f t="shared" ca="1" si="454"/>
        <v>Gold Coast</v>
      </c>
      <c r="N340">
        <f t="shared" ca="1" si="455"/>
        <v>0</v>
      </c>
      <c r="O340" s="3">
        <f t="shared" ca="1" si="449"/>
        <v>-35</v>
      </c>
      <c r="P340" s="8">
        <f t="shared" ca="1" si="424"/>
        <v>3.5835189384561099</v>
      </c>
      <c r="Q340" s="7">
        <f t="shared" ca="1" si="456"/>
        <v>1176.0850448273509</v>
      </c>
      <c r="R340" s="7">
        <f t="shared" ca="1" si="457"/>
        <v>1304.42078058487</v>
      </c>
      <c r="S340" s="8">
        <f t="shared" ca="1" si="458"/>
        <v>3.6301061731165927</v>
      </c>
      <c r="T340" s="9">
        <f t="shared" ca="1" si="459"/>
        <v>1241.3468503147055</v>
      </c>
      <c r="U340" s="9">
        <f t="shared" ca="1" si="425"/>
        <v>128.33573575751916</v>
      </c>
      <c r="Z340" s="9"/>
    </row>
    <row r="341" spans="1:26">
      <c r="A341" t="s">
        <v>19</v>
      </c>
      <c r="B341">
        <v>19</v>
      </c>
      <c r="C341">
        <f t="shared" ca="1" si="450"/>
        <v>1579.1311446004652</v>
      </c>
      <c r="D341">
        <f>MATCH($B341,'All scores'!$A:$A,FALSE)</f>
        <v>155</v>
      </c>
      <c r="E341">
        <f>MATCH($B341,'All scores'!$A:$A,TRUE)</f>
        <v>163</v>
      </c>
      <c r="F341" t="str">
        <f t="shared" ca="1" si="446"/>
        <v>St. Kilda</v>
      </c>
      <c r="G341" s="9">
        <f t="shared" ca="1" si="451"/>
        <v>1334.6842679273946</v>
      </c>
      <c r="H341" t="b">
        <f t="shared" ca="1" si="447"/>
        <v>0</v>
      </c>
      <c r="I341" s="6" t="str">
        <f t="shared" ca="1" si="452"/>
        <v>GWS</v>
      </c>
      <c r="J341">
        <f t="shared" ca="1" si="423"/>
        <v>200</v>
      </c>
      <c r="K341" s="4">
        <f t="shared" ca="1" si="453"/>
        <v>0.92813860472736853</v>
      </c>
      <c r="L341" s="6" t="str">
        <f t="shared" ca="1" si="448"/>
        <v>GWS</v>
      </c>
      <c r="M341" s="6" t="str">
        <f t="shared" ca="1" si="454"/>
        <v>St. Kilda</v>
      </c>
      <c r="N341">
        <f t="shared" ca="1" si="455"/>
        <v>1</v>
      </c>
      <c r="O341" s="3">
        <f t="shared" ca="1" si="449"/>
        <v>25</v>
      </c>
      <c r="P341" s="8">
        <f t="shared" ca="1" si="424"/>
        <v>3.2580965380214821</v>
      </c>
      <c r="Q341" s="7">
        <f t="shared" ca="1" si="456"/>
        <v>1579.1311446004652</v>
      </c>
      <c r="R341" s="7">
        <f t="shared" ca="1" si="457"/>
        <v>1334.6842679273946</v>
      </c>
      <c r="S341" s="8">
        <f t="shared" ca="1" si="458"/>
        <v>3.180353783121538</v>
      </c>
      <c r="T341" s="9">
        <f t="shared" ca="1" si="459"/>
        <v>1583.7020378067793</v>
      </c>
      <c r="U341" s="9">
        <f t="shared" ca="1" si="425"/>
        <v>244.44687667307062</v>
      </c>
      <c r="Z341" s="9"/>
    </row>
    <row r="342" spans="1:26">
      <c r="A342" t="s">
        <v>17</v>
      </c>
      <c r="B342">
        <v>19</v>
      </c>
      <c r="C342">
        <f t="shared" ca="1" si="450"/>
        <v>1474.3533213574203</v>
      </c>
      <c r="D342">
        <f>MATCH($B342,'All scores'!$A:$A,FALSE)</f>
        <v>155</v>
      </c>
      <c r="E342">
        <f>MATCH($B342,'All scores'!$A:$A,TRUE)</f>
        <v>163</v>
      </c>
      <c r="F342" t="str">
        <f t="shared" ca="1" si="446"/>
        <v>Fremantle</v>
      </c>
      <c r="G342" s="9">
        <f t="shared" ca="1" si="451"/>
        <v>1429.8365792302336</v>
      </c>
      <c r="H342" t="b">
        <f t="shared" ca="1" si="447"/>
        <v>0</v>
      </c>
      <c r="I342" s="6" t="str">
        <f t="shared" ca="1" si="452"/>
        <v>Fremantle</v>
      </c>
      <c r="J342">
        <f t="shared" ca="1" si="423"/>
        <v>-200</v>
      </c>
      <c r="K342" s="4">
        <f t="shared" ca="1" si="453"/>
        <v>0.29007216658626467</v>
      </c>
      <c r="L342" s="6" t="str">
        <f t="shared" ca="1" si="448"/>
        <v>Hawthorn</v>
      </c>
      <c r="M342" s="6" t="str">
        <f t="shared" ca="1" si="454"/>
        <v>Fremantle</v>
      </c>
      <c r="N342">
        <f t="shared" ca="1" si="455"/>
        <v>1</v>
      </c>
      <c r="O342" s="3">
        <f t="shared" ca="1" si="449"/>
        <v>59</v>
      </c>
      <c r="P342" s="8">
        <f t="shared" ca="1" si="424"/>
        <v>4.0943445622221004</v>
      </c>
      <c r="Q342" s="7">
        <f t="shared" ca="1" si="456"/>
        <v>1474.3533213574203</v>
      </c>
      <c r="R342" s="7">
        <f t="shared" ca="1" si="457"/>
        <v>1429.8365792302336</v>
      </c>
      <c r="S342" s="8">
        <f t="shared" ca="1" si="458"/>
        <v>4.0761986537891088</v>
      </c>
      <c r="T342" s="9">
        <f t="shared" ca="1" si="459"/>
        <v>1532.2294589343901</v>
      </c>
      <c r="U342" s="9">
        <f t="shared" ca="1" si="425"/>
        <v>44.516742127186717</v>
      </c>
      <c r="Z342" s="9"/>
    </row>
    <row r="343" spans="1:26">
      <c r="A343" t="s">
        <v>21</v>
      </c>
      <c r="B343">
        <v>19</v>
      </c>
      <c r="C343">
        <f t="shared" ca="1" si="450"/>
        <v>1591.699192173289</v>
      </c>
      <c r="D343">
        <f>MATCH($B343,'All scores'!$A:$A,FALSE)</f>
        <v>155</v>
      </c>
      <c r="E343">
        <f>MATCH($B343,'All scores'!$A:$A,TRUE)</f>
        <v>163</v>
      </c>
      <c r="F343" t="str">
        <f t="shared" ca="1" si="446"/>
        <v>Adelaide</v>
      </c>
      <c r="G343" s="9">
        <f t="shared" ca="1" si="451"/>
        <v>1451.4532464456147</v>
      </c>
      <c r="H343" t="b">
        <f t="shared" ca="1" si="447"/>
        <v>0</v>
      </c>
      <c r="I343" s="6" t="str">
        <f t="shared" ca="1" si="452"/>
        <v>Adelaide</v>
      </c>
      <c r="J343">
        <f t="shared" ca="1" si="423"/>
        <v>-200</v>
      </c>
      <c r="K343" s="4">
        <f t="shared" ca="1" si="453"/>
        <v>0.41484495785392433</v>
      </c>
      <c r="L343" s="6" t="str">
        <f t="shared" ca="1" si="448"/>
        <v>Melbourne</v>
      </c>
      <c r="M343" s="6" t="str">
        <f t="shared" ca="1" si="454"/>
        <v>Adelaide</v>
      </c>
      <c r="N343">
        <f t="shared" ca="1" si="455"/>
        <v>1</v>
      </c>
      <c r="O343" s="3">
        <f t="shared" ca="1" si="449"/>
        <v>13</v>
      </c>
      <c r="P343" s="8">
        <f t="shared" ca="1" si="424"/>
        <v>2.6390573296152584</v>
      </c>
      <c r="Q343" s="7">
        <f t="shared" ca="1" si="456"/>
        <v>1591.699192173289</v>
      </c>
      <c r="R343" s="7">
        <f t="shared" ca="1" si="457"/>
        <v>1451.4532464456147</v>
      </c>
      <c r="S343" s="8">
        <f t="shared" ca="1" si="458"/>
        <v>2.6025575156065677</v>
      </c>
      <c r="T343" s="9">
        <f t="shared" ca="1" si="459"/>
        <v>1622.157185227936</v>
      </c>
      <c r="U343" s="9">
        <f t="shared" ca="1" si="425"/>
        <v>140.24594572767433</v>
      </c>
      <c r="Z343" s="9"/>
    </row>
    <row r="344" spans="1:26">
      <c r="A344" t="s">
        <v>16</v>
      </c>
      <c r="B344">
        <v>19</v>
      </c>
      <c r="C344">
        <f t="shared" ca="1" si="450"/>
        <v>1473.0843842712093</v>
      </c>
      <c r="D344">
        <f>MATCH($B344,'All scores'!$A:$A,FALSE)</f>
        <v>155</v>
      </c>
      <c r="E344">
        <f>MATCH($B344,'All scores'!$A:$A,TRUE)</f>
        <v>163</v>
      </c>
      <c r="F344" t="str">
        <f t="shared" ca="1" si="446"/>
        <v>West Coast</v>
      </c>
      <c r="G344" s="9">
        <f t="shared" ca="1" si="451"/>
        <v>1669.9485763043942</v>
      </c>
      <c r="H344" t="b">
        <f t="shared" ca="1" si="447"/>
        <v>0</v>
      </c>
      <c r="I344" s="6" t="str">
        <f t="shared" ca="1" si="452"/>
        <v>North Melbourne</v>
      </c>
      <c r="J344">
        <f t="shared" ca="1" si="423"/>
        <v>200</v>
      </c>
      <c r="K344" s="4">
        <f t="shared" ca="1" si="453"/>
        <v>0.50451266788932103</v>
      </c>
      <c r="L344" s="6" t="str">
        <f t="shared" ca="1" si="448"/>
        <v>North Melbourne</v>
      </c>
      <c r="M344" s="6" t="str">
        <f t="shared" ca="1" si="454"/>
        <v>West Coast</v>
      </c>
      <c r="N344">
        <f t="shared" ca="1" si="455"/>
        <v>1</v>
      </c>
      <c r="O344" s="3">
        <f t="shared" ca="1" si="449"/>
        <v>40</v>
      </c>
      <c r="P344" s="8">
        <f t="shared" ca="1" si="424"/>
        <v>3.713572066704308</v>
      </c>
      <c r="Q344" s="7">
        <f t="shared" ca="1" si="456"/>
        <v>1473.0843842712093</v>
      </c>
      <c r="R344" s="7">
        <f t="shared" ca="1" si="457"/>
        <v>1669.9485763043942</v>
      </c>
      <c r="S344" s="8">
        <f t="shared" ca="1" si="458"/>
        <v>3.7881471188906319</v>
      </c>
      <c r="T344" s="9">
        <f t="shared" ca="1" si="459"/>
        <v>1510.6239624628467</v>
      </c>
      <c r="U344" s="9">
        <f t="shared" ca="1" si="425"/>
        <v>-196.86419203318496</v>
      </c>
      <c r="Z344" s="9"/>
    </row>
    <row r="345" spans="1:26">
      <c r="A345" t="s">
        <v>13</v>
      </c>
      <c r="B345">
        <v>19</v>
      </c>
      <c r="C345">
        <f t="shared" ca="1" si="450"/>
        <v>1564.5549599337405</v>
      </c>
      <c r="D345">
        <f>MATCH($B345,'All scores'!$A:$A,FALSE)</f>
        <v>155</v>
      </c>
      <c r="E345">
        <f>MATCH($B345,'All scores'!$A:$A,TRUE)</f>
        <v>163</v>
      </c>
      <c r="F345" t="str">
        <f t="shared" ca="1" si="446"/>
        <v>Western Bulldogs</v>
      </c>
      <c r="G345" s="9">
        <f t="shared" ca="1" si="451"/>
        <v>1354.551694961465</v>
      </c>
      <c r="H345" t="b">
        <f t="shared" ca="1" si="447"/>
        <v>0</v>
      </c>
      <c r="I345" s="6" t="str">
        <f t="shared" ca="1" si="452"/>
        <v>Western Bulldogs</v>
      </c>
      <c r="J345">
        <f t="shared" ca="1" si="423"/>
        <v>-200</v>
      </c>
      <c r="K345" s="4">
        <f t="shared" ca="1" si="453"/>
        <v>0.5143918789472024</v>
      </c>
      <c r="L345" s="6" t="str">
        <f t="shared" ca="1" si="448"/>
        <v>Port Adelaide</v>
      </c>
      <c r="M345" s="6" t="str">
        <f t="shared" ca="1" si="454"/>
        <v>Western Bulldogs</v>
      </c>
      <c r="N345">
        <f t="shared" ca="1" si="455"/>
        <v>1</v>
      </c>
      <c r="O345" s="3">
        <f t="shared" ca="1" si="449"/>
        <v>44</v>
      </c>
      <c r="P345" s="8">
        <f t="shared" ca="1" si="424"/>
        <v>3.8066624897703196</v>
      </c>
      <c r="Q345" s="7">
        <f t="shared" ca="1" si="456"/>
        <v>1564.5549599337405</v>
      </c>
      <c r="R345" s="7">
        <f t="shared" ca="1" si="457"/>
        <v>1354.551694961465</v>
      </c>
      <c r="S345" s="8">
        <f t="shared" ca="1" si="458"/>
        <v>3.728365594974818</v>
      </c>
      <c r="T345" s="9">
        <f t="shared" ca="1" si="459"/>
        <v>1600.7654521572128</v>
      </c>
      <c r="U345" s="9">
        <f t="shared" ca="1" si="425"/>
        <v>210.00326497227547</v>
      </c>
      <c r="Z345" s="9"/>
    </row>
    <row r="346" spans="1:26">
      <c r="A346" t="s">
        <v>7</v>
      </c>
      <c r="B346">
        <v>19</v>
      </c>
      <c r="C346">
        <f t="shared" ca="1" si="450"/>
        <v>1696.5411555503988</v>
      </c>
      <c r="D346">
        <f>MATCH($B346,'All scores'!$A:$A,FALSE)</f>
        <v>155</v>
      </c>
      <c r="E346">
        <f>MATCH($B346,'All scores'!$A:$A,TRUE)</f>
        <v>163</v>
      </c>
      <c r="F346" t="str">
        <f t="shared" ca="1" si="446"/>
        <v>Collingwood</v>
      </c>
      <c r="G346" s="9">
        <f t="shared" ca="1" si="451"/>
        <v>1641.3350876914503</v>
      </c>
      <c r="H346" t="b">
        <f t="shared" ca="1" si="447"/>
        <v>1</v>
      </c>
      <c r="I346" s="6" t="str">
        <f t="shared" ca="1" si="452"/>
        <v>Richmond</v>
      </c>
      <c r="J346">
        <f t="shared" ca="1" si="423"/>
        <v>0</v>
      </c>
      <c r="K346" s="4">
        <f t="shared" ca="1" si="453"/>
        <v>0.57878597167650159</v>
      </c>
      <c r="L346" s="6" t="str">
        <f t="shared" ca="1" si="448"/>
        <v>Richmond</v>
      </c>
      <c r="M346" s="6" t="str">
        <f t="shared" ca="1" si="454"/>
        <v>Collingwood</v>
      </c>
      <c r="N346">
        <f t="shared" ca="1" si="455"/>
        <v>1</v>
      </c>
      <c r="O346" s="3">
        <f t="shared" ca="1" si="449"/>
        <v>28</v>
      </c>
      <c r="P346" s="8">
        <f t="shared" ca="1" si="424"/>
        <v>3.3672958299864741</v>
      </c>
      <c r="Q346" s="7">
        <f t="shared" ca="1" si="456"/>
        <v>1696.5411555503988</v>
      </c>
      <c r="R346" s="7">
        <f t="shared" ca="1" si="457"/>
        <v>1641.3350876914503</v>
      </c>
      <c r="S346" s="8">
        <f t="shared" ca="1" si="458"/>
        <v>3.3488083757426876</v>
      </c>
      <c r="T346" s="9">
        <f t="shared" ca="1" si="459"/>
        <v>1724.7524568709998</v>
      </c>
      <c r="U346" s="9">
        <f t="shared" ca="1" si="425"/>
        <v>55.206067858948472</v>
      </c>
      <c r="Z346" s="9"/>
    </row>
    <row r="347" spans="1:26">
      <c r="A347" t="s">
        <v>11</v>
      </c>
      <c r="B347">
        <v>19</v>
      </c>
      <c r="C347">
        <f t="shared" ca="1" si="450"/>
        <v>1334.6842679273946</v>
      </c>
      <c r="D347">
        <f>MATCH($B347,'All scores'!$A:$A,FALSE)</f>
        <v>155</v>
      </c>
      <c r="E347">
        <f>MATCH($B347,'All scores'!$A:$A,TRUE)</f>
        <v>163</v>
      </c>
      <c r="F347" t="str">
        <f t="shared" ca="1" si="446"/>
        <v>GWS</v>
      </c>
      <c r="G347" s="9">
        <f t="shared" ca="1" si="451"/>
        <v>1579.1311446004652</v>
      </c>
      <c r="H347" t="b">
        <f t="shared" ca="1" si="447"/>
        <v>0</v>
      </c>
      <c r="I347" s="6" t="str">
        <f t="shared" ca="1" si="452"/>
        <v>GWS</v>
      </c>
      <c r="J347">
        <f t="shared" ref="J347:J410" ca="1" si="460">IF(H347=TRUE,0,IF(I347=A347,HFA,-1*HFA))</f>
        <v>-200</v>
      </c>
      <c r="K347" s="4">
        <f t="shared" ca="1" si="453"/>
        <v>7.1861395272631509E-2</v>
      </c>
      <c r="L347" s="6" t="str">
        <f t="shared" ca="1" si="448"/>
        <v>GWS</v>
      </c>
      <c r="M347" s="6" t="str">
        <f t="shared" ca="1" si="454"/>
        <v>St. Kilda</v>
      </c>
      <c r="N347">
        <f t="shared" ca="1" si="455"/>
        <v>0</v>
      </c>
      <c r="O347" s="3">
        <f t="shared" ca="1" si="449"/>
        <v>-25</v>
      </c>
      <c r="P347" s="8">
        <f t="shared" ca="1" si="424"/>
        <v>3.2580965380214821</v>
      </c>
      <c r="Q347" s="7">
        <f t="shared" ca="1" si="456"/>
        <v>1579.1311446004652</v>
      </c>
      <c r="R347" s="7">
        <f t="shared" ca="1" si="457"/>
        <v>1334.6842679273946</v>
      </c>
      <c r="S347" s="8">
        <f t="shared" ca="1" si="458"/>
        <v>3.180353783121538</v>
      </c>
      <c r="T347" s="9">
        <f t="shared" ca="1" si="459"/>
        <v>1330.1133747210804</v>
      </c>
      <c r="U347" s="9">
        <f t="shared" ca="1" si="425"/>
        <v>-244.44687667307062</v>
      </c>
      <c r="Z347" s="9"/>
    </row>
    <row r="348" spans="1:26">
      <c r="A348" t="s">
        <v>24</v>
      </c>
      <c r="B348">
        <v>19</v>
      </c>
      <c r="C348">
        <f t="shared" ca="1" si="450"/>
        <v>1575.8585194051611</v>
      </c>
      <c r="D348">
        <f>MATCH($B348,'All scores'!$A:$A,FALSE)</f>
        <v>155</v>
      </c>
      <c r="E348">
        <f>MATCH($B348,'All scores'!$A:$A,TRUE)</f>
        <v>163</v>
      </c>
      <c r="F348" t="str">
        <f t="shared" ca="1" si="446"/>
        <v>Essendon</v>
      </c>
      <c r="G348" s="9">
        <f t="shared" ca="1" si="451"/>
        <v>1596.571553565625</v>
      </c>
      <c r="H348" t="b">
        <f t="shared" ca="1" si="447"/>
        <v>0</v>
      </c>
      <c r="I348" s="6" t="str">
        <f t="shared" ca="1" si="452"/>
        <v>Essendon</v>
      </c>
      <c r="J348">
        <f t="shared" ca="1" si="460"/>
        <v>-200</v>
      </c>
      <c r="K348" s="4">
        <f t="shared" ca="1" si="453"/>
        <v>0.21916716198349351</v>
      </c>
      <c r="L348" s="6" t="str">
        <f t="shared" ca="1" si="448"/>
        <v>Essendon</v>
      </c>
      <c r="M348" s="6" t="str">
        <f t="shared" ca="1" si="454"/>
        <v>Sydney</v>
      </c>
      <c r="N348">
        <f t="shared" ca="1" si="455"/>
        <v>0</v>
      </c>
      <c r="O348" s="3">
        <f t="shared" ca="1" si="449"/>
        <v>-43</v>
      </c>
      <c r="P348" s="8">
        <f t="shared" ref="P348:P411" ca="1" si="461">LN(1+ABS(O348))</f>
        <v>3.784189633918261</v>
      </c>
      <c r="Q348" s="7">
        <f t="shared" ca="1" si="456"/>
        <v>1596.571553565625</v>
      </c>
      <c r="R348" s="7">
        <f t="shared" ca="1" si="457"/>
        <v>1575.8585194051611</v>
      </c>
      <c r="S348" s="8">
        <f t="shared" ca="1" si="458"/>
        <v>3.7763676307444531</v>
      </c>
      <c r="T348" s="9">
        <f t="shared" ca="1" si="459"/>
        <v>1559.3054038804294</v>
      </c>
      <c r="U348" s="9">
        <f t="shared" ref="U348:U411" ca="1" si="462">C348-G348</f>
        <v>-20.713034160463849</v>
      </c>
      <c r="Z348" s="9"/>
    </row>
    <row r="349" spans="1:26">
      <c r="A349" t="s">
        <v>23</v>
      </c>
      <c r="B349">
        <v>19</v>
      </c>
      <c r="C349">
        <f t="shared" ca="1" si="450"/>
        <v>1669.9485763043942</v>
      </c>
      <c r="D349">
        <f>MATCH($B349,'All scores'!$A:$A,FALSE)</f>
        <v>155</v>
      </c>
      <c r="E349">
        <f>MATCH($B349,'All scores'!$A:$A,TRUE)</f>
        <v>163</v>
      </c>
      <c r="F349" t="str">
        <f t="shared" ca="1" si="446"/>
        <v>North Melbourne</v>
      </c>
      <c r="G349" s="9">
        <f t="shared" ca="1" si="451"/>
        <v>1473.0843842712093</v>
      </c>
      <c r="H349" t="b">
        <f t="shared" ca="1" si="447"/>
        <v>0</v>
      </c>
      <c r="I349" s="6" t="str">
        <f t="shared" ca="1" si="452"/>
        <v>North Melbourne</v>
      </c>
      <c r="J349">
        <f t="shared" ca="1" si="460"/>
        <v>-200</v>
      </c>
      <c r="K349" s="4">
        <f t="shared" ca="1" si="453"/>
        <v>0.49548733211067902</v>
      </c>
      <c r="L349" s="6" t="str">
        <f t="shared" ca="1" si="448"/>
        <v>North Melbourne</v>
      </c>
      <c r="M349" s="6" t="str">
        <f t="shared" ca="1" si="454"/>
        <v>West Coast</v>
      </c>
      <c r="N349">
        <f t="shared" ca="1" si="455"/>
        <v>0</v>
      </c>
      <c r="O349" s="3">
        <f t="shared" ca="1" si="449"/>
        <v>-40</v>
      </c>
      <c r="P349" s="8">
        <f t="shared" ca="1" si="461"/>
        <v>3.713572066704308</v>
      </c>
      <c r="Q349" s="7">
        <f t="shared" ca="1" si="456"/>
        <v>1473.0843842712093</v>
      </c>
      <c r="R349" s="7">
        <f t="shared" ca="1" si="457"/>
        <v>1669.9485763043942</v>
      </c>
      <c r="S349" s="8">
        <f t="shared" ca="1" si="458"/>
        <v>3.7881471188906319</v>
      </c>
      <c r="T349" s="9">
        <f t="shared" ca="1" si="459"/>
        <v>1632.4089981127568</v>
      </c>
      <c r="U349" s="9">
        <f t="shared" ca="1" si="462"/>
        <v>196.86419203318496</v>
      </c>
      <c r="Z349" s="9"/>
    </row>
    <row r="350" spans="1:26">
      <c r="A350" t="s">
        <v>20</v>
      </c>
      <c r="B350">
        <v>19</v>
      </c>
      <c r="C350">
        <f t="shared" ca="1" si="450"/>
        <v>1354.551694961465</v>
      </c>
      <c r="D350">
        <f>MATCH($B350,'All scores'!$A:$A,FALSE)</f>
        <v>155</v>
      </c>
      <c r="E350">
        <f>MATCH($B350,'All scores'!$A:$A,TRUE)</f>
        <v>163</v>
      </c>
      <c r="F350" t="str">
        <f t="shared" ca="1" si="446"/>
        <v>Port Adelaide</v>
      </c>
      <c r="G350" s="9">
        <f t="shared" ca="1" si="451"/>
        <v>1564.5549599337405</v>
      </c>
      <c r="H350" t="b">
        <f t="shared" ca="1" si="447"/>
        <v>0</v>
      </c>
      <c r="I350" s="6" t="str">
        <f t="shared" ca="1" si="452"/>
        <v>Western Bulldogs</v>
      </c>
      <c r="J350">
        <f t="shared" ca="1" si="460"/>
        <v>200</v>
      </c>
      <c r="K350" s="4">
        <f t="shared" ca="1" si="453"/>
        <v>0.48560812105279755</v>
      </c>
      <c r="L350" s="6" t="str">
        <f t="shared" ca="1" si="448"/>
        <v>Port Adelaide</v>
      </c>
      <c r="M350" s="6" t="str">
        <f t="shared" ca="1" si="454"/>
        <v>Western Bulldogs</v>
      </c>
      <c r="N350">
        <f t="shared" ca="1" si="455"/>
        <v>0</v>
      </c>
      <c r="O350" s="3">
        <f t="shared" ca="1" si="449"/>
        <v>-44</v>
      </c>
      <c r="P350" s="8">
        <f t="shared" ca="1" si="461"/>
        <v>3.8066624897703196</v>
      </c>
      <c r="Q350" s="7">
        <f t="shared" ca="1" si="456"/>
        <v>1564.5549599337405</v>
      </c>
      <c r="R350" s="7">
        <f t="shared" ca="1" si="457"/>
        <v>1354.551694961465</v>
      </c>
      <c r="S350" s="8">
        <f t="shared" ca="1" si="458"/>
        <v>3.728365594974818</v>
      </c>
      <c r="T350" s="9">
        <f t="shared" ca="1" si="459"/>
        <v>1318.3412027379927</v>
      </c>
      <c r="U350" s="9">
        <f t="shared" ca="1" si="462"/>
        <v>-210.00326497227547</v>
      </c>
      <c r="Z350" s="9"/>
    </row>
    <row r="351" spans="1:26">
      <c r="A351" t="s">
        <v>10</v>
      </c>
      <c r="B351">
        <v>20</v>
      </c>
      <c r="C351">
        <f t="shared" ref="C351" ca="1" si="463">VLOOKUP(A351,$I$2:$AG$19,B351+1,FALSE)</f>
        <v>1420.9952533909677</v>
      </c>
      <c r="D351">
        <f>MATCH($B351,'All scores'!$A:$A,FALSE)</f>
        <v>164</v>
      </c>
      <c r="E351">
        <f>MATCH($B351,'All scores'!$A:$A,TRUE)</f>
        <v>172</v>
      </c>
      <c r="F351" t="str">
        <f t="shared" ca="1" si="446"/>
        <v>Port Adelaide</v>
      </c>
      <c r="G351" s="9">
        <f t="shared" ref="G351" ca="1" si="464">VLOOKUP(F351,$I$2:$AG$19,B351+1,FALSE)</f>
        <v>1600.7654521572128</v>
      </c>
      <c r="H351" t="b">
        <f t="shared" ca="1" si="447"/>
        <v>1</v>
      </c>
      <c r="I351" s="6" t="str">
        <f t="shared" ref="I351" ca="1" si="465">IFERROR(VLOOKUP($A351,INDIRECT(_xlfn.CONCAT("'All scores'!$B$",$D351,":$T$",$E351)),1,FALSE),F351)</f>
        <v>Adelaide</v>
      </c>
      <c r="J351">
        <f t="shared" ca="1" si="460"/>
        <v>0</v>
      </c>
      <c r="K351" s="4">
        <f t="shared" ref="K351" ca="1" si="466">1/(1+(10^((G351-C351-J351)/400)))</f>
        <v>0.26214675880481964</v>
      </c>
      <c r="L351" s="6" t="str">
        <f t="shared" ca="1" si="448"/>
        <v>Adelaide</v>
      </c>
      <c r="M351" s="6" t="str">
        <f t="shared" ref="M351" ca="1" si="467">IF(L351=A351,F351,A351)</f>
        <v>Port Adelaide</v>
      </c>
      <c r="N351">
        <f t="shared" ref="N351" ca="1" si="468">IF(L351="Draw",0.5,IF(L351=A351,1,0))</f>
        <v>1</v>
      </c>
      <c r="O351" s="3">
        <f t="shared" ca="1" si="449"/>
        <v>3</v>
      </c>
      <c r="P351" s="8">
        <f t="shared" ca="1" si="461"/>
        <v>1.3862943611198906</v>
      </c>
      <c r="Q351" s="7">
        <f t="shared" ref="Q351" ca="1" si="469">VLOOKUP(L351,$I$2:$AG$19,$B351+1,FALSE)</f>
        <v>1420.9952533909677</v>
      </c>
      <c r="R351" s="7">
        <f t="shared" ref="R351" ca="1" si="470">VLOOKUP(M351,$I$2:$AG$19,$B351+1,FALSE)</f>
        <v>1600.7654521572128</v>
      </c>
      <c r="S351" s="8">
        <f t="shared" ref="S351" ca="1" si="471">IFERROR((MVC/((Q351-R351)*0.001+MVC))*P351,1)</f>
        <v>1.4116720170293011</v>
      </c>
      <c r="T351" s="9">
        <f t="shared" ref="T351" ca="1" si="472">IFERROR(C351+k*S351*(N351-K351),C351)</f>
        <v>1441.8273888563599</v>
      </c>
      <c r="U351" s="9">
        <f t="shared" ca="1" si="462"/>
        <v>-179.77019876624513</v>
      </c>
      <c r="Z351" s="9"/>
    </row>
    <row r="352" spans="1:26">
      <c r="A352" t="s">
        <v>12</v>
      </c>
      <c r="B352">
        <v>20</v>
      </c>
      <c r="C352">
        <f t="shared" ref="C352:C368" ca="1" si="473">VLOOKUP(A352,$I$2:$AG$19,B352+1,FALSE)</f>
        <v>1398.1205592315021</v>
      </c>
      <c r="D352">
        <f>MATCH($B352,'All scores'!$A:$A,FALSE)</f>
        <v>164</v>
      </c>
      <c r="E352">
        <f>MATCH($B352,'All scores'!$A:$A,TRUE)</f>
        <v>172</v>
      </c>
      <c r="F352" t="str">
        <f t="shared" ca="1" si="446"/>
        <v>North Melbourne</v>
      </c>
      <c r="G352" s="9">
        <f t="shared" ref="G352:G368" ca="1" si="474">VLOOKUP(F352,$I$2:$AG$19,B352+1,FALSE)</f>
        <v>1510.6239624628467</v>
      </c>
      <c r="H352" t="b">
        <f t="shared" ca="1" si="447"/>
        <v>0</v>
      </c>
      <c r="I352" s="6" t="str">
        <f t="shared" ref="I352:I368" ca="1" si="475">IFERROR(VLOOKUP($A352,INDIRECT(_xlfn.CONCAT("'All scores'!$B$",$D352,":$T$",$E352)),1,FALSE),F352)</f>
        <v>Brisbane Lions</v>
      </c>
      <c r="J352">
        <f t="shared" ca="1" si="460"/>
        <v>200</v>
      </c>
      <c r="K352" s="4">
        <f t="shared" ref="K352:K368" ca="1" si="476">1/(1+(10^((G352-C352-J352)/400)))</f>
        <v>0.62332161738390957</v>
      </c>
      <c r="L352" s="6" t="str">
        <f t="shared" ca="1" si="448"/>
        <v>North Melbourne</v>
      </c>
      <c r="M352" s="6" t="str">
        <f t="shared" ref="M352:M368" ca="1" si="477">IF(L352=A352,F352,A352)</f>
        <v>Brisbane Lions</v>
      </c>
      <c r="N352">
        <f t="shared" ref="N352:N368" ca="1" si="478">IF(L352="Draw",0.5,IF(L352=A352,1,0))</f>
        <v>0</v>
      </c>
      <c r="O352" s="3">
        <f t="shared" ca="1" si="449"/>
        <v>-3</v>
      </c>
      <c r="P352" s="8">
        <f t="shared" ca="1" si="461"/>
        <v>1.3862943611198906</v>
      </c>
      <c r="Q352" s="7">
        <f t="shared" ref="Q352:Q368" ca="1" si="479">VLOOKUP(L352,$I$2:$AG$19,$B352+1,FALSE)</f>
        <v>1510.6239624628467</v>
      </c>
      <c r="R352" s="7">
        <f t="shared" ref="R352:R368" ca="1" si="480">VLOOKUP(M352,$I$2:$AG$19,$B352+1,FALSE)</f>
        <v>1398.1205592315021</v>
      </c>
      <c r="S352" s="8">
        <f t="shared" ref="S352:S368" ca="1" si="481">IFERROR((MVC/((Q352-R352)*0.001+MVC))*P352,1)</f>
        <v>1.3708715892020513</v>
      </c>
      <c r="T352" s="9">
        <f t="shared" ref="T352:T368" ca="1" si="482">IFERROR(C352+k*S352*(N352-K352),C352)</f>
        <v>1381.0306813073605</v>
      </c>
      <c r="U352" s="9">
        <f t="shared" ca="1" si="462"/>
        <v>-112.50340323134469</v>
      </c>
      <c r="Z352" s="9"/>
    </row>
    <row r="353" spans="1:26">
      <c r="A353" t="s">
        <v>8</v>
      </c>
      <c r="B353">
        <v>20</v>
      </c>
      <c r="C353">
        <f t="shared" ca="1" si="473"/>
        <v>1239.1589750975154</v>
      </c>
      <c r="D353">
        <f>MATCH($B353,'All scores'!$A:$A,FALSE)</f>
        <v>164</v>
      </c>
      <c r="E353">
        <f>MATCH($B353,'All scores'!$A:$A,TRUE)</f>
        <v>172</v>
      </c>
      <c r="F353" t="str">
        <f t="shared" ca="1" si="446"/>
        <v>GWS</v>
      </c>
      <c r="G353" s="9">
        <f t="shared" ca="1" si="474"/>
        <v>1583.7020378067793</v>
      </c>
      <c r="H353" t="b">
        <f t="shared" ca="1" si="447"/>
        <v>0</v>
      </c>
      <c r="I353" s="6" t="str">
        <f t="shared" ca="1" si="475"/>
        <v>Carlton</v>
      </c>
      <c r="J353">
        <f t="shared" ca="1" si="460"/>
        <v>200</v>
      </c>
      <c r="K353" s="4">
        <f t="shared" ca="1" si="476"/>
        <v>0.30321035613049097</v>
      </c>
      <c r="L353" s="6" t="str">
        <f t="shared" ca="1" si="448"/>
        <v>GWS</v>
      </c>
      <c r="M353" s="6" t="str">
        <f t="shared" ca="1" si="477"/>
        <v>Carlton</v>
      </c>
      <c r="N353">
        <f t="shared" ca="1" si="478"/>
        <v>0</v>
      </c>
      <c r="O353" s="3">
        <f t="shared" ca="1" si="449"/>
        <v>-105</v>
      </c>
      <c r="P353" s="8">
        <f t="shared" ca="1" si="461"/>
        <v>4.6634390941120669</v>
      </c>
      <c r="Q353" s="7">
        <f t="shared" ca="1" si="479"/>
        <v>1583.7020378067793</v>
      </c>
      <c r="R353" s="7">
        <f t="shared" ca="1" si="480"/>
        <v>1239.1589750975154</v>
      </c>
      <c r="S353" s="8">
        <f t="shared" ca="1" si="481"/>
        <v>4.5081151152274286</v>
      </c>
      <c r="T353" s="9">
        <f t="shared" ca="1" si="482"/>
        <v>1211.8208313062082</v>
      </c>
      <c r="U353" s="9">
        <f t="shared" ca="1" si="462"/>
        <v>-344.54306270926395</v>
      </c>
      <c r="Z353" s="9"/>
    </row>
    <row r="354" spans="1:26">
      <c r="A354" t="s">
        <v>18</v>
      </c>
      <c r="B354">
        <v>20</v>
      </c>
      <c r="C354">
        <f t="shared" ca="1" si="473"/>
        <v>1613.1237863708493</v>
      </c>
      <c r="D354">
        <f>MATCH($B354,'All scores'!$A:$A,FALSE)</f>
        <v>164</v>
      </c>
      <c r="E354">
        <f>MATCH($B354,'All scores'!$A:$A,TRUE)</f>
        <v>172</v>
      </c>
      <c r="F354" t="str">
        <f t="shared" ca="1" si="446"/>
        <v>Sydney</v>
      </c>
      <c r="G354" s="9">
        <f t="shared" ca="1" si="474"/>
        <v>1559.3054038804294</v>
      </c>
      <c r="H354" t="b">
        <f t="shared" ca="1" si="447"/>
        <v>0</v>
      </c>
      <c r="I354" s="6" t="str">
        <f t="shared" ca="1" si="475"/>
        <v>Sydney</v>
      </c>
      <c r="J354">
        <f t="shared" ca="1" si="460"/>
        <v>-200</v>
      </c>
      <c r="K354" s="4">
        <f t="shared" ca="1" si="476"/>
        <v>0.30122126906807245</v>
      </c>
      <c r="L354" s="6" t="str">
        <f t="shared" ca="1" si="448"/>
        <v>Sydney</v>
      </c>
      <c r="M354" s="6" t="str">
        <f t="shared" ca="1" si="477"/>
        <v>Collingwood</v>
      </c>
      <c r="N354">
        <f t="shared" ca="1" si="478"/>
        <v>0</v>
      </c>
      <c r="O354" s="3">
        <f t="shared" ca="1" si="449"/>
        <v>-2</v>
      </c>
      <c r="P354" s="8">
        <f t="shared" ca="1" si="461"/>
        <v>1.0986122886681098</v>
      </c>
      <c r="Q354" s="7">
        <f t="shared" ca="1" si="479"/>
        <v>1559.3054038804294</v>
      </c>
      <c r="R354" s="7">
        <f t="shared" ca="1" si="480"/>
        <v>1613.1237863708493</v>
      </c>
      <c r="S354" s="8">
        <f t="shared" ca="1" si="481"/>
        <v>1.1045568348903634</v>
      </c>
      <c r="T354" s="9">
        <f t="shared" ca="1" si="482"/>
        <v>1606.4694661395795</v>
      </c>
      <c r="U354" s="9">
        <f t="shared" ca="1" si="462"/>
        <v>53.818382490419935</v>
      </c>
      <c r="Z354" s="9"/>
    </row>
    <row r="355" spans="1:26">
      <c r="A355" t="s">
        <v>9</v>
      </c>
      <c r="B355">
        <v>20</v>
      </c>
      <c r="C355">
        <f t="shared" ca="1" si="473"/>
        <v>1613.1246690903567</v>
      </c>
      <c r="D355">
        <f>MATCH($B355,'All scores'!$A:$A,FALSE)</f>
        <v>164</v>
      </c>
      <c r="E355">
        <f>MATCH($B355,'All scores'!$A:$A,TRUE)</f>
        <v>172</v>
      </c>
      <c r="F355" t="str">
        <f t="shared" ca="1" si="446"/>
        <v>Hawthorn</v>
      </c>
      <c r="G355" s="9">
        <f t="shared" ca="1" si="474"/>
        <v>1532.2294589343901</v>
      </c>
      <c r="H355" t="b">
        <f t="shared" ca="1" si="447"/>
        <v>1</v>
      </c>
      <c r="I355" s="6" t="str">
        <f t="shared" ca="1" si="475"/>
        <v>Hawthorn</v>
      </c>
      <c r="J355">
        <f t="shared" ca="1" si="460"/>
        <v>0</v>
      </c>
      <c r="K355" s="4">
        <f t="shared" ca="1" si="476"/>
        <v>0.614358454972178</v>
      </c>
      <c r="L355" s="6" t="str">
        <f t="shared" ca="1" si="448"/>
        <v>Hawthorn</v>
      </c>
      <c r="M355" s="6" t="str">
        <f t="shared" ca="1" si="477"/>
        <v>Essendon</v>
      </c>
      <c r="N355">
        <f t="shared" ca="1" si="478"/>
        <v>0</v>
      </c>
      <c r="O355" s="3">
        <f t="shared" ca="1" si="449"/>
        <v>-4</v>
      </c>
      <c r="P355" s="8">
        <f t="shared" ca="1" si="461"/>
        <v>1.6094379124341003</v>
      </c>
      <c r="Q355" s="7">
        <f t="shared" ca="1" si="479"/>
        <v>1532.2294589343901</v>
      </c>
      <c r="R355" s="7">
        <f t="shared" ca="1" si="480"/>
        <v>1613.1246690903567</v>
      </c>
      <c r="S355" s="8">
        <f t="shared" ca="1" si="481"/>
        <v>1.6225636753852735</v>
      </c>
      <c r="T355" s="9">
        <f t="shared" ca="1" si="482"/>
        <v>1593.1879548362833</v>
      </c>
      <c r="U355" s="9">
        <f t="shared" ca="1" si="462"/>
        <v>80.895210155966652</v>
      </c>
      <c r="Z355" s="9"/>
    </row>
    <row r="356" spans="1:26">
      <c r="A356" t="s">
        <v>14</v>
      </c>
      <c r="B356">
        <v>20</v>
      </c>
      <c r="C356">
        <f t="shared" ca="1" si="473"/>
        <v>1371.9604416532638</v>
      </c>
      <c r="D356">
        <f>MATCH($B356,'All scores'!$A:$A,FALSE)</f>
        <v>164</v>
      </c>
      <c r="E356">
        <f>MATCH($B356,'All scores'!$A:$A,TRUE)</f>
        <v>172</v>
      </c>
      <c r="F356" t="str">
        <f t="shared" ca="1" si="446"/>
        <v>West Coast</v>
      </c>
      <c r="G356" s="9">
        <f t="shared" ca="1" si="474"/>
        <v>1632.4089981127568</v>
      </c>
      <c r="H356" t="b">
        <f t="shared" ca="1" si="447"/>
        <v>1</v>
      </c>
      <c r="I356" s="6" t="str">
        <f t="shared" ca="1" si="475"/>
        <v>West Coast</v>
      </c>
      <c r="J356">
        <f t="shared" ca="1" si="460"/>
        <v>0</v>
      </c>
      <c r="K356" s="4">
        <f t="shared" ca="1" si="476"/>
        <v>0.18253555865836699</v>
      </c>
      <c r="L356" s="6" t="str">
        <f t="shared" ca="1" si="448"/>
        <v>West Coast</v>
      </c>
      <c r="M356" s="6" t="str">
        <f t="shared" ca="1" si="477"/>
        <v>Fremantle</v>
      </c>
      <c r="N356">
        <f t="shared" ca="1" si="478"/>
        <v>0</v>
      </c>
      <c r="O356" s="3">
        <f t="shared" ca="1" si="449"/>
        <v>-58</v>
      </c>
      <c r="P356" s="8">
        <f t="shared" ca="1" si="461"/>
        <v>4.0775374439057197</v>
      </c>
      <c r="Q356" s="7">
        <f t="shared" ca="1" si="479"/>
        <v>1632.4089981127568</v>
      </c>
      <c r="R356" s="7">
        <f t="shared" ca="1" si="480"/>
        <v>1371.9604416532638</v>
      </c>
      <c r="S356" s="8">
        <f t="shared" ca="1" si="481"/>
        <v>3.974034294376628</v>
      </c>
      <c r="T356" s="9">
        <f t="shared" ca="1" si="482"/>
        <v>1357.4523902522328</v>
      </c>
      <c r="U356" s="9">
        <f t="shared" ca="1" si="462"/>
        <v>-260.44855645949292</v>
      </c>
      <c r="Z356" s="9"/>
    </row>
    <row r="357" spans="1:26">
      <c r="A357" t="s">
        <v>22</v>
      </c>
      <c r="B357">
        <v>20</v>
      </c>
      <c r="C357">
        <f t="shared" ca="1" si="473"/>
        <v>1687.7699319384155</v>
      </c>
      <c r="D357">
        <f>MATCH($B357,'All scores'!$A:$A,FALSE)</f>
        <v>164</v>
      </c>
      <c r="E357">
        <f>MATCH($B357,'All scores'!$A:$A,TRUE)</f>
        <v>172</v>
      </c>
      <c r="F357" t="str">
        <f t="shared" ca="1" si="446"/>
        <v>Richmond</v>
      </c>
      <c r="G357" s="9">
        <f t="shared" ca="1" si="474"/>
        <v>1724.7524568709998</v>
      </c>
      <c r="H357" t="b">
        <f t="shared" ca="1" si="447"/>
        <v>1</v>
      </c>
      <c r="I357" s="6" t="str">
        <f t="shared" ca="1" si="475"/>
        <v>Richmond</v>
      </c>
      <c r="J357">
        <f t="shared" ca="1" si="460"/>
        <v>0</v>
      </c>
      <c r="K357" s="4">
        <f t="shared" ca="1" si="476"/>
        <v>0.4469779705363624</v>
      </c>
      <c r="L357" s="6" t="str">
        <f t="shared" ca="1" si="448"/>
        <v>Richmond</v>
      </c>
      <c r="M357" s="6" t="str">
        <f t="shared" ca="1" si="477"/>
        <v>Geelong</v>
      </c>
      <c r="N357">
        <f t="shared" ca="1" si="478"/>
        <v>0</v>
      </c>
      <c r="O357" s="3">
        <f t="shared" ca="1" si="449"/>
        <v>-3</v>
      </c>
      <c r="P357" s="8">
        <f t="shared" ca="1" si="461"/>
        <v>1.3862943611198906</v>
      </c>
      <c r="Q357" s="7">
        <f t="shared" ca="1" si="479"/>
        <v>1724.7524568709998</v>
      </c>
      <c r="R357" s="7">
        <f t="shared" ca="1" si="480"/>
        <v>1687.7699319384155</v>
      </c>
      <c r="S357" s="8">
        <f t="shared" ca="1" si="481"/>
        <v>1.3811863851274384</v>
      </c>
      <c r="T357" s="9">
        <f t="shared" ca="1" si="482"/>
        <v>1675.4227341912813</v>
      </c>
      <c r="U357" s="9">
        <f t="shared" ca="1" si="462"/>
        <v>-36.982524932584283</v>
      </c>
      <c r="Z357" s="9"/>
    </row>
    <row r="358" spans="1:26">
      <c r="A358" t="s">
        <v>15</v>
      </c>
      <c r="B358">
        <v>20</v>
      </c>
      <c r="C358">
        <f t="shared" ca="1" si="473"/>
        <v>1241.3468503147055</v>
      </c>
      <c r="D358">
        <f>MATCH($B358,'All scores'!$A:$A,FALSE)</f>
        <v>164</v>
      </c>
      <c r="E358">
        <f>MATCH($B358,'All scores'!$A:$A,TRUE)</f>
        <v>172</v>
      </c>
      <c r="F358" t="str">
        <f t="shared" ca="1" si="446"/>
        <v>Melbourne</v>
      </c>
      <c r="G358" s="9">
        <f t="shared" ca="1" si="474"/>
        <v>1622.157185227936</v>
      </c>
      <c r="H358" t="b">
        <f t="shared" ca="1" si="447"/>
        <v>0</v>
      </c>
      <c r="I358" s="6" t="str">
        <f t="shared" ca="1" si="475"/>
        <v>Melbourne</v>
      </c>
      <c r="J358">
        <f t="shared" ca="1" si="460"/>
        <v>-200</v>
      </c>
      <c r="K358" s="4">
        <f t="shared" ca="1" si="476"/>
        <v>3.411152585463615E-2</v>
      </c>
      <c r="L358" s="6" t="str">
        <f t="shared" ca="1" si="448"/>
        <v>Melbourne</v>
      </c>
      <c r="M358" s="6" t="str">
        <f t="shared" ca="1" si="477"/>
        <v>Gold Coast</v>
      </c>
      <c r="N358">
        <f t="shared" ca="1" si="478"/>
        <v>0</v>
      </c>
      <c r="O358" s="3">
        <f t="shared" ca="1" si="449"/>
        <v>-96</v>
      </c>
      <c r="P358" s="8">
        <f t="shared" ca="1" si="461"/>
        <v>4.5747109785033828</v>
      </c>
      <c r="Q358" s="7">
        <f t="shared" ca="1" si="479"/>
        <v>1622.157185227936</v>
      </c>
      <c r="R358" s="7">
        <f t="shared" ca="1" si="480"/>
        <v>1241.3468503147055</v>
      </c>
      <c r="S358" s="8">
        <f t="shared" ca="1" si="481"/>
        <v>4.4068919775149915</v>
      </c>
      <c r="T358" s="9">
        <f t="shared" ca="1" si="482"/>
        <v>1238.3403341221137</v>
      </c>
      <c r="U358" s="9">
        <f t="shared" ca="1" si="462"/>
        <v>-380.81033491323046</v>
      </c>
      <c r="Z358" s="9"/>
    </row>
    <row r="359" spans="1:26">
      <c r="A359" t="s">
        <v>19</v>
      </c>
      <c r="B359">
        <v>20</v>
      </c>
      <c r="C359">
        <f t="shared" ca="1" si="473"/>
        <v>1583.7020378067793</v>
      </c>
      <c r="D359">
        <f>MATCH($B359,'All scores'!$A:$A,FALSE)</f>
        <v>164</v>
      </c>
      <c r="E359">
        <f>MATCH($B359,'All scores'!$A:$A,TRUE)</f>
        <v>172</v>
      </c>
      <c r="F359" t="str">
        <f t="shared" ca="1" si="446"/>
        <v>Carlton</v>
      </c>
      <c r="G359" s="9">
        <f t="shared" ca="1" si="474"/>
        <v>1239.1589750975154</v>
      </c>
      <c r="H359" t="b">
        <f t="shared" ca="1" si="447"/>
        <v>0</v>
      </c>
      <c r="I359" s="6" t="str">
        <f t="shared" ca="1" si="475"/>
        <v>Carlton</v>
      </c>
      <c r="J359">
        <f t="shared" ca="1" si="460"/>
        <v>-200</v>
      </c>
      <c r="K359" s="4">
        <f t="shared" ca="1" si="476"/>
        <v>0.69678964386950903</v>
      </c>
      <c r="L359" s="6" t="str">
        <f t="shared" ca="1" si="448"/>
        <v>GWS</v>
      </c>
      <c r="M359" s="6" t="str">
        <f t="shared" ca="1" si="477"/>
        <v>Carlton</v>
      </c>
      <c r="N359">
        <f t="shared" ca="1" si="478"/>
        <v>1</v>
      </c>
      <c r="O359" s="3">
        <f t="shared" ca="1" si="449"/>
        <v>105</v>
      </c>
      <c r="P359" s="8">
        <f t="shared" ca="1" si="461"/>
        <v>4.6634390941120669</v>
      </c>
      <c r="Q359" s="7">
        <f t="shared" ca="1" si="479"/>
        <v>1583.7020378067793</v>
      </c>
      <c r="R359" s="7">
        <f t="shared" ca="1" si="480"/>
        <v>1239.1589750975154</v>
      </c>
      <c r="S359" s="8">
        <f t="shared" ca="1" si="481"/>
        <v>4.5081151152274286</v>
      </c>
      <c r="T359" s="9">
        <f t="shared" ca="1" si="482"/>
        <v>1611.0401815980865</v>
      </c>
      <c r="U359" s="9">
        <f t="shared" ca="1" si="462"/>
        <v>344.54306270926395</v>
      </c>
      <c r="Z359" s="9"/>
    </row>
    <row r="360" spans="1:26">
      <c r="A360" t="s">
        <v>17</v>
      </c>
      <c r="B360">
        <v>20</v>
      </c>
      <c r="C360">
        <f t="shared" ca="1" si="473"/>
        <v>1532.2294589343901</v>
      </c>
      <c r="D360">
        <f>MATCH($B360,'All scores'!$A:$A,FALSE)</f>
        <v>164</v>
      </c>
      <c r="E360">
        <f>MATCH($B360,'All scores'!$A:$A,TRUE)</f>
        <v>172</v>
      </c>
      <c r="F360" t="str">
        <f t="shared" ca="1" si="446"/>
        <v>Essendon</v>
      </c>
      <c r="G360" s="9">
        <f t="shared" ca="1" si="474"/>
        <v>1613.1246690903567</v>
      </c>
      <c r="H360" t="b">
        <f t="shared" ca="1" si="447"/>
        <v>1</v>
      </c>
      <c r="I360" s="6" t="str">
        <f t="shared" ca="1" si="475"/>
        <v>Hawthorn</v>
      </c>
      <c r="J360">
        <f t="shared" ca="1" si="460"/>
        <v>0</v>
      </c>
      <c r="K360" s="4">
        <f t="shared" ca="1" si="476"/>
        <v>0.38564154502782194</v>
      </c>
      <c r="L360" s="6" t="str">
        <f t="shared" ca="1" si="448"/>
        <v>Hawthorn</v>
      </c>
      <c r="M360" s="6" t="str">
        <f t="shared" ca="1" si="477"/>
        <v>Essendon</v>
      </c>
      <c r="N360">
        <f t="shared" ca="1" si="478"/>
        <v>1</v>
      </c>
      <c r="O360" s="3">
        <f t="shared" ca="1" si="449"/>
        <v>4</v>
      </c>
      <c r="P360" s="8">
        <f t="shared" ca="1" si="461"/>
        <v>1.6094379124341003</v>
      </c>
      <c r="Q360" s="7">
        <f t="shared" ca="1" si="479"/>
        <v>1532.2294589343901</v>
      </c>
      <c r="R360" s="7">
        <f t="shared" ca="1" si="480"/>
        <v>1613.1246690903567</v>
      </c>
      <c r="S360" s="8">
        <f t="shared" ca="1" si="481"/>
        <v>1.6225636753852735</v>
      </c>
      <c r="T360" s="9">
        <f t="shared" ca="1" si="482"/>
        <v>1552.1661731884635</v>
      </c>
      <c r="U360" s="9">
        <f t="shared" ca="1" si="462"/>
        <v>-80.895210155966652</v>
      </c>
      <c r="Z360" s="9"/>
    </row>
    <row r="361" spans="1:26">
      <c r="A361" t="s">
        <v>21</v>
      </c>
      <c r="B361">
        <v>20</v>
      </c>
      <c r="C361">
        <f t="shared" ca="1" si="473"/>
        <v>1622.157185227936</v>
      </c>
      <c r="D361">
        <f>MATCH($B361,'All scores'!$A:$A,FALSE)</f>
        <v>164</v>
      </c>
      <c r="E361">
        <f>MATCH($B361,'All scores'!$A:$A,TRUE)</f>
        <v>172</v>
      </c>
      <c r="F361" t="str">
        <f t="shared" ca="1" si="446"/>
        <v>Gold Coast</v>
      </c>
      <c r="G361" s="9">
        <f t="shared" ca="1" si="474"/>
        <v>1241.3468503147055</v>
      </c>
      <c r="H361" t="b">
        <f t="shared" ca="1" si="447"/>
        <v>0</v>
      </c>
      <c r="I361" s="6" t="str">
        <f t="shared" ca="1" si="475"/>
        <v>Melbourne</v>
      </c>
      <c r="J361">
        <f t="shared" ca="1" si="460"/>
        <v>200</v>
      </c>
      <c r="K361" s="4">
        <f t="shared" ca="1" si="476"/>
        <v>0.96588847414536372</v>
      </c>
      <c r="L361" s="6" t="str">
        <f t="shared" ca="1" si="448"/>
        <v>Melbourne</v>
      </c>
      <c r="M361" s="6" t="str">
        <f t="shared" ca="1" si="477"/>
        <v>Gold Coast</v>
      </c>
      <c r="N361">
        <f t="shared" ca="1" si="478"/>
        <v>1</v>
      </c>
      <c r="O361" s="3">
        <f t="shared" ca="1" si="449"/>
        <v>96</v>
      </c>
      <c r="P361" s="8">
        <f t="shared" ca="1" si="461"/>
        <v>4.5747109785033828</v>
      </c>
      <c r="Q361" s="7">
        <f t="shared" ca="1" si="479"/>
        <v>1622.157185227936</v>
      </c>
      <c r="R361" s="7">
        <f t="shared" ca="1" si="480"/>
        <v>1241.3468503147055</v>
      </c>
      <c r="S361" s="8">
        <f t="shared" ca="1" si="481"/>
        <v>4.4068919775149915</v>
      </c>
      <c r="T361" s="9">
        <f t="shared" ca="1" si="482"/>
        <v>1625.1637014205278</v>
      </c>
      <c r="U361" s="9">
        <f t="shared" ca="1" si="462"/>
        <v>380.81033491323046</v>
      </c>
      <c r="Z361" s="9"/>
    </row>
    <row r="362" spans="1:26">
      <c r="A362" t="s">
        <v>16</v>
      </c>
      <c r="B362">
        <v>20</v>
      </c>
      <c r="C362">
        <f t="shared" ca="1" si="473"/>
        <v>1510.6239624628467</v>
      </c>
      <c r="D362">
        <f>MATCH($B362,'All scores'!$A:$A,FALSE)</f>
        <v>164</v>
      </c>
      <c r="E362">
        <f>MATCH($B362,'All scores'!$A:$A,TRUE)</f>
        <v>172</v>
      </c>
      <c r="F362" t="str">
        <f t="shared" ca="1" si="446"/>
        <v>Brisbane Lions</v>
      </c>
      <c r="G362" s="9">
        <f t="shared" ca="1" si="474"/>
        <v>1398.1205592315021</v>
      </c>
      <c r="H362" t="b">
        <f t="shared" ca="1" si="447"/>
        <v>0</v>
      </c>
      <c r="I362" s="6" t="str">
        <f t="shared" ca="1" si="475"/>
        <v>Brisbane Lions</v>
      </c>
      <c r="J362">
        <f t="shared" ca="1" si="460"/>
        <v>-200</v>
      </c>
      <c r="K362" s="4">
        <f t="shared" ca="1" si="476"/>
        <v>0.37667838261609038</v>
      </c>
      <c r="L362" s="6" t="str">
        <f t="shared" ca="1" si="448"/>
        <v>North Melbourne</v>
      </c>
      <c r="M362" s="6" t="str">
        <f t="shared" ca="1" si="477"/>
        <v>Brisbane Lions</v>
      </c>
      <c r="N362">
        <f t="shared" ca="1" si="478"/>
        <v>1</v>
      </c>
      <c r="O362" s="3">
        <f t="shared" ca="1" si="449"/>
        <v>3</v>
      </c>
      <c r="P362" s="8">
        <f t="shared" ca="1" si="461"/>
        <v>1.3862943611198906</v>
      </c>
      <c r="Q362" s="7">
        <f t="shared" ca="1" si="479"/>
        <v>1510.6239624628467</v>
      </c>
      <c r="R362" s="7">
        <f t="shared" ca="1" si="480"/>
        <v>1398.1205592315021</v>
      </c>
      <c r="S362" s="8">
        <f t="shared" ca="1" si="481"/>
        <v>1.3708715892020513</v>
      </c>
      <c r="T362" s="9">
        <f t="shared" ca="1" si="482"/>
        <v>1527.7138403869883</v>
      </c>
      <c r="U362" s="9">
        <f t="shared" ca="1" si="462"/>
        <v>112.50340323134469</v>
      </c>
      <c r="Z362" s="9"/>
    </row>
    <row r="363" spans="1:26">
      <c r="A363" t="s">
        <v>13</v>
      </c>
      <c r="B363">
        <v>20</v>
      </c>
      <c r="C363">
        <f t="shared" ca="1" si="473"/>
        <v>1600.7654521572128</v>
      </c>
      <c r="D363">
        <f>MATCH($B363,'All scores'!$A:$A,FALSE)</f>
        <v>164</v>
      </c>
      <c r="E363">
        <f>MATCH($B363,'All scores'!$A:$A,TRUE)</f>
        <v>172</v>
      </c>
      <c r="F363" t="str">
        <f t="shared" ca="1" si="446"/>
        <v>Adelaide</v>
      </c>
      <c r="G363" s="9">
        <f t="shared" ca="1" si="474"/>
        <v>1420.9952533909677</v>
      </c>
      <c r="H363" t="b">
        <f t="shared" ca="1" si="447"/>
        <v>1</v>
      </c>
      <c r="I363" s="6" t="str">
        <f t="shared" ca="1" si="475"/>
        <v>Adelaide</v>
      </c>
      <c r="J363">
        <f t="shared" ca="1" si="460"/>
        <v>0</v>
      </c>
      <c r="K363" s="4">
        <f t="shared" ca="1" si="476"/>
        <v>0.73785324119518036</v>
      </c>
      <c r="L363" s="6" t="str">
        <f t="shared" ca="1" si="448"/>
        <v>Adelaide</v>
      </c>
      <c r="M363" s="6" t="str">
        <f t="shared" ca="1" si="477"/>
        <v>Port Adelaide</v>
      </c>
      <c r="N363">
        <f t="shared" ca="1" si="478"/>
        <v>0</v>
      </c>
      <c r="O363" s="3">
        <f t="shared" ca="1" si="449"/>
        <v>-3</v>
      </c>
      <c r="P363" s="8">
        <f t="shared" ca="1" si="461"/>
        <v>1.3862943611198906</v>
      </c>
      <c r="Q363" s="7">
        <f t="shared" ca="1" si="479"/>
        <v>1420.9952533909677</v>
      </c>
      <c r="R363" s="7">
        <f t="shared" ca="1" si="480"/>
        <v>1600.7654521572128</v>
      </c>
      <c r="S363" s="8">
        <f t="shared" ca="1" si="481"/>
        <v>1.4116720170293011</v>
      </c>
      <c r="T363" s="9">
        <f t="shared" ca="1" si="482"/>
        <v>1579.9333166918207</v>
      </c>
      <c r="U363" s="9">
        <f t="shared" ca="1" si="462"/>
        <v>179.77019876624513</v>
      </c>
      <c r="Z363" s="9"/>
    </row>
    <row r="364" spans="1:26">
      <c r="A364" t="s">
        <v>7</v>
      </c>
      <c r="B364">
        <v>20</v>
      </c>
      <c r="C364">
        <f t="shared" ca="1" si="473"/>
        <v>1724.7524568709998</v>
      </c>
      <c r="D364">
        <f>MATCH($B364,'All scores'!$A:$A,FALSE)</f>
        <v>164</v>
      </c>
      <c r="E364">
        <f>MATCH($B364,'All scores'!$A:$A,TRUE)</f>
        <v>172</v>
      </c>
      <c r="F364" t="str">
        <f t="shared" ca="1" si="446"/>
        <v>Geelong</v>
      </c>
      <c r="G364" s="9">
        <f t="shared" ca="1" si="474"/>
        <v>1687.7699319384155</v>
      </c>
      <c r="H364" t="b">
        <f t="shared" ca="1" si="447"/>
        <v>1</v>
      </c>
      <c r="I364" s="6" t="str">
        <f t="shared" ca="1" si="475"/>
        <v>Richmond</v>
      </c>
      <c r="J364">
        <f t="shared" ca="1" si="460"/>
        <v>0</v>
      </c>
      <c r="K364" s="4">
        <f t="shared" ca="1" si="476"/>
        <v>0.55302202946363765</v>
      </c>
      <c r="L364" s="6" t="str">
        <f t="shared" ca="1" si="448"/>
        <v>Richmond</v>
      </c>
      <c r="M364" s="6" t="str">
        <f t="shared" ca="1" si="477"/>
        <v>Geelong</v>
      </c>
      <c r="N364">
        <f t="shared" ca="1" si="478"/>
        <v>1</v>
      </c>
      <c r="O364" s="3">
        <f t="shared" ca="1" si="449"/>
        <v>3</v>
      </c>
      <c r="P364" s="8">
        <f t="shared" ca="1" si="461"/>
        <v>1.3862943611198906</v>
      </c>
      <c r="Q364" s="7">
        <f t="shared" ca="1" si="479"/>
        <v>1724.7524568709998</v>
      </c>
      <c r="R364" s="7">
        <f t="shared" ca="1" si="480"/>
        <v>1687.7699319384155</v>
      </c>
      <c r="S364" s="8">
        <f t="shared" ca="1" si="481"/>
        <v>1.3811863851274384</v>
      </c>
      <c r="T364" s="9">
        <f t="shared" ca="1" si="482"/>
        <v>1737.0996546181341</v>
      </c>
      <c r="U364" s="9">
        <f t="shared" ca="1" si="462"/>
        <v>36.982524932584283</v>
      </c>
      <c r="Z364" s="9"/>
    </row>
    <row r="365" spans="1:26">
      <c r="A365" t="s">
        <v>11</v>
      </c>
      <c r="B365">
        <v>20</v>
      </c>
      <c r="C365">
        <f t="shared" ca="1" si="473"/>
        <v>1330.1133747210804</v>
      </c>
      <c r="D365">
        <f>MATCH($B365,'All scores'!$A:$A,FALSE)</f>
        <v>164</v>
      </c>
      <c r="E365">
        <f>MATCH($B365,'All scores'!$A:$A,TRUE)</f>
        <v>172</v>
      </c>
      <c r="F365" t="str">
        <f t="shared" ca="1" si="446"/>
        <v>Western Bulldogs</v>
      </c>
      <c r="G365" s="9">
        <f t="shared" ca="1" si="474"/>
        <v>1318.3412027379927</v>
      </c>
      <c r="H365" t="b">
        <f t="shared" ca="1" si="447"/>
        <v>1</v>
      </c>
      <c r="I365" s="6" t="str">
        <f t="shared" ca="1" si="475"/>
        <v>St. Kilda</v>
      </c>
      <c r="J365">
        <f t="shared" ca="1" si="460"/>
        <v>0</v>
      </c>
      <c r="K365" s="4">
        <f t="shared" ca="1" si="476"/>
        <v>0.51693503700816024</v>
      </c>
      <c r="L365" s="6" t="str">
        <f t="shared" ca="1" si="448"/>
        <v>Western Bulldogs</v>
      </c>
      <c r="M365" s="6" t="str">
        <f t="shared" ca="1" si="477"/>
        <v>St. Kilda</v>
      </c>
      <c r="N365">
        <f t="shared" ca="1" si="478"/>
        <v>0</v>
      </c>
      <c r="O365" s="3">
        <f t="shared" ca="1" si="449"/>
        <v>-35</v>
      </c>
      <c r="P365" s="8">
        <f t="shared" ca="1" si="461"/>
        <v>3.5835189384561099</v>
      </c>
      <c r="Q365" s="7">
        <f t="shared" ca="1" si="479"/>
        <v>1318.3412027379927</v>
      </c>
      <c r="R365" s="7">
        <f t="shared" ca="1" si="480"/>
        <v>1330.1133747210804</v>
      </c>
      <c r="S365" s="8">
        <f t="shared" ca="1" si="481"/>
        <v>3.5877424906191697</v>
      </c>
      <c r="T365" s="9">
        <f t="shared" ca="1" si="482"/>
        <v>1293.0207787778011</v>
      </c>
      <c r="U365" s="9">
        <f t="shared" ca="1" si="462"/>
        <v>11.772171983087674</v>
      </c>
      <c r="Z365" s="9"/>
    </row>
    <row r="366" spans="1:26">
      <c r="A366" t="s">
        <v>24</v>
      </c>
      <c r="B366">
        <v>20</v>
      </c>
      <c r="C366">
        <f t="shared" ca="1" si="473"/>
        <v>1559.3054038804294</v>
      </c>
      <c r="D366">
        <f>MATCH($B366,'All scores'!$A:$A,FALSE)</f>
        <v>164</v>
      </c>
      <c r="E366">
        <f>MATCH($B366,'All scores'!$A:$A,TRUE)</f>
        <v>172</v>
      </c>
      <c r="F366" t="str">
        <f t="shared" ca="1" si="446"/>
        <v>Collingwood</v>
      </c>
      <c r="G366" s="9">
        <f t="shared" ca="1" si="474"/>
        <v>1613.1237863708493</v>
      </c>
      <c r="H366" t="b">
        <f t="shared" ca="1" si="447"/>
        <v>0</v>
      </c>
      <c r="I366" s="6" t="str">
        <f t="shared" ca="1" si="475"/>
        <v>Sydney</v>
      </c>
      <c r="J366">
        <f t="shared" ca="1" si="460"/>
        <v>200</v>
      </c>
      <c r="K366" s="4">
        <f t="shared" ca="1" si="476"/>
        <v>0.69877873093192755</v>
      </c>
      <c r="L366" s="6" t="str">
        <f t="shared" ca="1" si="448"/>
        <v>Sydney</v>
      </c>
      <c r="M366" s="6" t="str">
        <f t="shared" ca="1" si="477"/>
        <v>Collingwood</v>
      </c>
      <c r="N366">
        <f t="shared" ca="1" si="478"/>
        <v>1</v>
      </c>
      <c r="O366" s="3">
        <f t="shared" ca="1" si="449"/>
        <v>2</v>
      </c>
      <c r="P366" s="8">
        <f t="shared" ca="1" si="461"/>
        <v>1.0986122886681098</v>
      </c>
      <c r="Q366" s="7">
        <f t="shared" ca="1" si="479"/>
        <v>1559.3054038804294</v>
      </c>
      <c r="R366" s="7">
        <f t="shared" ca="1" si="480"/>
        <v>1613.1237863708493</v>
      </c>
      <c r="S366" s="8">
        <f t="shared" ca="1" si="481"/>
        <v>1.1045568348903634</v>
      </c>
      <c r="T366" s="9">
        <f t="shared" ca="1" si="482"/>
        <v>1565.9597241116992</v>
      </c>
      <c r="U366" s="9">
        <f t="shared" ca="1" si="462"/>
        <v>-53.818382490419935</v>
      </c>
      <c r="Z366" s="9"/>
    </row>
    <row r="367" spans="1:26">
      <c r="A367" t="s">
        <v>23</v>
      </c>
      <c r="B367">
        <v>20</v>
      </c>
      <c r="C367">
        <f t="shared" ca="1" si="473"/>
        <v>1632.4089981127568</v>
      </c>
      <c r="D367">
        <f>MATCH($B367,'All scores'!$A:$A,FALSE)</f>
        <v>164</v>
      </c>
      <c r="E367">
        <f>MATCH($B367,'All scores'!$A:$A,TRUE)</f>
        <v>172</v>
      </c>
      <c r="F367" t="str">
        <f t="shared" ca="1" si="446"/>
        <v>Fremantle</v>
      </c>
      <c r="G367" s="9">
        <f t="shared" ca="1" si="474"/>
        <v>1371.9604416532638</v>
      </c>
      <c r="H367" t="b">
        <f t="shared" ca="1" si="447"/>
        <v>1</v>
      </c>
      <c r="I367" s="6" t="str">
        <f t="shared" ca="1" si="475"/>
        <v>West Coast</v>
      </c>
      <c r="J367">
        <f t="shared" ca="1" si="460"/>
        <v>0</v>
      </c>
      <c r="K367" s="4">
        <f t="shared" ca="1" si="476"/>
        <v>0.8174644413416331</v>
      </c>
      <c r="L367" s="6" t="str">
        <f t="shared" ca="1" si="448"/>
        <v>West Coast</v>
      </c>
      <c r="M367" s="6" t="str">
        <f t="shared" ca="1" si="477"/>
        <v>Fremantle</v>
      </c>
      <c r="N367">
        <f t="shared" ca="1" si="478"/>
        <v>1</v>
      </c>
      <c r="O367" s="3">
        <f t="shared" ca="1" si="449"/>
        <v>58</v>
      </c>
      <c r="P367" s="8">
        <f t="shared" ca="1" si="461"/>
        <v>4.0775374439057197</v>
      </c>
      <c r="Q367" s="7">
        <f t="shared" ca="1" si="479"/>
        <v>1632.4089981127568</v>
      </c>
      <c r="R367" s="7">
        <f t="shared" ca="1" si="480"/>
        <v>1371.9604416532638</v>
      </c>
      <c r="S367" s="8">
        <f t="shared" ca="1" si="481"/>
        <v>3.974034294376628</v>
      </c>
      <c r="T367" s="9">
        <f t="shared" ca="1" si="482"/>
        <v>1646.9170495137878</v>
      </c>
      <c r="U367" s="9">
        <f t="shared" ca="1" si="462"/>
        <v>260.44855645949292</v>
      </c>
      <c r="Z367" s="9"/>
    </row>
    <row r="368" spans="1:26">
      <c r="A368" t="s">
        <v>20</v>
      </c>
      <c r="B368">
        <v>20</v>
      </c>
      <c r="C368">
        <f t="shared" ca="1" si="473"/>
        <v>1318.3412027379927</v>
      </c>
      <c r="D368">
        <f>MATCH($B368,'All scores'!$A:$A,FALSE)</f>
        <v>164</v>
      </c>
      <c r="E368">
        <f>MATCH($B368,'All scores'!$A:$A,TRUE)</f>
        <v>172</v>
      </c>
      <c r="F368" t="str">
        <f t="shared" ca="1" si="446"/>
        <v>St. Kilda</v>
      </c>
      <c r="G368" s="9">
        <f t="shared" ca="1" si="474"/>
        <v>1330.1133747210804</v>
      </c>
      <c r="H368" t="b">
        <f t="shared" ca="1" si="447"/>
        <v>1</v>
      </c>
      <c r="I368" s="6" t="str">
        <f t="shared" ca="1" si="475"/>
        <v>St. Kilda</v>
      </c>
      <c r="J368">
        <f t="shared" ca="1" si="460"/>
        <v>0</v>
      </c>
      <c r="K368" s="4">
        <f t="shared" ca="1" si="476"/>
        <v>0.48306496299183982</v>
      </c>
      <c r="L368" s="6" t="str">
        <f t="shared" ca="1" si="448"/>
        <v>Western Bulldogs</v>
      </c>
      <c r="M368" s="6" t="str">
        <f t="shared" ca="1" si="477"/>
        <v>St. Kilda</v>
      </c>
      <c r="N368">
        <f t="shared" ca="1" si="478"/>
        <v>1</v>
      </c>
      <c r="O368" s="3">
        <f t="shared" ca="1" si="449"/>
        <v>35</v>
      </c>
      <c r="P368" s="8">
        <f t="shared" ca="1" si="461"/>
        <v>3.5835189384561099</v>
      </c>
      <c r="Q368" s="7">
        <f t="shared" ca="1" si="479"/>
        <v>1318.3412027379927</v>
      </c>
      <c r="R368" s="7">
        <f t="shared" ca="1" si="480"/>
        <v>1330.1133747210804</v>
      </c>
      <c r="S368" s="8">
        <f t="shared" ca="1" si="481"/>
        <v>3.5877424906191697</v>
      </c>
      <c r="T368" s="9">
        <f t="shared" ca="1" si="482"/>
        <v>1355.433798681272</v>
      </c>
      <c r="U368" s="9">
        <f t="shared" ca="1" si="462"/>
        <v>-11.772171983087674</v>
      </c>
      <c r="Z368" s="9"/>
    </row>
    <row r="369" spans="1:26">
      <c r="A369" t="s">
        <v>10</v>
      </c>
      <c r="B369">
        <v>21</v>
      </c>
      <c r="C369">
        <f t="shared" ref="C369:C386" ca="1" si="483">VLOOKUP(A369,$I$2:$AG$19,B369+1,FALSE)</f>
        <v>1441.8273888563599</v>
      </c>
      <c r="D369">
        <f>MATCH($B369,'All scores'!$A:$A,FALSE)</f>
        <v>173</v>
      </c>
      <c r="E369">
        <f>MATCH($B369,'All scores'!$A:$A,TRUE)</f>
        <v>181</v>
      </c>
      <c r="F369" t="str">
        <f t="shared" ca="1" si="446"/>
        <v>GWS</v>
      </c>
      <c r="G369" s="9">
        <f t="shared" ref="G369:G386" ca="1" si="484">VLOOKUP(F369,$I$2:$AG$19,B369+1,FALSE)</f>
        <v>1611.0401815980865</v>
      </c>
      <c r="H369" t="b">
        <f t="shared" ca="1" si="447"/>
        <v>0</v>
      </c>
      <c r="I369" s="6" t="str">
        <f t="shared" ref="I369:I386" ca="1" si="485">IFERROR(VLOOKUP($A369,INDIRECT(_xlfn.CONCAT("'All scores'!$B$",$D369,":$T$",$E369)),1,FALSE),F369)</f>
        <v>GWS</v>
      </c>
      <c r="J369">
        <f t="shared" ca="1" si="460"/>
        <v>-200</v>
      </c>
      <c r="K369" s="4">
        <f t="shared" ref="K369:K386" ca="1" si="486">1/(1+(10^((G369-C369-J369)/400)))</f>
        <v>0.10665631834820483</v>
      </c>
      <c r="L369" s="6" t="str">
        <f t="shared" ca="1" si="448"/>
        <v>GWS</v>
      </c>
      <c r="M369" s="6" t="str">
        <f t="shared" ref="M369:M386" ca="1" si="487">IF(L369=A369,F369,A369)</f>
        <v>Adelaide</v>
      </c>
      <c r="N369">
        <f t="shared" ref="N369:N386" ca="1" si="488">IF(L369="Draw",0.5,IF(L369=A369,1,0))</f>
        <v>0</v>
      </c>
      <c r="O369" s="3">
        <f t="shared" ca="1" si="449"/>
        <v>-14</v>
      </c>
      <c r="P369" s="8">
        <f t="shared" ca="1" si="461"/>
        <v>2.7080502011022101</v>
      </c>
      <c r="Q369" s="7">
        <f t="shared" ref="Q369:Q386" ca="1" si="489">VLOOKUP(L369,$I$2:$AG$19,$B369+1,FALSE)</f>
        <v>1611.0401815980865</v>
      </c>
      <c r="R369" s="7">
        <f t="shared" ref="R369:R386" ca="1" si="490">VLOOKUP(M369,$I$2:$AG$19,$B369+1,FALSE)</f>
        <v>1441.8273888563599</v>
      </c>
      <c r="S369" s="8">
        <f t="shared" ref="S369:S386" ca="1" si="491">IFERROR((MVC/((Q369-R369)*0.001+MVC))*P369,1)</f>
        <v>2.662989020187561</v>
      </c>
      <c r="T369" s="9">
        <f t="shared" ref="T369:T386" ca="1" si="492">IFERROR(C369+k*S369*(N369-K369),C369)</f>
        <v>1436.1468967624619</v>
      </c>
      <c r="U369" s="9">
        <f t="shared" ca="1" si="462"/>
        <v>-169.21279274172662</v>
      </c>
      <c r="Z369" s="9"/>
    </row>
    <row r="370" spans="1:26">
      <c r="A370" t="s">
        <v>12</v>
      </c>
      <c r="B370">
        <v>21</v>
      </c>
      <c r="C370">
        <f t="shared" ca="1" si="483"/>
        <v>1381.0306813073605</v>
      </c>
      <c r="D370">
        <f>MATCH($B370,'All scores'!$A:$A,FALSE)</f>
        <v>173</v>
      </c>
      <c r="E370">
        <f>MATCH($B370,'All scores'!$A:$A,TRUE)</f>
        <v>181</v>
      </c>
      <c r="F370" t="str">
        <f t="shared" ca="1" si="446"/>
        <v>Collingwood</v>
      </c>
      <c r="G370" s="9">
        <f t="shared" ca="1" si="484"/>
        <v>1606.4694661395795</v>
      </c>
      <c r="H370" t="b">
        <f t="shared" ca="1" si="447"/>
        <v>0</v>
      </c>
      <c r="I370" s="6" t="str">
        <f t="shared" ca="1" si="485"/>
        <v>Collingwood</v>
      </c>
      <c r="J370">
        <f t="shared" ca="1" si="460"/>
        <v>-200</v>
      </c>
      <c r="K370" s="4">
        <f t="shared" ca="1" si="486"/>
        <v>7.9510060541212374E-2</v>
      </c>
      <c r="L370" s="6" t="str">
        <f t="shared" ca="1" si="448"/>
        <v>Collingwood</v>
      </c>
      <c r="M370" s="6" t="str">
        <f t="shared" ca="1" si="487"/>
        <v>Brisbane Lions</v>
      </c>
      <c r="N370">
        <f t="shared" ca="1" si="488"/>
        <v>0</v>
      </c>
      <c r="O370" s="3">
        <f t="shared" ca="1" si="449"/>
        <v>-31</v>
      </c>
      <c r="P370" s="8">
        <f t="shared" ca="1" si="461"/>
        <v>3.4657359027997265</v>
      </c>
      <c r="Q370" s="7">
        <f t="shared" ca="1" si="489"/>
        <v>1606.4694661395795</v>
      </c>
      <c r="R370" s="7">
        <f t="shared" ca="1" si="490"/>
        <v>1381.0306813073605</v>
      </c>
      <c r="S370" s="8">
        <f t="shared" ca="1" si="491"/>
        <v>3.3893273195675322</v>
      </c>
      <c r="T370" s="9">
        <f t="shared" ca="1" si="492"/>
        <v>1375.6409688999045</v>
      </c>
      <c r="U370" s="9">
        <f t="shared" ca="1" si="462"/>
        <v>-225.43878483221897</v>
      </c>
      <c r="Z370" s="9"/>
    </row>
    <row r="371" spans="1:26">
      <c r="A371" t="s">
        <v>8</v>
      </c>
      <c r="B371">
        <v>21</v>
      </c>
      <c r="C371">
        <f t="shared" ca="1" si="483"/>
        <v>1211.8208313062082</v>
      </c>
      <c r="D371">
        <f>MATCH($B371,'All scores'!$A:$A,FALSE)</f>
        <v>173</v>
      </c>
      <c r="E371">
        <f>MATCH($B371,'All scores'!$A:$A,TRUE)</f>
        <v>181</v>
      </c>
      <c r="F371" t="str">
        <f t="shared" ca="1" si="446"/>
        <v>Fremantle</v>
      </c>
      <c r="G371" s="9">
        <f t="shared" ca="1" si="484"/>
        <v>1357.4523902522328</v>
      </c>
      <c r="H371" t="b">
        <f t="shared" ca="1" si="447"/>
        <v>0</v>
      </c>
      <c r="I371" s="6" t="str">
        <f t="shared" ca="1" si="485"/>
        <v>Fremantle</v>
      </c>
      <c r="J371">
        <f t="shared" ca="1" si="460"/>
        <v>-200</v>
      </c>
      <c r="K371" s="4">
        <f t="shared" ca="1" si="486"/>
        <v>0.12029757963453741</v>
      </c>
      <c r="L371" s="6" t="str">
        <f t="shared" ca="1" si="448"/>
        <v>Fremantle</v>
      </c>
      <c r="M371" s="6" t="str">
        <f t="shared" ca="1" si="487"/>
        <v>Carlton</v>
      </c>
      <c r="N371">
        <f t="shared" ca="1" si="488"/>
        <v>0</v>
      </c>
      <c r="O371" s="3">
        <f t="shared" ca="1" si="449"/>
        <v>-29</v>
      </c>
      <c r="P371" s="8">
        <f t="shared" ca="1" si="461"/>
        <v>3.4011973816621555</v>
      </c>
      <c r="Q371" s="7">
        <f t="shared" ca="1" si="489"/>
        <v>1357.4523902522328</v>
      </c>
      <c r="R371" s="7">
        <f t="shared" ca="1" si="490"/>
        <v>1211.8208313062082</v>
      </c>
      <c r="S371" s="8">
        <f t="shared" ca="1" si="491"/>
        <v>3.3523762043804077</v>
      </c>
      <c r="T371" s="9">
        <f t="shared" ca="1" si="492"/>
        <v>1203.7551764379807</v>
      </c>
      <c r="U371" s="9">
        <f t="shared" ca="1" si="462"/>
        <v>-145.6315589460246</v>
      </c>
      <c r="Z371" s="9"/>
    </row>
    <row r="372" spans="1:26">
      <c r="A372" t="s">
        <v>18</v>
      </c>
      <c r="B372">
        <v>21</v>
      </c>
      <c r="C372">
        <f t="shared" ca="1" si="483"/>
        <v>1606.4694661395795</v>
      </c>
      <c r="D372">
        <f>MATCH($B372,'All scores'!$A:$A,FALSE)</f>
        <v>173</v>
      </c>
      <c r="E372">
        <f>MATCH($B372,'All scores'!$A:$A,TRUE)</f>
        <v>181</v>
      </c>
      <c r="F372" t="str">
        <f t="shared" ca="1" si="446"/>
        <v>Brisbane Lions</v>
      </c>
      <c r="G372" s="9">
        <f t="shared" ca="1" si="484"/>
        <v>1381.0306813073605</v>
      </c>
      <c r="H372" t="b">
        <f t="shared" ca="1" si="447"/>
        <v>0</v>
      </c>
      <c r="I372" s="6" t="str">
        <f t="shared" ca="1" si="485"/>
        <v>Collingwood</v>
      </c>
      <c r="J372">
        <f t="shared" ca="1" si="460"/>
        <v>200</v>
      </c>
      <c r="K372" s="4">
        <f t="shared" ca="1" si="486"/>
        <v>0.92048993945878765</v>
      </c>
      <c r="L372" s="6" t="str">
        <f t="shared" ca="1" si="448"/>
        <v>Collingwood</v>
      </c>
      <c r="M372" s="6" t="str">
        <f t="shared" ca="1" si="487"/>
        <v>Brisbane Lions</v>
      </c>
      <c r="N372">
        <f t="shared" ca="1" si="488"/>
        <v>1</v>
      </c>
      <c r="O372" s="3">
        <f t="shared" ca="1" si="449"/>
        <v>31</v>
      </c>
      <c r="P372" s="8">
        <f t="shared" ca="1" si="461"/>
        <v>3.4657359027997265</v>
      </c>
      <c r="Q372" s="7">
        <f t="shared" ca="1" si="489"/>
        <v>1606.4694661395795</v>
      </c>
      <c r="R372" s="7">
        <f t="shared" ca="1" si="490"/>
        <v>1381.0306813073605</v>
      </c>
      <c r="S372" s="8">
        <f t="shared" ca="1" si="491"/>
        <v>3.3893273195675322</v>
      </c>
      <c r="T372" s="9">
        <f t="shared" ca="1" si="492"/>
        <v>1611.8591785470355</v>
      </c>
      <c r="U372" s="9">
        <f t="shared" ca="1" si="462"/>
        <v>225.43878483221897</v>
      </c>
      <c r="Z372" s="9"/>
    </row>
    <row r="373" spans="1:26">
      <c r="A373" t="s">
        <v>9</v>
      </c>
      <c r="B373">
        <v>21</v>
      </c>
      <c r="C373">
        <f t="shared" ca="1" si="483"/>
        <v>1593.1879548362833</v>
      </c>
      <c r="D373">
        <f>MATCH($B373,'All scores'!$A:$A,FALSE)</f>
        <v>173</v>
      </c>
      <c r="E373">
        <f>MATCH($B373,'All scores'!$A:$A,TRUE)</f>
        <v>181</v>
      </c>
      <c r="F373" t="str">
        <f t="shared" ca="1" si="446"/>
        <v>St. Kilda</v>
      </c>
      <c r="G373" s="9">
        <f t="shared" ca="1" si="484"/>
        <v>1293.0207787778011</v>
      </c>
      <c r="H373" t="b">
        <f t="shared" ca="1" si="447"/>
        <v>1</v>
      </c>
      <c r="I373" s="6" t="str">
        <f t="shared" ca="1" si="485"/>
        <v>Essendon</v>
      </c>
      <c r="J373">
        <f t="shared" ca="1" si="460"/>
        <v>0</v>
      </c>
      <c r="K373" s="4">
        <f t="shared" ca="1" si="486"/>
        <v>0.84914375900616823</v>
      </c>
      <c r="L373" s="6" t="str">
        <f t="shared" ca="1" si="448"/>
        <v>Essendon</v>
      </c>
      <c r="M373" s="6" t="str">
        <f t="shared" ca="1" si="487"/>
        <v>St. Kilda</v>
      </c>
      <c r="N373">
        <f t="shared" ca="1" si="488"/>
        <v>1</v>
      </c>
      <c r="O373" s="3">
        <f t="shared" ca="1" si="449"/>
        <v>43</v>
      </c>
      <c r="P373" s="8">
        <f t="shared" ca="1" si="461"/>
        <v>3.784189633918261</v>
      </c>
      <c r="Q373" s="7">
        <f t="shared" ca="1" si="489"/>
        <v>1593.1879548362833</v>
      </c>
      <c r="R373" s="7">
        <f t="shared" ca="1" si="490"/>
        <v>1293.0207787778011</v>
      </c>
      <c r="S373" s="8">
        <f t="shared" ca="1" si="491"/>
        <v>3.6739108882758349</v>
      </c>
      <c r="T373" s="9">
        <f t="shared" ca="1" si="492"/>
        <v>1604.2726025633153</v>
      </c>
      <c r="U373" s="9">
        <f t="shared" ca="1" si="462"/>
        <v>300.16717605848226</v>
      </c>
      <c r="Z373" s="9"/>
    </row>
    <row r="374" spans="1:26">
      <c r="A374" t="s">
        <v>14</v>
      </c>
      <c r="B374">
        <v>21</v>
      </c>
      <c r="C374">
        <f t="shared" ca="1" si="483"/>
        <v>1357.4523902522328</v>
      </c>
      <c r="D374">
        <f>MATCH($B374,'All scores'!$A:$A,FALSE)</f>
        <v>173</v>
      </c>
      <c r="E374">
        <f>MATCH($B374,'All scores'!$A:$A,TRUE)</f>
        <v>181</v>
      </c>
      <c r="F374" t="str">
        <f t="shared" ca="1" si="446"/>
        <v>Carlton</v>
      </c>
      <c r="G374" s="9">
        <f t="shared" ca="1" si="484"/>
        <v>1211.8208313062082</v>
      </c>
      <c r="H374" t="b">
        <f t="shared" ca="1" si="447"/>
        <v>0</v>
      </c>
      <c r="I374" s="6" t="str">
        <f t="shared" ca="1" si="485"/>
        <v>Fremantle</v>
      </c>
      <c r="J374">
        <f t="shared" ca="1" si="460"/>
        <v>200</v>
      </c>
      <c r="K374" s="4">
        <f t="shared" ca="1" si="486"/>
        <v>0.87970242036546265</v>
      </c>
      <c r="L374" s="6" t="str">
        <f t="shared" ca="1" si="448"/>
        <v>Fremantle</v>
      </c>
      <c r="M374" s="6" t="str">
        <f t="shared" ca="1" si="487"/>
        <v>Carlton</v>
      </c>
      <c r="N374">
        <f t="shared" ca="1" si="488"/>
        <v>1</v>
      </c>
      <c r="O374" s="3">
        <f t="shared" ca="1" si="449"/>
        <v>29</v>
      </c>
      <c r="P374" s="8">
        <f t="shared" ca="1" si="461"/>
        <v>3.4011973816621555</v>
      </c>
      <c r="Q374" s="7">
        <f t="shared" ca="1" si="489"/>
        <v>1357.4523902522328</v>
      </c>
      <c r="R374" s="7">
        <f t="shared" ca="1" si="490"/>
        <v>1211.8208313062082</v>
      </c>
      <c r="S374" s="8">
        <f t="shared" ca="1" si="491"/>
        <v>3.3523762043804077</v>
      </c>
      <c r="T374" s="9">
        <f t="shared" ca="1" si="492"/>
        <v>1365.5180451204603</v>
      </c>
      <c r="U374" s="9">
        <f t="shared" ca="1" si="462"/>
        <v>145.6315589460246</v>
      </c>
      <c r="Z374" s="9"/>
    </row>
    <row r="375" spans="1:26">
      <c r="A375" t="s">
        <v>22</v>
      </c>
      <c r="B375">
        <v>21</v>
      </c>
      <c r="C375">
        <f t="shared" ca="1" si="483"/>
        <v>1675.4227341912813</v>
      </c>
      <c r="D375">
        <f>MATCH($B375,'All scores'!$A:$A,FALSE)</f>
        <v>173</v>
      </c>
      <c r="E375">
        <f>MATCH($B375,'All scores'!$A:$A,TRUE)</f>
        <v>181</v>
      </c>
      <c r="F375" t="str">
        <f t="shared" ca="1" si="446"/>
        <v>Hawthorn</v>
      </c>
      <c r="G375" s="9">
        <f t="shared" ca="1" si="484"/>
        <v>1552.1661731884635</v>
      </c>
      <c r="H375" t="b">
        <f t="shared" ca="1" si="447"/>
        <v>1</v>
      </c>
      <c r="I375" s="6" t="str">
        <f t="shared" ca="1" si="485"/>
        <v>Hawthorn</v>
      </c>
      <c r="J375">
        <f t="shared" ca="1" si="460"/>
        <v>0</v>
      </c>
      <c r="K375" s="4">
        <f t="shared" ca="1" si="486"/>
        <v>0.67029548646901704</v>
      </c>
      <c r="L375" s="6" t="str">
        <f t="shared" ca="1" si="448"/>
        <v>Hawthorn</v>
      </c>
      <c r="M375" s="6" t="str">
        <f t="shared" ca="1" si="487"/>
        <v>Geelong</v>
      </c>
      <c r="N375">
        <f t="shared" ca="1" si="488"/>
        <v>0</v>
      </c>
      <c r="O375" s="3">
        <f t="shared" ca="1" si="449"/>
        <v>-11</v>
      </c>
      <c r="P375" s="8">
        <f t="shared" ca="1" si="461"/>
        <v>2.4849066497880004</v>
      </c>
      <c r="Q375" s="7">
        <f t="shared" ca="1" si="489"/>
        <v>1552.1661731884635</v>
      </c>
      <c r="R375" s="7">
        <f t="shared" ca="1" si="490"/>
        <v>1675.4227341912813</v>
      </c>
      <c r="S375" s="8">
        <f t="shared" ca="1" si="491"/>
        <v>2.51591697722615</v>
      </c>
      <c r="T375" s="9">
        <f t="shared" ca="1" si="492"/>
        <v>1641.6945783079721</v>
      </c>
      <c r="U375" s="9">
        <f t="shared" ca="1" si="462"/>
        <v>123.25656100281776</v>
      </c>
      <c r="Z375" s="9"/>
    </row>
    <row r="376" spans="1:26">
      <c r="A376" t="s">
        <v>15</v>
      </c>
      <c r="B376">
        <v>21</v>
      </c>
      <c r="C376">
        <f t="shared" ca="1" si="483"/>
        <v>1238.3403341221137</v>
      </c>
      <c r="D376">
        <f>MATCH($B376,'All scores'!$A:$A,FALSE)</f>
        <v>173</v>
      </c>
      <c r="E376">
        <f>MATCH($B376,'All scores'!$A:$A,TRUE)</f>
        <v>181</v>
      </c>
      <c r="F376" t="str">
        <f t="shared" ca="1" si="446"/>
        <v>Richmond</v>
      </c>
      <c r="G376" s="9">
        <f t="shared" ca="1" si="484"/>
        <v>1737.0996546181341</v>
      </c>
      <c r="H376" t="b">
        <f t="shared" ca="1" si="447"/>
        <v>0</v>
      </c>
      <c r="I376" s="6" t="str">
        <f t="shared" ca="1" si="485"/>
        <v>Gold Coast</v>
      </c>
      <c r="J376">
        <f t="shared" ca="1" si="460"/>
        <v>200</v>
      </c>
      <c r="K376" s="4">
        <f t="shared" ca="1" si="486"/>
        <v>0.15189732678772347</v>
      </c>
      <c r="L376" s="6" t="str">
        <f t="shared" ca="1" si="448"/>
        <v>Richmond</v>
      </c>
      <c r="M376" s="6" t="str">
        <f t="shared" ca="1" si="487"/>
        <v>Gold Coast</v>
      </c>
      <c r="N376">
        <f t="shared" ca="1" si="488"/>
        <v>0</v>
      </c>
      <c r="O376" s="3">
        <f t="shared" ca="1" si="449"/>
        <v>-74</v>
      </c>
      <c r="P376" s="8">
        <f t="shared" ca="1" si="461"/>
        <v>4.3174881135363101</v>
      </c>
      <c r="Q376" s="7">
        <f t="shared" ca="1" si="489"/>
        <v>1737.0996546181341</v>
      </c>
      <c r="R376" s="7">
        <f t="shared" ca="1" si="490"/>
        <v>1238.3403341221137</v>
      </c>
      <c r="S376" s="8">
        <f t="shared" ca="1" si="491"/>
        <v>4.1123793600140628</v>
      </c>
      <c r="T376" s="9">
        <f t="shared" ca="1" si="492"/>
        <v>1225.8471454916507</v>
      </c>
      <c r="U376" s="9">
        <f t="shared" ca="1" si="462"/>
        <v>-498.75932049602034</v>
      </c>
      <c r="Z376" s="9"/>
    </row>
    <row r="377" spans="1:26">
      <c r="A377" t="s">
        <v>19</v>
      </c>
      <c r="B377">
        <v>21</v>
      </c>
      <c r="C377">
        <f t="shared" ca="1" si="483"/>
        <v>1611.0401815980865</v>
      </c>
      <c r="D377">
        <f>MATCH($B377,'All scores'!$A:$A,FALSE)</f>
        <v>173</v>
      </c>
      <c r="E377">
        <f>MATCH($B377,'All scores'!$A:$A,TRUE)</f>
        <v>181</v>
      </c>
      <c r="F377" t="str">
        <f t="shared" ca="1" si="446"/>
        <v>Adelaide</v>
      </c>
      <c r="G377" s="9">
        <f t="shared" ca="1" si="484"/>
        <v>1441.8273888563599</v>
      </c>
      <c r="H377" t="b">
        <f t="shared" ca="1" si="447"/>
        <v>0</v>
      </c>
      <c r="I377" s="6" t="str">
        <f t="shared" ca="1" si="485"/>
        <v>GWS</v>
      </c>
      <c r="J377">
        <f t="shared" ca="1" si="460"/>
        <v>200</v>
      </c>
      <c r="K377" s="4">
        <f t="shared" ca="1" si="486"/>
        <v>0.89334368165179523</v>
      </c>
      <c r="L377" s="6" t="str">
        <f t="shared" ca="1" si="448"/>
        <v>GWS</v>
      </c>
      <c r="M377" s="6" t="str">
        <f t="shared" ca="1" si="487"/>
        <v>Adelaide</v>
      </c>
      <c r="N377">
        <f t="shared" ca="1" si="488"/>
        <v>1</v>
      </c>
      <c r="O377" s="3">
        <f t="shared" ca="1" si="449"/>
        <v>14</v>
      </c>
      <c r="P377" s="8">
        <f t="shared" ca="1" si="461"/>
        <v>2.7080502011022101</v>
      </c>
      <c r="Q377" s="7">
        <f t="shared" ca="1" si="489"/>
        <v>1611.0401815980865</v>
      </c>
      <c r="R377" s="7">
        <f t="shared" ca="1" si="490"/>
        <v>1441.8273888563599</v>
      </c>
      <c r="S377" s="8">
        <f t="shared" ca="1" si="491"/>
        <v>2.662989020187561</v>
      </c>
      <c r="T377" s="9">
        <f t="shared" ca="1" si="492"/>
        <v>1616.7206736919845</v>
      </c>
      <c r="U377" s="9">
        <f t="shared" ca="1" si="462"/>
        <v>169.21279274172662</v>
      </c>
      <c r="Z377" s="9"/>
    </row>
    <row r="378" spans="1:26">
      <c r="A378" t="s">
        <v>17</v>
      </c>
      <c r="B378">
        <v>21</v>
      </c>
      <c r="C378">
        <f t="shared" ca="1" si="483"/>
        <v>1552.1661731884635</v>
      </c>
      <c r="D378">
        <f>MATCH($B378,'All scores'!$A:$A,FALSE)</f>
        <v>173</v>
      </c>
      <c r="E378">
        <f>MATCH($B378,'All scores'!$A:$A,TRUE)</f>
        <v>181</v>
      </c>
      <c r="F378" t="str">
        <f t="shared" ca="1" si="446"/>
        <v>Geelong</v>
      </c>
      <c r="G378" s="9">
        <f t="shared" ca="1" si="484"/>
        <v>1675.4227341912813</v>
      </c>
      <c r="H378" t="b">
        <f t="shared" ca="1" si="447"/>
        <v>1</v>
      </c>
      <c r="I378" s="6" t="str">
        <f t="shared" ca="1" si="485"/>
        <v>Hawthorn</v>
      </c>
      <c r="J378">
        <f t="shared" ca="1" si="460"/>
        <v>0</v>
      </c>
      <c r="K378" s="4">
        <f t="shared" ca="1" si="486"/>
        <v>0.32970451353098296</v>
      </c>
      <c r="L378" s="6" t="str">
        <f t="shared" ca="1" si="448"/>
        <v>Hawthorn</v>
      </c>
      <c r="M378" s="6" t="str">
        <f t="shared" ca="1" si="487"/>
        <v>Geelong</v>
      </c>
      <c r="N378">
        <f t="shared" ca="1" si="488"/>
        <v>1</v>
      </c>
      <c r="O378" s="3">
        <f t="shared" ca="1" si="449"/>
        <v>11</v>
      </c>
      <c r="P378" s="8">
        <f t="shared" ca="1" si="461"/>
        <v>2.4849066497880004</v>
      </c>
      <c r="Q378" s="7">
        <f t="shared" ca="1" si="489"/>
        <v>1552.1661731884635</v>
      </c>
      <c r="R378" s="7">
        <f t="shared" ca="1" si="490"/>
        <v>1675.4227341912813</v>
      </c>
      <c r="S378" s="8">
        <f t="shared" ca="1" si="491"/>
        <v>2.51591697722615</v>
      </c>
      <c r="T378" s="9">
        <f t="shared" ca="1" si="492"/>
        <v>1585.8943290717727</v>
      </c>
      <c r="U378" s="9">
        <f t="shared" ca="1" si="462"/>
        <v>-123.25656100281776</v>
      </c>
      <c r="Z378" s="9"/>
    </row>
    <row r="379" spans="1:26">
      <c r="A379" t="s">
        <v>21</v>
      </c>
      <c r="B379">
        <v>21</v>
      </c>
      <c r="C379">
        <f t="shared" ca="1" si="483"/>
        <v>1625.1637014205278</v>
      </c>
      <c r="D379">
        <f>MATCH($B379,'All scores'!$A:$A,FALSE)</f>
        <v>173</v>
      </c>
      <c r="E379">
        <f>MATCH($B379,'All scores'!$A:$A,TRUE)</f>
        <v>181</v>
      </c>
      <c r="F379" t="str">
        <f t="shared" ca="1" si="446"/>
        <v>Sydney</v>
      </c>
      <c r="G379" s="9">
        <f t="shared" ca="1" si="484"/>
        <v>1565.9597241116992</v>
      </c>
      <c r="H379" t="b">
        <f t="shared" ca="1" si="447"/>
        <v>0</v>
      </c>
      <c r="I379" s="6" t="str">
        <f t="shared" ca="1" si="485"/>
        <v>Melbourne</v>
      </c>
      <c r="J379">
        <f t="shared" ca="1" si="460"/>
        <v>200</v>
      </c>
      <c r="K379" s="4">
        <f t="shared" ca="1" si="486"/>
        <v>0.81639296741884326</v>
      </c>
      <c r="L379" s="6" t="str">
        <f t="shared" ca="1" si="448"/>
        <v>Sydney</v>
      </c>
      <c r="M379" s="6" t="str">
        <f t="shared" ca="1" si="487"/>
        <v>Melbourne</v>
      </c>
      <c r="N379">
        <f t="shared" ca="1" si="488"/>
        <v>0</v>
      </c>
      <c r="O379" s="3">
        <f t="shared" ca="1" si="449"/>
        <v>-9</v>
      </c>
      <c r="P379" s="8">
        <f t="shared" ca="1" si="461"/>
        <v>2.3025850929940459</v>
      </c>
      <c r="Q379" s="7">
        <f t="shared" ca="1" si="489"/>
        <v>1565.9597241116992</v>
      </c>
      <c r="R379" s="7">
        <f t="shared" ca="1" si="490"/>
        <v>1625.1637014205278</v>
      </c>
      <c r="S379" s="8">
        <f t="shared" ca="1" si="491"/>
        <v>2.3162985013856972</v>
      </c>
      <c r="T379" s="9">
        <f t="shared" ca="1" si="492"/>
        <v>1587.343505281046</v>
      </c>
      <c r="U379" s="9">
        <f t="shared" ca="1" si="462"/>
        <v>59.203977308828598</v>
      </c>
      <c r="Z379" s="9"/>
    </row>
    <row r="380" spans="1:26">
      <c r="A380" t="s">
        <v>16</v>
      </c>
      <c r="B380">
        <v>21</v>
      </c>
      <c r="C380">
        <f t="shared" ca="1" si="483"/>
        <v>1527.7138403869883</v>
      </c>
      <c r="D380">
        <f>MATCH($B380,'All scores'!$A:$A,FALSE)</f>
        <v>173</v>
      </c>
      <c r="E380">
        <f>MATCH($B380,'All scores'!$A:$A,TRUE)</f>
        <v>181</v>
      </c>
      <c r="F380" t="str">
        <f t="shared" ca="1" si="446"/>
        <v>Western Bulldogs</v>
      </c>
      <c r="G380" s="9">
        <f t="shared" ca="1" si="484"/>
        <v>1355.433798681272</v>
      </c>
      <c r="H380" t="b">
        <f t="shared" ca="1" si="447"/>
        <v>1</v>
      </c>
      <c r="I380" s="6" t="str">
        <f t="shared" ca="1" si="485"/>
        <v>North Melbourne</v>
      </c>
      <c r="J380">
        <f t="shared" ca="1" si="460"/>
        <v>0</v>
      </c>
      <c r="K380" s="4">
        <f t="shared" ca="1" si="486"/>
        <v>0.72942823898596976</v>
      </c>
      <c r="L380" s="6" t="str">
        <f t="shared" ca="1" si="448"/>
        <v>Western Bulldogs</v>
      </c>
      <c r="M380" s="6" t="str">
        <f t="shared" ca="1" si="487"/>
        <v>North Melbourne</v>
      </c>
      <c r="N380">
        <f t="shared" ca="1" si="488"/>
        <v>0</v>
      </c>
      <c r="O380" s="3">
        <f t="shared" ca="1" si="449"/>
        <v>-7</v>
      </c>
      <c r="P380" s="8">
        <f t="shared" ca="1" si="461"/>
        <v>2.0794415416798357</v>
      </c>
      <c r="Q380" s="7">
        <f t="shared" ca="1" si="489"/>
        <v>1355.433798681272</v>
      </c>
      <c r="R380" s="7">
        <f t="shared" ca="1" si="490"/>
        <v>1527.7138403869883</v>
      </c>
      <c r="S380" s="8">
        <f t="shared" ca="1" si="491"/>
        <v>2.115894175357381</v>
      </c>
      <c r="T380" s="9">
        <f t="shared" ca="1" si="492"/>
        <v>1496.8459811427563</v>
      </c>
      <c r="U380" s="9">
        <f t="shared" ca="1" si="462"/>
        <v>172.28004170571626</v>
      </c>
      <c r="Z380" s="9"/>
    </row>
    <row r="381" spans="1:26">
      <c r="A381" t="s">
        <v>13</v>
      </c>
      <c r="B381">
        <v>21</v>
      </c>
      <c r="C381">
        <f t="shared" ca="1" si="483"/>
        <v>1579.9333166918207</v>
      </c>
      <c r="D381">
        <f>MATCH($B381,'All scores'!$A:$A,FALSE)</f>
        <v>173</v>
      </c>
      <c r="E381">
        <f>MATCH($B381,'All scores'!$A:$A,TRUE)</f>
        <v>181</v>
      </c>
      <c r="F381" t="str">
        <f t="shared" ca="1" si="446"/>
        <v>West Coast</v>
      </c>
      <c r="G381" s="9">
        <f t="shared" ca="1" si="484"/>
        <v>1646.9170495137878</v>
      </c>
      <c r="H381" t="b">
        <f t="shared" ca="1" si="447"/>
        <v>0</v>
      </c>
      <c r="I381" s="6" t="str">
        <f t="shared" ca="1" si="485"/>
        <v>Port Adelaide</v>
      </c>
      <c r="J381">
        <f t="shared" ca="1" si="460"/>
        <v>200</v>
      </c>
      <c r="K381" s="4">
        <f t="shared" ca="1" si="486"/>
        <v>0.68259067422873221</v>
      </c>
      <c r="L381" s="6" t="str">
        <f t="shared" ca="1" si="448"/>
        <v>West Coast</v>
      </c>
      <c r="M381" s="6" t="str">
        <f t="shared" ca="1" si="487"/>
        <v>Port Adelaide</v>
      </c>
      <c r="N381">
        <f t="shared" ca="1" si="488"/>
        <v>0</v>
      </c>
      <c r="O381" s="3">
        <f t="shared" ca="1" si="449"/>
        <v>-4</v>
      </c>
      <c r="P381" s="8">
        <f t="shared" ca="1" si="461"/>
        <v>1.6094379124341003</v>
      </c>
      <c r="Q381" s="7">
        <f t="shared" ca="1" si="489"/>
        <v>1646.9170495137878</v>
      </c>
      <c r="R381" s="7">
        <f t="shared" ca="1" si="490"/>
        <v>1579.9333166918207</v>
      </c>
      <c r="S381" s="8">
        <f t="shared" ca="1" si="491"/>
        <v>1.5987290286232978</v>
      </c>
      <c r="T381" s="9">
        <f t="shared" ca="1" si="492"/>
        <v>1558.1077661806803</v>
      </c>
      <c r="U381" s="9">
        <f t="shared" ca="1" si="462"/>
        <v>-66.983732821967124</v>
      </c>
      <c r="Z381" s="9"/>
    </row>
    <row r="382" spans="1:26">
      <c r="A382" t="s">
        <v>7</v>
      </c>
      <c r="B382">
        <v>21</v>
      </c>
      <c r="C382">
        <f t="shared" ca="1" si="483"/>
        <v>1737.0996546181341</v>
      </c>
      <c r="D382">
        <f>MATCH($B382,'All scores'!$A:$A,FALSE)</f>
        <v>173</v>
      </c>
      <c r="E382">
        <f>MATCH($B382,'All scores'!$A:$A,TRUE)</f>
        <v>181</v>
      </c>
      <c r="F382" t="str">
        <f t="shared" ca="1" si="446"/>
        <v>Gold Coast</v>
      </c>
      <c r="G382" s="9">
        <f t="shared" ca="1" si="484"/>
        <v>1238.3403341221137</v>
      </c>
      <c r="H382" t="b">
        <f t="shared" ca="1" si="447"/>
        <v>0</v>
      </c>
      <c r="I382" s="6" t="str">
        <f t="shared" ca="1" si="485"/>
        <v>Gold Coast</v>
      </c>
      <c r="J382">
        <f t="shared" ca="1" si="460"/>
        <v>-200</v>
      </c>
      <c r="K382" s="4">
        <f t="shared" ca="1" si="486"/>
        <v>0.8481026732122765</v>
      </c>
      <c r="L382" s="6" t="str">
        <f t="shared" ca="1" si="448"/>
        <v>Richmond</v>
      </c>
      <c r="M382" s="6" t="str">
        <f t="shared" ca="1" si="487"/>
        <v>Gold Coast</v>
      </c>
      <c r="N382">
        <f t="shared" ca="1" si="488"/>
        <v>1</v>
      </c>
      <c r="O382" s="3">
        <f t="shared" ca="1" si="449"/>
        <v>74</v>
      </c>
      <c r="P382" s="8">
        <f t="shared" ca="1" si="461"/>
        <v>4.3174881135363101</v>
      </c>
      <c r="Q382" s="7">
        <f t="shared" ca="1" si="489"/>
        <v>1737.0996546181341</v>
      </c>
      <c r="R382" s="7">
        <f t="shared" ca="1" si="490"/>
        <v>1238.3403341221137</v>
      </c>
      <c r="S382" s="8">
        <f t="shared" ca="1" si="491"/>
        <v>4.1123793600140628</v>
      </c>
      <c r="T382" s="9">
        <f t="shared" ca="1" si="492"/>
        <v>1749.5928432485971</v>
      </c>
      <c r="U382" s="9">
        <f t="shared" ca="1" si="462"/>
        <v>498.75932049602034</v>
      </c>
      <c r="Z382" s="9"/>
    </row>
    <row r="383" spans="1:26">
      <c r="A383" t="s">
        <v>11</v>
      </c>
      <c r="B383">
        <v>21</v>
      </c>
      <c r="C383">
        <f t="shared" ca="1" si="483"/>
        <v>1293.0207787778011</v>
      </c>
      <c r="D383">
        <f>MATCH($B383,'All scores'!$A:$A,FALSE)</f>
        <v>173</v>
      </c>
      <c r="E383">
        <f>MATCH($B383,'All scores'!$A:$A,TRUE)</f>
        <v>181</v>
      </c>
      <c r="F383" t="str">
        <f t="shared" ca="1" si="446"/>
        <v>Essendon</v>
      </c>
      <c r="G383" s="9">
        <f t="shared" ca="1" si="484"/>
        <v>1593.1879548362833</v>
      </c>
      <c r="H383" t="b">
        <f t="shared" ca="1" si="447"/>
        <v>1</v>
      </c>
      <c r="I383" s="6" t="str">
        <f t="shared" ca="1" si="485"/>
        <v>Essendon</v>
      </c>
      <c r="J383">
        <f t="shared" ca="1" si="460"/>
        <v>0</v>
      </c>
      <c r="K383" s="4">
        <f t="shared" ca="1" si="486"/>
        <v>0.15085624099383174</v>
      </c>
      <c r="L383" s="6" t="str">
        <f t="shared" ca="1" si="448"/>
        <v>Essendon</v>
      </c>
      <c r="M383" s="6" t="str">
        <f t="shared" ca="1" si="487"/>
        <v>St. Kilda</v>
      </c>
      <c r="N383">
        <f t="shared" ca="1" si="488"/>
        <v>0</v>
      </c>
      <c r="O383" s="3">
        <f t="shared" ca="1" si="449"/>
        <v>-43</v>
      </c>
      <c r="P383" s="8">
        <f t="shared" ca="1" si="461"/>
        <v>3.784189633918261</v>
      </c>
      <c r="Q383" s="7">
        <f t="shared" ca="1" si="489"/>
        <v>1593.1879548362833</v>
      </c>
      <c r="R383" s="7">
        <f t="shared" ca="1" si="490"/>
        <v>1293.0207787778011</v>
      </c>
      <c r="S383" s="8">
        <f t="shared" ca="1" si="491"/>
        <v>3.6739108882758349</v>
      </c>
      <c r="T383" s="9">
        <f t="shared" ca="1" si="492"/>
        <v>1281.9361310507691</v>
      </c>
      <c r="U383" s="9">
        <f t="shared" ca="1" si="462"/>
        <v>-300.16717605848226</v>
      </c>
      <c r="Z383" s="9"/>
    </row>
    <row r="384" spans="1:26">
      <c r="A384" t="s">
        <v>24</v>
      </c>
      <c r="B384">
        <v>21</v>
      </c>
      <c r="C384">
        <f t="shared" ca="1" si="483"/>
        <v>1565.9597241116992</v>
      </c>
      <c r="D384">
        <f>MATCH($B384,'All scores'!$A:$A,FALSE)</f>
        <v>173</v>
      </c>
      <c r="E384">
        <f>MATCH($B384,'All scores'!$A:$A,TRUE)</f>
        <v>181</v>
      </c>
      <c r="F384" t="str">
        <f t="shared" ref="F384:F422" ca="1" si="493">IFERROR(VLOOKUP($A384,INDIRECT(_xlfn.CONCAT("'All scores'!$B$",$D384,":$T$",$E384)),5,FALSE),VLOOKUP($A384,INDIRECT(_xlfn.CONCAT("'FLIPPED'!$B$",$D384,":$T$",$E384)),5,FALSE))</f>
        <v>Melbourne</v>
      </c>
      <c r="G384" s="9">
        <f t="shared" ca="1" si="484"/>
        <v>1625.1637014205278</v>
      </c>
      <c r="H384" t="b">
        <f t="shared" ref="H384:H422" ca="1" si="494">IFERROR(VLOOKUP($A384,INDIRECT(_xlfn.CONCAT("'All scores'!$B$",$D384,":$T$",$E384)),9,FALSE),VLOOKUP($A384,INDIRECT(_xlfn.CONCAT("'FLIPPED'!$B$",$D384,":$T$",$E384)),9,FALSE))</f>
        <v>0</v>
      </c>
      <c r="I384" s="6" t="str">
        <f t="shared" ca="1" si="485"/>
        <v>Melbourne</v>
      </c>
      <c r="J384">
        <f t="shared" ca="1" si="460"/>
        <v>-200</v>
      </c>
      <c r="K384" s="4">
        <f t="shared" ca="1" si="486"/>
        <v>0.18360703258115674</v>
      </c>
      <c r="L384" s="6" t="str">
        <f t="shared" ref="L384:L422" ca="1" si="495">IFERROR(VLOOKUP($A384,INDIRECT(_xlfn.CONCAT("'All scores'!$B$",$D384,":$T$",$E384)),10,FALSE),VLOOKUP($A384,INDIRECT(_xlfn.CONCAT("'FLIPPED'!$B$",$D384,":$T$",$E384)),10,FALSE))</f>
        <v>Sydney</v>
      </c>
      <c r="M384" s="6" t="str">
        <f t="shared" ca="1" si="487"/>
        <v>Melbourne</v>
      </c>
      <c r="N384">
        <f t="shared" ca="1" si="488"/>
        <v>1</v>
      </c>
      <c r="O384" s="3">
        <f t="shared" ref="O384:O422" ca="1" si="496">IFERROR(IFERROR(VLOOKUP($A384,INDIRECT(_xlfn.CONCAT("'All scores'!$B$",$D384,":$T$",$E384)),11,FALSE),VLOOKUP($A384,INDIRECT(_xlfn.CONCAT("'FLIPPED'!$B$",$D384,":$T$",$E384)),11,FALSE)),"")</f>
        <v>9</v>
      </c>
      <c r="P384" s="8">
        <f t="shared" ca="1" si="461"/>
        <v>2.3025850929940459</v>
      </c>
      <c r="Q384" s="7">
        <f t="shared" ca="1" si="489"/>
        <v>1565.9597241116992</v>
      </c>
      <c r="R384" s="7">
        <f t="shared" ca="1" si="490"/>
        <v>1625.1637014205278</v>
      </c>
      <c r="S384" s="8">
        <f t="shared" ca="1" si="491"/>
        <v>2.3162985013856972</v>
      </c>
      <c r="T384" s="9">
        <f t="shared" ca="1" si="492"/>
        <v>1603.779920251181</v>
      </c>
      <c r="U384" s="9">
        <f t="shared" ca="1" si="462"/>
        <v>-59.203977308828598</v>
      </c>
      <c r="Z384" s="9"/>
    </row>
    <row r="385" spans="1:26">
      <c r="A385" t="s">
        <v>23</v>
      </c>
      <c r="B385">
        <v>21</v>
      </c>
      <c r="C385">
        <f t="shared" ca="1" si="483"/>
        <v>1646.9170495137878</v>
      </c>
      <c r="D385">
        <f>MATCH($B385,'All scores'!$A:$A,FALSE)</f>
        <v>173</v>
      </c>
      <c r="E385">
        <f>MATCH($B385,'All scores'!$A:$A,TRUE)</f>
        <v>181</v>
      </c>
      <c r="F385" t="str">
        <f t="shared" ca="1" si="493"/>
        <v>Port Adelaide</v>
      </c>
      <c r="G385" s="9">
        <f t="shared" ca="1" si="484"/>
        <v>1579.9333166918207</v>
      </c>
      <c r="H385" t="b">
        <f t="shared" ca="1" si="494"/>
        <v>0</v>
      </c>
      <c r="I385" s="6" t="str">
        <f t="shared" ca="1" si="485"/>
        <v>Port Adelaide</v>
      </c>
      <c r="J385">
        <f t="shared" ca="1" si="460"/>
        <v>-200</v>
      </c>
      <c r="K385" s="4">
        <f t="shared" ca="1" si="486"/>
        <v>0.31740932577126785</v>
      </c>
      <c r="L385" s="6" t="str">
        <f t="shared" ca="1" si="495"/>
        <v>West Coast</v>
      </c>
      <c r="M385" s="6" t="str">
        <f t="shared" ca="1" si="487"/>
        <v>Port Adelaide</v>
      </c>
      <c r="N385">
        <f t="shared" ca="1" si="488"/>
        <v>1</v>
      </c>
      <c r="O385" s="3">
        <f t="shared" ca="1" si="496"/>
        <v>4</v>
      </c>
      <c r="P385" s="8">
        <f t="shared" ca="1" si="461"/>
        <v>1.6094379124341003</v>
      </c>
      <c r="Q385" s="7">
        <f t="shared" ca="1" si="489"/>
        <v>1646.9170495137878</v>
      </c>
      <c r="R385" s="7">
        <f t="shared" ca="1" si="490"/>
        <v>1579.9333166918207</v>
      </c>
      <c r="S385" s="8">
        <f t="shared" ca="1" si="491"/>
        <v>1.5987290286232978</v>
      </c>
      <c r="T385" s="9">
        <f t="shared" ca="1" si="492"/>
        <v>1668.7426000249282</v>
      </c>
      <c r="U385" s="9">
        <f t="shared" ca="1" si="462"/>
        <v>66.983732821967124</v>
      </c>
      <c r="Z385" s="9"/>
    </row>
    <row r="386" spans="1:26">
      <c r="A386" t="s">
        <v>20</v>
      </c>
      <c r="B386">
        <v>21</v>
      </c>
      <c r="C386">
        <f t="shared" ca="1" si="483"/>
        <v>1355.433798681272</v>
      </c>
      <c r="D386">
        <f>MATCH($B386,'All scores'!$A:$A,FALSE)</f>
        <v>173</v>
      </c>
      <c r="E386">
        <f>MATCH($B386,'All scores'!$A:$A,TRUE)</f>
        <v>181</v>
      </c>
      <c r="F386" t="str">
        <f t="shared" ca="1" si="493"/>
        <v>North Melbourne</v>
      </c>
      <c r="G386" s="9">
        <f t="shared" ca="1" si="484"/>
        <v>1527.7138403869883</v>
      </c>
      <c r="H386" t="b">
        <f t="shared" ca="1" si="494"/>
        <v>1</v>
      </c>
      <c r="I386" s="6" t="str">
        <f t="shared" ca="1" si="485"/>
        <v>North Melbourne</v>
      </c>
      <c r="J386">
        <f t="shared" ca="1" si="460"/>
        <v>0</v>
      </c>
      <c r="K386" s="4">
        <f t="shared" ca="1" si="486"/>
        <v>0.27057176101403019</v>
      </c>
      <c r="L386" s="6" t="str">
        <f t="shared" ca="1" si="495"/>
        <v>Western Bulldogs</v>
      </c>
      <c r="M386" s="6" t="str">
        <f t="shared" ca="1" si="487"/>
        <v>North Melbourne</v>
      </c>
      <c r="N386">
        <f t="shared" ca="1" si="488"/>
        <v>1</v>
      </c>
      <c r="O386" s="3">
        <f t="shared" ca="1" si="496"/>
        <v>7</v>
      </c>
      <c r="P386" s="8">
        <f t="shared" ca="1" si="461"/>
        <v>2.0794415416798357</v>
      </c>
      <c r="Q386" s="7">
        <f t="shared" ca="1" si="489"/>
        <v>1355.433798681272</v>
      </c>
      <c r="R386" s="7">
        <f t="shared" ca="1" si="490"/>
        <v>1527.7138403869883</v>
      </c>
      <c r="S386" s="8">
        <f t="shared" ca="1" si="491"/>
        <v>2.115894175357381</v>
      </c>
      <c r="T386" s="9">
        <f t="shared" ca="1" si="492"/>
        <v>1386.3016579255041</v>
      </c>
      <c r="U386" s="9">
        <f t="shared" ca="1" si="462"/>
        <v>-172.28004170571626</v>
      </c>
      <c r="Z386" s="9"/>
    </row>
    <row r="387" spans="1:26">
      <c r="A387" t="s">
        <v>10</v>
      </c>
      <c r="B387">
        <v>22</v>
      </c>
      <c r="C387">
        <f t="shared" ref="C387:C404" ca="1" si="497">VLOOKUP(A387,$I$2:$AG$19,B387+1,FALSE)</f>
        <v>1436.1468967624619</v>
      </c>
      <c r="D387">
        <f>MATCH($B387,'All scores'!$A:$A,FALSE)</f>
        <v>182</v>
      </c>
      <c r="E387">
        <f>MATCH($B387,'All scores'!$A:$A,TRUE)</f>
        <v>190</v>
      </c>
      <c r="F387" t="str">
        <f t="shared" ca="1" si="493"/>
        <v>North Melbourne</v>
      </c>
      <c r="G387" s="9">
        <f t="shared" ref="G387:G404" ca="1" si="498">VLOOKUP(F387,$I$2:$AG$19,B387+1,FALSE)</f>
        <v>1496.8459811427563</v>
      </c>
      <c r="H387" t="b">
        <f t="shared" ca="1" si="494"/>
        <v>0</v>
      </c>
      <c r="I387" s="6" t="str">
        <f t="shared" ref="I387:I404" ca="1" si="499">IFERROR(VLOOKUP($A387,INDIRECT(_xlfn.CONCAT("'All scores'!$B$",$D387,":$T$",$E387)),1,FALSE),F387)</f>
        <v>Adelaide</v>
      </c>
      <c r="J387">
        <f t="shared" ca="1" si="460"/>
        <v>200</v>
      </c>
      <c r="K387" s="4">
        <f t="shared" ref="K387:K404" ca="1" si="500">1/(1+(10^((G387-C387-J387)/400)))</f>
        <v>0.69037660081676222</v>
      </c>
      <c r="L387" s="6" t="str">
        <f t="shared" ca="1" si="495"/>
        <v>Adelaide</v>
      </c>
      <c r="M387" s="6" t="str">
        <f t="shared" ref="M387:M404" ca="1" si="501">IF(L387=A387,F387,A387)</f>
        <v>North Melbourne</v>
      </c>
      <c r="N387">
        <f t="shared" ref="N387:N404" ca="1" si="502">IF(L387="Draw",0.5,IF(L387=A387,1,0))</f>
        <v>1</v>
      </c>
      <c r="O387" s="3">
        <f t="shared" ca="1" si="496"/>
        <v>9</v>
      </c>
      <c r="P387" s="8">
        <f t="shared" ca="1" si="461"/>
        <v>2.3025850929940459</v>
      </c>
      <c r="Q387" s="7">
        <f t="shared" ref="Q387:Q404" ca="1" si="503">VLOOKUP(L387,$I$2:$AG$19,$B387+1,FALSE)</f>
        <v>1436.1468967624619</v>
      </c>
      <c r="R387" s="7">
        <f t="shared" ref="R387:R404" ca="1" si="504">VLOOKUP(M387,$I$2:$AG$19,$B387+1,FALSE)</f>
        <v>1496.8459811427563</v>
      </c>
      <c r="S387" s="8">
        <f t="shared" ref="S387:S404" ca="1" si="505">IFERROR((MVC/((Q387-R387)*0.001+MVC))*P387,1)</f>
        <v>2.3166469277286006</v>
      </c>
      <c r="T387" s="9">
        <f t="shared" ref="T387:T404" ca="1" si="506">IFERROR(C387+k*S387*(N387-K387),C387)</f>
        <v>1450.4926586918766</v>
      </c>
      <c r="U387" s="9">
        <f t="shared" ca="1" si="462"/>
        <v>-60.69908438029438</v>
      </c>
      <c r="Z387" s="9"/>
    </row>
    <row r="388" spans="1:26">
      <c r="A388" t="s">
        <v>12</v>
      </c>
      <c r="B388">
        <v>22</v>
      </c>
      <c r="C388">
        <f t="shared" ca="1" si="497"/>
        <v>1375.6409688999045</v>
      </c>
      <c r="D388">
        <f>MATCH($B388,'All scores'!$A:$A,FALSE)</f>
        <v>182</v>
      </c>
      <c r="E388">
        <f>MATCH($B388,'All scores'!$A:$A,TRUE)</f>
        <v>190</v>
      </c>
      <c r="F388" t="str">
        <f t="shared" ca="1" si="493"/>
        <v>Gold Coast</v>
      </c>
      <c r="G388" s="9">
        <f t="shared" ca="1" si="498"/>
        <v>1225.8471454916507</v>
      </c>
      <c r="H388" t="b">
        <f t="shared" ca="1" si="494"/>
        <v>0</v>
      </c>
      <c r="I388" s="6" t="str">
        <f t="shared" ca="1" si="499"/>
        <v>Gold Coast</v>
      </c>
      <c r="J388">
        <f t="shared" ca="1" si="460"/>
        <v>-200</v>
      </c>
      <c r="K388" s="4">
        <f t="shared" ca="1" si="500"/>
        <v>0.42824625651369169</v>
      </c>
      <c r="L388" s="6" t="str">
        <f t="shared" ca="1" si="495"/>
        <v>Brisbane Lions</v>
      </c>
      <c r="M388" s="6" t="str">
        <f t="shared" ca="1" si="501"/>
        <v>Gold Coast</v>
      </c>
      <c r="N388">
        <f t="shared" ca="1" si="502"/>
        <v>1</v>
      </c>
      <c r="O388" s="3">
        <f t="shared" ca="1" si="496"/>
        <v>4</v>
      </c>
      <c r="P388" s="8">
        <f t="shared" ca="1" si="461"/>
        <v>1.6094379124341003</v>
      </c>
      <c r="Q388" s="7">
        <f t="shared" ca="1" si="503"/>
        <v>1375.6409688999045</v>
      </c>
      <c r="R388" s="7">
        <f t="shared" ca="1" si="504"/>
        <v>1225.8471454916507</v>
      </c>
      <c r="S388" s="8">
        <f t="shared" ca="1" si="505"/>
        <v>1.5856853256686729</v>
      </c>
      <c r="T388" s="9">
        <f t="shared" ca="1" si="506"/>
        <v>1393.7733993187519</v>
      </c>
      <c r="U388" s="9">
        <f t="shared" ca="1" si="462"/>
        <v>149.79382340825373</v>
      </c>
      <c r="Z388" s="9"/>
    </row>
    <row r="389" spans="1:26">
      <c r="A389" t="s">
        <v>8</v>
      </c>
      <c r="B389">
        <v>22</v>
      </c>
      <c r="C389">
        <f t="shared" ca="1" si="497"/>
        <v>1203.7551764379807</v>
      </c>
      <c r="D389">
        <f>MATCH($B389,'All scores'!$A:$A,FALSE)</f>
        <v>182</v>
      </c>
      <c r="E389">
        <f>MATCH($B389,'All scores'!$A:$A,TRUE)</f>
        <v>190</v>
      </c>
      <c r="F389" t="str">
        <f t="shared" ca="1" si="493"/>
        <v>Western Bulldogs</v>
      </c>
      <c r="G389" s="9">
        <f t="shared" ca="1" si="498"/>
        <v>1386.3016579255041</v>
      </c>
      <c r="H389" t="b">
        <f t="shared" ca="1" si="494"/>
        <v>1</v>
      </c>
      <c r="I389" s="6" t="str">
        <f t="shared" ca="1" si="499"/>
        <v>Carlton</v>
      </c>
      <c r="J389">
        <f t="shared" ca="1" si="460"/>
        <v>0</v>
      </c>
      <c r="K389" s="4">
        <f t="shared" ca="1" si="500"/>
        <v>0.25906728211491564</v>
      </c>
      <c r="L389" s="6" t="str">
        <f t="shared" ca="1" si="495"/>
        <v>Western Bulldogs</v>
      </c>
      <c r="M389" s="6" t="str">
        <f t="shared" ca="1" si="501"/>
        <v>Carlton</v>
      </c>
      <c r="N389">
        <f t="shared" ca="1" si="502"/>
        <v>0</v>
      </c>
      <c r="O389" s="3">
        <f t="shared" ca="1" si="496"/>
        <v>-17</v>
      </c>
      <c r="P389" s="8">
        <f t="shared" ca="1" si="461"/>
        <v>2.8903717578961645</v>
      </c>
      <c r="Q389" s="7">
        <f t="shared" ca="1" si="503"/>
        <v>1386.3016579255041</v>
      </c>
      <c r="R389" s="7">
        <f t="shared" ca="1" si="504"/>
        <v>1203.7551764379807</v>
      </c>
      <c r="S389" s="8">
        <f t="shared" ca="1" si="505"/>
        <v>2.8385549362834066</v>
      </c>
      <c r="T389" s="9">
        <f t="shared" ca="1" si="506"/>
        <v>1189.0476421884443</v>
      </c>
      <c r="U389" s="9">
        <f t="shared" ca="1" si="462"/>
        <v>-182.54648148752335</v>
      </c>
      <c r="Z389" s="9"/>
    </row>
    <row r="390" spans="1:26">
      <c r="A390" t="s">
        <v>18</v>
      </c>
      <c r="B390">
        <v>22</v>
      </c>
      <c r="C390">
        <f t="shared" ca="1" si="497"/>
        <v>1611.8591785470355</v>
      </c>
      <c r="D390">
        <f>MATCH($B390,'All scores'!$A:$A,FALSE)</f>
        <v>182</v>
      </c>
      <c r="E390">
        <f>MATCH($B390,'All scores'!$A:$A,TRUE)</f>
        <v>190</v>
      </c>
      <c r="F390" t="str">
        <f t="shared" ca="1" si="493"/>
        <v>Port Adelaide</v>
      </c>
      <c r="G390" s="9">
        <f t="shared" ca="1" si="498"/>
        <v>1558.1077661806803</v>
      </c>
      <c r="H390" t="b">
        <f t="shared" ca="1" si="494"/>
        <v>0</v>
      </c>
      <c r="I390" s="6" t="str">
        <f t="shared" ca="1" si="499"/>
        <v>Collingwood</v>
      </c>
      <c r="J390">
        <f t="shared" ca="1" si="460"/>
        <v>200</v>
      </c>
      <c r="K390" s="4">
        <f t="shared" ca="1" si="500"/>
        <v>0.81164132728639715</v>
      </c>
      <c r="L390" s="6" t="str">
        <f t="shared" ca="1" si="495"/>
        <v>Collingwood</v>
      </c>
      <c r="M390" s="6" t="str">
        <f t="shared" ca="1" si="501"/>
        <v>Port Adelaide</v>
      </c>
      <c r="N390">
        <f t="shared" ca="1" si="502"/>
        <v>1</v>
      </c>
      <c r="O390" s="3">
        <f t="shared" ca="1" si="496"/>
        <v>51</v>
      </c>
      <c r="P390" s="8">
        <f t="shared" ca="1" si="461"/>
        <v>3.9512437185814275</v>
      </c>
      <c r="Q390" s="7">
        <f t="shared" ca="1" si="503"/>
        <v>1611.8591785470355</v>
      </c>
      <c r="R390" s="7">
        <f t="shared" ca="1" si="504"/>
        <v>1558.1077661806803</v>
      </c>
      <c r="S390" s="8">
        <f t="shared" ca="1" si="505"/>
        <v>3.930118775088574</v>
      </c>
      <c r="T390" s="9">
        <f t="shared" ca="1" si="506"/>
        <v>1626.6646176686854</v>
      </c>
      <c r="U390" s="9">
        <f t="shared" ca="1" si="462"/>
        <v>53.751412366355225</v>
      </c>
      <c r="Z390" s="9"/>
    </row>
    <row r="391" spans="1:26">
      <c r="A391" t="s">
        <v>9</v>
      </c>
      <c r="B391">
        <v>22</v>
      </c>
      <c r="C391">
        <f t="shared" ca="1" si="497"/>
        <v>1604.2726025633153</v>
      </c>
      <c r="D391">
        <f>MATCH($B391,'All scores'!$A:$A,FALSE)</f>
        <v>182</v>
      </c>
      <c r="E391">
        <f>MATCH($B391,'All scores'!$A:$A,TRUE)</f>
        <v>190</v>
      </c>
      <c r="F391" t="str">
        <f t="shared" ca="1" si="493"/>
        <v>Richmond</v>
      </c>
      <c r="G391" s="9">
        <f t="shared" ca="1" si="498"/>
        <v>1749.5928432485971</v>
      </c>
      <c r="H391" t="b">
        <f t="shared" ca="1" si="494"/>
        <v>1</v>
      </c>
      <c r="I391" s="6" t="str">
        <f t="shared" ca="1" si="499"/>
        <v>Richmond</v>
      </c>
      <c r="J391">
        <f t="shared" ca="1" si="460"/>
        <v>0</v>
      </c>
      <c r="K391" s="4">
        <f t="shared" ca="1" si="500"/>
        <v>0.30226599306534291</v>
      </c>
      <c r="L391" s="6" t="str">
        <f t="shared" ca="1" si="495"/>
        <v>Richmond</v>
      </c>
      <c r="M391" s="6" t="str">
        <f t="shared" ca="1" si="501"/>
        <v>Essendon</v>
      </c>
      <c r="N391">
        <f t="shared" ca="1" si="502"/>
        <v>0</v>
      </c>
      <c r="O391" s="3">
        <f t="shared" ca="1" si="496"/>
        <v>-8</v>
      </c>
      <c r="P391" s="8">
        <f t="shared" ca="1" si="461"/>
        <v>2.1972245773362196</v>
      </c>
      <c r="Q391" s="7">
        <f t="shared" ca="1" si="503"/>
        <v>1749.5928432485971</v>
      </c>
      <c r="R391" s="7">
        <f t="shared" ca="1" si="504"/>
        <v>1604.2726025633153</v>
      </c>
      <c r="S391" s="8">
        <f t="shared" ca="1" si="505"/>
        <v>2.165751819764937</v>
      </c>
      <c r="T391" s="9">
        <f t="shared" ca="1" si="506"/>
        <v>1591.1799400726288</v>
      </c>
      <c r="U391" s="9">
        <f t="shared" ca="1" si="462"/>
        <v>-145.32024068528176</v>
      </c>
      <c r="Z391" s="9"/>
    </row>
    <row r="392" spans="1:26">
      <c r="A392" t="s">
        <v>14</v>
      </c>
      <c r="B392">
        <v>22</v>
      </c>
      <c r="C392">
        <f t="shared" ca="1" si="497"/>
        <v>1365.5180451204603</v>
      </c>
      <c r="D392">
        <f>MATCH($B392,'All scores'!$A:$A,FALSE)</f>
        <v>182</v>
      </c>
      <c r="E392">
        <f>MATCH($B392,'All scores'!$A:$A,TRUE)</f>
        <v>190</v>
      </c>
      <c r="F392" t="str">
        <f t="shared" ca="1" si="493"/>
        <v>Geelong</v>
      </c>
      <c r="G392" s="9">
        <f t="shared" ca="1" si="498"/>
        <v>1641.6945783079721</v>
      </c>
      <c r="H392" t="b">
        <f t="shared" ca="1" si="494"/>
        <v>0</v>
      </c>
      <c r="I392" s="6" t="str">
        <f t="shared" ca="1" si="499"/>
        <v>Geelong</v>
      </c>
      <c r="J392">
        <f t="shared" ca="1" si="460"/>
        <v>-200</v>
      </c>
      <c r="K392" s="4">
        <f t="shared" ca="1" si="500"/>
        <v>6.0591689845658277E-2</v>
      </c>
      <c r="L392" s="6" t="str">
        <f t="shared" ca="1" si="495"/>
        <v>Geelong</v>
      </c>
      <c r="M392" s="6" t="str">
        <f t="shared" ca="1" si="501"/>
        <v>Fremantle</v>
      </c>
      <c r="N392">
        <f t="shared" ca="1" si="502"/>
        <v>0</v>
      </c>
      <c r="O392" s="3">
        <f t="shared" ca="1" si="496"/>
        <v>-133</v>
      </c>
      <c r="P392" s="8">
        <f t="shared" ca="1" si="461"/>
        <v>4.8978397999509111</v>
      </c>
      <c r="Q392" s="7">
        <f t="shared" ca="1" si="503"/>
        <v>1641.6945783079721</v>
      </c>
      <c r="R392" s="7">
        <f t="shared" ca="1" si="504"/>
        <v>1365.5180451204603</v>
      </c>
      <c r="S392" s="8">
        <f t="shared" ca="1" si="505"/>
        <v>4.7662083111681195</v>
      </c>
      <c r="T392" s="9">
        <f t="shared" ca="1" si="506"/>
        <v>1359.7421928058584</v>
      </c>
      <c r="U392" s="9">
        <f t="shared" ca="1" si="462"/>
        <v>-276.17653318751172</v>
      </c>
      <c r="Z392" s="9"/>
    </row>
    <row r="393" spans="1:26">
      <c r="A393" t="s">
        <v>22</v>
      </c>
      <c r="B393">
        <v>22</v>
      </c>
      <c r="C393">
        <f t="shared" ca="1" si="497"/>
        <v>1641.6945783079721</v>
      </c>
      <c r="D393">
        <f>MATCH($B393,'All scores'!$A:$A,FALSE)</f>
        <v>182</v>
      </c>
      <c r="E393">
        <f>MATCH($B393,'All scores'!$A:$A,TRUE)</f>
        <v>190</v>
      </c>
      <c r="F393" t="str">
        <f t="shared" ca="1" si="493"/>
        <v>Fremantle</v>
      </c>
      <c r="G393" s="9">
        <f t="shared" ca="1" si="498"/>
        <v>1365.5180451204603</v>
      </c>
      <c r="H393" t="b">
        <f t="shared" ca="1" si="494"/>
        <v>0</v>
      </c>
      <c r="I393" s="6" t="str">
        <f t="shared" ca="1" si="499"/>
        <v>Geelong</v>
      </c>
      <c r="J393">
        <f t="shared" ca="1" si="460"/>
        <v>200</v>
      </c>
      <c r="K393" s="4">
        <f t="shared" ca="1" si="500"/>
        <v>0.93940831015434179</v>
      </c>
      <c r="L393" s="6" t="str">
        <f t="shared" ca="1" si="495"/>
        <v>Geelong</v>
      </c>
      <c r="M393" s="6" t="str">
        <f t="shared" ca="1" si="501"/>
        <v>Fremantle</v>
      </c>
      <c r="N393">
        <f t="shared" ca="1" si="502"/>
        <v>1</v>
      </c>
      <c r="O393" s="3">
        <f t="shared" ca="1" si="496"/>
        <v>133</v>
      </c>
      <c r="P393" s="8">
        <f t="shared" ca="1" si="461"/>
        <v>4.8978397999509111</v>
      </c>
      <c r="Q393" s="7">
        <f t="shared" ca="1" si="503"/>
        <v>1641.6945783079721</v>
      </c>
      <c r="R393" s="7">
        <f t="shared" ca="1" si="504"/>
        <v>1365.5180451204603</v>
      </c>
      <c r="S393" s="8">
        <f t="shared" ca="1" si="505"/>
        <v>4.7662083111681195</v>
      </c>
      <c r="T393" s="9">
        <f t="shared" ca="1" si="506"/>
        <v>1647.470430622574</v>
      </c>
      <c r="U393" s="9">
        <f t="shared" ca="1" si="462"/>
        <v>276.17653318751172</v>
      </c>
      <c r="Z393" s="9"/>
    </row>
    <row r="394" spans="1:26">
      <c r="A394" t="s">
        <v>15</v>
      </c>
      <c r="B394">
        <v>22</v>
      </c>
      <c r="C394">
        <f t="shared" ca="1" si="497"/>
        <v>1225.8471454916507</v>
      </c>
      <c r="D394">
        <f>MATCH($B394,'All scores'!$A:$A,FALSE)</f>
        <v>182</v>
      </c>
      <c r="E394">
        <f>MATCH($B394,'All scores'!$A:$A,TRUE)</f>
        <v>190</v>
      </c>
      <c r="F394" t="str">
        <f t="shared" ca="1" si="493"/>
        <v>Brisbane Lions</v>
      </c>
      <c r="G394" s="9">
        <f t="shared" ca="1" si="498"/>
        <v>1375.6409688999045</v>
      </c>
      <c r="H394" t="b">
        <f t="shared" ca="1" si="494"/>
        <v>0</v>
      </c>
      <c r="I394" s="6" t="str">
        <f t="shared" ca="1" si="499"/>
        <v>Gold Coast</v>
      </c>
      <c r="J394">
        <f t="shared" ca="1" si="460"/>
        <v>200</v>
      </c>
      <c r="K394" s="4">
        <f t="shared" ca="1" si="500"/>
        <v>0.57175374348630825</v>
      </c>
      <c r="L394" s="6" t="str">
        <f t="shared" ca="1" si="495"/>
        <v>Brisbane Lions</v>
      </c>
      <c r="M394" s="6" t="str">
        <f t="shared" ca="1" si="501"/>
        <v>Gold Coast</v>
      </c>
      <c r="N394">
        <f t="shared" ca="1" si="502"/>
        <v>0</v>
      </c>
      <c r="O394" s="3">
        <f t="shared" ca="1" si="496"/>
        <v>-4</v>
      </c>
      <c r="P394" s="8">
        <f t="shared" ca="1" si="461"/>
        <v>1.6094379124341003</v>
      </c>
      <c r="Q394" s="7">
        <f t="shared" ca="1" si="503"/>
        <v>1375.6409688999045</v>
      </c>
      <c r="R394" s="7">
        <f t="shared" ca="1" si="504"/>
        <v>1225.8471454916507</v>
      </c>
      <c r="S394" s="8">
        <f t="shared" ca="1" si="505"/>
        <v>1.5856853256686729</v>
      </c>
      <c r="T394" s="9">
        <f t="shared" ca="1" si="506"/>
        <v>1207.7147150728033</v>
      </c>
      <c r="U394" s="9">
        <f t="shared" ca="1" si="462"/>
        <v>-149.79382340825373</v>
      </c>
      <c r="Z394" s="9"/>
    </row>
    <row r="395" spans="1:26">
      <c r="A395" t="s">
        <v>19</v>
      </c>
      <c r="B395">
        <v>22</v>
      </c>
      <c r="C395">
        <f t="shared" ca="1" si="497"/>
        <v>1616.7206736919845</v>
      </c>
      <c r="D395">
        <f>MATCH($B395,'All scores'!$A:$A,FALSE)</f>
        <v>182</v>
      </c>
      <c r="E395">
        <f>MATCH($B395,'All scores'!$A:$A,TRUE)</f>
        <v>190</v>
      </c>
      <c r="F395" t="str">
        <f t="shared" ca="1" si="493"/>
        <v>Sydney</v>
      </c>
      <c r="G395" s="9">
        <f t="shared" ca="1" si="498"/>
        <v>1603.779920251181</v>
      </c>
      <c r="H395" t="b">
        <f t="shared" ca="1" si="494"/>
        <v>0</v>
      </c>
      <c r="I395" s="6" t="str">
        <f t="shared" ca="1" si="499"/>
        <v>GWS</v>
      </c>
      <c r="J395">
        <f t="shared" ca="1" si="460"/>
        <v>200</v>
      </c>
      <c r="K395" s="4">
        <f t="shared" ca="1" si="500"/>
        <v>0.77308008907327386</v>
      </c>
      <c r="L395" s="6" t="str">
        <f t="shared" ca="1" si="495"/>
        <v>Sydney</v>
      </c>
      <c r="M395" s="6" t="str">
        <f t="shared" ca="1" si="501"/>
        <v>GWS</v>
      </c>
      <c r="N395">
        <f t="shared" ca="1" si="502"/>
        <v>0</v>
      </c>
      <c r="O395" s="3">
        <f t="shared" ca="1" si="496"/>
        <v>-20</v>
      </c>
      <c r="P395" s="8">
        <f t="shared" ca="1" si="461"/>
        <v>3.044522437723423</v>
      </c>
      <c r="Q395" s="7">
        <f t="shared" ca="1" si="503"/>
        <v>1603.779920251181</v>
      </c>
      <c r="R395" s="7">
        <f t="shared" ca="1" si="504"/>
        <v>1616.7206736919845</v>
      </c>
      <c r="S395" s="8">
        <f t="shared" ca="1" si="505"/>
        <v>3.0484673842025529</v>
      </c>
      <c r="T395" s="9">
        <f t="shared" ca="1" si="506"/>
        <v>1569.586484953659</v>
      </c>
      <c r="U395" s="9">
        <f t="shared" ca="1" si="462"/>
        <v>12.940753440803519</v>
      </c>
      <c r="Z395" s="9"/>
    </row>
    <row r="396" spans="1:26">
      <c r="A396" t="s">
        <v>17</v>
      </c>
      <c r="B396">
        <v>22</v>
      </c>
      <c r="C396">
        <f t="shared" ca="1" si="497"/>
        <v>1585.8943290717727</v>
      </c>
      <c r="D396">
        <f>MATCH($B396,'All scores'!$A:$A,FALSE)</f>
        <v>182</v>
      </c>
      <c r="E396">
        <f>MATCH($B396,'All scores'!$A:$A,TRUE)</f>
        <v>190</v>
      </c>
      <c r="F396" t="str">
        <f t="shared" ca="1" si="493"/>
        <v>St. Kilda</v>
      </c>
      <c r="G396" s="9">
        <f t="shared" ca="1" si="498"/>
        <v>1281.9361310507691</v>
      </c>
      <c r="H396" t="b">
        <f t="shared" ca="1" si="494"/>
        <v>1</v>
      </c>
      <c r="I396" s="6" t="str">
        <f t="shared" ca="1" si="499"/>
        <v>St. Kilda</v>
      </c>
      <c r="J396">
        <f t="shared" ca="1" si="460"/>
        <v>0</v>
      </c>
      <c r="K396" s="4">
        <f t="shared" ca="1" si="500"/>
        <v>0.85191799185829531</v>
      </c>
      <c r="L396" s="6" t="str">
        <f t="shared" ca="1" si="495"/>
        <v>Hawthorn</v>
      </c>
      <c r="M396" s="6" t="str">
        <f t="shared" ca="1" si="501"/>
        <v>St. Kilda</v>
      </c>
      <c r="N396">
        <f t="shared" ca="1" si="502"/>
        <v>1</v>
      </c>
      <c r="O396" s="3">
        <f t="shared" ca="1" si="496"/>
        <v>4</v>
      </c>
      <c r="P396" s="8">
        <f t="shared" ca="1" si="461"/>
        <v>1.6094379124341003</v>
      </c>
      <c r="Q396" s="7">
        <f t="shared" ca="1" si="503"/>
        <v>1585.8943290717727</v>
      </c>
      <c r="R396" s="7">
        <f t="shared" ca="1" si="504"/>
        <v>1281.9361310507691</v>
      </c>
      <c r="S396" s="8">
        <f t="shared" ca="1" si="505"/>
        <v>1.5619608324335124</v>
      </c>
      <c r="T396" s="9">
        <f t="shared" ca="1" si="506"/>
        <v>1590.5202950058815</v>
      </c>
      <c r="U396" s="9">
        <f t="shared" ca="1" si="462"/>
        <v>303.95819802100368</v>
      </c>
      <c r="Z396" s="9"/>
    </row>
    <row r="397" spans="1:26">
      <c r="A397" t="s">
        <v>21</v>
      </c>
      <c r="B397">
        <v>22</v>
      </c>
      <c r="C397">
        <f t="shared" ca="1" si="497"/>
        <v>1587.343505281046</v>
      </c>
      <c r="D397">
        <f>MATCH($B397,'All scores'!$A:$A,FALSE)</f>
        <v>182</v>
      </c>
      <c r="E397">
        <f>MATCH($B397,'All scores'!$A:$A,TRUE)</f>
        <v>190</v>
      </c>
      <c r="F397" t="str">
        <f t="shared" ca="1" si="493"/>
        <v>West Coast</v>
      </c>
      <c r="G397" s="9">
        <f t="shared" ca="1" si="498"/>
        <v>1668.7426000249282</v>
      </c>
      <c r="H397" t="b">
        <f t="shared" ca="1" si="494"/>
        <v>0</v>
      </c>
      <c r="I397" s="6" t="str">
        <f t="shared" ca="1" si="499"/>
        <v>West Coast</v>
      </c>
      <c r="J397">
        <f t="shared" ca="1" si="460"/>
        <v>-200</v>
      </c>
      <c r="K397" s="4">
        <f t="shared" ca="1" si="500"/>
        <v>0.16522370960666299</v>
      </c>
      <c r="L397" s="6" t="str">
        <f t="shared" ca="1" si="495"/>
        <v>Melbourne</v>
      </c>
      <c r="M397" s="6" t="str">
        <f t="shared" ca="1" si="501"/>
        <v>West Coast</v>
      </c>
      <c r="N397">
        <f t="shared" ca="1" si="502"/>
        <v>1</v>
      </c>
      <c r="O397" s="3">
        <f t="shared" ca="1" si="496"/>
        <v>17</v>
      </c>
      <c r="P397" s="8">
        <f t="shared" ca="1" si="461"/>
        <v>2.8903717578961645</v>
      </c>
      <c r="Q397" s="7">
        <f t="shared" ca="1" si="503"/>
        <v>1587.343505281046</v>
      </c>
      <c r="R397" s="7">
        <f t="shared" ca="1" si="504"/>
        <v>1668.7426000249282</v>
      </c>
      <c r="S397" s="8">
        <f t="shared" ca="1" si="505"/>
        <v>2.9140922046419702</v>
      </c>
      <c r="T397" s="9">
        <f t="shared" ca="1" si="506"/>
        <v>1635.9958068901492</v>
      </c>
      <c r="U397" s="9">
        <f t="shared" ca="1" si="462"/>
        <v>-81.399094743882188</v>
      </c>
      <c r="Z397" s="9"/>
    </row>
    <row r="398" spans="1:26">
      <c r="A398" t="s">
        <v>16</v>
      </c>
      <c r="B398">
        <v>22</v>
      </c>
      <c r="C398">
        <f t="shared" ca="1" si="497"/>
        <v>1496.8459811427563</v>
      </c>
      <c r="D398">
        <f>MATCH($B398,'All scores'!$A:$A,FALSE)</f>
        <v>182</v>
      </c>
      <c r="E398">
        <f>MATCH($B398,'All scores'!$A:$A,TRUE)</f>
        <v>190</v>
      </c>
      <c r="F398" t="str">
        <f t="shared" ca="1" si="493"/>
        <v>Adelaide</v>
      </c>
      <c r="G398" s="9">
        <f t="shared" ca="1" si="498"/>
        <v>1436.1468967624619</v>
      </c>
      <c r="H398" t="b">
        <f t="shared" ca="1" si="494"/>
        <v>0</v>
      </c>
      <c r="I398" s="6" t="str">
        <f t="shared" ca="1" si="499"/>
        <v>Adelaide</v>
      </c>
      <c r="J398">
        <f t="shared" ca="1" si="460"/>
        <v>-200</v>
      </c>
      <c r="K398" s="4">
        <f t="shared" ca="1" si="500"/>
        <v>0.30962339918323772</v>
      </c>
      <c r="L398" s="6" t="str">
        <f t="shared" ca="1" si="495"/>
        <v>Adelaide</v>
      </c>
      <c r="M398" s="6" t="str">
        <f t="shared" ca="1" si="501"/>
        <v>North Melbourne</v>
      </c>
      <c r="N398">
        <f t="shared" ca="1" si="502"/>
        <v>0</v>
      </c>
      <c r="O398" s="3">
        <f t="shared" ca="1" si="496"/>
        <v>-9</v>
      </c>
      <c r="P398" s="8">
        <f t="shared" ca="1" si="461"/>
        <v>2.3025850929940459</v>
      </c>
      <c r="Q398" s="7">
        <f t="shared" ca="1" si="503"/>
        <v>1436.1468967624619</v>
      </c>
      <c r="R398" s="7">
        <f t="shared" ca="1" si="504"/>
        <v>1496.8459811427563</v>
      </c>
      <c r="S398" s="8">
        <f t="shared" ca="1" si="505"/>
        <v>2.3166469277286006</v>
      </c>
      <c r="T398" s="9">
        <f t="shared" ca="1" si="506"/>
        <v>1482.5002192133416</v>
      </c>
      <c r="U398" s="9">
        <f t="shared" ca="1" si="462"/>
        <v>60.69908438029438</v>
      </c>
      <c r="Z398" s="9"/>
    </row>
    <row r="399" spans="1:26">
      <c r="A399" t="s">
        <v>13</v>
      </c>
      <c r="B399">
        <v>22</v>
      </c>
      <c r="C399">
        <f t="shared" ca="1" si="497"/>
        <v>1558.1077661806803</v>
      </c>
      <c r="D399">
        <f>MATCH($B399,'All scores'!$A:$A,FALSE)</f>
        <v>182</v>
      </c>
      <c r="E399">
        <f>MATCH($B399,'All scores'!$A:$A,TRUE)</f>
        <v>190</v>
      </c>
      <c r="F399" t="str">
        <f t="shared" ca="1" si="493"/>
        <v>Collingwood</v>
      </c>
      <c r="G399" s="9">
        <f t="shared" ca="1" si="498"/>
        <v>1611.8591785470355</v>
      </c>
      <c r="H399" t="b">
        <f t="shared" ca="1" si="494"/>
        <v>0</v>
      </c>
      <c r="I399" s="6" t="str">
        <f t="shared" ca="1" si="499"/>
        <v>Collingwood</v>
      </c>
      <c r="J399">
        <f t="shared" ca="1" si="460"/>
        <v>-200</v>
      </c>
      <c r="K399" s="4">
        <f t="shared" ca="1" si="500"/>
        <v>0.18835867271360285</v>
      </c>
      <c r="L399" s="6" t="str">
        <f t="shared" ca="1" si="495"/>
        <v>Collingwood</v>
      </c>
      <c r="M399" s="6" t="str">
        <f t="shared" ca="1" si="501"/>
        <v>Port Adelaide</v>
      </c>
      <c r="N399">
        <f t="shared" ca="1" si="502"/>
        <v>0</v>
      </c>
      <c r="O399" s="3">
        <f t="shared" ca="1" si="496"/>
        <v>-51</v>
      </c>
      <c r="P399" s="8">
        <f t="shared" ca="1" si="461"/>
        <v>3.9512437185814275</v>
      </c>
      <c r="Q399" s="7">
        <f t="shared" ca="1" si="503"/>
        <v>1611.8591785470355</v>
      </c>
      <c r="R399" s="7">
        <f t="shared" ca="1" si="504"/>
        <v>1558.1077661806803</v>
      </c>
      <c r="S399" s="8">
        <f t="shared" ca="1" si="505"/>
        <v>3.930118775088574</v>
      </c>
      <c r="T399" s="9">
        <f t="shared" ca="1" si="506"/>
        <v>1543.3023270590304</v>
      </c>
      <c r="U399" s="9">
        <f t="shared" ca="1" si="462"/>
        <v>-53.751412366355225</v>
      </c>
      <c r="Z399" s="9"/>
    </row>
    <row r="400" spans="1:26">
      <c r="A400" t="s">
        <v>7</v>
      </c>
      <c r="B400">
        <v>22</v>
      </c>
      <c r="C400">
        <f t="shared" ca="1" si="497"/>
        <v>1749.5928432485971</v>
      </c>
      <c r="D400">
        <f>MATCH($B400,'All scores'!$A:$A,FALSE)</f>
        <v>182</v>
      </c>
      <c r="E400">
        <f>MATCH($B400,'All scores'!$A:$A,TRUE)</f>
        <v>190</v>
      </c>
      <c r="F400" t="str">
        <f t="shared" ca="1" si="493"/>
        <v>Essendon</v>
      </c>
      <c r="G400" s="9">
        <f t="shared" ca="1" si="498"/>
        <v>1604.2726025633153</v>
      </c>
      <c r="H400" t="b">
        <f t="shared" ca="1" si="494"/>
        <v>1</v>
      </c>
      <c r="I400" s="6" t="str">
        <f t="shared" ca="1" si="499"/>
        <v>Richmond</v>
      </c>
      <c r="J400">
        <f t="shared" ca="1" si="460"/>
        <v>0</v>
      </c>
      <c r="K400" s="4">
        <f t="shared" ca="1" si="500"/>
        <v>0.69773400693465704</v>
      </c>
      <c r="L400" s="6" t="str">
        <f t="shared" ca="1" si="495"/>
        <v>Richmond</v>
      </c>
      <c r="M400" s="6" t="str">
        <f t="shared" ca="1" si="501"/>
        <v>Essendon</v>
      </c>
      <c r="N400">
        <f t="shared" ca="1" si="502"/>
        <v>1</v>
      </c>
      <c r="O400" s="3">
        <f t="shared" ca="1" si="496"/>
        <v>8</v>
      </c>
      <c r="P400" s="8">
        <f t="shared" ca="1" si="461"/>
        <v>2.1972245773362196</v>
      </c>
      <c r="Q400" s="7">
        <f t="shared" ca="1" si="503"/>
        <v>1749.5928432485971</v>
      </c>
      <c r="R400" s="7">
        <f t="shared" ca="1" si="504"/>
        <v>1604.2726025633153</v>
      </c>
      <c r="S400" s="8">
        <f t="shared" ca="1" si="505"/>
        <v>2.165751819764937</v>
      </c>
      <c r="T400" s="9">
        <f t="shared" ca="1" si="506"/>
        <v>1762.6855057392836</v>
      </c>
      <c r="U400" s="9">
        <f t="shared" ca="1" si="462"/>
        <v>145.32024068528176</v>
      </c>
      <c r="Z400" s="9"/>
    </row>
    <row r="401" spans="1:26">
      <c r="A401" t="s">
        <v>11</v>
      </c>
      <c r="B401">
        <v>22</v>
      </c>
      <c r="C401">
        <f t="shared" ca="1" si="497"/>
        <v>1281.9361310507691</v>
      </c>
      <c r="D401">
        <f>MATCH($B401,'All scores'!$A:$A,FALSE)</f>
        <v>182</v>
      </c>
      <c r="E401">
        <f>MATCH($B401,'All scores'!$A:$A,TRUE)</f>
        <v>190</v>
      </c>
      <c r="F401" t="str">
        <f t="shared" ca="1" si="493"/>
        <v>Hawthorn</v>
      </c>
      <c r="G401" s="9">
        <f t="shared" ca="1" si="498"/>
        <v>1585.8943290717727</v>
      </c>
      <c r="H401" t="b">
        <f t="shared" ca="1" si="494"/>
        <v>1</v>
      </c>
      <c r="I401" s="6" t="str">
        <f t="shared" ca="1" si="499"/>
        <v>St. Kilda</v>
      </c>
      <c r="J401">
        <f t="shared" ca="1" si="460"/>
        <v>0</v>
      </c>
      <c r="K401" s="4">
        <f t="shared" ca="1" si="500"/>
        <v>0.1480820081417048</v>
      </c>
      <c r="L401" s="6" t="str">
        <f t="shared" ca="1" si="495"/>
        <v>Hawthorn</v>
      </c>
      <c r="M401" s="6" t="str">
        <f t="shared" ca="1" si="501"/>
        <v>St. Kilda</v>
      </c>
      <c r="N401">
        <f t="shared" ca="1" si="502"/>
        <v>0</v>
      </c>
      <c r="O401" s="3">
        <f t="shared" ca="1" si="496"/>
        <v>-4</v>
      </c>
      <c r="P401" s="8">
        <f t="shared" ca="1" si="461"/>
        <v>1.6094379124341003</v>
      </c>
      <c r="Q401" s="7">
        <f t="shared" ca="1" si="503"/>
        <v>1585.8943290717727</v>
      </c>
      <c r="R401" s="7">
        <f t="shared" ca="1" si="504"/>
        <v>1281.9361310507691</v>
      </c>
      <c r="S401" s="8">
        <f t="shared" ca="1" si="505"/>
        <v>1.5619608324335124</v>
      </c>
      <c r="T401" s="9">
        <f t="shared" ca="1" si="506"/>
        <v>1277.3101651166603</v>
      </c>
      <c r="U401" s="9">
        <f t="shared" ca="1" si="462"/>
        <v>-303.95819802100368</v>
      </c>
      <c r="Z401" s="9"/>
    </row>
    <row r="402" spans="1:26">
      <c r="A402" t="s">
        <v>24</v>
      </c>
      <c r="B402">
        <v>22</v>
      </c>
      <c r="C402">
        <f t="shared" ca="1" si="497"/>
        <v>1603.779920251181</v>
      </c>
      <c r="D402">
        <f>MATCH($B402,'All scores'!$A:$A,FALSE)</f>
        <v>182</v>
      </c>
      <c r="E402">
        <f>MATCH($B402,'All scores'!$A:$A,TRUE)</f>
        <v>190</v>
      </c>
      <c r="F402" t="str">
        <f t="shared" ca="1" si="493"/>
        <v>GWS</v>
      </c>
      <c r="G402" s="9">
        <f t="shared" ca="1" si="498"/>
        <v>1616.7206736919845</v>
      </c>
      <c r="H402" t="b">
        <f t="shared" ca="1" si="494"/>
        <v>0</v>
      </c>
      <c r="I402" s="6" t="str">
        <f t="shared" ca="1" si="499"/>
        <v>GWS</v>
      </c>
      <c r="J402">
        <f t="shared" ca="1" si="460"/>
        <v>-200</v>
      </c>
      <c r="K402" s="4">
        <f t="shared" ca="1" si="500"/>
        <v>0.22691991092672606</v>
      </c>
      <c r="L402" s="6" t="str">
        <f t="shared" ca="1" si="495"/>
        <v>Sydney</v>
      </c>
      <c r="M402" s="6" t="str">
        <f t="shared" ca="1" si="501"/>
        <v>GWS</v>
      </c>
      <c r="N402">
        <f t="shared" ca="1" si="502"/>
        <v>1</v>
      </c>
      <c r="O402" s="3">
        <f t="shared" ca="1" si="496"/>
        <v>20</v>
      </c>
      <c r="P402" s="8">
        <f t="shared" ca="1" si="461"/>
        <v>3.044522437723423</v>
      </c>
      <c r="Q402" s="7">
        <f t="shared" ca="1" si="503"/>
        <v>1603.779920251181</v>
      </c>
      <c r="R402" s="7">
        <f t="shared" ca="1" si="504"/>
        <v>1616.7206736919845</v>
      </c>
      <c r="S402" s="8">
        <f t="shared" ca="1" si="505"/>
        <v>3.0484673842025529</v>
      </c>
      <c r="T402" s="9">
        <f t="shared" ca="1" si="506"/>
        <v>1650.9141089895065</v>
      </c>
      <c r="U402" s="9">
        <f t="shared" ca="1" si="462"/>
        <v>-12.940753440803519</v>
      </c>
      <c r="Z402" s="9"/>
    </row>
    <row r="403" spans="1:26">
      <c r="A403" t="s">
        <v>23</v>
      </c>
      <c r="B403">
        <v>22</v>
      </c>
      <c r="C403">
        <f t="shared" ca="1" si="497"/>
        <v>1668.7426000249282</v>
      </c>
      <c r="D403">
        <f>MATCH($B403,'All scores'!$A:$A,FALSE)</f>
        <v>182</v>
      </c>
      <c r="E403">
        <f>MATCH($B403,'All scores'!$A:$A,TRUE)</f>
        <v>190</v>
      </c>
      <c r="F403" t="str">
        <f t="shared" ca="1" si="493"/>
        <v>Melbourne</v>
      </c>
      <c r="G403" s="9">
        <f t="shared" ca="1" si="498"/>
        <v>1587.343505281046</v>
      </c>
      <c r="H403" t="b">
        <f t="shared" ca="1" si="494"/>
        <v>0</v>
      </c>
      <c r="I403" s="6" t="str">
        <f t="shared" ca="1" si="499"/>
        <v>West Coast</v>
      </c>
      <c r="J403">
        <f t="shared" ca="1" si="460"/>
        <v>200</v>
      </c>
      <c r="K403" s="4">
        <f t="shared" ca="1" si="500"/>
        <v>0.83477629039333701</v>
      </c>
      <c r="L403" s="6" t="str">
        <f t="shared" ca="1" si="495"/>
        <v>Melbourne</v>
      </c>
      <c r="M403" s="6" t="str">
        <f t="shared" ca="1" si="501"/>
        <v>West Coast</v>
      </c>
      <c r="N403">
        <f t="shared" ca="1" si="502"/>
        <v>0</v>
      </c>
      <c r="O403" s="3">
        <f t="shared" ca="1" si="496"/>
        <v>-17</v>
      </c>
      <c r="P403" s="8">
        <f t="shared" ca="1" si="461"/>
        <v>2.8903717578961645</v>
      </c>
      <c r="Q403" s="7">
        <f t="shared" ca="1" si="503"/>
        <v>1587.343505281046</v>
      </c>
      <c r="R403" s="7">
        <f t="shared" ca="1" si="504"/>
        <v>1668.7426000249282</v>
      </c>
      <c r="S403" s="8">
        <f t="shared" ca="1" si="505"/>
        <v>2.9140922046419702</v>
      </c>
      <c r="T403" s="9">
        <f t="shared" ca="1" si="506"/>
        <v>1620.0902984158249</v>
      </c>
      <c r="U403" s="9">
        <f t="shared" ca="1" si="462"/>
        <v>81.399094743882188</v>
      </c>
      <c r="Z403" s="9"/>
    </row>
    <row r="404" spans="1:26">
      <c r="A404" t="s">
        <v>20</v>
      </c>
      <c r="B404">
        <v>22</v>
      </c>
      <c r="C404">
        <f t="shared" ca="1" si="497"/>
        <v>1386.3016579255041</v>
      </c>
      <c r="D404">
        <f>MATCH($B404,'All scores'!$A:$A,FALSE)</f>
        <v>182</v>
      </c>
      <c r="E404">
        <f>MATCH($B404,'All scores'!$A:$A,TRUE)</f>
        <v>190</v>
      </c>
      <c r="F404" t="str">
        <f t="shared" ca="1" si="493"/>
        <v>Carlton</v>
      </c>
      <c r="G404" s="9">
        <f t="shared" ca="1" si="498"/>
        <v>1203.7551764379807</v>
      </c>
      <c r="H404" t="b">
        <f t="shared" ca="1" si="494"/>
        <v>1</v>
      </c>
      <c r="I404" s="6" t="str">
        <f t="shared" ca="1" si="499"/>
        <v>Carlton</v>
      </c>
      <c r="J404">
        <f t="shared" ca="1" si="460"/>
        <v>0</v>
      </c>
      <c r="K404" s="4">
        <f t="shared" ca="1" si="500"/>
        <v>0.7409327178850843</v>
      </c>
      <c r="L404" s="6" t="str">
        <f t="shared" ca="1" si="495"/>
        <v>Western Bulldogs</v>
      </c>
      <c r="M404" s="6" t="str">
        <f t="shared" ca="1" si="501"/>
        <v>Carlton</v>
      </c>
      <c r="N404">
        <f t="shared" ca="1" si="502"/>
        <v>1</v>
      </c>
      <c r="O404" s="3">
        <f t="shared" ca="1" si="496"/>
        <v>17</v>
      </c>
      <c r="P404" s="8">
        <f t="shared" ca="1" si="461"/>
        <v>2.8903717578961645</v>
      </c>
      <c r="Q404" s="7">
        <f t="shared" ca="1" si="503"/>
        <v>1386.3016579255041</v>
      </c>
      <c r="R404" s="7">
        <f t="shared" ca="1" si="504"/>
        <v>1203.7551764379807</v>
      </c>
      <c r="S404" s="8">
        <f t="shared" ca="1" si="505"/>
        <v>2.8385549362834066</v>
      </c>
      <c r="T404" s="9">
        <f t="shared" ca="1" si="506"/>
        <v>1401.0091921750404</v>
      </c>
      <c r="U404" s="9">
        <f t="shared" ca="1" si="462"/>
        <v>182.54648148752335</v>
      </c>
      <c r="Z404" s="9"/>
    </row>
    <row r="405" spans="1:26">
      <c r="A405" t="s">
        <v>10</v>
      </c>
      <c r="B405">
        <v>23</v>
      </c>
      <c r="C405">
        <f t="shared" ref="C405:C422" ca="1" si="507">VLOOKUP(A405,$I$2:$AG$19,B405+1,FALSE)</f>
        <v>1450.4926586918766</v>
      </c>
      <c r="D405">
        <f>MATCH($B405,'All scores'!$A:$A,FALSE)</f>
        <v>191</v>
      </c>
      <c r="E405">
        <f>MATCH($B405,'All scores'!$A:$A,TRUE)</f>
        <v>199</v>
      </c>
      <c r="F405" t="str">
        <f t="shared" ca="1" si="493"/>
        <v>Carlton</v>
      </c>
      <c r="G405" s="9">
        <f t="shared" ref="G405:G422" ca="1" si="508">VLOOKUP(F405,$I$2:$AG$19,B405+1,FALSE)</f>
        <v>1189.0476421884443</v>
      </c>
      <c r="H405" t="b">
        <f t="shared" ca="1" si="494"/>
        <v>0</v>
      </c>
      <c r="I405" s="6" t="str">
        <f t="shared" ref="I405:I422" ca="1" si="509">IFERROR(VLOOKUP($A405,INDIRECT(_xlfn.CONCAT("'All scores'!$B$",$D405,":$T$",$E405)),1,FALSE),F405)</f>
        <v>Carlton</v>
      </c>
      <c r="J405">
        <f t="shared" ca="1" si="460"/>
        <v>-200</v>
      </c>
      <c r="K405" s="4">
        <f t="shared" ref="K405:K422" ca="1" si="510">1/(1+(10^((G405-C405-J405)/400)))</f>
        <v>0.58751597214353568</v>
      </c>
      <c r="L405" s="6" t="str">
        <f t="shared" ca="1" si="495"/>
        <v>Adelaide</v>
      </c>
      <c r="M405" s="6" t="str">
        <f t="shared" ref="M405:M422" ca="1" si="511">IF(L405=A405,F405,A405)</f>
        <v>Carlton</v>
      </c>
      <c r="N405">
        <f t="shared" ref="N405:N422" ca="1" si="512">IF(L405="Draw",0.5,IF(L405=A405,1,0))</f>
        <v>1</v>
      </c>
      <c r="O405" s="3">
        <f t="shared" ca="1" si="496"/>
        <v>104</v>
      </c>
      <c r="P405" s="8">
        <f t="shared" ca="1" si="461"/>
        <v>4.6539603501575231</v>
      </c>
      <c r="Q405" s="7">
        <f t="shared" ref="Q405:Q422" ca="1" si="513">VLOOKUP(L405,$I$2:$AG$19,$B405+1,FALSE)</f>
        <v>1450.4926586918766</v>
      </c>
      <c r="R405" s="7">
        <f t="shared" ref="R405:R422" ca="1" si="514">VLOOKUP(M405,$I$2:$AG$19,$B405+1,FALSE)</f>
        <v>1189.0476421884443</v>
      </c>
      <c r="S405" s="8">
        <f t="shared" ref="S405:S422" ca="1" si="515">IFERROR((MVC/((Q405-R405)*0.001+MVC))*P405,1)</f>
        <v>4.5353849703161506</v>
      </c>
      <c r="T405" s="9">
        <f t="shared" ref="T405:T422" ca="1" si="516">IFERROR(C405+k*S405*(N405-K405),C405)</f>
        <v>1487.9081359005902</v>
      </c>
      <c r="U405" s="9">
        <f t="shared" ca="1" si="462"/>
        <v>261.44501650343227</v>
      </c>
      <c r="Z405" s="9"/>
    </row>
    <row r="406" spans="1:26">
      <c r="A406" t="s">
        <v>12</v>
      </c>
      <c r="B406">
        <v>23</v>
      </c>
      <c r="C406">
        <f t="shared" ca="1" si="507"/>
        <v>1393.7733993187519</v>
      </c>
      <c r="D406">
        <f>MATCH($B406,'All scores'!$A:$A,FALSE)</f>
        <v>191</v>
      </c>
      <c r="E406">
        <f>MATCH($B406,'All scores'!$A:$A,TRUE)</f>
        <v>199</v>
      </c>
      <c r="F406" t="str">
        <f t="shared" ca="1" si="493"/>
        <v>West Coast</v>
      </c>
      <c r="G406" s="9">
        <f t="shared" ca="1" si="508"/>
        <v>1620.0902984158249</v>
      </c>
      <c r="H406" t="b">
        <f t="shared" ca="1" si="494"/>
        <v>0</v>
      </c>
      <c r="I406" s="6" t="str">
        <f t="shared" ca="1" si="509"/>
        <v>Brisbane Lions</v>
      </c>
      <c r="J406">
        <f t="shared" ca="1" si="460"/>
        <v>200</v>
      </c>
      <c r="K406" s="4">
        <f t="shared" ca="1" si="510"/>
        <v>0.46219920385342012</v>
      </c>
      <c r="L406" s="6" t="str">
        <f t="shared" ca="1" si="495"/>
        <v>West Coast</v>
      </c>
      <c r="M406" s="6" t="str">
        <f t="shared" ca="1" si="511"/>
        <v>Brisbane Lions</v>
      </c>
      <c r="N406">
        <f t="shared" ca="1" si="512"/>
        <v>0</v>
      </c>
      <c r="O406" s="3">
        <f t="shared" ca="1" si="496"/>
        <v>-26</v>
      </c>
      <c r="P406" s="8">
        <f t="shared" ca="1" si="461"/>
        <v>3.2958368660043291</v>
      </c>
      <c r="Q406" s="7">
        <f t="shared" ca="1" si="513"/>
        <v>1620.0902984158249</v>
      </c>
      <c r="R406" s="7">
        <f t="shared" ca="1" si="514"/>
        <v>1393.7733993187519</v>
      </c>
      <c r="S406" s="8">
        <f t="shared" ca="1" si="515"/>
        <v>3.2228972547245558</v>
      </c>
      <c r="T406" s="9">
        <f t="shared" ca="1" si="516"/>
        <v>1363.9809884140507</v>
      </c>
      <c r="U406" s="9">
        <f t="shared" ca="1" si="462"/>
        <v>-226.31689909707302</v>
      </c>
      <c r="Z406" s="9"/>
    </row>
    <row r="407" spans="1:26">
      <c r="A407" t="s">
        <v>8</v>
      </c>
      <c r="B407">
        <v>23</v>
      </c>
      <c r="C407">
        <f t="shared" ca="1" si="507"/>
        <v>1189.0476421884443</v>
      </c>
      <c r="D407">
        <f>MATCH($B407,'All scores'!$A:$A,FALSE)</f>
        <v>191</v>
      </c>
      <c r="E407">
        <f>MATCH($B407,'All scores'!$A:$A,TRUE)</f>
        <v>199</v>
      </c>
      <c r="F407" t="str">
        <f t="shared" ca="1" si="493"/>
        <v>Adelaide</v>
      </c>
      <c r="G407" s="9">
        <f t="shared" ca="1" si="508"/>
        <v>1450.4926586918766</v>
      </c>
      <c r="H407" t="b">
        <f t="shared" ca="1" si="494"/>
        <v>0</v>
      </c>
      <c r="I407" s="6" t="str">
        <f t="shared" ca="1" si="509"/>
        <v>Carlton</v>
      </c>
      <c r="J407">
        <f t="shared" ca="1" si="460"/>
        <v>200</v>
      </c>
      <c r="K407" s="4">
        <f t="shared" ca="1" si="510"/>
        <v>0.41248402785646432</v>
      </c>
      <c r="L407" s="6" t="str">
        <f t="shared" ca="1" si="495"/>
        <v>Adelaide</v>
      </c>
      <c r="M407" s="6" t="str">
        <f t="shared" ca="1" si="511"/>
        <v>Carlton</v>
      </c>
      <c r="N407">
        <f t="shared" ca="1" si="512"/>
        <v>0</v>
      </c>
      <c r="O407" s="3">
        <f t="shared" ca="1" si="496"/>
        <v>-104</v>
      </c>
      <c r="P407" s="8">
        <f t="shared" ca="1" si="461"/>
        <v>4.6539603501575231</v>
      </c>
      <c r="Q407" s="7">
        <f t="shared" ca="1" si="513"/>
        <v>1450.4926586918766</v>
      </c>
      <c r="R407" s="7">
        <f t="shared" ca="1" si="514"/>
        <v>1189.0476421884443</v>
      </c>
      <c r="S407" s="8">
        <f t="shared" ca="1" si="515"/>
        <v>4.5353849703161506</v>
      </c>
      <c r="T407" s="9">
        <f t="shared" ca="1" si="516"/>
        <v>1151.6321649797308</v>
      </c>
      <c r="U407" s="9">
        <f t="shared" ca="1" si="462"/>
        <v>-261.44501650343227</v>
      </c>
      <c r="Z407" s="9"/>
    </row>
    <row r="408" spans="1:26">
      <c r="A408" t="s">
        <v>18</v>
      </c>
      <c r="B408">
        <v>23</v>
      </c>
      <c r="C408">
        <f t="shared" ca="1" si="507"/>
        <v>1626.6646176686854</v>
      </c>
      <c r="D408">
        <f>MATCH($B408,'All scores'!$A:$A,FALSE)</f>
        <v>191</v>
      </c>
      <c r="E408">
        <f>MATCH($B408,'All scores'!$A:$A,TRUE)</f>
        <v>199</v>
      </c>
      <c r="F408" t="str">
        <f t="shared" ca="1" si="493"/>
        <v>Fremantle</v>
      </c>
      <c r="G408" s="9">
        <f t="shared" ca="1" si="508"/>
        <v>1359.7421928058584</v>
      </c>
      <c r="H408" t="b">
        <f t="shared" ca="1" si="494"/>
        <v>0</v>
      </c>
      <c r="I408" s="6" t="str">
        <f t="shared" ca="1" si="509"/>
        <v>Fremantle</v>
      </c>
      <c r="J408">
        <f t="shared" ca="1" si="460"/>
        <v>-200</v>
      </c>
      <c r="K408" s="4">
        <f t="shared" ca="1" si="510"/>
        <v>0.5951354463174966</v>
      </c>
      <c r="L408" s="6" t="str">
        <f t="shared" ca="1" si="495"/>
        <v>Collingwood</v>
      </c>
      <c r="M408" s="6" t="str">
        <f t="shared" ca="1" si="511"/>
        <v>Fremantle</v>
      </c>
      <c r="N408">
        <f t="shared" ca="1" si="512"/>
        <v>1</v>
      </c>
      <c r="O408" s="3">
        <f t="shared" ca="1" si="496"/>
        <v>9</v>
      </c>
      <c r="P408" s="8">
        <f t="shared" ca="1" si="461"/>
        <v>2.3025850929940459</v>
      </c>
      <c r="Q408" s="7">
        <f t="shared" ca="1" si="513"/>
        <v>1626.6646176686854</v>
      </c>
      <c r="R408" s="7">
        <f t="shared" ca="1" si="514"/>
        <v>1359.7421928058584</v>
      </c>
      <c r="S408" s="8">
        <f t="shared" ca="1" si="515"/>
        <v>2.2427218183883473</v>
      </c>
      <c r="T408" s="9">
        <f t="shared" ca="1" si="516"/>
        <v>1644.8245890294015</v>
      </c>
      <c r="U408" s="9">
        <f t="shared" ca="1" si="462"/>
        <v>266.92242486282703</v>
      </c>
      <c r="Z408" s="9"/>
    </row>
    <row r="409" spans="1:26">
      <c r="A409" t="s">
        <v>9</v>
      </c>
      <c r="B409">
        <v>23</v>
      </c>
      <c r="C409">
        <f t="shared" ca="1" si="507"/>
        <v>1591.1799400726288</v>
      </c>
      <c r="D409">
        <f>MATCH($B409,'All scores'!$A:$A,FALSE)</f>
        <v>191</v>
      </c>
      <c r="E409">
        <f>MATCH($B409,'All scores'!$A:$A,TRUE)</f>
        <v>199</v>
      </c>
      <c r="F409" t="str">
        <f t="shared" ca="1" si="493"/>
        <v>Port Adelaide</v>
      </c>
      <c r="G409" s="9">
        <f t="shared" ca="1" si="508"/>
        <v>1543.3023270590304</v>
      </c>
      <c r="H409" t="b">
        <f t="shared" ca="1" si="494"/>
        <v>0</v>
      </c>
      <c r="I409" s="6" t="str">
        <f t="shared" ca="1" si="509"/>
        <v>Port Adelaide</v>
      </c>
      <c r="J409">
        <f t="shared" ca="1" si="460"/>
        <v>-200</v>
      </c>
      <c r="K409" s="4">
        <f t="shared" ca="1" si="510"/>
        <v>0.2940723658861642</v>
      </c>
      <c r="L409" s="6" t="str">
        <f t="shared" ca="1" si="495"/>
        <v>Essendon</v>
      </c>
      <c r="M409" s="6" t="str">
        <f t="shared" ca="1" si="511"/>
        <v>Port Adelaide</v>
      </c>
      <c r="N409">
        <f t="shared" ca="1" si="512"/>
        <v>1</v>
      </c>
      <c r="O409" s="3">
        <f t="shared" ca="1" si="496"/>
        <v>22</v>
      </c>
      <c r="P409" s="8">
        <f t="shared" ca="1" si="461"/>
        <v>3.1354942159291497</v>
      </c>
      <c r="Q409" s="7">
        <f t="shared" ca="1" si="513"/>
        <v>1591.1799400726288</v>
      </c>
      <c r="R409" s="7">
        <f t="shared" ca="1" si="514"/>
        <v>1543.3023270590304</v>
      </c>
      <c r="S409" s="8">
        <f t="shared" ca="1" si="515"/>
        <v>3.1205537494487254</v>
      </c>
      <c r="T409" s="9">
        <f t="shared" ca="1" si="516"/>
        <v>1635.2376425820969</v>
      </c>
      <c r="U409" s="9">
        <f t="shared" ca="1" si="462"/>
        <v>47.87761301359842</v>
      </c>
      <c r="Z409" s="9"/>
    </row>
    <row r="410" spans="1:26">
      <c r="A410" t="s">
        <v>14</v>
      </c>
      <c r="B410">
        <v>23</v>
      </c>
      <c r="C410">
        <f t="shared" ca="1" si="507"/>
        <v>1359.7421928058584</v>
      </c>
      <c r="D410">
        <f>MATCH($B410,'All scores'!$A:$A,FALSE)</f>
        <v>191</v>
      </c>
      <c r="E410">
        <f>MATCH($B410,'All scores'!$A:$A,TRUE)</f>
        <v>199</v>
      </c>
      <c r="F410" t="str">
        <f t="shared" ca="1" si="493"/>
        <v>Collingwood</v>
      </c>
      <c r="G410" s="9">
        <f t="shared" ca="1" si="508"/>
        <v>1626.6646176686854</v>
      </c>
      <c r="H410" t="b">
        <f t="shared" ca="1" si="494"/>
        <v>0</v>
      </c>
      <c r="I410" s="6" t="str">
        <f t="shared" ca="1" si="509"/>
        <v>Fremantle</v>
      </c>
      <c r="J410">
        <f t="shared" ca="1" si="460"/>
        <v>200</v>
      </c>
      <c r="K410" s="4">
        <f t="shared" ca="1" si="510"/>
        <v>0.40486455368250335</v>
      </c>
      <c r="L410" s="6" t="str">
        <f t="shared" ca="1" si="495"/>
        <v>Collingwood</v>
      </c>
      <c r="M410" s="6" t="str">
        <f t="shared" ca="1" si="511"/>
        <v>Fremantle</v>
      </c>
      <c r="N410">
        <f t="shared" ca="1" si="512"/>
        <v>0</v>
      </c>
      <c r="O410" s="3">
        <f t="shared" ca="1" si="496"/>
        <v>-9</v>
      </c>
      <c r="P410" s="8">
        <f t="shared" ca="1" si="461"/>
        <v>2.3025850929940459</v>
      </c>
      <c r="Q410" s="7">
        <f t="shared" ca="1" si="513"/>
        <v>1626.6646176686854</v>
      </c>
      <c r="R410" s="7">
        <f t="shared" ca="1" si="514"/>
        <v>1359.7421928058584</v>
      </c>
      <c r="S410" s="8">
        <f t="shared" ca="1" si="515"/>
        <v>2.2427218183883473</v>
      </c>
      <c r="T410" s="9">
        <f t="shared" ca="1" si="516"/>
        <v>1341.5822214451423</v>
      </c>
      <c r="U410" s="9">
        <f t="shared" ca="1" si="462"/>
        <v>-266.92242486282703</v>
      </c>
      <c r="Z410" s="9"/>
    </row>
    <row r="411" spans="1:26">
      <c r="A411" t="s">
        <v>22</v>
      </c>
      <c r="B411">
        <v>23</v>
      </c>
      <c r="C411">
        <f t="shared" ca="1" si="507"/>
        <v>1647.470430622574</v>
      </c>
      <c r="D411">
        <f>MATCH($B411,'All scores'!$A:$A,FALSE)</f>
        <v>191</v>
      </c>
      <c r="E411">
        <f>MATCH($B411,'All scores'!$A:$A,TRUE)</f>
        <v>199</v>
      </c>
      <c r="F411" t="str">
        <f t="shared" ca="1" si="493"/>
        <v>Gold Coast</v>
      </c>
      <c r="G411" s="9">
        <f t="shared" ca="1" si="508"/>
        <v>1207.7147150728033</v>
      </c>
      <c r="H411" t="b">
        <f t="shared" ca="1" si="494"/>
        <v>0</v>
      </c>
      <c r="I411" s="6" t="str">
        <f t="shared" ca="1" si="509"/>
        <v>Geelong</v>
      </c>
      <c r="J411">
        <f t="shared" ref="J411:J474" ca="1" si="517">IF(H411=TRUE,0,IF(I411=A411,HFA,-1*HFA))</f>
        <v>200</v>
      </c>
      <c r="K411" s="4">
        <f t="shared" ca="1" si="510"/>
        <v>0.97546299729058328</v>
      </c>
      <c r="L411" s="6" t="str">
        <f t="shared" ca="1" si="495"/>
        <v>Geelong</v>
      </c>
      <c r="M411" s="6" t="str">
        <f t="shared" ca="1" si="511"/>
        <v>Gold Coast</v>
      </c>
      <c r="N411">
        <f t="shared" ca="1" si="512"/>
        <v>1</v>
      </c>
      <c r="O411" s="3">
        <f t="shared" ca="1" si="496"/>
        <v>102</v>
      </c>
      <c r="P411" s="8">
        <f t="shared" ca="1" si="461"/>
        <v>4.6347289882296359</v>
      </c>
      <c r="Q411" s="7">
        <f t="shared" ca="1" si="513"/>
        <v>1647.470430622574</v>
      </c>
      <c r="R411" s="7">
        <f t="shared" ca="1" si="514"/>
        <v>1207.7147150728033</v>
      </c>
      <c r="S411" s="8">
        <f t="shared" ca="1" si="515"/>
        <v>4.4394994619714296</v>
      </c>
      <c r="T411" s="9">
        <f t="shared" ca="1" si="516"/>
        <v>1649.649070829111</v>
      </c>
      <c r="U411" s="9">
        <f t="shared" ca="1" si="462"/>
        <v>439.75571554977068</v>
      </c>
      <c r="Z411" s="9"/>
    </row>
    <row r="412" spans="1:26">
      <c r="A412" t="s">
        <v>15</v>
      </c>
      <c r="B412">
        <v>23</v>
      </c>
      <c r="C412">
        <f t="shared" ca="1" si="507"/>
        <v>1207.7147150728033</v>
      </c>
      <c r="D412">
        <f>MATCH($B412,'All scores'!$A:$A,FALSE)</f>
        <v>191</v>
      </c>
      <c r="E412">
        <f>MATCH($B412,'All scores'!$A:$A,TRUE)</f>
        <v>199</v>
      </c>
      <c r="F412" t="str">
        <f t="shared" ca="1" si="493"/>
        <v>Geelong</v>
      </c>
      <c r="G412" s="9">
        <f t="shared" ca="1" si="508"/>
        <v>1647.470430622574</v>
      </c>
      <c r="H412" t="b">
        <f t="shared" ca="1" si="494"/>
        <v>0</v>
      </c>
      <c r="I412" s="6" t="str">
        <f t="shared" ca="1" si="509"/>
        <v>Geelong</v>
      </c>
      <c r="J412">
        <f t="shared" ca="1" si="517"/>
        <v>-200</v>
      </c>
      <c r="K412" s="4">
        <f t="shared" ca="1" si="510"/>
        <v>2.4537002709416691E-2</v>
      </c>
      <c r="L412" s="6" t="str">
        <f t="shared" ca="1" si="495"/>
        <v>Geelong</v>
      </c>
      <c r="M412" s="6" t="str">
        <f t="shared" ca="1" si="511"/>
        <v>Gold Coast</v>
      </c>
      <c r="N412">
        <f t="shared" ca="1" si="512"/>
        <v>0</v>
      </c>
      <c r="O412" s="3">
        <f t="shared" ca="1" si="496"/>
        <v>-102</v>
      </c>
      <c r="P412" s="8">
        <f t="shared" ref="P412:P422" ca="1" si="518">LN(1+ABS(O412))</f>
        <v>4.6347289882296359</v>
      </c>
      <c r="Q412" s="7">
        <f t="shared" ca="1" si="513"/>
        <v>1647.470430622574</v>
      </c>
      <c r="R412" s="7">
        <f t="shared" ca="1" si="514"/>
        <v>1207.7147150728033</v>
      </c>
      <c r="S412" s="8">
        <f t="shared" ca="1" si="515"/>
        <v>4.4394994619714296</v>
      </c>
      <c r="T412" s="9">
        <f t="shared" ca="1" si="516"/>
        <v>1205.5360748662663</v>
      </c>
      <c r="U412" s="9">
        <f t="shared" ref="U412:U422" ca="1" si="519">C412-G412</f>
        <v>-439.75571554977068</v>
      </c>
      <c r="Z412" s="9"/>
    </row>
    <row r="413" spans="1:26">
      <c r="A413" t="s">
        <v>19</v>
      </c>
      <c r="B413">
        <v>23</v>
      </c>
      <c r="C413">
        <f t="shared" ca="1" si="507"/>
        <v>1569.586484953659</v>
      </c>
      <c r="D413">
        <f>MATCH($B413,'All scores'!$A:$A,FALSE)</f>
        <v>191</v>
      </c>
      <c r="E413">
        <f>MATCH($B413,'All scores'!$A:$A,TRUE)</f>
        <v>199</v>
      </c>
      <c r="F413" t="str">
        <f t="shared" ca="1" si="493"/>
        <v>Melbourne</v>
      </c>
      <c r="G413" s="9">
        <f t="shared" ca="1" si="508"/>
        <v>1635.9958068901492</v>
      </c>
      <c r="H413" t="b">
        <f t="shared" ca="1" si="494"/>
        <v>0</v>
      </c>
      <c r="I413" s="6" t="str">
        <f t="shared" ca="1" si="509"/>
        <v>Melbourne</v>
      </c>
      <c r="J413">
        <f t="shared" ca="1" si="517"/>
        <v>-200</v>
      </c>
      <c r="K413" s="4">
        <f t="shared" ca="1" si="510"/>
        <v>0.17747117396974152</v>
      </c>
      <c r="L413" s="6" t="str">
        <f t="shared" ca="1" si="495"/>
        <v>Melbourne</v>
      </c>
      <c r="M413" s="6" t="str">
        <f t="shared" ca="1" si="511"/>
        <v>GWS</v>
      </c>
      <c r="N413">
        <f t="shared" ca="1" si="512"/>
        <v>0</v>
      </c>
      <c r="O413" s="3">
        <f t="shared" ca="1" si="496"/>
        <v>-45</v>
      </c>
      <c r="P413" s="8">
        <f t="shared" ca="1" si="518"/>
        <v>3.8286413964890951</v>
      </c>
      <c r="Q413" s="7">
        <f t="shared" ca="1" si="513"/>
        <v>1635.9958068901492</v>
      </c>
      <c r="R413" s="7">
        <f t="shared" ca="1" si="514"/>
        <v>1569.586484953659</v>
      </c>
      <c r="S413" s="8">
        <f t="shared" ca="1" si="515"/>
        <v>3.8033833853207288</v>
      </c>
      <c r="T413" s="9">
        <f t="shared" ca="1" si="516"/>
        <v>1556.0866666646614</v>
      </c>
      <c r="U413" s="9">
        <f t="shared" ca="1" si="519"/>
        <v>-66.409321936490187</v>
      </c>
      <c r="Z413" s="9"/>
    </row>
    <row r="414" spans="1:26">
      <c r="A414" t="s">
        <v>17</v>
      </c>
      <c r="B414">
        <v>23</v>
      </c>
      <c r="C414">
        <f t="shared" ca="1" si="507"/>
        <v>1590.5202950058815</v>
      </c>
      <c r="D414">
        <f>MATCH($B414,'All scores'!$A:$A,FALSE)</f>
        <v>191</v>
      </c>
      <c r="E414">
        <f>MATCH($B414,'All scores'!$A:$A,TRUE)</f>
        <v>199</v>
      </c>
      <c r="F414" t="str">
        <f t="shared" ca="1" si="493"/>
        <v>Sydney</v>
      </c>
      <c r="G414" s="9">
        <f t="shared" ca="1" si="508"/>
        <v>1650.9141089895065</v>
      </c>
      <c r="H414" t="b">
        <f t="shared" ca="1" si="494"/>
        <v>0</v>
      </c>
      <c r="I414" s="6" t="str">
        <f t="shared" ca="1" si="509"/>
        <v>Sydney</v>
      </c>
      <c r="J414">
        <f t="shared" ca="1" si="517"/>
        <v>-200</v>
      </c>
      <c r="K414" s="4">
        <f t="shared" ca="1" si="510"/>
        <v>0.18258258486289197</v>
      </c>
      <c r="L414" s="6" t="str">
        <f t="shared" ca="1" si="495"/>
        <v>Hawthorn</v>
      </c>
      <c r="M414" s="6" t="str">
        <f t="shared" ca="1" si="511"/>
        <v>Sydney</v>
      </c>
      <c r="N414">
        <f t="shared" ca="1" si="512"/>
        <v>1</v>
      </c>
      <c r="O414" s="3">
        <f t="shared" ca="1" si="496"/>
        <v>9</v>
      </c>
      <c r="P414" s="8">
        <f t="shared" ca="1" si="518"/>
        <v>2.3025850929940459</v>
      </c>
      <c r="Q414" s="7">
        <f t="shared" ca="1" si="513"/>
        <v>1590.5202950058815</v>
      </c>
      <c r="R414" s="7">
        <f t="shared" ca="1" si="514"/>
        <v>1650.9141089895065</v>
      </c>
      <c r="S414" s="8">
        <f t="shared" ca="1" si="515"/>
        <v>2.3165757776535036</v>
      </c>
      <c r="T414" s="9">
        <f t="shared" ca="1" si="516"/>
        <v>1628.3924826886569</v>
      </c>
      <c r="U414" s="9">
        <f t="shared" ca="1" si="519"/>
        <v>-60.393813983625023</v>
      </c>
      <c r="Z414" s="9"/>
    </row>
    <row r="415" spans="1:26">
      <c r="A415" t="s">
        <v>21</v>
      </c>
      <c r="B415">
        <v>23</v>
      </c>
      <c r="C415">
        <f t="shared" ca="1" si="507"/>
        <v>1635.9958068901492</v>
      </c>
      <c r="D415">
        <f>MATCH($B415,'All scores'!$A:$A,FALSE)</f>
        <v>191</v>
      </c>
      <c r="E415">
        <f>MATCH($B415,'All scores'!$A:$A,TRUE)</f>
        <v>199</v>
      </c>
      <c r="F415" t="str">
        <f t="shared" ca="1" si="493"/>
        <v>GWS</v>
      </c>
      <c r="G415" s="9">
        <f t="shared" ca="1" si="508"/>
        <v>1569.586484953659</v>
      </c>
      <c r="H415" t="b">
        <f t="shared" ca="1" si="494"/>
        <v>0</v>
      </c>
      <c r="I415" s="6" t="str">
        <f t="shared" ca="1" si="509"/>
        <v>Melbourne</v>
      </c>
      <c r="J415">
        <f t="shared" ca="1" si="517"/>
        <v>200</v>
      </c>
      <c r="K415" s="4">
        <f t="shared" ca="1" si="510"/>
        <v>0.82252882603025845</v>
      </c>
      <c r="L415" s="6" t="str">
        <f t="shared" ca="1" si="495"/>
        <v>Melbourne</v>
      </c>
      <c r="M415" s="6" t="str">
        <f t="shared" ca="1" si="511"/>
        <v>GWS</v>
      </c>
      <c r="N415">
        <f t="shared" ca="1" si="512"/>
        <v>1</v>
      </c>
      <c r="O415" s="3">
        <f t="shared" ca="1" si="496"/>
        <v>45</v>
      </c>
      <c r="P415" s="8">
        <f t="shared" ca="1" si="518"/>
        <v>3.8286413964890951</v>
      </c>
      <c r="Q415" s="7">
        <f t="shared" ca="1" si="513"/>
        <v>1635.9958068901492</v>
      </c>
      <c r="R415" s="7">
        <f t="shared" ca="1" si="514"/>
        <v>1569.586484953659</v>
      </c>
      <c r="S415" s="8">
        <f t="shared" ca="1" si="515"/>
        <v>3.8033833853207288</v>
      </c>
      <c r="T415" s="9">
        <f t="shared" ca="1" si="516"/>
        <v>1649.4956251791468</v>
      </c>
      <c r="U415" s="9">
        <f t="shared" ca="1" si="519"/>
        <v>66.409321936490187</v>
      </c>
      <c r="Z415" s="9"/>
    </row>
    <row r="416" spans="1:26">
      <c r="A416" t="s">
        <v>16</v>
      </c>
      <c r="B416">
        <v>23</v>
      </c>
      <c r="C416">
        <f t="shared" ca="1" si="507"/>
        <v>1482.5002192133416</v>
      </c>
      <c r="D416">
        <f>MATCH($B416,'All scores'!$A:$A,FALSE)</f>
        <v>191</v>
      </c>
      <c r="E416">
        <f>MATCH($B416,'All scores'!$A:$A,TRUE)</f>
        <v>199</v>
      </c>
      <c r="F416" t="str">
        <f t="shared" ca="1" si="493"/>
        <v>St. Kilda</v>
      </c>
      <c r="G416" s="9">
        <f t="shared" ca="1" si="508"/>
        <v>1277.3101651166603</v>
      </c>
      <c r="H416" t="b">
        <f t="shared" ca="1" si="494"/>
        <v>1</v>
      </c>
      <c r="I416" s="6" t="str">
        <f t="shared" ca="1" si="509"/>
        <v>St. Kilda</v>
      </c>
      <c r="J416">
        <f t="shared" ca="1" si="517"/>
        <v>0</v>
      </c>
      <c r="K416" s="4">
        <f t="shared" ca="1" si="510"/>
        <v>0.76515790990854538</v>
      </c>
      <c r="L416" s="6" t="str">
        <f t="shared" ca="1" si="495"/>
        <v>North Melbourne</v>
      </c>
      <c r="M416" s="6" t="str">
        <f t="shared" ca="1" si="511"/>
        <v>St. Kilda</v>
      </c>
      <c r="N416">
        <f t="shared" ca="1" si="512"/>
        <v>1</v>
      </c>
      <c r="O416" s="3">
        <f t="shared" ca="1" si="496"/>
        <v>23</v>
      </c>
      <c r="P416" s="8">
        <f t="shared" ca="1" si="518"/>
        <v>3.1780538303479458</v>
      </c>
      <c r="Q416" s="7">
        <f t="shared" ca="1" si="513"/>
        <v>1482.5002192133416</v>
      </c>
      <c r="R416" s="7">
        <f t="shared" ca="1" si="514"/>
        <v>1277.3101651166603</v>
      </c>
      <c r="S416" s="8">
        <f t="shared" ca="1" si="515"/>
        <v>3.1141544777720003</v>
      </c>
      <c r="T416" s="9">
        <f t="shared" ca="1" si="516"/>
        <v>1497.1269101418943</v>
      </c>
      <c r="U416" s="9">
        <f t="shared" ca="1" si="519"/>
        <v>205.19005409668125</v>
      </c>
      <c r="Z416" s="9"/>
    </row>
    <row r="417" spans="1:26">
      <c r="A417" t="s">
        <v>13</v>
      </c>
      <c r="B417">
        <v>23</v>
      </c>
      <c r="C417">
        <f t="shared" ca="1" si="507"/>
        <v>1543.3023270590304</v>
      </c>
      <c r="D417">
        <f>MATCH($B417,'All scores'!$A:$A,FALSE)</f>
        <v>191</v>
      </c>
      <c r="E417">
        <f>MATCH($B417,'All scores'!$A:$A,TRUE)</f>
        <v>199</v>
      </c>
      <c r="F417" t="str">
        <f t="shared" ca="1" si="493"/>
        <v>Essendon</v>
      </c>
      <c r="G417" s="9">
        <f t="shared" ca="1" si="508"/>
        <v>1591.1799400726288</v>
      </c>
      <c r="H417" t="b">
        <f t="shared" ca="1" si="494"/>
        <v>0</v>
      </c>
      <c r="I417" s="6" t="str">
        <f t="shared" ca="1" si="509"/>
        <v>Port Adelaide</v>
      </c>
      <c r="J417">
        <f t="shared" ca="1" si="517"/>
        <v>200</v>
      </c>
      <c r="K417" s="4">
        <f t="shared" ca="1" si="510"/>
        <v>0.70592763411383586</v>
      </c>
      <c r="L417" s="6" t="str">
        <f t="shared" ca="1" si="495"/>
        <v>Essendon</v>
      </c>
      <c r="M417" s="6" t="str">
        <f t="shared" ca="1" si="511"/>
        <v>Port Adelaide</v>
      </c>
      <c r="N417">
        <f t="shared" ca="1" si="512"/>
        <v>0</v>
      </c>
      <c r="O417" s="3">
        <f t="shared" ca="1" si="496"/>
        <v>-22</v>
      </c>
      <c r="P417" s="8">
        <f t="shared" ca="1" si="518"/>
        <v>3.1354942159291497</v>
      </c>
      <c r="Q417" s="7">
        <f t="shared" ca="1" si="513"/>
        <v>1591.1799400726288</v>
      </c>
      <c r="R417" s="7">
        <f t="shared" ca="1" si="514"/>
        <v>1543.3023270590304</v>
      </c>
      <c r="S417" s="8">
        <f t="shared" ca="1" si="515"/>
        <v>3.1205537494487254</v>
      </c>
      <c r="T417" s="9">
        <f t="shared" ca="1" si="516"/>
        <v>1499.2446245495623</v>
      </c>
      <c r="U417" s="9">
        <f t="shared" ca="1" si="519"/>
        <v>-47.87761301359842</v>
      </c>
      <c r="Z417" s="9"/>
    </row>
    <row r="418" spans="1:26">
      <c r="A418" t="s">
        <v>7</v>
      </c>
      <c r="B418">
        <v>23</v>
      </c>
      <c r="C418">
        <f t="shared" ca="1" si="507"/>
        <v>1762.6855057392836</v>
      </c>
      <c r="D418">
        <f>MATCH($B418,'All scores'!$A:$A,FALSE)</f>
        <v>191</v>
      </c>
      <c r="E418">
        <f>MATCH($B418,'All scores'!$A:$A,TRUE)</f>
        <v>199</v>
      </c>
      <c r="F418" t="str">
        <f t="shared" ca="1" si="493"/>
        <v>Western Bulldogs</v>
      </c>
      <c r="G418" s="9">
        <f t="shared" ca="1" si="508"/>
        <v>1401.0091921750404</v>
      </c>
      <c r="H418" t="b">
        <f t="shared" ca="1" si="494"/>
        <v>1</v>
      </c>
      <c r="I418" s="6" t="str">
        <f t="shared" ca="1" si="509"/>
        <v>Richmond</v>
      </c>
      <c r="J418">
        <f t="shared" ca="1" si="517"/>
        <v>0</v>
      </c>
      <c r="K418" s="4">
        <f t="shared" ca="1" si="510"/>
        <v>0.88913898086197551</v>
      </c>
      <c r="L418" s="6" t="str">
        <f t="shared" ca="1" si="495"/>
        <v>Richmond</v>
      </c>
      <c r="M418" s="6" t="str">
        <f t="shared" ca="1" si="511"/>
        <v>Western Bulldogs</v>
      </c>
      <c r="N418">
        <f t="shared" ca="1" si="512"/>
        <v>1</v>
      </c>
      <c r="O418" s="3">
        <f t="shared" ca="1" si="496"/>
        <v>3</v>
      </c>
      <c r="P418" s="8">
        <f t="shared" ca="1" si="518"/>
        <v>1.3862943611198906</v>
      </c>
      <c r="Q418" s="7">
        <f t="shared" ca="1" si="513"/>
        <v>1762.6855057392836</v>
      </c>
      <c r="R418" s="7">
        <f t="shared" ca="1" si="514"/>
        <v>1401.0091921750404</v>
      </c>
      <c r="S418" s="8">
        <f t="shared" ca="1" si="515"/>
        <v>1.3379054886178243</v>
      </c>
      <c r="T418" s="9">
        <f t="shared" ca="1" si="516"/>
        <v>1765.6519370588542</v>
      </c>
      <c r="U418" s="9">
        <f t="shared" ca="1" si="519"/>
        <v>361.67631356424317</v>
      </c>
      <c r="Z418" s="9"/>
    </row>
    <row r="419" spans="1:26">
      <c r="A419" t="s">
        <v>11</v>
      </c>
      <c r="B419">
        <v>23</v>
      </c>
      <c r="C419">
        <f t="shared" ca="1" si="507"/>
        <v>1277.3101651166603</v>
      </c>
      <c r="D419">
        <f>MATCH($B419,'All scores'!$A:$A,FALSE)</f>
        <v>191</v>
      </c>
      <c r="E419">
        <f>MATCH($B419,'All scores'!$A:$A,TRUE)</f>
        <v>199</v>
      </c>
      <c r="F419" t="str">
        <f t="shared" ca="1" si="493"/>
        <v>North Melbourne</v>
      </c>
      <c r="G419" s="9">
        <f t="shared" ca="1" si="508"/>
        <v>1482.5002192133416</v>
      </c>
      <c r="H419" t="b">
        <f t="shared" ca="1" si="494"/>
        <v>1</v>
      </c>
      <c r="I419" s="6" t="str">
        <f t="shared" ca="1" si="509"/>
        <v>St. Kilda</v>
      </c>
      <c r="J419">
        <f t="shared" ca="1" si="517"/>
        <v>0</v>
      </c>
      <c r="K419" s="4">
        <f t="shared" ca="1" si="510"/>
        <v>0.23484209009145462</v>
      </c>
      <c r="L419" s="6" t="str">
        <f t="shared" ca="1" si="495"/>
        <v>North Melbourne</v>
      </c>
      <c r="M419" s="6" t="str">
        <f t="shared" ca="1" si="511"/>
        <v>St. Kilda</v>
      </c>
      <c r="N419">
        <f t="shared" ca="1" si="512"/>
        <v>0</v>
      </c>
      <c r="O419" s="3">
        <f t="shared" ca="1" si="496"/>
        <v>-23</v>
      </c>
      <c r="P419" s="8">
        <f t="shared" ca="1" si="518"/>
        <v>3.1780538303479458</v>
      </c>
      <c r="Q419" s="7">
        <f t="shared" ca="1" si="513"/>
        <v>1482.5002192133416</v>
      </c>
      <c r="R419" s="7">
        <f t="shared" ca="1" si="514"/>
        <v>1277.3101651166603</v>
      </c>
      <c r="S419" s="8">
        <f t="shared" ca="1" si="515"/>
        <v>3.1141544777720003</v>
      </c>
      <c r="T419" s="9">
        <f t="shared" ca="1" si="516"/>
        <v>1262.6834741881075</v>
      </c>
      <c r="U419" s="9">
        <f t="shared" ca="1" si="519"/>
        <v>-205.19005409668125</v>
      </c>
      <c r="Z419" s="9"/>
    </row>
    <row r="420" spans="1:26">
      <c r="A420" t="s">
        <v>24</v>
      </c>
      <c r="B420">
        <v>23</v>
      </c>
      <c r="C420">
        <f t="shared" ca="1" si="507"/>
        <v>1650.9141089895065</v>
      </c>
      <c r="D420">
        <f>MATCH($B420,'All scores'!$A:$A,FALSE)</f>
        <v>191</v>
      </c>
      <c r="E420">
        <f>MATCH($B420,'All scores'!$A:$A,TRUE)</f>
        <v>199</v>
      </c>
      <c r="F420" t="str">
        <f t="shared" ca="1" si="493"/>
        <v>Hawthorn</v>
      </c>
      <c r="G420" s="9">
        <f t="shared" ca="1" si="508"/>
        <v>1590.5202950058815</v>
      </c>
      <c r="H420" t="b">
        <f t="shared" ca="1" si="494"/>
        <v>0</v>
      </c>
      <c r="I420" s="6" t="str">
        <f t="shared" ca="1" si="509"/>
        <v>Sydney</v>
      </c>
      <c r="J420">
        <f t="shared" ca="1" si="517"/>
        <v>200</v>
      </c>
      <c r="K420" s="4">
        <f t="shared" ca="1" si="510"/>
        <v>0.81741741513710808</v>
      </c>
      <c r="L420" s="6" t="str">
        <f t="shared" ca="1" si="495"/>
        <v>Hawthorn</v>
      </c>
      <c r="M420" s="6" t="str">
        <f t="shared" ca="1" si="511"/>
        <v>Sydney</v>
      </c>
      <c r="N420">
        <f t="shared" ca="1" si="512"/>
        <v>0</v>
      </c>
      <c r="O420" s="3">
        <f t="shared" ca="1" si="496"/>
        <v>-9</v>
      </c>
      <c r="P420" s="8">
        <f t="shared" ca="1" si="518"/>
        <v>2.3025850929940459</v>
      </c>
      <c r="Q420" s="7">
        <f t="shared" ca="1" si="513"/>
        <v>1590.5202950058815</v>
      </c>
      <c r="R420" s="7">
        <f t="shared" ca="1" si="514"/>
        <v>1650.9141089895065</v>
      </c>
      <c r="S420" s="8">
        <f t="shared" ca="1" si="515"/>
        <v>2.3165757776535036</v>
      </c>
      <c r="T420" s="9">
        <f t="shared" ca="1" si="516"/>
        <v>1613.0419213067312</v>
      </c>
      <c r="U420" s="9">
        <f t="shared" ca="1" si="519"/>
        <v>60.393813983625023</v>
      </c>
      <c r="Z420" s="9"/>
    </row>
    <row r="421" spans="1:26">
      <c r="A421" t="s">
        <v>23</v>
      </c>
      <c r="B421">
        <v>23</v>
      </c>
      <c r="C421">
        <f t="shared" ca="1" si="507"/>
        <v>1620.0902984158249</v>
      </c>
      <c r="D421">
        <f>MATCH($B421,'All scores'!$A:$A,FALSE)</f>
        <v>191</v>
      </c>
      <c r="E421">
        <f>MATCH($B421,'All scores'!$A:$A,TRUE)</f>
        <v>199</v>
      </c>
      <c r="F421" t="str">
        <f t="shared" ca="1" si="493"/>
        <v>Brisbane Lions</v>
      </c>
      <c r="G421" s="9">
        <f t="shared" ca="1" si="508"/>
        <v>1393.7733993187519</v>
      </c>
      <c r="H421" t="b">
        <f t="shared" ca="1" si="494"/>
        <v>0</v>
      </c>
      <c r="I421" s="6" t="str">
        <f t="shared" ca="1" si="509"/>
        <v>Brisbane Lions</v>
      </c>
      <c r="J421">
        <f t="shared" ca="1" si="517"/>
        <v>-200</v>
      </c>
      <c r="K421" s="4">
        <f t="shared" ca="1" si="510"/>
        <v>0.53780079614657983</v>
      </c>
      <c r="L421" s="6" t="str">
        <f t="shared" ca="1" si="495"/>
        <v>West Coast</v>
      </c>
      <c r="M421" s="6" t="str">
        <f t="shared" ca="1" si="511"/>
        <v>Brisbane Lions</v>
      </c>
      <c r="N421">
        <f t="shared" ca="1" si="512"/>
        <v>1</v>
      </c>
      <c r="O421" s="3">
        <f t="shared" ca="1" si="496"/>
        <v>26</v>
      </c>
      <c r="P421" s="8">
        <f t="shared" ca="1" si="518"/>
        <v>3.2958368660043291</v>
      </c>
      <c r="Q421" s="7">
        <f t="shared" ca="1" si="513"/>
        <v>1620.0902984158249</v>
      </c>
      <c r="R421" s="7">
        <f t="shared" ca="1" si="514"/>
        <v>1393.7733993187519</v>
      </c>
      <c r="S421" s="8">
        <f t="shared" ca="1" si="515"/>
        <v>3.2228972547245558</v>
      </c>
      <c r="T421" s="9">
        <f t="shared" ca="1" si="516"/>
        <v>1649.8827093205261</v>
      </c>
      <c r="U421" s="9">
        <f t="shared" ca="1" si="519"/>
        <v>226.31689909707302</v>
      </c>
      <c r="Z421" s="9"/>
    </row>
    <row r="422" spans="1:26">
      <c r="A422" t="s">
        <v>20</v>
      </c>
      <c r="B422">
        <v>23</v>
      </c>
      <c r="C422">
        <f t="shared" ca="1" si="507"/>
        <v>1401.0091921750404</v>
      </c>
      <c r="D422">
        <f>MATCH($B422,'All scores'!$A:$A,FALSE)</f>
        <v>191</v>
      </c>
      <c r="E422">
        <f>MATCH($B422,'All scores'!$A:$A,TRUE)</f>
        <v>199</v>
      </c>
      <c r="F422" t="str">
        <f t="shared" ca="1" si="493"/>
        <v>Richmond</v>
      </c>
      <c r="G422" s="9">
        <f t="shared" ca="1" si="508"/>
        <v>1762.6855057392836</v>
      </c>
      <c r="H422" t="b">
        <f t="shared" ca="1" si="494"/>
        <v>1</v>
      </c>
      <c r="I422" s="6" t="str">
        <f t="shared" ca="1" si="509"/>
        <v>Richmond</v>
      </c>
      <c r="J422">
        <f t="shared" ca="1" si="517"/>
        <v>0</v>
      </c>
      <c r="K422" s="4">
        <f t="shared" ca="1" si="510"/>
        <v>0.1108610191380244</v>
      </c>
      <c r="L422" s="6" t="str">
        <f t="shared" ca="1" si="495"/>
        <v>Richmond</v>
      </c>
      <c r="M422" s="6" t="str">
        <f t="shared" ca="1" si="511"/>
        <v>Western Bulldogs</v>
      </c>
      <c r="N422">
        <f t="shared" ca="1" si="512"/>
        <v>0</v>
      </c>
      <c r="O422" s="3">
        <f t="shared" ca="1" si="496"/>
        <v>-3</v>
      </c>
      <c r="P422" s="8">
        <f t="shared" ca="1" si="518"/>
        <v>1.3862943611198906</v>
      </c>
      <c r="Q422" s="7">
        <f t="shared" ca="1" si="513"/>
        <v>1762.6855057392836</v>
      </c>
      <c r="R422" s="7">
        <f t="shared" ca="1" si="514"/>
        <v>1401.0091921750404</v>
      </c>
      <c r="S422" s="8">
        <f t="shared" ca="1" si="515"/>
        <v>1.3379054886178243</v>
      </c>
      <c r="T422" s="9">
        <f t="shared" ca="1" si="516"/>
        <v>1398.0427608554699</v>
      </c>
      <c r="U422" s="9">
        <f t="shared" ca="1" si="519"/>
        <v>-361.67631356424317</v>
      </c>
      <c r="Z422" s="9"/>
    </row>
    <row r="423" spans="1:26">
      <c r="H423" s="9"/>
      <c r="J423" s="6"/>
      <c r="L423" s="4"/>
      <c r="M423" s="6"/>
      <c r="N423" s="6"/>
      <c r="P423" s="3"/>
      <c r="Q423" s="8"/>
      <c r="R423" s="7"/>
      <c r="S423" s="7"/>
      <c r="T423" s="8"/>
      <c r="U423" s="9"/>
      <c r="V423" s="9"/>
    </row>
    <row r="424" spans="1:26">
      <c r="H424" s="9"/>
      <c r="J424" s="6"/>
      <c r="L424" s="4"/>
      <c r="M424" s="6"/>
      <c r="N424" s="6"/>
      <c r="P424" s="3"/>
      <c r="Q424" s="8"/>
      <c r="R424" s="7"/>
      <c r="S424" s="7"/>
      <c r="T424" s="8"/>
      <c r="U424" s="9"/>
      <c r="V424" s="9"/>
    </row>
    <row r="425" spans="1:26">
      <c r="H425" s="9"/>
      <c r="J425" s="6"/>
      <c r="L425" s="4"/>
      <c r="M425" s="6"/>
      <c r="N425" s="6"/>
      <c r="P425" s="3"/>
      <c r="Q425" s="8"/>
      <c r="R425" s="7"/>
      <c r="S425" s="7"/>
      <c r="T425" s="8"/>
      <c r="U425" s="9"/>
      <c r="V425" s="9"/>
    </row>
    <row r="426" spans="1:26">
      <c r="H426" s="9"/>
      <c r="J426" s="6"/>
      <c r="L426" s="4"/>
      <c r="M426" s="6"/>
      <c r="N426" s="6"/>
      <c r="P426" s="3"/>
      <c r="Q426" s="8"/>
      <c r="R426" s="7"/>
      <c r="S426" s="7"/>
      <c r="T426" s="8"/>
      <c r="U426" s="9"/>
      <c r="V426" s="9"/>
    </row>
    <row r="427" spans="1:26">
      <c r="H427" s="9"/>
      <c r="J427" s="6"/>
      <c r="L427" s="4"/>
      <c r="M427" s="6"/>
      <c r="N427" s="6"/>
      <c r="P427" s="3"/>
      <c r="Q427" s="8"/>
      <c r="R427" s="7"/>
      <c r="S427" s="7"/>
      <c r="T427" s="8"/>
      <c r="U427" s="9"/>
      <c r="V427" s="9"/>
    </row>
    <row r="428" spans="1:26">
      <c r="J428" s="6"/>
      <c r="L428" s="4"/>
      <c r="M428" s="6"/>
      <c r="N428" s="6"/>
      <c r="P428" s="3"/>
      <c r="Q428" s="8"/>
      <c r="R428" s="7"/>
      <c r="S428" s="7"/>
      <c r="T428" s="8"/>
      <c r="U428" s="9"/>
      <c r="V428" s="9"/>
    </row>
    <row r="429" spans="1:26">
      <c r="H429" s="9"/>
      <c r="J429" s="6"/>
      <c r="L429" s="4"/>
      <c r="M429" s="6"/>
      <c r="N429" s="6"/>
      <c r="P429" s="3"/>
      <c r="Q429" s="8"/>
      <c r="R429" s="7"/>
      <c r="S429" s="7"/>
      <c r="T429" s="8"/>
      <c r="U429" s="9"/>
      <c r="V429" s="9"/>
    </row>
    <row r="430" spans="1:26">
      <c r="H430" s="9"/>
      <c r="J430" s="6"/>
      <c r="L430" s="4"/>
      <c r="M430" s="6"/>
      <c r="N430" s="6"/>
      <c r="P430" s="3"/>
      <c r="Q430" s="8"/>
      <c r="R430" s="7"/>
      <c r="S430" s="7"/>
      <c r="T430" s="8"/>
      <c r="U430" s="9"/>
      <c r="V430" s="9"/>
    </row>
    <row r="431" spans="1:26">
      <c r="H431" s="9"/>
      <c r="J431" s="6"/>
      <c r="L431" s="4"/>
      <c r="M431" s="6"/>
      <c r="N431" s="6"/>
      <c r="P431" s="3"/>
      <c r="Q431" s="8"/>
      <c r="R431" s="7"/>
      <c r="S431" s="7"/>
      <c r="T431" s="8"/>
      <c r="U431" s="9"/>
      <c r="V431" s="9"/>
    </row>
    <row r="432" spans="1:26">
      <c r="H432" s="9"/>
      <c r="J432" s="6"/>
      <c r="L432" s="4"/>
      <c r="M432" s="6"/>
      <c r="N432" s="6"/>
      <c r="P432" s="3"/>
      <c r="Q432" s="8"/>
      <c r="R432" s="7"/>
      <c r="S432" s="7"/>
      <c r="T432" s="8"/>
      <c r="U432" s="9"/>
      <c r="V432" s="9"/>
    </row>
    <row r="433" spans="4:21">
      <c r="D433" s="9"/>
      <c r="H433" s="9"/>
      <c r="J433" s="6"/>
      <c r="L433" s="4"/>
      <c r="M433" s="6"/>
      <c r="N433" s="6"/>
      <c r="P433" s="3"/>
      <c r="Q433" s="8"/>
      <c r="R433" s="9"/>
      <c r="S433" s="9"/>
      <c r="T433" s="8"/>
      <c r="U433" s="9"/>
    </row>
    <row r="434" spans="4:21">
      <c r="D434" s="9"/>
      <c r="H434" s="9"/>
      <c r="J434" s="6"/>
      <c r="L434" s="4"/>
      <c r="M434" s="6"/>
      <c r="N434" s="6"/>
      <c r="P434" s="3"/>
      <c r="Q434" s="8"/>
      <c r="R434" s="9"/>
      <c r="S434" s="9"/>
      <c r="T434" s="8"/>
      <c r="U434" s="9"/>
    </row>
    <row r="435" spans="4:21">
      <c r="D435" s="9"/>
      <c r="H435" s="9"/>
      <c r="J435" s="6"/>
      <c r="L435" s="4"/>
      <c r="M435" s="6"/>
      <c r="N435" s="6"/>
      <c r="P435" s="3"/>
      <c r="Q435" s="8"/>
      <c r="R435" s="9"/>
      <c r="S435" s="9"/>
      <c r="T435" s="8"/>
      <c r="U435" s="9"/>
    </row>
    <row r="436" spans="4:21">
      <c r="D436" s="9"/>
      <c r="H436" s="9"/>
      <c r="J436" s="6"/>
      <c r="L436" s="4"/>
      <c r="M436" s="6"/>
      <c r="N436" s="6"/>
      <c r="P436" s="3"/>
      <c r="Q436" s="8"/>
      <c r="R436" s="9"/>
      <c r="S436" s="9"/>
      <c r="T436" s="8"/>
      <c r="U436" s="9"/>
    </row>
    <row r="437" spans="4:21">
      <c r="D437" s="9"/>
      <c r="H437" s="9"/>
      <c r="J437" s="6"/>
      <c r="L437" s="4"/>
      <c r="M437" s="6"/>
      <c r="N437" s="6"/>
      <c r="P437" s="3"/>
      <c r="Q437" s="8"/>
      <c r="R437" s="9"/>
      <c r="S437" s="9"/>
      <c r="T437" s="8"/>
      <c r="U437" s="9"/>
    </row>
    <row r="438" spans="4:21">
      <c r="D438" s="9"/>
      <c r="H438" s="9"/>
      <c r="J438" s="6"/>
      <c r="L438" s="4"/>
      <c r="M438" s="6"/>
      <c r="N438" s="6"/>
      <c r="P438" s="3"/>
      <c r="Q438" s="8"/>
      <c r="R438" s="9"/>
      <c r="S438" s="9"/>
      <c r="T438" s="8"/>
      <c r="U438" s="9"/>
    </row>
    <row r="439" spans="4:21">
      <c r="D439" s="9"/>
      <c r="H439" s="9"/>
      <c r="J439" s="6"/>
      <c r="L439" s="4"/>
      <c r="M439" s="6"/>
      <c r="N439" s="6"/>
      <c r="P439" s="3"/>
      <c r="Q439" s="8"/>
      <c r="R439" s="9"/>
      <c r="S439" s="9"/>
      <c r="T439" s="8"/>
      <c r="U439" s="9"/>
    </row>
    <row r="440" spans="4:21">
      <c r="D440" s="9"/>
      <c r="H440" s="9"/>
      <c r="J440" s="6"/>
      <c r="L440" s="4"/>
      <c r="M440" s="6"/>
      <c r="N440" s="6"/>
      <c r="P440" s="3"/>
      <c r="Q440" s="8"/>
      <c r="R440" s="9"/>
      <c r="S440" s="9"/>
      <c r="T440" s="8"/>
      <c r="U440" s="9"/>
    </row>
    <row r="441" spans="4:21">
      <c r="D441" s="9"/>
      <c r="H441" s="9"/>
      <c r="J441" s="6"/>
      <c r="L441" s="4"/>
      <c r="M441" s="6"/>
      <c r="N441" s="6"/>
      <c r="P441" s="3"/>
      <c r="Q441" s="8"/>
      <c r="R441" s="9"/>
      <c r="S441" s="9"/>
      <c r="T441" s="8"/>
      <c r="U441" s="9"/>
    </row>
    <row r="442" spans="4:21">
      <c r="D442" s="9"/>
      <c r="H442" s="9"/>
      <c r="J442" s="6"/>
      <c r="L442" s="4"/>
      <c r="M442" s="6"/>
      <c r="N442" s="6"/>
      <c r="P442" s="3"/>
      <c r="Q442" s="8"/>
      <c r="R442" s="9"/>
      <c r="S442" s="9"/>
      <c r="T442" s="8"/>
      <c r="U442" s="9"/>
    </row>
    <row r="443" spans="4:21">
      <c r="D443" s="9"/>
      <c r="H443" s="9"/>
      <c r="J443" s="6"/>
      <c r="L443" s="4"/>
      <c r="M443" s="6"/>
      <c r="N443" s="6"/>
      <c r="P443" s="3"/>
      <c r="Q443" s="8"/>
      <c r="R443" s="9"/>
      <c r="S443" s="9"/>
      <c r="T443" s="8"/>
      <c r="U443" s="9"/>
    </row>
    <row r="444" spans="4:21">
      <c r="D444" s="9"/>
      <c r="H444" s="9"/>
      <c r="J444" s="6"/>
      <c r="L444" s="4"/>
      <c r="M444" s="6"/>
      <c r="N444" s="6"/>
      <c r="P444" s="3"/>
      <c r="Q444" s="8"/>
      <c r="R444" s="9"/>
      <c r="S444" s="9"/>
      <c r="T444" s="8"/>
      <c r="U444" s="9"/>
    </row>
    <row r="445" spans="4:21">
      <c r="D445" s="9"/>
      <c r="H445" s="9"/>
      <c r="J445" s="6"/>
      <c r="L445" s="4"/>
      <c r="M445" s="6"/>
      <c r="N445" s="6"/>
      <c r="P445" s="3"/>
      <c r="Q445" s="8"/>
      <c r="R445" s="9"/>
      <c r="S445" s="9"/>
      <c r="T445" s="8"/>
      <c r="U445" s="9"/>
    </row>
    <row r="446" spans="4:21">
      <c r="D446" s="9"/>
      <c r="H446" s="9"/>
      <c r="J446" s="6"/>
      <c r="L446" s="4"/>
      <c r="M446" s="6"/>
      <c r="N446" s="6"/>
      <c r="P446" s="3"/>
      <c r="Q446" s="8"/>
      <c r="R446" s="9"/>
      <c r="S446" s="9"/>
      <c r="T446" s="8"/>
      <c r="U446" s="9"/>
    </row>
    <row r="447" spans="4:21">
      <c r="D447" s="9"/>
      <c r="H447" s="9"/>
      <c r="J447" s="6"/>
      <c r="L447" s="4"/>
      <c r="M447" s="6"/>
      <c r="N447" s="6"/>
      <c r="P447" s="3"/>
      <c r="Q447" s="8"/>
      <c r="R447" s="9"/>
      <c r="S447" s="9"/>
      <c r="T447" s="8"/>
      <c r="U447" s="9"/>
    </row>
    <row r="448" spans="4:21">
      <c r="D448" s="9"/>
      <c r="H448" s="9"/>
      <c r="J448" s="6"/>
      <c r="L448" s="4"/>
      <c r="M448" s="6"/>
      <c r="N448" s="6"/>
      <c r="P448" s="3"/>
      <c r="Q448" s="8"/>
      <c r="R448" s="9"/>
      <c r="S448" s="9"/>
      <c r="T448" s="8"/>
      <c r="U448" s="9"/>
    </row>
    <row r="449" spans="4:21">
      <c r="D449" s="9"/>
      <c r="H449" s="9"/>
      <c r="J449" s="6"/>
      <c r="L449" s="4"/>
      <c r="M449" s="6"/>
      <c r="N449" s="6"/>
      <c r="P449" s="3"/>
      <c r="Q449" s="8"/>
      <c r="R449" s="9"/>
      <c r="S449" s="9"/>
      <c r="T449" s="8"/>
      <c r="U449" s="9"/>
    </row>
    <row r="450" spans="4:21">
      <c r="D450" s="9"/>
      <c r="H450" s="9"/>
      <c r="J450" s="6"/>
      <c r="L450" s="4"/>
      <c r="M450" s="6"/>
      <c r="N450" s="6"/>
      <c r="P450" s="3"/>
      <c r="Q450" s="8"/>
      <c r="R450" s="9"/>
      <c r="S450" s="9"/>
      <c r="T450" s="8"/>
      <c r="U450" s="9"/>
    </row>
    <row r="451" spans="4:21">
      <c r="D451" s="9"/>
      <c r="H451" s="9"/>
      <c r="J451" s="6"/>
      <c r="L451" s="4"/>
      <c r="M451" s="6"/>
      <c r="N451" s="6"/>
      <c r="P451" s="3"/>
      <c r="Q451" s="8"/>
      <c r="R451" s="9"/>
      <c r="S451" s="9"/>
      <c r="T451" s="8"/>
      <c r="U451" s="9"/>
    </row>
    <row r="452" spans="4:21">
      <c r="D452" s="9"/>
      <c r="H452" s="9"/>
      <c r="J452" s="6"/>
      <c r="L452" s="4"/>
      <c r="M452" s="6"/>
      <c r="N452" s="6"/>
      <c r="P452" s="3"/>
      <c r="Q452" s="8"/>
      <c r="R452" s="9"/>
      <c r="S452" s="9"/>
      <c r="T452" s="8"/>
      <c r="U452" s="9"/>
    </row>
    <row r="453" spans="4:21">
      <c r="D453" s="9"/>
      <c r="H453" s="9"/>
      <c r="J453" s="6"/>
      <c r="L453" s="4"/>
      <c r="M453" s="6"/>
      <c r="N453" s="6"/>
      <c r="P453" s="3"/>
      <c r="Q453" s="8"/>
      <c r="R453" s="9"/>
      <c r="S453" s="9"/>
      <c r="T453" s="8"/>
      <c r="U453" s="9"/>
    </row>
    <row r="454" spans="4:21">
      <c r="D454" s="9"/>
      <c r="H454" s="9"/>
      <c r="J454" s="6"/>
      <c r="L454" s="4"/>
      <c r="M454" s="6"/>
      <c r="N454" s="6"/>
      <c r="P454" s="3"/>
      <c r="Q454" s="8"/>
      <c r="R454" s="9"/>
      <c r="S454" s="9"/>
      <c r="T454" s="8"/>
      <c r="U454" s="9"/>
    </row>
    <row r="455" spans="4:21">
      <c r="D455" s="9"/>
      <c r="H455" s="9"/>
      <c r="J455" s="6"/>
      <c r="L455" s="4"/>
      <c r="M455" s="6"/>
      <c r="N455" s="6"/>
      <c r="P455" s="3"/>
      <c r="Q455" s="8"/>
      <c r="R455" s="9"/>
      <c r="S455" s="9"/>
      <c r="T455" s="8"/>
      <c r="U455" s="9"/>
    </row>
    <row r="456" spans="4:21">
      <c r="D456" s="9"/>
      <c r="H456" s="9"/>
      <c r="J456" s="6"/>
      <c r="L456" s="4"/>
      <c r="M456" s="6"/>
      <c r="N456" s="6"/>
      <c r="P456" s="3"/>
      <c r="Q456" s="8"/>
      <c r="R456" s="9"/>
      <c r="S456" s="9"/>
      <c r="T456" s="8"/>
      <c r="U456" s="9"/>
    </row>
    <row r="457" spans="4:21">
      <c r="D457" s="9"/>
      <c r="H457" s="9"/>
      <c r="J457" s="6"/>
      <c r="L457" s="4"/>
      <c r="M457" s="6"/>
      <c r="N457" s="6"/>
      <c r="P457" s="3"/>
      <c r="Q457" s="8"/>
      <c r="R457" s="9"/>
      <c r="S457" s="9"/>
      <c r="T457" s="8"/>
      <c r="U457" s="9"/>
    </row>
    <row r="458" spans="4:21">
      <c r="D458" s="9"/>
      <c r="H458" s="9"/>
      <c r="J458" s="6"/>
      <c r="L458" s="4"/>
      <c r="M458" s="6"/>
      <c r="N458" s="6"/>
      <c r="P458" s="3"/>
      <c r="Q458" s="8"/>
      <c r="R458" s="9"/>
      <c r="S458" s="9"/>
      <c r="T458" s="8"/>
      <c r="U458" s="9"/>
    </row>
    <row r="459" spans="4:21">
      <c r="D459" s="9"/>
      <c r="H459" s="9"/>
      <c r="J459" s="6"/>
      <c r="L459" s="4"/>
      <c r="M459" s="6"/>
      <c r="N459" s="6"/>
      <c r="P459" s="3"/>
      <c r="Q459" s="8"/>
      <c r="R459" s="9"/>
      <c r="S459" s="9"/>
      <c r="T459" s="8"/>
      <c r="U459" s="9"/>
    </row>
    <row r="460" spans="4:21">
      <c r="D460" s="9"/>
      <c r="H460" s="9"/>
      <c r="J460" s="6"/>
      <c r="L460" s="4"/>
      <c r="M460" s="6"/>
      <c r="N460" s="6"/>
      <c r="P460" s="3"/>
      <c r="Q460" s="8"/>
      <c r="R460" s="9"/>
      <c r="S460" s="9"/>
      <c r="T460" s="8"/>
      <c r="U460" s="9"/>
    </row>
    <row r="461" spans="4:21">
      <c r="D461" s="9"/>
      <c r="H461" s="9"/>
      <c r="J461" s="6"/>
      <c r="L461" s="4"/>
      <c r="M461" s="6"/>
      <c r="N461" s="6"/>
      <c r="P461" s="3"/>
      <c r="Q461" s="8"/>
      <c r="R461" s="9"/>
      <c r="S461" s="9"/>
      <c r="T461" s="8"/>
      <c r="U461" s="9"/>
    </row>
    <row r="462" spans="4:21">
      <c r="D462" s="9"/>
      <c r="H462" s="9"/>
      <c r="J462" s="6"/>
      <c r="L462" s="4"/>
      <c r="M462" s="6"/>
      <c r="N462" s="6"/>
      <c r="P462" s="3"/>
      <c r="Q462" s="8"/>
      <c r="R462" s="9"/>
      <c r="S462" s="9"/>
      <c r="T462" s="8"/>
      <c r="U462" s="9"/>
    </row>
    <row r="463" spans="4:21">
      <c r="D463" s="9"/>
      <c r="H463" s="9"/>
      <c r="J463" s="6"/>
      <c r="L463" s="4"/>
      <c r="M463" s="6"/>
      <c r="N463" s="6"/>
      <c r="P463" s="3"/>
      <c r="Q463" s="8"/>
      <c r="R463" s="9"/>
      <c r="S463" s="9"/>
      <c r="T463" s="8"/>
      <c r="U463" s="9"/>
    </row>
    <row r="464" spans="4:21">
      <c r="D464" s="9"/>
      <c r="H464" s="9"/>
      <c r="J464" s="6"/>
      <c r="L464" s="4"/>
      <c r="M464" s="6"/>
      <c r="N464" s="6"/>
      <c r="P464" s="3"/>
      <c r="Q464" s="8"/>
      <c r="R464" s="9"/>
      <c r="S464" s="9"/>
      <c r="T464" s="8"/>
      <c r="U464" s="9"/>
    </row>
    <row r="465" spans="4:21">
      <c r="D465" s="9"/>
      <c r="H465" s="9"/>
      <c r="J465" s="6"/>
      <c r="L465" s="4"/>
      <c r="M465" s="6"/>
      <c r="N465" s="6"/>
      <c r="P465" s="3"/>
      <c r="Q465" s="8"/>
      <c r="R465" s="9"/>
      <c r="S465" s="9"/>
      <c r="T465" s="8"/>
      <c r="U465" s="9"/>
    </row>
    <row r="466" spans="4:21">
      <c r="D466" s="9"/>
      <c r="H466" s="9"/>
      <c r="J466" s="6"/>
      <c r="L466" s="4"/>
      <c r="M466" s="6"/>
      <c r="N466" s="6"/>
      <c r="P466" s="3"/>
      <c r="Q466" s="8"/>
      <c r="R466" s="9"/>
      <c r="S466" s="9"/>
      <c r="T466" s="8"/>
      <c r="U466" s="9"/>
    </row>
    <row r="467" spans="4:21">
      <c r="D467" s="9"/>
      <c r="H467" s="9"/>
      <c r="J467" s="6"/>
      <c r="L467" s="4"/>
      <c r="M467" s="6"/>
      <c r="N467" s="6"/>
      <c r="P467" s="3"/>
      <c r="Q467" s="8"/>
      <c r="R467" s="9"/>
      <c r="S467" s="9"/>
      <c r="T467" s="8"/>
      <c r="U467" s="9"/>
    </row>
    <row r="468" spans="4:21">
      <c r="D468" s="9"/>
      <c r="H468" s="9"/>
      <c r="J468" s="6"/>
      <c r="L468" s="4"/>
      <c r="M468" s="6"/>
      <c r="N468" s="6"/>
      <c r="P468" s="3"/>
      <c r="Q468" s="8"/>
      <c r="R468" s="9"/>
      <c r="S468" s="9"/>
      <c r="T468" s="8"/>
      <c r="U468" s="9"/>
    </row>
    <row r="469" spans="4:21">
      <c r="D469" s="9"/>
      <c r="H469" s="9"/>
      <c r="J469" s="6"/>
      <c r="L469" s="4"/>
      <c r="M469" s="6"/>
      <c r="N469" s="6"/>
      <c r="P469" s="3"/>
      <c r="Q469" s="8"/>
      <c r="R469" s="9"/>
      <c r="S469" s="9"/>
      <c r="T469" s="8"/>
      <c r="U469" s="9"/>
    </row>
    <row r="470" spans="4:21">
      <c r="D470" s="9"/>
      <c r="H470" s="9"/>
      <c r="J470" s="6"/>
      <c r="L470" s="4"/>
      <c r="M470" s="6"/>
      <c r="N470" s="6"/>
      <c r="P470" s="3"/>
      <c r="Q470" s="8"/>
      <c r="R470" s="9"/>
      <c r="S470" s="9"/>
      <c r="T470" s="8"/>
      <c r="U470" s="9"/>
    </row>
    <row r="471" spans="4:21">
      <c r="D471" s="9"/>
      <c r="H471" s="9"/>
      <c r="J471" s="6"/>
      <c r="L471" s="4"/>
      <c r="M471" s="6"/>
      <c r="N471" s="6"/>
      <c r="P471" s="3"/>
      <c r="Q471" s="8"/>
      <c r="R471" s="9"/>
      <c r="S471" s="9"/>
      <c r="T471" s="8"/>
      <c r="U471" s="9"/>
    </row>
    <row r="472" spans="4:21">
      <c r="D472" s="9"/>
      <c r="H472" s="9"/>
      <c r="J472" s="6"/>
      <c r="L472" s="4"/>
      <c r="M472" s="6"/>
      <c r="N472" s="6"/>
      <c r="P472" s="3"/>
      <c r="Q472" s="8"/>
      <c r="R472" s="9"/>
      <c r="S472" s="9"/>
      <c r="T472" s="8"/>
      <c r="U472" s="9"/>
    </row>
    <row r="473" spans="4:21">
      <c r="D473" s="9"/>
      <c r="H473" s="9"/>
      <c r="J473" s="6"/>
      <c r="L473" s="4"/>
      <c r="M473" s="6"/>
      <c r="N473" s="6"/>
      <c r="P473" s="3"/>
      <c r="Q473" s="8"/>
      <c r="R473" s="9"/>
      <c r="S473" s="9"/>
      <c r="T473" s="8"/>
      <c r="U473" s="9"/>
    </row>
    <row r="474" spans="4:21">
      <c r="D474" s="9"/>
      <c r="H474" s="9"/>
      <c r="J474" s="6"/>
      <c r="L474" s="4"/>
      <c r="M474" s="6"/>
      <c r="N474" s="6"/>
      <c r="P474" s="3"/>
      <c r="Q474" s="8"/>
      <c r="R474" s="9"/>
      <c r="S474" s="9"/>
      <c r="T474" s="8"/>
      <c r="U474" s="9"/>
    </row>
    <row r="475" spans="4:21">
      <c r="D475" s="9"/>
      <c r="H475" s="9"/>
      <c r="J475" s="6"/>
      <c r="L475" s="4"/>
      <c r="M475" s="6"/>
      <c r="N475" s="6"/>
      <c r="P475" s="3"/>
      <c r="Q475" s="8"/>
      <c r="R475" s="9"/>
      <c r="S475" s="9"/>
      <c r="T475" s="8"/>
      <c r="U475" s="9"/>
    </row>
    <row r="476" spans="4:21">
      <c r="D476" s="9"/>
      <c r="H476" s="9"/>
      <c r="J476" s="6"/>
      <c r="L476" s="4"/>
      <c r="M476" s="6"/>
      <c r="N476" s="6"/>
      <c r="P476" s="3"/>
      <c r="Q476" s="8"/>
      <c r="R476" s="9"/>
      <c r="S476" s="9"/>
      <c r="T476" s="8"/>
      <c r="U476" s="9"/>
    </row>
    <row r="477" spans="4:21">
      <c r="D477" s="9"/>
      <c r="H477" s="9"/>
      <c r="J477" s="6"/>
      <c r="L477" s="4"/>
      <c r="M477" s="6"/>
      <c r="N477" s="6"/>
      <c r="P477" s="3"/>
      <c r="Q477" s="8"/>
      <c r="R477" s="9"/>
      <c r="S477" s="9"/>
      <c r="T477" s="8"/>
      <c r="U477" s="9"/>
    </row>
    <row r="478" spans="4:21">
      <c r="D478" s="9"/>
      <c r="H478" s="9"/>
      <c r="J478" s="6"/>
      <c r="L478" s="4"/>
      <c r="M478" s="6"/>
      <c r="N478" s="6"/>
      <c r="P478" s="3"/>
      <c r="Q478" s="8"/>
      <c r="R478" s="9"/>
      <c r="S478" s="9"/>
      <c r="T478" s="8"/>
      <c r="U478" s="9"/>
    </row>
    <row r="479" spans="4:21">
      <c r="D479" s="9"/>
      <c r="H479" s="9"/>
      <c r="J479" s="6"/>
      <c r="L479" s="4"/>
      <c r="M479" s="6"/>
      <c r="N479" s="6"/>
      <c r="P479" s="3"/>
      <c r="Q479" s="8"/>
      <c r="R479" s="9"/>
      <c r="S479" s="9"/>
      <c r="T479" s="8"/>
      <c r="U479" s="9"/>
    </row>
    <row r="480" spans="4:21">
      <c r="D480" s="9"/>
      <c r="H480" s="9"/>
      <c r="J480" s="6"/>
      <c r="L480" s="4"/>
      <c r="M480" s="6"/>
      <c r="N480" s="6"/>
      <c r="P480" s="3"/>
      <c r="Q480" s="8"/>
      <c r="R480" s="9"/>
      <c r="S480" s="9"/>
      <c r="T480" s="8"/>
      <c r="U480" s="9"/>
    </row>
    <row r="481" spans="4:21">
      <c r="D481" s="9"/>
      <c r="H481" s="9"/>
      <c r="J481" s="6"/>
      <c r="L481" s="4"/>
      <c r="M481" s="6"/>
      <c r="N481" s="6"/>
      <c r="P481" s="3"/>
      <c r="Q481" s="8"/>
      <c r="R481" s="9"/>
      <c r="S481" s="9"/>
      <c r="T481" s="8"/>
      <c r="U481" s="9"/>
    </row>
    <row r="482" spans="4:21">
      <c r="D482" s="9"/>
      <c r="H482" s="9"/>
      <c r="J482" s="6"/>
      <c r="L482" s="4"/>
      <c r="M482" s="6"/>
      <c r="N482" s="6"/>
      <c r="P482" s="3"/>
      <c r="Q482" s="8"/>
      <c r="R482" s="9"/>
      <c r="S482" s="9"/>
      <c r="T482" s="8"/>
      <c r="U482" s="9"/>
    </row>
    <row r="483" spans="4:21">
      <c r="D483" s="9"/>
      <c r="H483" s="9"/>
      <c r="J483" s="6"/>
      <c r="L483" s="4"/>
      <c r="M483" s="6"/>
      <c r="N483" s="6"/>
      <c r="P483" s="3"/>
      <c r="Q483" s="8"/>
      <c r="R483" s="9"/>
      <c r="S483" s="9"/>
      <c r="T483" s="8"/>
      <c r="U483" s="9"/>
    </row>
    <row r="484" spans="4:21">
      <c r="D484" s="9"/>
      <c r="H484" s="9"/>
      <c r="J484" s="6"/>
      <c r="L484" s="4"/>
      <c r="M484" s="6"/>
      <c r="N484" s="6"/>
      <c r="P484" s="3"/>
      <c r="Q484" s="8"/>
      <c r="R484" s="9"/>
      <c r="S484" s="9"/>
      <c r="T484" s="8"/>
      <c r="U484" s="9"/>
    </row>
    <row r="485" spans="4:21">
      <c r="D485" s="9"/>
      <c r="H485" s="9"/>
      <c r="J485" s="6"/>
      <c r="L485" s="4"/>
      <c r="M485" s="6"/>
      <c r="N485" s="6"/>
      <c r="P485" s="3"/>
      <c r="Q485" s="8"/>
      <c r="R485" s="9"/>
      <c r="S485" s="9"/>
      <c r="T485" s="8"/>
      <c r="U485" s="9"/>
    </row>
    <row r="486" spans="4:21">
      <c r="D486" s="9"/>
      <c r="H486" s="9"/>
      <c r="J486" s="6"/>
      <c r="L486" s="4"/>
      <c r="M486" s="6"/>
      <c r="N486" s="6"/>
      <c r="P486" s="3"/>
      <c r="Q486" s="8"/>
      <c r="R486" s="9"/>
      <c r="S486" s="9"/>
      <c r="T486" s="8"/>
      <c r="U486" s="9"/>
    </row>
    <row r="487" spans="4:21">
      <c r="D487" s="9"/>
      <c r="H487" s="9"/>
      <c r="J487" s="6"/>
      <c r="L487" s="4"/>
      <c r="M487" s="6"/>
      <c r="N487" s="6"/>
      <c r="P487" s="3"/>
      <c r="Q487" s="8"/>
      <c r="R487" s="9"/>
      <c r="S487" s="9"/>
      <c r="T487" s="8"/>
      <c r="U487" s="9"/>
    </row>
    <row r="488" spans="4:21">
      <c r="D488" s="9"/>
      <c r="H488" s="9"/>
      <c r="J488" s="6"/>
      <c r="L488" s="4"/>
      <c r="M488" s="6"/>
      <c r="N488" s="6"/>
      <c r="P488" s="3"/>
      <c r="Q488" s="8"/>
      <c r="R488" s="9"/>
      <c r="S488" s="9"/>
      <c r="T488" s="8"/>
      <c r="U488" s="9"/>
    </row>
    <row r="489" spans="4:21">
      <c r="D489" s="9"/>
      <c r="H489" s="9"/>
      <c r="J489" s="6"/>
      <c r="L489" s="4"/>
      <c r="M489" s="6"/>
      <c r="N489" s="6"/>
      <c r="P489" s="3"/>
      <c r="Q489" s="8"/>
      <c r="R489" s="9"/>
      <c r="S489" s="9"/>
      <c r="T489" s="8"/>
      <c r="U489" s="9"/>
    </row>
    <row r="490" spans="4:21">
      <c r="D490" s="9"/>
      <c r="H490" s="9"/>
      <c r="J490" s="6"/>
      <c r="L490" s="4"/>
      <c r="M490" s="6"/>
      <c r="N490" s="6"/>
      <c r="P490" s="3"/>
      <c r="Q490" s="8"/>
      <c r="R490" s="9"/>
      <c r="S490" s="9"/>
      <c r="T490" s="8"/>
      <c r="U490" s="9"/>
    </row>
    <row r="491" spans="4:21">
      <c r="D491" s="9"/>
      <c r="H491" s="9"/>
      <c r="J491" s="6"/>
      <c r="L491" s="4"/>
      <c r="M491" s="6"/>
      <c r="N491" s="6"/>
      <c r="P491" s="3"/>
      <c r="Q491" s="8"/>
      <c r="R491" s="9"/>
      <c r="S491" s="9"/>
      <c r="T491" s="8"/>
      <c r="U491" s="9"/>
    </row>
    <row r="492" spans="4:21">
      <c r="D492" s="9"/>
      <c r="H492" s="9"/>
      <c r="J492" s="6"/>
      <c r="L492" s="4"/>
      <c r="M492" s="6"/>
      <c r="N492" s="6"/>
      <c r="P492" s="3"/>
      <c r="Q492" s="8"/>
      <c r="R492" s="9"/>
      <c r="S492" s="9"/>
      <c r="T492" s="8"/>
      <c r="U492" s="9"/>
    </row>
    <row r="493" spans="4:21">
      <c r="D493" s="9"/>
      <c r="H493" s="9"/>
      <c r="J493" s="6"/>
      <c r="L493" s="4"/>
      <c r="M493" s="6"/>
      <c r="N493" s="6"/>
      <c r="P493" s="3"/>
      <c r="Q493" s="8"/>
      <c r="R493" s="9"/>
      <c r="S493" s="9"/>
      <c r="T493" s="8"/>
      <c r="U493" s="9"/>
    </row>
    <row r="494" spans="4:21">
      <c r="D494" s="9"/>
      <c r="H494" s="9"/>
      <c r="J494" s="6"/>
      <c r="L494" s="4"/>
      <c r="M494" s="6"/>
      <c r="N494" s="6"/>
      <c r="P494" s="3"/>
      <c r="Q494" s="8"/>
      <c r="R494" s="9"/>
      <c r="S494" s="9"/>
      <c r="T494" s="8"/>
      <c r="U494" s="9"/>
    </row>
    <row r="495" spans="4:21">
      <c r="D495" s="9"/>
      <c r="H495" s="9"/>
      <c r="J495" s="6"/>
      <c r="L495" s="4"/>
      <c r="M495" s="6"/>
      <c r="N495" s="6"/>
      <c r="P495" s="3"/>
      <c r="Q495" s="8"/>
      <c r="R495" s="9"/>
      <c r="S495" s="9"/>
      <c r="T495" s="8"/>
      <c r="U495" s="9"/>
    </row>
    <row r="496" spans="4:21">
      <c r="D496" s="9"/>
      <c r="H496" s="9"/>
      <c r="J496" s="6"/>
      <c r="L496" s="4"/>
      <c r="M496" s="6"/>
      <c r="N496" s="6"/>
      <c r="P496" s="3"/>
      <c r="Q496" s="8"/>
      <c r="R496" s="9"/>
      <c r="S496" s="9"/>
      <c r="T496" s="8"/>
      <c r="U496" s="9"/>
    </row>
    <row r="497" spans="4:21">
      <c r="D497" s="9"/>
      <c r="H497" s="9"/>
      <c r="J497" s="6"/>
      <c r="L497" s="4"/>
      <c r="M497" s="6"/>
      <c r="N497" s="6"/>
      <c r="P497" s="3"/>
      <c r="Q497" s="8"/>
      <c r="R497" s="9"/>
      <c r="S497" s="9"/>
      <c r="T497" s="8"/>
      <c r="U497" s="9"/>
    </row>
    <row r="498" spans="4:21">
      <c r="D498" s="9"/>
      <c r="H498" s="9"/>
      <c r="J498" s="6"/>
      <c r="L498" s="4"/>
      <c r="M498" s="6"/>
      <c r="N498" s="6"/>
      <c r="P498" s="3"/>
      <c r="Q498" s="8"/>
      <c r="R498" s="9"/>
      <c r="S498" s="9"/>
      <c r="T498" s="8"/>
      <c r="U498" s="9"/>
    </row>
    <row r="499" spans="4:21">
      <c r="D499" s="9"/>
      <c r="H499" s="9"/>
      <c r="J499" s="6"/>
      <c r="L499" s="4"/>
      <c r="M499" s="6"/>
      <c r="N499" s="6"/>
      <c r="P499" s="3"/>
      <c r="Q499" s="8"/>
      <c r="R499" s="9"/>
      <c r="S499" s="9"/>
      <c r="T499" s="8"/>
      <c r="U499" s="9"/>
    </row>
    <row r="500" spans="4:21">
      <c r="D500" s="9"/>
      <c r="H500" s="9"/>
      <c r="J500" s="6"/>
      <c r="L500" s="4"/>
      <c r="M500" s="6"/>
      <c r="N500" s="6"/>
      <c r="P500" s="3"/>
      <c r="Q500" s="8"/>
      <c r="R500" s="9"/>
      <c r="S500" s="9"/>
      <c r="T500" s="8"/>
      <c r="U500" s="9"/>
    </row>
    <row r="501" spans="4:21">
      <c r="D501" s="9"/>
      <c r="H501" s="9"/>
      <c r="J501" s="6"/>
      <c r="L501" s="4"/>
      <c r="M501" s="6"/>
      <c r="N501" s="6"/>
      <c r="P501" s="3"/>
      <c r="Q501" s="8"/>
      <c r="R501" s="9"/>
      <c r="S501" s="9"/>
      <c r="T501" s="8"/>
      <c r="U501" s="9"/>
    </row>
    <row r="502" spans="4:21">
      <c r="D502" s="9"/>
      <c r="H502" s="9"/>
      <c r="J502" s="6"/>
      <c r="L502" s="4"/>
      <c r="M502" s="6"/>
      <c r="N502" s="6"/>
      <c r="P502" s="3"/>
      <c r="Q502" s="8"/>
      <c r="R502" s="9"/>
      <c r="S502" s="9"/>
      <c r="T502" s="8"/>
      <c r="U502" s="9"/>
    </row>
    <row r="503" spans="4:21">
      <c r="D503" s="9"/>
      <c r="H503" s="9"/>
      <c r="J503" s="6"/>
      <c r="L503" s="4"/>
      <c r="M503" s="6"/>
      <c r="N503" s="6"/>
      <c r="P503" s="3"/>
      <c r="Q503" s="8"/>
      <c r="R503" s="9"/>
      <c r="S503" s="9"/>
      <c r="T503" s="8"/>
      <c r="U503" s="9"/>
    </row>
    <row r="504" spans="4:21">
      <c r="D504" s="9"/>
      <c r="H504" s="9"/>
      <c r="J504" s="6"/>
      <c r="L504" s="4"/>
      <c r="M504" s="6"/>
      <c r="N504" s="6"/>
      <c r="P504" s="3"/>
      <c r="Q504" s="8"/>
      <c r="R504" s="9"/>
      <c r="S504" s="9"/>
      <c r="T504" s="8"/>
      <c r="U504" s="9"/>
    </row>
    <row r="505" spans="4:21">
      <c r="D505" s="9"/>
      <c r="H505" s="9"/>
      <c r="J505" s="6"/>
      <c r="L505" s="4"/>
      <c r="M505" s="6"/>
      <c r="N505" s="6"/>
      <c r="P505" s="3"/>
      <c r="Q505" s="8"/>
      <c r="R505" s="9"/>
      <c r="S505" s="9"/>
      <c r="T505" s="8"/>
      <c r="U505" s="9"/>
    </row>
  </sheetData>
  <sortState xmlns:xlrd2="http://schemas.microsoft.com/office/spreadsheetml/2017/richdata2" ref="A2:A1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96B-21A2-994B-9874-EB58B0A8C679}">
  <dimension ref="A1"/>
  <sheetViews>
    <sheetView workbookViewId="0">
      <selection activeCell="V10" sqref="V10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AC13-D915-ED49-898D-A91D12409BA7}">
  <dimension ref="A1:O29"/>
  <sheetViews>
    <sheetView tabSelected="1" workbookViewId="0">
      <selection activeCell="H29" sqref="H29"/>
    </sheetView>
  </sheetViews>
  <sheetFormatPr baseColWidth="10" defaultRowHeight="16"/>
  <cols>
    <col min="7" max="7" width="10.6640625" customWidth="1"/>
  </cols>
  <sheetData>
    <row r="1" spans="1:15">
      <c r="A1" s="2" t="s">
        <v>25</v>
      </c>
      <c r="B1" s="2">
        <v>20</v>
      </c>
      <c r="D1" s="2" t="s">
        <v>60</v>
      </c>
      <c r="E1" s="12" t="s">
        <v>58</v>
      </c>
      <c r="F1" s="2" t="s">
        <v>62</v>
      </c>
      <c r="I1" s="1"/>
      <c r="J1" s="9"/>
      <c r="N1" s="1"/>
      <c r="O1" s="9"/>
    </row>
    <row r="2" spans="1:15">
      <c r="A2" s="2" t="s">
        <v>26</v>
      </c>
      <c r="B2">
        <v>1500</v>
      </c>
      <c r="D2" s="9">
        <f ca="1">Calculations!AC26</f>
        <v>614.01977207912341</v>
      </c>
      <c r="E2" s="4">
        <f ca="1">Calculations!AC27</f>
        <v>0.28467738173266877</v>
      </c>
      <c r="F2" s="4">
        <f ca="1">Calculations!AC28</f>
        <v>0.53079744030898812</v>
      </c>
      <c r="N2" s="2"/>
      <c r="O2" s="4"/>
    </row>
    <row r="3" spans="1:15">
      <c r="A3" s="2" t="s">
        <v>27</v>
      </c>
      <c r="B3">
        <v>10</v>
      </c>
      <c r="N3" s="2"/>
      <c r="O3" s="4"/>
    </row>
    <row r="4" spans="1:15">
      <c r="A4" s="2" t="s">
        <v>28</v>
      </c>
      <c r="B4">
        <v>200</v>
      </c>
    </row>
    <row r="7" spans="1:15">
      <c r="A7" t="s">
        <v>25</v>
      </c>
      <c r="B7" t="s">
        <v>27</v>
      </c>
      <c r="C7" t="s">
        <v>28</v>
      </c>
      <c r="D7" s="2" t="s">
        <v>60</v>
      </c>
      <c r="E7" s="12" t="s">
        <v>58</v>
      </c>
      <c r="F7" s="2" t="s">
        <v>62</v>
      </c>
      <c r="G7" s="2" t="s">
        <v>64</v>
      </c>
    </row>
    <row r="8" spans="1:15">
      <c r="A8">
        <v>20</v>
      </c>
      <c r="B8">
        <v>2.2000000000000002</v>
      </c>
      <c r="C8">
        <v>9.9999999999999998E-13</v>
      </c>
      <c r="D8" s="9">
        <v>559.36812587738564</v>
      </c>
      <c r="E8" s="4">
        <v>0.40711854264249053</v>
      </c>
      <c r="F8" s="4">
        <v>0.51702075749533294</v>
      </c>
      <c r="G8" s="14">
        <f t="shared" ref="G8:G13" si="0">F8^2</f>
        <v>0.26731046368104788</v>
      </c>
    </row>
    <row r="9" spans="1:15">
      <c r="A9">
        <v>20</v>
      </c>
      <c r="B9">
        <v>2.2000000000000002</v>
      </c>
      <c r="C9">
        <v>65</v>
      </c>
      <c r="D9" s="9">
        <v>560.05970743012517</v>
      </c>
      <c r="E9" s="4">
        <v>0.38791467413476211</v>
      </c>
      <c r="F9" s="4">
        <v>0.52344733506408514</v>
      </c>
      <c r="G9" s="14">
        <f t="shared" si="0"/>
        <v>0.27399711258569259</v>
      </c>
    </row>
    <row r="10" spans="1:15">
      <c r="A10">
        <v>20</v>
      </c>
      <c r="B10">
        <v>2.2000000000000002</v>
      </c>
      <c r="C10">
        <v>20</v>
      </c>
      <c r="D10" s="9">
        <v>558.4918678841575</v>
      </c>
      <c r="E10" s="4">
        <v>0.4065796029786542</v>
      </c>
      <c r="F10" s="4">
        <v>0.51918631686376349</v>
      </c>
      <c r="G10" s="14">
        <f t="shared" si="0"/>
        <v>0.26955443161856024</v>
      </c>
    </row>
    <row r="11" spans="1:15">
      <c r="A11">
        <v>20</v>
      </c>
      <c r="B11">
        <v>2.2000000000000002</v>
      </c>
      <c r="C11">
        <v>100</v>
      </c>
      <c r="D11" s="9">
        <v>564.48644077692848</v>
      </c>
      <c r="E11" s="4">
        <v>0.36195438608238317</v>
      </c>
      <c r="F11" s="4">
        <v>0.5260496434152262</v>
      </c>
      <c r="G11" s="14">
        <f t="shared" si="0"/>
        <v>0.27672822733728664</v>
      </c>
    </row>
    <row r="12" spans="1:15">
      <c r="A12">
        <v>20</v>
      </c>
      <c r="B12">
        <v>2.2000000000000002</v>
      </c>
      <c r="C12">
        <v>200</v>
      </c>
      <c r="D12" s="9">
        <v>589.55001930923845</v>
      </c>
      <c r="E12" s="4">
        <v>0.27888311961404788</v>
      </c>
      <c r="F12" s="4">
        <v>0.52966447105655345</v>
      </c>
      <c r="G12" s="14">
        <f t="shared" si="0"/>
        <v>0.28054445189961857</v>
      </c>
    </row>
    <row r="13" spans="1:15">
      <c r="A13">
        <v>20</v>
      </c>
      <c r="B13">
        <v>2.2000000000000002</v>
      </c>
      <c r="C13">
        <v>300</v>
      </c>
      <c r="D13" s="9">
        <v>625.64350724118117</v>
      </c>
      <c r="E13" s="4">
        <v>0.215743789712567</v>
      </c>
      <c r="F13" s="4">
        <v>0.52855349649064598</v>
      </c>
      <c r="G13" s="14">
        <f t="shared" si="0"/>
        <v>0.27936879865248732</v>
      </c>
    </row>
    <row r="14" spans="1:15">
      <c r="G14" s="14"/>
    </row>
    <row r="15" spans="1:15">
      <c r="G15" s="14"/>
    </row>
    <row r="16" spans="1:15">
      <c r="A16">
        <v>20</v>
      </c>
      <c r="B16">
        <v>2.2000000000000002</v>
      </c>
      <c r="C16">
        <v>200</v>
      </c>
      <c r="D16" s="9">
        <v>589.55001930923845</v>
      </c>
      <c r="E16" s="4">
        <v>0.27888311961404788</v>
      </c>
      <c r="F16" s="4">
        <v>0.52966447105655345</v>
      </c>
      <c r="G16" s="14">
        <f t="shared" ref="G16:G22" si="1">F16^2</f>
        <v>0.28054445189961857</v>
      </c>
    </row>
    <row r="17" spans="1:8">
      <c r="A17">
        <v>20</v>
      </c>
      <c r="B17">
        <v>1</v>
      </c>
      <c r="C17">
        <v>200</v>
      </c>
      <c r="D17" s="9">
        <v>555.42327793283152</v>
      </c>
      <c r="E17" s="4">
        <v>0.26973503235361412</v>
      </c>
      <c r="F17" s="4">
        <v>0.52601137512857132</v>
      </c>
      <c r="G17" s="14">
        <f t="shared" si="1"/>
        <v>0.27668796676465057</v>
      </c>
    </row>
    <row r="18" spans="1:8">
      <c r="A18">
        <v>20</v>
      </c>
      <c r="B18">
        <v>3</v>
      </c>
      <c r="C18">
        <v>200</v>
      </c>
      <c r="D18" s="9">
        <v>597.62327669730848</v>
      </c>
      <c r="E18" s="4">
        <v>0.2808635470480989</v>
      </c>
      <c r="F18" s="4">
        <v>0.53013959880197536</v>
      </c>
      <c r="G18" s="14">
        <f t="shared" si="1"/>
        <v>0.28104799421791937</v>
      </c>
    </row>
    <row r="19" spans="1:8">
      <c r="A19">
        <v>20</v>
      </c>
      <c r="B19">
        <v>5</v>
      </c>
      <c r="C19">
        <v>200</v>
      </c>
      <c r="D19" s="9">
        <v>606.83704766763208</v>
      </c>
      <c r="E19" s="4">
        <v>0.28304054900782566</v>
      </c>
      <c r="F19" s="4">
        <v>0.53055426702906283</v>
      </c>
      <c r="G19" s="14">
        <f t="shared" si="1"/>
        <v>0.2814878302627461</v>
      </c>
    </row>
    <row r="20" spans="1:8">
      <c r="A20">
        <v>20</v>
      </c>
      <c r="B20">
        <v>10</v>
      </c>
      <c r="C20">
        <v>200</v>
      </c>
      <c r="D20" s="9">
        <v>614.01977207912341</v>
      </c>
      <c r="E20" s="4">
        <v>0.28467738173266877</v>
      </c>
      <c r="F20" s="4">
        <v>0.53079744030898812</v>
      </c>
      <c r="G20" s="14">
        <f t="shared" si="1"/>
        <v>0.28174592263857379</v>
      </c>
    </row>
    <row r="21" spans="1:8">
      <c r="A21">
        <v>20</v>
      </c>
      <c r="B21">
        <v>20</v>
      </c>
      <c r="C21">
        <v>200</v>
      </c>
      <c r="D21" s="9">
        <v>617.71098811483898</v>
      </c>
      <c r="E21" s="4">
        <v>0.28549836349475882</v>
      </c>
      <c r="F21" s="4">
        <v>0.53089856362469712</v>
      </c>
      <c r="G21" s="14">
        <f t="shared" si="1"/>
        <v>0.2818532848587666</v>
      </c>
    </row>
    <row r="22" spans="1:8">
      <c r="A22">
        <v>20</v>
      </c>
      <c r="B22">
        <v>30</v>
      </c>
      <c r="C22">
        <v>200</v>
      </c>
      <c r="D22" s="9">
        <v>618.95735639452096</v>
      </c>
      <c r="E22" s="4">
        <v>0.28577251190770475</v>
      </c>
      <c r="F22" s="4">
        <v>0.53092933885578963</v>
      </c>
      <c r="G22" s="14">
        <f t="shared" si="1"/>
        <v>0.2818859628578459</v>
      </c>
    </row>
    <row r="24" spans="1:8">
      <c r="A24">
        <v>20</v>
      </c>
      <c r="B24">
        <v>10</v>
      </c>
      <c r="C24">
        <v>200</v>
      </c>
      <c r="D24" s="9">
        <v>614.01977207912341</v>
      </c>
      <c r="E24" s="4">
        <v>0.28467738173266877</v>
      </c>
      <c r="F24" s="4">
        <v>0.53079744030898812</v>
      </c>
      <c r="G24" s="14">
        <f>F24^2</f>
        <v>0.28174592263857379</v>
      </c>
    </row>
    <row r="25" spans="1:8">
      <c r="A25">
        <v>10</v>
      </c>
      <c r="B25">
        <v>10</v>
      </c>
      <c r="C25">
        <v>200</v>
      </c>
      <c r="D25" s="9">
        <v>403.9194054655045</v>
      </c>
      <c r="E25" s="4">
        <v>0.21246817670592935</v>
      </c>
      <c r="F25" s="4">
        <v>0.53231317792629451</v>
      </c>
      <c r="G25" s="14">
        <f>F25^2</f>
        <v>0.28335731939399089</v>
      </c>
    </row>
    <row r="26" spans="1:8">
      <c r="A26">
        <v>30</v>
      </c>
      <c r="B26">
        <v>10</v>
      </c>
      <c r="C26">
        <v>200</v>
      </c>
      <c r="D26" s="9">
        <v>750.73556120750777</v>
      </c>
      <c r="E26" s="4">
        <v>0.31219606075604101</v>
      </c>
      <c r="F26" s="4">
        <v>0.52603437615574999</v>
      </c>
      <c r="G26" s="14">
        <f>F26^2</f>
        <v>0.27671216489756906</v>
      </c>
    </row>
    <row r="28" spans="1:8">
      <c r="H28" s="2" t="s">
        <v>65</v>
      </c>
    </row>
    <row r="29" spans="1:8">
      <c r="A29" s="2">
        <v>20</v>
      </c>
      <c r="B29" s="2">
        <v>10</v>
      </c>
      <c r="C29" s="2">
        <v>200</v>
      </c>
      <c r="D29" s="13">
        <v>614.01977207912341</v>
      </c>
      <c r="E29" s="15">
        <v>0.28467738173266877</v>
      </c>
      <c r="F29" s="15">
        <v>0.53079744030898812</v>
      </c>
      <c r="G29" s="16">
        <f>F29^2</f>
        <v>0.28174592263857379</v>
      </c>
      <c r="H29" s="2">
        <v>0.13519999999999999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All scores</vt:lpstr>
      <vt:lpstr>FLIPPED</vt:lpstr>
      <vt:lpstr>Calculations</vt:lpstr>
      <vt:lpstr>Graph</vt:lpstr>
      <vt:lpstr>Model fitting</vt:lpstr>
      <vt:lpstr>'All scores'!Extract</vt:lpstr>
      <vt:lpstr>HFA</vt:lpstr>
      <vt:lpstr>k</vt:lpstr>
      <vt:lpstr>MVC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2019-03-24T14:24:58Z</dcterms:created>
  <dcterms:modified xsi:type="dcterms:W3CDTF">2019-03-25T17:45:06Z</dcterms:modified>
</cp:coreProperties>
</file>