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Desktop/"/>
    </mc:Choice>
  </mc:AlternateContent>
  <xr:revisionPtr revIDLastSave="0" documentId="13_ncr:1_{C1AABBA9-ED25-7345-A652-28B4F30B9683}" xr6:coauthVersionLast="31" xr6:coauthVersionMax="31" xr10:uidLastSave="{00000000-0000-0000-0000-000000000000}"/>
  <bookViews>
    <workbookView xWindow="380" yWindow="460" windowWidth="28040" windowHeight="16260" activeTab="3" xr2:uid="{2BAE986A-FFE6-8C40-9FA4-BCF195BD1811}"/>
  </bookViews>
  <sheets>
    <sheet name="Das Wikipedia" sheetId="1" r:id="rId1"/>
    <sheet name="raw" sheetId="2" r:id="rId2"/>
    <sheet name="Metadata" sheetId="3" r:id="rId3"/>
    <sheet name="Normal hill qualifying" sheetId="4" r:id="rId4"/>
  </sheets>
  <definedNames>
    <definedName name="klarge">'Das Wikipedia'!$P$10</definedName>
    <definedName name="knormal">'Das Wikipedia'!$P$9</definedName>
    <definedName name="mlarge">'Das Wikipedia'!$P$13</definedName>
    <definedName name="mnormal">'Das Wikipedia'!$P$12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4" l="1"/>
  <c r="S4" i="4"/>
  <c r="B28" i="3"/>
  <c r="B27" i="3"/>
  <c r="A28" i="3"/>
  <c r="A27" i="3"/>
  <c r="A26" i="3"/>
  <c r="B25" i="3"/>
  <c r="A25" i="3"/>
  <c r="B24" i="3"/>
  <c r="A24" i="3"/>
  <c r="B23" i="3"/>
  <c r="A23" i="3"/>
  <c r="C22" i="3"/>
  <c r="B22" i="3"/>
  <c r="A22" i="3"/>
  <c r="C21" i="3"/>
  <c r="B21" i="3"/>
  <c r="A21" i="3"/>
  <c r="C20" i="3"/>
  <c r="B20" i="3"/>
  <c r="A20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C14" i="3"/>
  <c r="B14" i="3"/>
  <c r="A14" i="3"/>
  <c r="C13" i="3"/>
  <c r="B13" i="3"/>
  <c r="A13" i="3"/>
  <c r="C11" i="3"/>
  <c r="C12" i="3"/>
  <c r="B12" i="3"/>
  <c r="A12" i="3"/>
  <c r="C10" i="3"/>
  <c r="B11" i="3"/>
  <c r="A11" i="3"/>
  <c r="A10" i="3"/>
  <c r="B9" i="3"/>
  <c r="B8" i="3"/>
  <c r="D7" i="3"/>
  <c r="C7" i="3"/>
  <c r="B7" i="3"/>
  <c r="B4" i="3"/>
  <c r="B6" i="3"/>
  <c r="A6" i="3"/>
  <c r="A5" i="3"/>
  <c r="B5" i="3"/>
  <c r="D3" i="3"/>
  <c r="C3" i="3"/>
  <c r="B3" i="3"/>
  <c r="D2" i="3"/>
  <c r="C2" i="3"/>
  <c r="B2" i="3"/>
  <c r="D1" i="3"/>
  <c r="C1" i="3"/>
  <c r="B1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3" i="1"/>
  <c r="H70" i="1"/>
  <c r="H71" i="1"/>
  <c r="H74" i="1"/>
  <c r="H75" i="1"/>
  <c r="H78" i="1"/>
  <c r="H79" i="1"/>
  <c r="H82" i="1"/>
  <c r="H83" i="1"/>
  <c r="H86" i="1"/>
  <c r="H87" i="1"/>
  <c r="H90" i="1"/>
  <c r="H91" i="1"/>
  <c r="H94" i="1"/>
  <c r="H95" i="1"/>
  <c r="H98" i="1"/>
  <c r="H99" i="1"/>
  <c r="H102" i="1"/>
  <c r="H103" i="1"/>
  <c r="H106" i="1"/>
  <c r="H107" i="1"/>
  <c r="H110" i="1"/>
  <c r="H111" i="1"/>
  <c r="H114" i="1"/>
  <c r="H115" i="1"/>
  <c r="F68" i="1"/>
  <c r="G68" i="1" s="1"/>
  <c r="H68" i="1" s="1"/>
  <c r="F69" i="1"/>
  <c r="G69" i="1" s="1"/>
  <c r="H69" i="1" s="1"/>
  <c r="F70" i="1"/>
  <c r="G70" i="1" s="1"/>
  <c r="F71" i="1"/>
  <c r="G71" i="1" s="1"/>
  <c r="F72" i="1"/>
  <c r="F73" i="1"/>
  <c r="F74" i="1"/>
  <c r="G74" i="1" s="1"/>
  <c r="F75" i="1"/>
  <c r="G75" i="1" s="1"/>
  <c r="F76" i="1"/>
  <c r="G76" i="1" s="1"/>
  <c r="H76" i="1" s="1"/>
  <c r="F77" i="1"/>
  <c r="G77" i="1" s="1"/>
  <c r="H77" i="1" s="1"/>
  <c r="F78" i="1"/>
  <c r="G78" i="1" s="1"/>
  <c r="F79" i="1"/>
  <c r="G79" i="1" s="1"/>
  <c r="F80" i="1"/>
  <c r="F81" i="1"/>
  <c r="F82" i="1"/>
  <c r="G82" i="1" s="1"/>
  <c r="F83" i="1"/>
  <c r="G83" i="1" s="1"/>
  <c r="F84" i="1"/>
  <c r="G84" i="1" s="1"/>
  <c r="H84" i="1" s="1"/>
  <c r="F85" i="1"/>
  <c r="G85" i="1" s="1"/>
  <c r="H85" i="1" s="1"/>
  <c r="F86" i="1"/>
  <c r="G86" i="1" s="1"/>
  <c r="F87" i="1"/>
  <c r="G87" i="1" s="1"/>
  <c r="F88" i="1"/>
  <c r="F89" i="1"/>
  <c r="F90" i="1"/>
  <c r="G90" i="1" s="1"/>
  <c r="F91" i="1"/>
  <c r="G91" i="1" s="1"/>
  <c r="F92" i="1"/>
  <c r="G92" i="1" s="1"/>
  <c r="H92" i="1" s="1"/>
  <c r="F93" i="1"/>
  <c r="G93" i="1" s="1"/>
  <c r="H93" i="1" s="1"/>
  <c r="F94" i="1"/>
  <c r="G94" i="1" s="1"/>
  <c r="F95" i="1"/>
  <c r="G95" i="1" s="1"/>
  <c r="F96" i="1"/>
  <c r="F97" i="1"/>
  <c r="F98" i="1"/>
  <c r="G98" i="1" s="1"/>
  <c r="F99" i="1"/>
  <c r="G99" i="1" s="1"/>
  <c r="F100" i="1"/>
  <c r="G100" i="1" s="1"/>
  <c r="H100" i="1" s="1"/>
  <c r="F101" i="1"/>
  <c r="G101" i="1" s="1"/>
  <c r="H101" i="1" s="1"/>
  <c r="F102" i="1"/>
  <c r="G102" i="1" s="1"/>
  <c r="F103" i="1"/>
  <c r="G103" i="1" s="1"/>
  <c r="F104" i="1"/>
  <c r="F105" i="1"/>
  <c r="F106" i="1"/>
  <c r="G106" i="1" s="1"/>
  <c r="F107" i="1"/>
  <c r="G107" i="1" s="1"/>
  <c r="F108" i="1"/>
  <c r="G108" i="1" s="1"/>
  <c r="H108" i="1" s="1"/>
  <c r="F109" i="1"/>
  <c r="G109" i="1" s="1"/>
  <c r="H109" i="1" s="1"/>
  <c r="F110" i="1"/>
  <c r="G110" i="1" s="1"/>
  <c r="F111" i="1"/>
  <c r="G111" i="1" s="1"/>
  <c r="F112" i="1"/>
  <c r="F113" i="1"/>
  <c r="F114" i="1"/>
  <c r="G114" i="1" s="1"/>
  <c r="F115" i="1"/>
  <c r="G115" i="1" s="1"/>
  <c r="F116" i="1"/>
  <c r="G116" i="1" s="1"/>
  <c r="H116" i="1" s="1"/>
  <c r="F67" i="1"/>
  <c r="G67" i="1" s="1"/>
  <c r="H67" i="1" s="1"/>
  <c r="G72" i="1"/>
  <c r="H72" i="1" s="1"/>
  <c r="G73" i="1"/>
  <c r="H73" i="1" s="1"/>
  <c r="G80" i="1"/>
  <c r="H80" i="1" s="1"/>
  <c r="G81" i="1"/>
  <c r="H81" i="1" s="1"/>
  <c r="G88" i="1"/>
  <c r="H88" i="1" s="1"/>
  <c r="G89" i="1"/>
  <c r="H89" i="1" s="1"/>
  <c r="G96" i="1"/>
  <c r="H96" i="1" s="1"/>
  <c r="G97" i="1"/>
  <c r="H97" i="1" s="1"/>
  <c r="G104" i="1"/>
  <c r="H104" i="1" s="1"/>
  <c r="G105" i="1"/>
  <c r="H105" i="1" s="1"/>
  <c r="G112" i="1"/>
  <c r="H112" i="1" s="1"/>
  <c r="G113" i="1"/>
  <c r="H11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3" i="1"/>
  <c r="K293" i="1"/>
  <c r="K288" i="1"/>
  <c r="K283" i="1"/>
  <c r="K278" i="1"/>
  <c r="K273" i="1"/>
  <c r="K268" i="1"/>
  <c r="K263" i="1"/>
  <c r="K258" i="1"/>
  <c r="K253" i="1"/>
  <c r="K248" i="1"/>
  <c r="K243" i="1"/>
  <c r="K238" i="1"/>
  <c r="F243" i="1"/>
  <c r="F238" i="1"/>
</calcChain>
</file>

<file path=xl/sharedStrings.xml><?xml version="1.0" encoding="utf-8"?>
<sst xmlns="http://schemas.openxmlformats.org/spreadsheetml/2006/main" count="1153" uniqueCount="480">
  <si>
    <t>Rank</t>
  </si>
  <si>
    <t>Bib</t>
  </si>
  <si>
    <t>Name</t>
  </si>
  <si>
    <t>Country</t>
  </si>
  <si>
    <t>Distance (m)</t>
  </si>
  <si>
    <t>Distance points</t>
  </si>
  <si>
    <t>Judges points</t>
  </si>
  <si>
    <t>Total</t>
  </si>
  <si>
    <t>Notes</t>
  </si>
  <si>
    <t>Andreas Wellinger</t>
  </si>
  <si>
    <t xml:space="preserve"> Germany</t>
  </si>
  <si>
    <t>Q</t>
  </si>
  <si>
    <t>Kamil Stoch</t>
  </si>
  <si>
    <t xml:space="preserve"> Poland</t>
  </si>
  <si>
    <t>Dawid Kubacki</t>
  </si>
  <si>
    <t>Richard Freitag</t>
  </si>
  <si>
    <t>Stefan Kraft</t>
  </si>
  <si>
    <t xml:space="preserve"> Austria</t>
  </si>
  <si>
    <t>Markus Eisenbichler</t>
  </si>
  <si>
    <t>Karl Geiger</t>
  </si>
  <si>
    <t>Daniel-André Tande</t>
  </si>
  <si>
    <t xml:space="preserve"> Norway</t>
  </si>
  <si>
    <t>Stefan Hula Jr.</t>
  </si>
  <si>
    <t>Simon Ammann</t>
  </si>
  <si>
    <t xml:space="preserve"> Switzerland</t>
  </si>
  <si>
    <t>Maciej Kot</t>
  </si>
  <si>
    <t>Evgeni Klimov</t>
  </si>
  <si>
    <t xml:space="preserve"> Olympic Athletes from Russia</t>
  </si>
  <si>
    <t>Johann André Forfang</t>
  </si>
  <si>
    <t>Peter Prevc</t>
  </si>
  <si>
    <t xml:space="preserve"> Slovenia</t>
  </si>
  <si>
    <t>Andreas Stjernen</t>
  </si>
  <si>
    <t>Jernej Damjan</t>
  </si>
  <si>
    <t>Vladimir Zografski</t>
  </si>
  <si>
    <t xml:space="preserve"> Bulgaria</t>
  </si>
  <si>
    <t>Junshirō Kobayashi</t>
  </si>
  <si>
    <t xml:space="preserve"> Japan</t>
  </si>
  <si>
    <t>Robert Johansson</t>
  </si>
  <si>
    <t>Noriaki Kasai</t>
  </si>
  <si>
    <t>Ryoyu Kobayashi</t>
  </si>
  <si>
    <t>Tilen Bartol</t>
  </si>
  <si>
    <t>MacKenzie Boyd-Clowes</t>
  </si>
  <si>
    <t xml:space="preserve"> Canada</t>
  </si>
  <si>
    <t>Roman Koudelka</t>
  </si>
  <si>
    <t xml:space="preserve"> Czech Republic</t>
  </si>
  <si>
    <t>Kevin Bickner</t>
  </si>
  <si>
    <t xml:space="preserve"> United States</t>
  </si>
  <si>
    <t>Michael Hayböck</t>
  </si>
  <si>
    <t>Manuel Fettner</t>
  </si>
  <si>
    <t>Denis Kornilov</t>
  </si>
  <si>
    <t>Timi Zajc</t>
  </si>
  <si>
    <t>Jonathan Learoyd</t>
  </si>
  <si>
    <t xml:space="preserve"> France</t>
  </si>
  <si>
    <t>Daiki Ito</t>
  </si>
  <si>
    <t>Gregor Schlierenzauer</t>
  </si>
  <si>
    <t>Alex Insam</t>
  </si>
  <si>
    <t xml:space="preserve"> Italy</t>
  </si>
  <si>
    <t>Alexey Romashov</t>
  </si>
  <si>
    <t>Andreas Alamommo</t>
  </si>
  <si>
    <t xml:space="preserve"> Finland</t>
  </si>
  <si>
    <t>Sebastian Colloredo</t>
  </si>
  <si>
    <t>Davide Bresadola</t>
  </si>
  <si>
    <t>Janne Ahonen</t>
  </si>
  <si>
    <t>Choi Se-ou</t>
  </si>
  <si>
    <t xml:space="preserve"> South Korea</t>
  </si>
  <si>
    <t>Michael Glasder</t>
  </si>
  <si>
    <t>Mikhail Nazarov</t>
  </si>
  <si>
    <t>Antti Aalto</t>
  </si>
  <si>
    <t>Gregor Deschwanden</t>
  </si>
  <si>
    <t>Vincent Descombes Sevoie</t>
  </si>
  <si>
    <t>William Rhoads</t>
  </si>
  <si>
    <t>Casey Larson</t>
  </si>
  <si>
    <t>Viktor Polášek</t>
  </si>
  <si>
    <t>Martti Nõmme</t>
  </si>
  <si>
    <t xml:space="preserve"> Estonia</t>
  </si>
  <si>
    <t>Federico Cecon</t>
  </si>
  <si>
    <t>Eetu Nousiainen</t>
  </si>
  <si>
    <t>Sergey Tkachenko</t>
  </si>
  <si>
    <t xml:space="preserve"> Kazakhstan</t>
  </si>
  <si>
    <t>Kim Hyun-ki</t>
  </si>
  <si>
    <t>Vojtěch Štursa</t>
  </si>
  <si>
    <t>Čestmír Kožíšek</t>
  </si>
  <si>
    <t>Artti Aigro</t>
  </si>
  <si>
    <t>Kevin Maltsev</t>
  </si>
  <si>
    <t>Fatih Arda İpcioğlu</t>
  </si>
  <si>
    <t xml:space="preserve"> Turkey</t>
  </si>
  <si>
    <t>1st, gold medalist(s)</t>
  </si>
  <si>
    <t>2nd, silver medalist(s)</t>
  </si>
  <si>
    <t>3rd, bronze medalist(s)</t>
  </si>
  <si>
    <t>Did not advance</t>
  </si>
  <si>
    <t>Choi Seou</t>
  </si>
  <si>
    <t>MEN'S NORMAL HILL QUALIFYING</t>
  </si>
  <si>
    <t>MEN'S NORMAL HILL COMPETITION</t>
  </si>
  <si>
    <t>Results</t>
  </si>
  <si>
    <t>Stefan Hula</t>
  </si>
  <si>
    <t>Clemens Aigner</t>
  </si>
  <si>
    <t>Taku Takeuchi</t>
  </si>
  <si>
    <t>Anže Semenič</t>
  </si>
  <si>
    <t>Jarkko Määttä</t>
  </si>
  <si>
    <t>Lukáš Hlava</t>
  </si>
  <si>
    <t>DSQ</t>
  </si>
  <si>
    <t>MEN'S LARGE HILL COMPETITION</t>
  </si>
  <si>
    <t>12–1</t>
  </si>
  <si>
    <t>12–2</t>
  </si>
  <si>
    <t>12–3</t>
  </si>
  <si>
    <t>12–4</t>
  </si>
  <si>
    <t>11–1</t>
  </si>
  <si>
    <t>11–2</t>
  </si>
  <si>
    <t>11–3</t>
  </si>
  <si>
    <t>11–4</t>
  </si>
  <si>
    <t>Stephan Leyhe</t>
  </si>
  <si>
    <t>10–1</t>
  </si>
  <si>
    <t>10–2</t>
  </si>
  <si>
    <t>10–3</t>
  </si>
  <si>
    <t>10–4</t>
  </si>
  <si>
    <t>9–1</t>
  </si>
  <si>
    <t>9–2</t>
  </si>
  <si>
    <t>9–3</t>
  </si>
  <si>
    <t>9–4</t>
  </si>
  <si>
    <t>8–1</t>
  </si>
  <si>
    <t>8–2</t>
  </si>
  <si>
    <t>8–3</t>
  </si>
  <si>
    <t>8–4</t>
  </si>
  <si>
    <t>7–1</t>
  </si>
  <si>
    <t>7–2</t>
  </si>
  <si>
    <t>7–3</t>
  </si>
  <si>
    <t>7–4</t>
  </si>
  <si>
    <t>6–1</t>
  </si>
  <si>
    <t>6–2</t>
  </si>
  <si>
    <t>6–3</t>
  </si>
  <si>
    <t>6–4</t>
  </si>
  <si>
    <t>5–1</t>
  </si>
  <si>
    <t>5–2</t>
  </si>
  <si>
    <t>5–3</t>
  </si>
  <si>
    <t>5–4</t>
  </si>
  <si>
    <t>2–1</t>
  </si>
  <si>
    <t>2–2</t>
  </si>
  <si>
    <t>2–3</t>
  </si>
  <si>
    <t>2–4</t>
  </si>
  <si>
    <t>Park Je-un</t>
  </si>
  <si>
    <t>Choi Heung-chul</t>
  </si>
  <si>
    <t>Qualification</t>
  </si>
  <si>
    <t>Points</t>
  </si>
  <si>
    <t>TOTAL</t>
  </si>
  <si>
    <t>ROUND 2</t>
  </si>
  <si>
    <t>ROUND 1</t>
  </si>
  <si>
    <t>Maren Lundby</t>
  </si>
  <si>
    <t>Katharina Althaus</t>
  </si>
  <si>
    <t>Sara Takanashi</t>
  </si>
  <si>
    <t>Irina Avvakumova</t>
  </si>
  <si>
    <t>Carina Vogt</t>
  </si>
  <si>
    <t>Daniela Iraschko-Stolz</t>
  </si>
  <si>
    <t>Nika Križnar</t>
  </si>
  <si>
    <t>Ramona Straub</t>
  </si>
  <si>
    <t>Yuki Ito</t>
  </si>
  <si>
    <t>Juliane Seyfarth</t>
  </si>
  <si>
    <t>Chiara Hölzl</t>
  </si>
  <si>
    <t>Kaori Iwabuchi</t>
  </si>
  <si>
    <t>Jacqueline Seifriedsberger</t>
  </si>
  <si>
    <t>Ema Klinec</t>
  </si>
  <si>
    <t>Lara Malsiner</t>
  </si>
  <si>
    <t>Silje Opseth</t>
  </si>
  <si>
    <t>Yūka Setō</t>
  </si>
  <si>
    <t>Manuela Malsiner</t>
  </si>
  <si>
    <t>Sarah Hendrickson</t>
  </si>
  <si>
    <t>Chang Xinyue</t>
  </si>
  <si>
    <t xml:space="preserve"> China</t>
  </si>
  <si>
    <t>Lucile Morat</t>
  </si>
  <si>
    <t>Špela Rogelj</t>
  </si>
  <si>
    <t>Julia Kykkänen</t>
  </si>
  <si>
    <t>Alexandra Kustova</t>
  </si>
  <si>
    <t>Sofia Tikhonova</t>
  </si>
  <si>
    <t>Daniela Haralambie</t>
  </si>
  <si>
    <t xml:space="preserve"> Romania</t>
  </si>
  <si>
    <t>Anastasiya Barannikova</t>
  </si>
  <si>
    <t>Léa Lemare</t>
  </si>
  <si>
    <t>Abby Ringquist</t>
  </si>
  <si>
    <t>Urša Bogataj</t>
  </si>
  <si>
    <t>Nita Englund</t>
  </si>
  <si>
    <t>Taylor Henrich</t>
  </si>
  <si>
    <t>Elena Runggaldier</t>
  </si>
  <si>
    <t>Evelyn Insam</t>
  </si>
  <si>
    <t>Park Guy-lim</t>
  </si>
  <si>
    <t>Athlete</t>
  </si>
  <si>
    <t>Germany</t>
  </si>
  <si>
    <t>Poland</t>
  </si>
  <si>
    <t>Austria</t>
  </si>
  <si>
    <t>United States</t>
  </si>
  <si>
    <t>Italy</t>
  </si>
  <si>
    <t>South Korea</t>
  </si>
  <si>
    <t>MEN'S LARGE HILL QUALIFYING</t>
  </si>
  <si>
    <t>MEN'S TEAM COMPETITION</t>
  </si>
  <si>
    <t>WOMEN'S NORMAL HILL COMPETITION</t>
  </si>
  <si>
    <t>Jump to K-point is 60 points, linearly more for longer and less for shorter.</t>
  </si>
  <si>
    <t>Large hill: 1.8 distance points per meter extra/short</t>
  </si>
  <si>
    <t>Normal hill: 2 distance points per meter extra/short</t>
  </si>
  <si>
    <t>Normal hill: K-point at 98 meters</t>
  </si>
  <si>
    <t>Large hill: K-point at 109 meters</t>
  </si>
  <si>
    <t>Style points</t>
  </si>
  <si>
    <t>Total points</t>
  </si>
  <si>
    <t>knormal</t>
  </si>
  <si>
    <t>klarge</t>
  </si>
  <si>
    <t>mnormal</t>
  </si>
  <si>
    <t>mlarge</t>
  </si>
  <si>
    <t>Per judge</t>
  </si>
  <si>
    <t>Ski Jumping</t>
  </si>
  <si>
    <t>스키점프 / Saut à ski</t>
  </si>
  <si>
    <t>Men's Normal Hill Individual</t>
  </si>
  <si>
    <t>노멀힐 남자 개인 / Tremplin normal individuel hommes</t>
  </si>
  <si>
    <t>예선 / Qualifications</t>
  </si>
  <si>
    <t>경기결과 / Résultats</t>
  </si>
  <si>
    <t>THU 8 FEB 2018</t>
  </si>
  <si>
    <t>Start Time 21:30</t>
  </si>
  <si>
    <t>End Time 22:24</t>
  </si>
  <si>
    <t>Alpensia Ski Jumping Centre</t>
  </si>
  <si>
    <t>알펜시아 스키점프 센터</t>
  </si>
  <si>
    <t>Centre de saut à ski d'Alpensia</t>
  </si>
  <si>
    <t>SJPMNH----------------QUAL0001SJ--_73B 1.0 Report Created THU 8 FEB 2018 22:31</t>
  </si>
  <si>
    <t>Jury / Competition Management Judges Hill Data / Calculation</t>
  </si>
  <si>
    <t>FIS Race Director (RD) HOFER Walter (FIS)</t>
  </si>
  <si>
    <t>FIS Technical Delegate (TD) SALVI Franck (FRA)</t>
  </si>
  <si>
    <t>Hill Size HS (95%) 109m (103.5m)</t>
  </si>
  <si>
    <t>K-Point 98m</t>
  </si>
  <si>
    <t>Metre Value 2.0 points per m</t>
  </si>
  <si>
    <t>Gate Factor 7.00 points per m</t>
  </si>
  <si>
    <t>Wind Factors - Head/Tail 8.00 / 9.68 points per m/s</t>
  </si>
  <si>
    <t>Rank Bib Name NOC</t>
  </si>
  <si>
    <t>Code</t>
  </si>
  <si>
    <t>Speed</t>
  </si>
  <si>
    <t>[km/h]</t>
  </si>
  <si>
    <t>Distance</t>
  </si>
  <si>
    <t>[m] Points</t>
  </si>
  <si>
    <t>Judges Marks</t>
  </si>
  <si>
    <t>A B C D E</t>
  </si>
  <si>
    <t>Judges</t>
  </si>
  <si>
    <t>Gate / Wind Compensation</t>
  </si>
  <si>
    <t>Gate Points [m/s] Points</t>
  </si>
  <si>
    <t>1 55 WELLINGER Andreas GER 86.5 103.0 70.0 18.5 19.0 19.0 19.0 19.0 57.0 20 -0.67 6.5 133.5</t>
  </si>
  <si>
    <t>2 57 STOCH Kamil POL 85.8 104.0 72.0 18.5 18.5 18.5 19.0 19.0 56.0 20 -0.38 3.7 131.7</t>
  </si>
  <si>
    <t>3 49 KUBACKI Dawid POL 86.3 104.5 73.0 17.5 18.0 18.0 18.5 17.5 53.5 20 -0.32 3.1 129.6</t>
  </si>
  <si>
    <t>4 56 FREITAG Richard GER 86.1 102.0 68.0 18.5 18.5 19.0 18.5 19.0 56.0 20 -0.53 5.1 129.1</t>
  </si>
  <si>
    <t>5 51 KRAFT Stefan AUT 86.1 102.5 69.0 18.0 18.5 18.5 19.0 18.5 55.5 20 -0.42 4.1 128.6</t>
  </si>
  <si>
    <t>6 48 EISENBICHLER Markus GER 86.2 102.5 69.0 18.0 18.0 18.0 18.5 18.5 54.5 20 -0.43 4.2 127.7</t>
  </si>
  <si>
    <t>7 44 GEIGER Karl GER 86.3 102.0 68.0 18.0 18.0 18.5 18.0 18.5 54.5 20 -0.31 3.0 125.5</t>
  </si>
  <si>
    <t>8 54 TANDE Daniel Andre NOR 86.3 100.0 64.0 18.0 18.0 18.0 18.5 18.0 54.0 20 -0.52 5.0 123.0</t>
  </si>
  <si>
    <t>9 46 HULA Stefan POL 85.9 100.5 65.0 18.0 18.0 18.0 18.5 18.0 54.0 20 -0.38 3.7 122.7</t>
  </si>
  <si>
    <t>10 42 AMMANN Simon SUI 85.5 102.0 68.0 17.0 17.5 18.0 17.5 17.5 52.5 20 -0.19 1.8 122.3</t>
  </si>
  <si>
    <t>11 41 KOT Maciej POL 86.1 99.0 62.0 18.0 18.0 18.0 18.0 18.0 54.0 20 -0.62 6.0 122.0</t>
  </si>
  <si>
    <t>12 22 KLIMOV Evgeniy OAR 86.1 102.0 68.0 16.5 18.0 17.5 17.5 17.5 52.5 20 -0.09 0.9 121.4</t>
  </si>
  <si>
    <t>13 53 FORFANG Johann Andre NOR 86.1 100.0 64.0 17.5 18.0 18.0 18.5 18.0 54.0 20 -0.32 3.1 121.1</t>
  </si>
  <si>
    <t>14 43 PREVC Peter SLO 86.0 99.0 62.0 18.5 18.0 18.0 18.0 18.5 54.5 20 -0.38 3.7 120.2</t>
  </si>
  <si>
    <t>15 47 STJERNEN Andreas NOR 86.2 100.0 64.0 17.5 17.5 17.5 18.0 18.5 53.0 20 -0.24 2.3 119.3</t>
  </si>
  <si>
    <t>16 45 DAMJAN Jernej SLO 85.6 99.5 63.0 18.0 17.5 18.0 18.0 18.0 54.0 20 -0.20 1.9 118.9</t>
  </si>
  <si>
    <t>17 21 ZOGRAFSKI Vladimir BUL 85.0 98.5 61.0 17.5 18.0 18.0 18.0 18.0 54.0 20 -0.39 3.8 118.8</t>
  </si>
  <si>
    <t>18 50 KOBAYASHI Junshiro JPN 85.6 101.0 66.0 16.5 16.0 16.5 17.0 17.0 50.0 20 -0.25 2.4 118.4</t>
  </si>
  <si>
    <t>19 52 JOHANSSON Robert NOR 86.3 98.0 60.0 17.5 17.5 17.5 18.0 18.0 53.0 20 -0.55 5.3 118.3</t>
  </si>
  <si>
    <t>20 37 KASAI Noriaki JPN 85.3 98.0 60.0 18.0 18.0 18.0 18.0 17.5 54.0 20 -0.38 3.7 117.7</t>
  </si>
  <si>
    <t>21 35 KOBAYASHI Ryoyu JPN 85.6 98.0 60.0 17.5 17.5 17.5 17.5 17.5 52.5 20 -0.29 2.8 115.3</t>
  </si>
  <si>
    <t>22 40 BARTOL Tilen SLO 85.3 97.0 58.0 17.5 17.5 17.5 17.5 18.0 52.5 20 -0.48 4.6 115.1</t>
  </si>
  <si>
    <t>23 26 BOYD-CLOWES Mackenzie CAN 86.1 98.0 60.0 17.5 17.5 18.0 18.0 17.5 53.0 20 -0.17 1.6 114.6</t>
  </si>
  <si>
    <t>24 28 KOUDELKA Roman CZE 85.5 97.5 59.0 17.5 17.5 17.5 17.5 17.5 52.5 20 -0.31 3.0 114.5</t>
  </si>
  <si>
    <t>25 30 BICKNER Kevin USA 85.9 98.0 60.0 17.0 17.0 17.0 17.5 17.5 51.5 20 -0.26 2.5 114.0</t>
  </si>
  <si>
    <t>26 39 HAYBOECK Michael AUT 86.4 97.0 58.0 17.5 17.5 17.0 18.0 17.5 52.5 20 -0.20 1.9 112.4</t>
  </si>
  <si>
    <t>27 38 FETTNER Manuel AUT 85.9 95.0 54.0 17.5 17.5 17.5 17.5 17.0 52.5 20 -0.30 2.9 109.4</t>
  </si>
  <si>
    <t>28 31 KORNILOV Denis OAR 85.8 94.5 53.0 17.0 17.0 17.0 17.5 17.0 51.0 20 -0.33 3.2 107.2</t>
  </si>
  <si>
    <t>29 36 ZAJC Timi SLO 85.5 94.0 52.0 17.5 17.0 17.0 17.5 17.0 51.5 20 -0.37 3.6 107.1</t>
  </si>
  <si>
    <t>30 18 LEAROYD Jonathan FRA 85.8 94.5 53.0 17.0 17.5 17.5 17.0 17.0 51.5 20 -0.23 2.2 106.7</t>
  </si>
  <si>
    <t>31 25 ITO Daiki JPN 85.1 93.5 51.0 17.0 16.5 16.5 17.0 17.0 50.5 20 -0.46 4.5 106.0</t>
  </si>
  <si>
    <t>32 33 SCHLIERENZAUER Gregor AUT 85.7 91.5 47.0 17.0 17.0 17.0 17.0 17.0 51.0 20 -0.62 6.0 104.0</t>
  </si>
  <si>
    <t>33 24 INSAM Alex ITA 85.6 94.0 52.0 17.0 16.5 17.5 17.0 17.0 51.0 20 0.14 -1.1 101.9</t>
  </si>
  <si>
    <t>34 6 ROMASHOV Alexey OAR 85.1 90.0 44.0 16.5 17.0 17.0 16.5 16.5 50.0 20 -0.46 4.5 98.5</t>
  </si>
  <si>
    <t>35 14 ALAMOMMO Andreas FIN 85.4 90.0 44.0 17.5 17.0 16.5 17.0 17.0 51.0 20 -0.34 3.3 98.3</t>
  </si>
  <si>
    <t>36 17 COLLOREDO Sebastian ITA 85.3 91.0 46.0 16.5 17.0 17.0 17.0 17.0 51.0 20 -0.09 0.9 97.9</t>
  </si>
  <si>
    <t>Page 1 / 2</t>
  </si>
  <si>
    <t>37 12 BRESADOLA Davide ITA 85.2 88.0 40.0 17.0 16.0 16.5 16.5 16.5 49.5 20 -0.65 6.3 95.8</t>
  </si>
  <si>
    <t>37 10 AHONEN Janne FIN 85.8 89.0 42.0 16.5 16.5 17.0 16.5 16.5 49.5 20 -0.44 4.3 95.8</t>
  </si>
  <si>
    <t>39 1 CHOI Seou KOR 84.8 89.0 42.0 16.5 16.5 16.5 16.5 16.5 49.5 20 -0.33 3.2 94.7</t>
  </si>
  <si>
    <t>40 9 GLASDER Michael USA 85.4 91.5 47.0 17.0 17.0 17.0 17.0 17.0 51.0 20 0.43 -3.4 94.6</t>
  </si>
  <si>
    <t>41 8 NAZAROV Mikhail OAR 85.2 88.5 41.0 15.5 15.5 16.0 16.0 16.5 47.5 20 -0.54 5.2 93.7</t>
  </si>
  <si>
    <t>42 29 AALTO Antti FIN 85.9 87.5 39.0 15.5 16.0 15.0 15.5 16.0 47.0 20 -0.78 7.6 93.6</t>
  </si>
  <si>
    <t>43 34 DESCHWANDEN Gregor SUI 85.0 89.5 43.0 16.0 16.0 16.5 16.5 16.5 49.0 20 -0.03 0.3 92.3</t>
  </si>
  <si>
    <t>44 20 DESCOMBES SEVOIE Vincent FRA 85.4 86.5 37.0 16.5 16.5 16.5 16.5 16.0 49.5 20 -0.58 5.6 92.1</t>
  </si>
  <si>
    <t>45 27 RHOADS William USA 85.4 88.5 41.0 17.0 16.0 16.5 16.5 16.5 49.5 20 -0.14 1.4 91.9</t>
  </si>
  <si>
    <t>46 16 LARSON Casey USA 85.7 88.0 40.0 16.5 16.0 16.5 15.5 16.0 48.5 20 -0.25 2.4 90.9</t>
  </si>
  <si>
    <t>47 3 POLASEK Viktor CZE 85.3 88.0 40.0 15.5 15.5 16.0 16.0 16.0 47.5 20 -0.27 2.6 90.1</t>
  </si>
  <si>
    <t>48 5 NOMME Martti EST 85.6 87.0 38.0 16.0 16.0 16.0 16.0 16.0 48.0 20 -0.23 2.2 88.2</t>
  </si>
  <si>
    <t>49 2 CECON Federico ITA 85.2 86.0 36.0 16.0 15.5 16.0 15.5 16.5 47.5 20 -0.45 4.4 87.9</t>
  </si>
  <si>
    <t>50 23 NOUSIAINEN Eetu FIN 85.9 87.0 38.0 17.0 16.5 16.0 16.5 16.5 49.5 20 0.25 -2.0 85.5</t>
  </si>
  <si>
    <t>Not Qualified</t>
  </si>
  <si>
    <t>51 13 TKACHENKO Sergey KAZ 85.3 84.0 32.0 16.5 16.0 15.5 16.0 16.0 48.0 20 -0.38 3.7 83.7</t>
  </si>
  <si>
    <t>52 15 KIM Hyunki KOR 85.2 84.0 32.0 16.0 15.5 15.0 15.5 15.0 46.0 20 -0.53 5.1 83.1</t>
  </si>
  <si>
    <t>53 19 STURSA Vojtech CZE 85.2 83.5 31.0 16.0 16.0 15.5 15.5 16.0 47.5 20 -0.31 3.0 81.5</t>
  </si>
  <si>
    <t>54 32 KOZISEK Cestmir CZE 85.6 81.0 26.0 16.0 15.5 15.5 15.5 16.0 47.0 20 -0.78 7.6 80.6</t>
  </si>
  <si>
    <t>55 11 AIGRO Artti EST 85.4 81.5 27.0 16.5 16.0 15.0 15.5 16.0 47.5 20 -0.57 5.5 80.0</t>
  </si>
  <si>
    <t>56 7 MALTSEV Kevin EST 85.6 79.0 22.0 14.5 15.0 14.0 14.5 14.5 43.5 20 -0.90 8.7 74.2</t>
  </si>
  <si>
    <t>57 4 IPCIOGLU Fatih Arda TUR 84.5 79.0 22.0 15.5 15.0 15.0 15.0 16.0 45.5 20 -0.07 0.7 68.2</t>
  </si>
  <si>
    <t>Competition / Weather Information</t>
  </si>
  <si>
    <t>Time Base Values</t>
  </si>
  <si>
    <t>Wind Gate Length</t>
  </si>
  <si>
    <t>Weather Temp. Start/Finish [°C] Humid. Tan. Wind [m/s]</t>
  </si>
  <si>
    <t>Air Snow [%] Min. Max. Avg.</t>
  </si>
  <si>
    <t>Qualification Round 21:30 - 22:24 0.00 20 84.68m Clear sky -6.8 / -7.1 -9.0 / -9.0 40 / 42 -0.90 0.43 -0.35</t>
  </si>
  <si>
    <t>Statistics</t>
  </si>
  <si>
    <t>Gate Athletes Falls</t>
  </si>
  <si>
    <t>No. Diff.</t>
  </si>
  <si>
    <t>Distance [m] Speed [km/h] Competitors / NOCs</t>
  </si>
  <si>
    <t>Min. Max. Avg. Min. Max. Avg. In start list Started With results</t>
  </si>
  <si>
    <t>Qualification Round 20 57 0 79.0 104.5 93.6 84.5 86.5 85.6 57/19 57/19 57/19</t>
  </si>
  <si>
    <t>Note:</t>
  </si>
  <si>
    <t>How point scores are calculated</t>
  </si>
  <si>
    <t>A competitor is awarded 60 points for jumping the K-point distance. For every metre more or less than the K-point, a competitor has 2.0 points added or subtracted from his total. In addition,</t>
  </si>
  <si>
    <t>competitors are awarded points for style (for flight, landing and out-run) up to a maximum of 20 per judge. Five judges score each jump, with the highest and lowest scores discarded and the scores of</t>
  </si>
  <si>
    <t>the other three summed and added to the competitor's points for distance. The gate and/or wind compensation points are added to, or subtracted from, the total points.</t>
  </si>
  <si>
    <t>Legend:</t>
  </si>
  <si>
    <t>Avg. Average Diff. Difference Humid. Humidity Start/Finish Max. Maximum</t>
  </si>
  <si>
    <t>Min. Minimum No. Gate number SC Start Controller Tan. Wind Tangential Wind</t>
  </si>
  <si>
    <t>Temp. Temperature</t>
  </si>
  <si>
    <t>Page 2 / 2</t>
  </si>
  <si>
    <t>Date</t>
  </si>
  <si>
    <t>Venue</t>
  </si>
  <si>
    <t>Sport</t>
  </si>
  <si>
    <t>Event</t>
  </si>
  <si>
    <t>Round</t>
  </si>
  <si>
    <t>Report ID</t>
  </si>
  <si>
    <t>Report created time</t>
  </si>
  <si>
    <t>Chief of Competition () KIM Heung Soo (KOR)</t>
  </si>
  <si>
    <t>FIS Assistant TD () HASSLBERGER Thomas (GER)</t>
  </si>
  <si>
    <t>FIS Equipment Controller () GRATZER Sepp (FIS)</t>
  </si>
  <si>
    <t>A () MUN Jong Seon (KOR)</t>
  </si>
  <si>
    <t>B () NIEMINEN Teppo (FIN)</t>
  </si>
  <si>
    <t>C () STAHLHUT Erik (GER)</t>
  </si>
  <si>
    <t>D () GUNKA Ryszard (POL)</t>
  </si>
  <si>
    <t>E () KERN Milos (SLO)</t>
  </si>
  <si>
    <t>SC () NISHIMORI Yuji (JPN)</t>
  </si>
  <si>
    <t>FIS Assistant RD () SEDLAK Borek (FIS)</t>
  </si>
  <si>
    <t>meters</t>
  </si>
  <si>
    <t>points per meter</t>
  </si>
  <si>
    <t>points per m/s</t>
  </si>
  <si>
    <t>NOC</t>
  </si>
  <si>
    <t>Speed (km/hr)</t>
  </si>
  <si>
    <t>Judge A</t>
  </si>
  <si>
    <t>Judge B</t>
  </si>
  <si>
    <t>Judge C</t>
  </si>
  <si>
    <t>Judge D</t>
  </si>
  <si>
    <t>Judge E</t>
  </si>
  <si>
    <t>Gate</t>
  </si>
  <si>
    <t>First name</t>
  </si>
  <si>
    <t>Last name</t>
  </si>
  <si>
    <t>WELLINGER</t>
  </si>
  <si>
    <t>Andreas</t>
  </si>
  <si>
    <t>GER</t>
  </si>
  <si>
    <t>Judge totals</t>
  </si>
  <si>
    <t>Gate points</t>
  </si>
  <si>
    <t>Wind</t>
  </si>
  <si>
    <t>Wind points</t>
  </si>
  <si>
    <t>checksum</t>
  </si>
  <si>
    <t>STOCH</t>
  </si>
  <si>
    <t>Kamil</t>
  </si>
  <si>
    <t>POL</t>
  </si>
  <si>
    <t>KUBACKI</t>
  </si>
  <si>
    <t>Dawid</t>
  </si>
  <si>
    <t>FREITAG</t>
  </si>
  <si>
    <t>Richard</t>
  </si>
  <si>
    <t>KRAFT</t>
  </si>
  <si>
    <t>Stefan</t>
  </si>
  <si>
    <t>AUT</t>
  </si>
  <si>
    <t>EISENBICHLER</t>
  </si>
  <si>
    <t>Markus</t>
  </si>
  <si>
    <t>GEIGER</t>
  </si>
  <si>
    <t>Karl</t>
  </si>
  <si>
    <t>TANDE</t>
  </si>
  <si>
    <t>Daniel Andre</t>
  </si>
  <si>
    <t>NOR</t>
  </si>
  <si>
    <t>HULA</t>
  </si>
  <si>
    <t>AMMANN</t>
  </si>
  <si>
    <t>Simon</t>
  </si>
  <si>
    <t>SUI</t>
  </si>
  <si>
    <t>KOT</t>
  </si>
  <si>
    <t>Maciej</t>
  </si>
  <si>
    <t>KLIMOV</t>
  </si>
  <si>
    <t>Evgeniy</t>
  </si>
  <si>
    <t>OAR</t>
  </si>
  <si>
    <t>FORFANG</t>
  </si>
  <si>
    <t>Johann Andre</t>
  </si>
  <si>
    <t>PREVC</t>
  </si>
  <si>
    <t>Peter</t>
  </si>
  <si>
    <t>SLO</t>
  </si>
  <si>
    <t>STJERNEN</t>
  </si>
  <si>
    <t>DAMJAN</t>
  </si>
  <si>
    <t>Jernej</t>
  </si>
  <si>
    <t>ZOGRAFSKI</t>
  </si>
  <si>
    <t>Vladimir</t>
  </si>
  <si>
    <t>BUL</t>
  </si>
  <si>
    <t>KOBAYASHI</t>
  </si>
  <si>
    <t>Junshiro</t>
  </si>
  <si>
    <t>JPN</t>
  </si>
  <si>
    <t>JOHANNSON</t>
  </si>
  <si>
    <t>Robert</t>
  </si>
  <si>
    <t>KASAI</t>
  </si>
  <si>
    <t>Noriaki</t>
  </si>
  <si>
    <t>Ryoyu</t>
  </si>
  <si>
    <t>BARTOL</t>
  </si>
  <si>
    <t>Tilen</t>
  </si>
  <si>
    <t>BOYD-CLOWES</t>
  </si>
  <si>
    <t>Mackenzie</t>
  </si>
  <si>
    <t>CAN</t>
  </si>
  <si>
    <t>KOUDELKA</t>
  </si>
  <si>
    <t>Roman</t>
  </si>
  <si>
    <t>CZE</t>
  </si>
  <si>
    <t>BICKNER</t>
  </si>
  <si>
    <t>Kevin</t>
  </si>
  <si>
    <t>USA</t>
  </si>
  <si>
    <t>HAYBOECK</t>
  </si>
  <si>
    <t>Michael</t>
  </si>
  <si>
    <t>FETTNER</t>
  </si>
  <si>
    <t>Manuel</t>
  </si>
  <si>
    <t>KORNILOV</t>
  </si>
  <si>
    <t>Denis</t>
  </si>
  <si>
    <t>ZAJC</t>
  </si>
  <si>
    <t>Timi</t>
  </si>
  <si>
    <t>LEAROYD</t>
  </si>
  <si>
    <t>Jonathan</t>
  </si>
  <si>
    <t>FRA</t>
  </si>
  <si>
    <t>ITO</t>
  </si>
  <si>
    <t>Daiki</t>
  </si>
  <si>
    <t>SCHLIERENZAUER</t>
  </si>
  <si>
    <t>Gregor</t>
  </si>
  <si>
    <t>INSAM</t>
  </si>
  <si>
    <t>Alex</t>
  </si>
  <si>
    <t>ITA</t>
  </si>
  <si>
    <t>ROMASHOV</t>
  </si>
  <si>
    <t>Alexey</t>
  </si>
  <si>
    <t>ALAMOMMO</t>
  </si>
  <si>
    <t>FIN</t>
  </si>
  <si>
    <t>COLLOREDO</t>
  </si>
  <si>
    <t>Sebastian</t>
  </si>
  <si>
    <t>BRESADOLA</t>
  </si>
  <si>
    <t>Davide</t>
  </si>
  <si>
    <t>AHONEN</t>
  </si>
  <si>
    <t>Janne</t>
  </si>
  <si>
    <t>CHOI</t>
  </si>
  <si>
    <t>Seou</t>
  </si>
  <si>
    <t>KOR</t>
  </si>
  <si>
    <t>GLASDER</t>
  </si>
  <si>
    <t>NAZAROV</t>
  </si>
  <si>
    <t>Mikhail</t>
  </si>
  <si>
    <t>AALTO</t>
  </si>
  <si>
    <t>Antti</t>
  </si>
  <si>
    <t>DESCHWANDEN</t>
  </si>
  <si>
    <t>DESCOMBES SEVOIE</t>
  </si>
  <si>
    <t>Vincent</t>
  </si>
  <si>
    <t>RHOADS</t>
  </si>
  <si>
    <t>William</t>
  </si>
  <si>
    <t>LARSON</t>
  </si>
  <si>
    <t>Casey</t>
  </si>
  <si>
    <t>POLASEK</t>
  </si>
  <si>
    <t>Viktor</t>
  </si>
  <si>
    <t>NOMME</t>
  </si>
  <si>
    <t>Martti</t>
  </si>
  <si>
    <t>EST</t>
  </si>
  <si>
    <t>CECON</t>
  </si>
  <si>
    <t>Federico</t>
  </si>
  <si>
    <t>NOUSIANEN</t>
  </si>
  <si>
    <t>Eetu</t>
  </si>
  <si>
    <t>TKACHENKO</t>
  </si>
  <si>
    <t>Sergey</t>
  </si>
  <si>
    <t>KAZ</t>
  </si>
  <si>
    <t>KIM</t>
  </si>
  <si>
    <t>Hyunki</t>
  </si>
  <si>
    <t>STURSA</t>
  </si>
  <si>
    <t>Vojtech</t>
  </si>
  <si>
    <t>KOZISEK</t>
  </si>
  <si>
    <t>Cestmir</t>
  </si>
  <si>
    <t>AIGRO</t>
  </si>
  <si>
    <t>Artti</t>
  </si>
  <si>
    <t>MALTSEV</t>
  </si>
  <si>
    <t>IPCIOGLU</t>
  </si>
  <si>
    <t>Fatih Arda</t>
  </si>
  <si>
    <t>TUR</t>
  </si>
  <si>
    <t>Correlation between distance (m) and style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</si>
</sst>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9" formatCode="hh:mm"/>
    <numFmt numFmtId="170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2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0" fontId="0" fillId="0" borderId="0" xfId="0" applyFont="1"/>
    <xf numFmtId="169" fontId="0" fillId="0" borderId="0" xfId="0" applyNumberFormat="1"/>
    <xf numFmtId="0" fontId="3" fillId="0" borderId="0" xfId="0" applyFont="1"/>
    <xf numFmtId="17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06A4-DB20-B448-BFC6-BB3DA6165790}">
  <dimension ref="A1:P336"/>
  <sheetViews>
    <sheetView workbookViewId="0">
      <selection activeCell="I2" sqref="I2"/>
    </sheetView>
  </sheetViews>
  <sheetFormatPr baseColWidth="10" defaultRowHeight="16" x14ac:dyDescent="0.2"/>
  <cols>
    <col min="6" max="6" width="15.5" customWidth="1"/>
    <col min="16" max="16" width="13.33203125" customWidth="1"/>
  </cols>
  <sheetData>
    <row r="1" spans="1:16" x14ac:dyDescent="0.2">
      <c r="A1" t="s">
        <v>91</v>
      </c>
    </row>
    <row r="2" spans="1:16" ht="32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204</v>
      </c>
      <c r="H2" s="3" t="s">
        <v>6</v>
      </c>
      <c r="I2" s="3" t="s">
        <v>7</v>
      </c>
      <c r="J2" s="3" t="s">
        <v>8</v>
      </c>
      <c r="O2" t="s">
        <v>193</v>
      </c>
    </row>
    <row r="3" spans="1:16" x14ac:dyDescent="0.2">
      <c r="A3">
        <v>1</v>
      </c>
      <c r="B3">
        <v>55</v>
      </c>
      <c r="C3" t="s">
        <v>9</v>
      </c>
      <c r="D3" t="s">
        <v>10</v>
      </c>
      <c r="E3">
        <v>103</v>
      </c>
      <c r="F3">
        <v>70</v>
      </c>
      <c r="G3" s="4">
        <f>H3/3</f>
        <v>19</v>
      </c>
      <c r="H3">
        <v>57</v>
      </c>
      <c r="I3">
        <v>133.5</v>
      </c>
      <c r="J3" t="s">
        <v>11</v>
      </c>
      <c r="K3">
        <f>(E3-knormal)*mnormal+60</f>
        <v>70</v>
      </c>
      <c r="O3" t="s">
        <v>195</v>
      </c>
    </row>
    <row r="4" spans="1:16" x14ac:dyDescent="0.2">
      <c r="A4">
        <v>2</v>
      </c>
      <c r="B4">
        <v>57</v>
      </c>
      <c r="C4" t="s">
        <v>12</v>
      </c>
      <c r="D4" t="s">
        <v>13</v>
      </c>
      <c r="E4">
        <v>104</v>
      </c>
      <c r="F4">
        <v>72</v>
      </c>
      <c r="G4" s="4">
        <f t="shared" ref="G4:G59" si="0">H4/3</f>
        <v>18.666666666666668</v>
      </c>
      <c r="H4">
        <v>56</v>
      </c>
      <c r="I4">
        <v>131.69999999999999</v>
      </c>
      <c r="J4" t="s">
        <v>11</v>
      </c>
      <c r="K4">
        <f>(E4-knormal)*mnormal+60</f>
        <v>72</v>
      </c>
      <c r="O4" t="s">
        <v>194</v>
      </c>
    </row>
    <row r="5" spans="1:16" x14ac:dyDescent="0.2">
      <c r="A5">
        <v>3</v>
      </c>
      <c r="B5">
        <v>49</v>
      </c>
      <c r="C5" t="s">
        <v>14</v>
      </c>
      <c r="D5" t="s">
        <v>13</v>
      </c>
      <c r="E5">
        <v>104.5</v>
      </c>
      <c r="F5">
        <v>73</v>
      </c>
      <c r="G5" s="4">
        <f t="shared" si="0"/>
        <v>17.833333333333332</v>
      </c>
      <c r="H5">
        <v>53.5</v>
      </c>
      <c r="I5">
        <v>129.6</v>
      </c>
      <c r="J5" t="s">
        <v>11</v>
      </c>
      <c r="K5">
        <f>(E5-knormal)*mnormal+60</f>
        <v>73</v>
      </c>
    </row>
    <row r="6" spans="1:16" x14ac:dyDescent="0.2">
      <c r="A6">
        <v>4</v>
      </c>
      <c r="B6">
        <v>56</v>
      </c>
      <c r="C6" t="s">
        <v>15</v>
      </c>
      <c r="D6" t="s">
        <v>10</v>
      </c>
      <c r="E6">
        <v>102</v>
      </c>
      <c r="F6">
        <v>68</v>
      </c>
      <c r="G6" s="4">
        <f t="shared" si="0"/>
        <v>18.666666666666668</v>
      </c>
      <c r="H6">
        <v>56</v>
      </c>
      <c r="I6">
        <v>129.1</v>
      </c>
      <c r="J6" t="s">
        <v>11</v>
      </c>
      <c r="K6">
        <f>(E6-knormal)*mnormal+60</f>
        <v>68</v>
      </c>
      <c r="O6" t="s">
        <v>196</v>
      </c>
    </row>
    <row r="7" spans="1:16" x14ac:dyDescent="0.2">
      <c r="A7">
        <v>5</v>
      </c>
      <c r="B7">
        <v>51</v>
      </c>
      <c r="C7" t="s">
        <v>16</v>
      </c>
      <c r="D7" t="s">
        <v>17</v>
      </c>
      <c r="E7">
        <v>102.5</v>
      </c>
      <c r="F7">
        <v>69</v>
      </c>
      <c r="G7" s="4">
        <f t="shared" si="0"/>
        <v>18.5</v>
      </c>
      <c r="H7">
        <v>55.5</v>
      </c>
      <c r="I7">
        <v>128.6</v>
      </c>
      <c r="J7" t="s">
        <v>11</v>
      </c>
      <c r="K7">
        <f>(E7-knormal)*mnormal+60</f>
        <v>69</v>
      </c>
      <c r="O7" t="s">
        <v>197</v>
      </c>
    </row>
    <row r="8" spans="1:16" x14ac:dyDescent="0.2">
      <c r="A8">
        <v>6</v>
      </c>
      <c r="B8">
        <v>48</v>
      </c>
      <c r="C8" t="s">
        <v>18</v>
      </c>
      <c r="D8" t="s">
        <v>10</v>
      </c>
      <c r="E8">
        <v>102.5</v>
      </c>
      <c r="F8">
        <v>69</v>
      </c>
      <c r="G8" s="4">
        <f t="shared" si="0"/>
        <v>18.166666666666668</v>
      </c>
      <c r="H8">
        <v>54.5</v>
      </c>
      <c r="I8">
        <v>127.7</v>
      </c>
      <c r="J8" t="s">
        <v>11</v>
      </c>
      <c r="K8">
        <f>(E8-knormal)*mnormal+60</f>
        <v>69</v>
      </c>
    </row>
    <row r="9" spans="1:16" x14ac:dyDescent="0.2">
      <c r="A9">
        <v>7</v>
      </c>
      <c r="B9">
        <v>44</v>
      </c>
      <c r="C9" t="s">
        <v>19</v>
      </c>
      <c r="D9" t="s">
        <v>10</v>
      </c>
      <c r="E9">
        <v>102</v>
      </c>
      <c r="F9">
        <v>68</v>
      </c>
      <c r="G9" s="4">
        <f t="shared" si="0"/>
        <v>18.166666666666668</v>
      </c>
      <c r="H9">
        <v>54.5</v>
      </c>
      <c r="I9">
        <v>125.5</v>
      </c>
      <c r="J9" t="s">
        <v>11</v>
      </c>
      <c r="K9">
        <f>(E9-knormal)*mnormal+60</f>
        <v>68</v>
      </c>
      <c r="O9" t="s">
        <v>200</v>
      </c>
      <c r="P9">
        <v>98</v>
      </c>
    </row>
    <row r="10" spans="1:16" x14ac:dyDescent="0.2">
      <c r="A10">
        <v>8</v>
      </c>
      <c r="B10">
        <v>54</v>
      </c>
      <c r="C10" t="s">
        <v>20</v>
      </c>
      <c r="D10" t="s">
        <v>21</v>
      </c>
      <c r="E10">
        <v>100</v>
      </c>
      <c r="F10">
        <v>64</v>
      </c>
      <c r="G10" s="4">
        <f t="shared" si="0"/>
        <v>18</v>
      </c>
      <c r="H10">
        <v>54</v>
      </c>
      <c r="I10">
        <v>123</v>
      </c>
      <c r="J10" t="s">
        <v>11</v>
      </c>
      <c r="K10">
        <f>(E10-knormal)*mnormal+60</f>
        <v>64</v>
      </c>
      <c r="O10" t="s">
        <v>201</v>
      </c>
      <c r="P10">
        <v>109</v>
      </c>
    </row>
    <row r="11" spans="1:16" x14ac:dyDescent="0.2">
      <c r="A11">
        <v>9</v>
      </c>
      <c r="B11">
        <v>46</v>
      </c>
      <c r="C11" t="s">
        <v>22</v>
      </c>
      <c r="D11" t="s">
        <v>13</v>
      </c>
      <c r="E11">
        <v>100.5</v>
      </c>
      <c r="F11">
        <v>65</v>
      </c>
      <c r="G11" s="4">
        <f t="shared" si="0"/>
        <v>18</v>
      </c>
      <c r="H11">
        <v>54</v>
      </c>
      <c r="I11">
        <v>122.7</v>
      </c>
      <c r="J11" t="s">
        <v>11</v>
      </c>
      <c r="K11">
        <f>(E11-knormal)*mnormal+60</f>
        <v>65</v>
      </c>
    </row>
    <row r="12" spans="1:16" x14ac:dyDescent="0.2">
      <c r="A12">
        <v>10</v>
      </c>
      <c r="B12">
        <v>42</v>
      </c>
      <c r="C12" t="s">
        <v>23</v>
      </c>
      <c r="D12" t="s">
        <v>24</v>
      </c>
      <c r="E12">
        <v>102</v>
      </c>
      <c r="F12">
        <v>68</v>
      </c>
      <c r="G12" s="4">
        <f t="shared" si="0"/>
        <v>17.5</v>
      </c>
      <c r="H12">
        <v>52.5</v>
      </c>
      <c r="I12">
        <v>122.3</v>
      </c>
      <c r="J12" t="s">
        <v>11</v>
      </c>
      <c r="K12">
        <f>(E12-knormal)*mnormal+60</f>
        <v>68</v>
      </c>
      <c r="O12" t="s">
        <v>202</v>
      </c>
      <c r="P12">
        <v>2</v>
      </c>
    </row>
    <row r="13" spans="1:16" x14ac:dyDescent="0.2">
      <c r="A13">
        <v>11</v>
      </c>
      <c r="B13">
        <v>41</v>
      </c>
      <c r="C13" t="s">
        <v>25</v>
      </c>
      <c r="D13" t="s">
        <v>13</v>
      </c>
      <c r="E13">
        <v>99</v>
      </c>
      <c r="F13">
        <v>62</v>
      </c>
      <c r="G13" s="4">
        <f t="shared" si="0"/>
        <v>18</v>
      </c>
      <c r="H13">
        <v>54</v>
      </c>
      <c r="I13">
        <v>122</v>
      </c>
      <c r="J13" t="s">
        <v>11</v>
      </c>
      <c r="K13">
        <f>(E13-knormal)*mnormal+60</f>
        <v>62</v>
      </c>
      <c r="O13" t="s">
        <v>203</v>
      </c>
      <c r="P13">
        <v>1.8</v>
      </c>
    </row>
    <row r="14" spans="1:16" x14ac:dyDescent="0.2">
      <c r="A14">
        <v>12</v>
      </c>
      <c r="B14">
        <v>22</v>
      </c>
      <c r="C14" t="s">
        <v>26</v>
      </c>
      <c r="D14" t="s">
        <v>27</v>
      </c>
      <c r="E14">
        <v>102</v>
      </c>
      <c r="F14">
        <v>68</v>
      </c>
      <c r="G14" s="4">
        <f t="shared" si="0"/>
        <v>17.5</v>
      </c>
      <c r="H14">
        <v>52.5</v>
      </c>
      <c r="I14">
        <v>121.4</v>
      </c>
      <c r="J14" t="s">
        <v>11</v>
      </c>
      <c r="K14">
        <f>(E14-knormal)*mnormal+60</f>
        <v>68</v>
      </c>
    </row>
    <row r="15" spans="1:16" x14ac:dyDescent="0.2">
      <c r="A15">
        <v>13</v>
      </c>
      <c r="B15">
        <v>53</v>
      </c>
      <c r="C15" t="s">
        <v>28</v>
      </c>
      <c r="D15" t="s">
        <v>21</v>
      </c>
      <c r="E15">
        <v>100</v>
      </c>
      <c r="F15">
        <v>64</v>
      </c>
      <c r="G15" s="4">
        <f t="shared" si="0"/>
        <v>18</v>
      </c>
      <c r="H15">
        <v>54</v>
      </c>
      <c r="I15">
        <v>121.1</v>
      </c>
      <c r="J15" t="s">
        <v>11</v>
      </c>
      <c r="K15">
        <f>(E15-knormal)*mnormal+60</f>
        <v>64</v>
      </c>
    </row>
    <row r="16" spans="1:16" x14ac:dyDescent="0.2">
      <c r="A16">
        <v>14</v>
      </c>
      <c r="B16">
        <v>43</v>
      </c>
      <c r="C16" t="s">
        <v>29</v>
      </c>
      <c r="D16" t="s">
        <v>30</v>
      </c>
      <c r="E16">
        <v>99</v>
      </c>
      <c r="F16">
        <v>62</v>
      </c>
      <c r="G16" s="4">
        <f t="shared" si="0"/>
        <v>18.166666666666668</v>
      </c>
      <c r="H16">
        <v>54.5</v>
      </c>
      <c r="I16">
        <v>120.2</v>
      </c>
      <c r="J16" t="s">
        <v>11</v>
      </c>
      <c r="K16">
        <f>(E16-knormal)*mnormal+60</f>
        <v>62</v>
      </c>
    </row>
    <row r="17" spans="1:11" x14ac:dyDescent="0.2">
      <c r="A17">
        <v>15</v>
      </c>
      <c r="B17">
        <v>47</v>
      </c>
      <c r="C17" t="s">
        <v>31</v>
      </c>
      <c r="D17" t="s">
        <v>21</v>
      </c>
      <c r="E17">
        <v>100</v>
      </c>
      <c r="F17">
        <v>64</v>
      </c>
      <c r="G17" s="4">
        <f t="shared" si="0"/>
        <v>17.666666666666668</v>
      </c>
      <c r="H17">
        <v>53</v>
      </c>
      <c r="I17">
        <v>119.3</v>
      </c>
      <c r="J17" t="s">
        <v>11</v>
      </c>
      <c r="K17">
        <f>(E17-knormal)*mnormal+60</f>
        <v>64</v>
      </c>
    </row>
    <row r="18" spans="1:11" x14ac:dyDescent="0.2">
      <c r="A18">
        <v>16</v>
      </c>
      <c r="B18">
        <v>45</v>
      </c>
      <c r="C18" t="s">
        <v>32</v>
      </c>
      <c r="D18" t="s">
        <v>30</v>
      </c>
      <c r="E18">
        <v>99.5</v>
      </c>
      <c r="F18">
        <v>63</v>
      </c>
      <c r="G18" s="4">
        <f t="shared" si="0"/>
        <v>18</v>
      </c>
      <c r="H18">
        <v>54</v>
      </c>
      <c r="I18">
        <v>118.9</v>
      </c>
      <c r="J18" t="s">
        <v>11</v>
      </c>
      <c r="K18">
        <f>(E18-knormal)*mnormal+60</f>
        <v>63</v>
      </c>
    </row>
    <row r="19" spans="1:11" x14ac:dyDescent="0.2">
      <c r="A19">
        <v>17</v>
      </c>
      <c r="B19">
        <v>21</v>
      </c>
      <c r="C19" t="s">
        <v>33</v>
      </c>
      <c r="D19" t="s">
        <v>34</v>
      </c>
      <c r="E19">
        <v>98.5</v>
      </c>
      <c r="F19">
        <v>61</v>
      </c>
      <c r="G19" s="4">
        <f t="shared" si="0"/>
        <v>18</v>
      </c>
      <c r="H19">
        <v>54</v>
      </c>
      <c r="I19">
        <v>118.8</v>
      </c>
      <c r="J19" t="s">
        <v>11</v>
      </c>
      <c r="K19">
        <f>(E19-knormal)*mnormal+60</f>
        <v>61</v>
      </c>
    </row>
    <row r="20" spans="1:11" x14ac:dyDescent="0.2">
      <c r="A20">
        <v>18</v>
      </c>
      <c r="B20">
        <v>50</v>
      </c>
      <c r="C20" t="s">
        <v>35</v>
      </c>
      <c r="D20" t="s">
        <v>36</v>
      </c>
      <c r="E20">
        <v>101</v>
      </c>
      <c r="F20">
        <v>66</v>
      </c>
      <c r="G20" s="4">
        <f t="shared" si="0"/>
        <v>16.666666666666668</v>
      </c>
      <c r="H20">
        <v>50</v>
      </c>
      <c r="I20">
        <v>118.4</v>
      </c>
      <c r="J20" t="s">
        <v>11</v>
      </c>
      <c r="K20">
        <f>(E20-knormal)*mnormal+60</f>
        <v>66</v>
      </c>
    </row>
    <row r="21" spans="1:11" x14ac:dyDescent="0.2">
      <c r="A21">
        <v>19</v>
      </c>
      <c r="B21">
        <v>52</v>
      </c>
      <c r="C21" t="s">
        <v>37</v>
      </c>
      <c r="D21" t="s">
        <v>21</v>
      </c>
      <c r="E21">
        <v>98</v>
      </c>
      <c r="F21">
        <v>60</v>
      </c>
      <c r="G21" s="4">
        <f t="shared" si="0"/>
        <v>17.666666666666668</v>
      </c>
      <c r="H21">
        <v>53</v>
      </c>
      <c r="I21">
        <v>118.3</v>
      </c>
      <c r="J21" t="s">
        <v>11</v>
      </c>
      <c r="K21">
        <f>(E21-knormal)*mnormal+60</f>
        <v>60</v>
      </c>
    </row>
    <row r="22" spans="1:11" x14ac:dyDescent="0.2">
      <c r="A22">
        <v>20</v>
      </c>
      <c r="B22">
        <v>37</v>
      </c>
      <c r="C22" t="s">
        <v>38</v>
      </c>
      <c r="D22" t="s">
        <v>36</v>
      </c>
      <c r="E22">
        <v>98</v>
      </c>
      <c r="F22">
        <v>60</v>
      </c>
      <c r="G22" s="4">
        <f t="shared" si="0"/>
        <v>18</v>
      </c>
      <c r="H22">
        <v>54</v>
      </c>
      <c r="I22">
        <v>117.7</v>
      </c>
      <c r="J22" t="s">
        <v>11</v>
      </c>
      <c r="K22">
        <f>(E22-knormal)*mnormal+60</f>
        <v>60</v>
      </c>
    </row>
    <row r="23" spans="1:11" x14ac:dyDescent="0.2">
      <c r="A23">
        <v>21</v>
      </c>
      <c r="B23">
        <v>35</v>
      </c>
      <c r="C23" t="s">
        <v>39</v>
      </c>
      <c r="D23" t="s">
        <v>36</v>
      </c>
      <c r="E23">
        <v>98</v>
      </c>
      <c r="F23">
        <v>60</v>
      </c>
      <c r="G23" s="4">
        <f t="shared" si="0"/>
        <v>17.5</v>
      </c>
      <c r="H23">
        <v>52.5</v>
      </c>
      <c r="I23">
        <v>115.3</v>
      </c>
      <c r="J23" t="s">
        <v>11</v>
      </c>
      <c r="K23">
        <f>(E23-knormal)*mnormal+60</f>
        <v>60</v>
      </c>
    </row>
    <row r="24" spans="1:11" x14ac:dyDescent="0.2">
      <c r="A24">
        <v>22</v>
      </c>
      <c r="B24">
        <v>40</v>
      </c>
      <c r="C24" t="s">
        <v>40</v>
      </c>
      <c r="D24" t="s">
        <v>30</v>
      </c>
      <c r="E24">
        <v>97</v>
      </c>
      <c r="F24">
        <v>58</v>
      </c>
      <c r="G24" s="4">
        <f t="shared" si="0"/>
        <v>17.5</v>
      </c>
      <c r="H24">
        <v>52.5</v>
      </c>
      <c r="I24">
        <v>115.1</v>
      </c>
      <c r="J24" t="s">
        <v>11</v>
      </c>
      <c r="K24">
        <f>(E24-knormal)*mnormal+60</f>
        <v>58</v>
      </c>
    </row>
    <row r="25" spans="1:11" x14ac:dyDescent="0.2">
      <c r="A25">
        <v>23</v>
      </c>
      <c r="B25">
        <v>26</v>
      </c>
      <c r="C25" t="s">
        <v>41</v>
      </c>
      <c r="D25" t="s">
        <v>42</v>
      </c>
      <c r="E25">
        <v>98</v>
      </c>
      <c r="F25">
        <v>60</v>
      </c>
      <c r="G25" s="4">
        <f t="shared" si="0"/>
        <v>17.666666666666668</v>
      </c>
      <c r="H25">
        <v>53</v>
      </c>
      <c r="I25">
        <v>114.6</v>
      </c>
      <c r="J25" t="s">
        <v>11</v>
      </c>
      <c r="K25">
        <f>(E25-knormal)*mnormal+60</f>
        <v>60</v>
      </c>
    </row>
    <row r="26" spans="1:11" x14ac:dyDescent="0.2">
      <c r="A26">
        <v>24</v>
      </c>
      <c r="B26">
        <v>28</v>
      </c>
      <c r="C26" t="s">
        <v>43</v>
      </c>
      <c r="D26" t="s">
        <v>44</v>
      </c>
      <c r="E26">
        <v>97.5</v>
      </c>
      <c r="F26">
        <v>59</v>
      </c>
      <c r="G26" s="4">
        <f t="shared" si="0"/>
        <v>17.5</v>
      </c>
      <c r="H26">
        <v>52.5</v>
      </c>
      <c r="I26">
        <v>114.5</v>
      </c>
      <c r="J26" t="s">
        <v>11</v>
      </c>
      <c r="K26">
        <f>(E26-knormal)*mnormal+60</f>
        <v>59</v>
      </c>
    </row>
    <row r="27" spans="1:11" x14ac:dyDescent="0.2">
      <c r="A27">
        <v>25</v>
      </c>
      <c r="B27">
        <v>30</v>
      </c>
      <c r="C27" t="s">
        <v>45</v>
      </c>
      <c r="D27" t="s">
        <v>46</v>
      </c>
      <c r="E27">
        <v>98</v>
      </c>
      <c r="F27">
        <v>60</v>
      </c>
      <c r="G27" s="4">
        <f t="shared" si="0"/>
        <v>17.166666666666668</v>
      </c>
      <c r="H27">
        <v>51.5</v>
      </c>
      <c r="I27">
        <v>114</v>
      </c>
      <c r="J27" t="s">
        <v>11</v>
      </c>
      <c r="K27">
        <f>(E27-knormal)*mnormal+60</f>
        <v>60</v>
      </c>
    </row>
    <row r="28" spans="1:11" x14ac:dyDescent="0.2">
      <c r="A28">
        <v>26</v>
      </c>
      <c r="B28">
        <v>39</v>
      </c>
      <c r="C28" t="s">
        <v>47</v>
      </c>
      <c r="D28" t="s">
        <v>17</v>
      </c>
      <c r="E28">
        <v>97</v>
      </c>
      <c r="F28">
        <v>58</v>
      </c>
      <c r="G28" s="4">
        <f t="shared" si="0"/>
        <v>17.5</v>
      </c>
      <c r="H28">
        <v>52.5</v>
      </c>
      <c r="I28">
        <v>112.4</v>
      </c>
      <c r="J28" t="s">
        <v>11</v>
      </c>
      <c r="K28">
        <f>(E28-knormal)*mnormal+60</f>
        <v>58</v>
      </c>
    </row>
    <row r="29" spans="1:11" x14ac:dyDescent="0.2">
      <c r="A29">
        <v>27</v>
      </c>
      <c r="B29">
        <v>38</v>
      </c>
      <c r="C29" t="s">
        <v>48</v>
      </c>
      <c r="D29" t="s">
        <v>17</v>
      </c>
      <c r="E29">
        <v>95</v>
      </c>
      <c r="F29">
        <v>54</v>
      </c>
      <c r="G29" s="4">
        <f t="shared" si="0"/>
        <v>17.5</v>
      </c>
      <c r="H29">
        <v>52.5</v>
      </c>
      <c r="I29">
        <v>109.4</v>
      </c>
      <c r="J29" t="s">
        <v>11</v>
      </c>
      <c r="K29">
        <f>(E29-knormal)*mnormal+60</f>
        <v>54</v>
      </c>
    </row>
    <row r="30" spans="1:11" x14ac:dyDescent="0.2">
      <c r="A30">
        <v>28</v>
      </c>
      <c r="B30">
        <v>31</v>
      </c>
      <c r="C30" t="s">
        <v>49</v>
      </c>
      <c r="D30" t="s">
        <v>27</v>
      </c>
      <c r="E30">
        <v>94.5</v>
      </c>
      <c r="F30">
        <v>53</v>
      </c>
      <c r="G30" s="4">
        <f t="shared" si="0"/>
        <v>17</v>
      </c>
      <c r="H30">
        <v>51</v>
      </c>
      <c r="I30">
        <v>107.2</v>
      </c>
      <c r="J30" t="s">
        <v>11</v>
      </c>
      <c r="K30">
        <f>(E30-knormal)*mnormal+60</f>
        <v>53</v>
      </c>
    </row>
    <row r="31" spans="1:11" x14ac:dyDescent="0.2">
      <c r="A31">
        <v>29</v>
      </c>
      <c r="B31">
        <v>36</v>
      </c>
      <c r="C31" t="s">
        <v>50</v>
      </c>
      <c r="D31" t="s">
        <v>30</v>
      </c>
      <c r="E31">
        <v>94</v>
      </c>
      <c r="F31">
        <v>52</v>
      </c>
      <c r="G31" s="4">
        <f t="shared" si="0"/>
        <v>17.166666666666668</v>
      </c>
      <c r="H31">
        <v>51.5</v>
      </c>
      <c r="I31">
        <v>107.1</v>
      </c>
      <c r="J31" t="s">
        <v>11</v>
      </c>
      <c r="K31">
        <f>(E31-knormal)*mnormal+60</f>
        <v>52</v>
      </c>
    </row>
    <row r="32" spans="1:11" x14ac:dyDescent="0.2">
      <c r="A32">
        <v>30</v>
      </c>
      <c r="B32">
        <v>18</v>
      </c>
      <c r="C32" t="s">
        <v>51</v>
      </c>
      <c r="D32" t="s">
        <v>52</v>
      </c>
      <c r="E32">
        <v>94.5</v>
      </c>
      <c r="F32">
        <v>53</v>
      </c>
      <c r="G32" s="4">
        <f t="shared" si="0"/>
        <v>17.166666666666668</v>
      </c>
      <c r="H32">
        <v>51.5</v>
      </c>
      <c r="I32">
        <v>106.7</v>
      </c>
      <c r="J32" t="s">
        <v>11</v>
      </c>
      <c r="K32">
        <f>(E32-knormal)*mnormal+60</f>
        <v>53</v>
      </c>
    </row>
    <row r="33" spans="1:11" x14ac:dyDescent="0.2">
      <c r="A33">
        <v>31</v>
      </c>
      <c r="B33">
        <v>25</v>
      </c>
      <c r="C33" t="s">
        <v>53</v>
      </c>
      <c r="D33" t="s">
        <v>36</v>
      </c>
      <c r="E33">
        <v>93.5</v>
      </c>
      <c r="F33">
        <v>51</v>
      </c>
      <c r="G33" s="4">
        <f t="shared" si="0"/>
        <v>16.833333333333332</v>
      </c>
      <c r="H33">
        <v>50.5</v>
      </c>
      <c r="I33">
        <v>106</v>
      </c>
      <c r="J33" t="s">
        <v>11</v>
      </c>
      <c r="K33">
        <f>(E33-knormal)*mnormal+60</f>
        <v>51</v>
      </c>
    </row>
    <row r="34" spans="1:11" x14ac:dyDescent="0.2">
      <c r="A34">
        <v>32</v>
      </c>
      <c r="B34">
        <v>33</v>
      </c>
      <c r="C34" t="s">
        <v>54</v>
      </c>
      <c r="D34" t="s">
        <v>17</v>
      </c>
      <c r="E34">
        <v>91.5</v>
      </c>
      <c r="F34">
        <v>47</v>
      </c>
      <c r="G34" s="4">
        <f t="shared" si="0"/>
        <v>17</v>
      </c>
      <c r="H34">
        <v>51</v>
      </c>
      <c r="I34">
        <v>104</v>
      </c>
      <c r="J34" t="s">
        <v>11</v>
      </c>
      <c r="K34">
        <f>(E34-knormal)*mnormal+60</f>
        <v>47</v>
      </c>
    </row>
    <row r="35" spans="1:11" x14ac:dyDescent="0.2">
      <c r="A35">
        <v>33</v>
      </c>
      <c r="B35">
        <v>24</v>
      </c>
      <c r="C35" t="s">
        <v>55</v>
      </c>
      <c r="D35" t="s">
        <v>56</v>
      </c>
      <c r="E35">
        <v>94</v>
      </c>
      <c r="F35">
        <v>52</v>
      </c>
      <c r="G35" s="4">
        <f t="shared" si="0"/>
        <v>17</v>
      </c>
      <c r="H35">
        <v>51</v>
      </c>
      <c r="I35">
        <v>101.9</v>
      </c>
      <c r="J35" t="s">
        <v>11</v>
      </c>
      <c r="K35">
        <f>(E35-knormal)*mnormal+60</f>
        <v>52</v>
      </c>
    </row>
    <row r="36" spans="1:11" x14ac:dyDescent="0.2">
      <c r="A36">
        <v>34</v>
      </c>
      <c r="B36">
        <v>6</v>
      </c>
      <c r="C36" t="s">
        <v>57</v>
      </c>
      <c r="D36" t="s">
        <v>27</v>
      </c>
      <c r="E36">
        <v>90</v>
      </c>
      <c r="F36">
        <v>44</v>
      </c>
      <c r="G36" s="4">
        <f t="shared" si="0"/>
        <v>16.666666666666668</v>
      </c>
      <c r="H36">
        <v>50</v>
      </c>
      <c r="I36">
        <v>98.5</v>
      </c>
      <c r="J36" t="s">
        <v>11</v>
      </c>
      <c r="K36">
        <f>(E36-knormal)*mnormal+60</f>
        <v>44</v>
      </c>
    </row>
    <row r="37" spans="1:11" x14ac:dyDescent="0.2">
      <c r="A37">
        <v>35</v>
      </c>
      <c r="B37">
        <v>14</v>
      </c>
      <c r="C37" t="s">
        <v>58</v>
      </c>
      <c r="D37" t="s">
        <v>59</v>
      </c>
      <c r="E37">
        <v>90</v>
      </c>
      <c r="F37">
        <v>44</v>
      </c>
      <c r="G37" s="4">
        <f t="shared" si="0"/>
        <v>17</v>
      </c>
      <c r="H37">
        <v>51</v>
      </c>
      <c r="I37">
        <v>98.3</v>
      </c>
      <c r="J37" t="s">
        <v>11</v>
      </c>
      <c r="K37">
        <f>(E37-knormal)*mnormal+60</f>
        <v>44</v>
      </c>
    </row>
    <row r="38" spans="1:11" x14ac:dyDescent="0.2">
      <c r="A38">
        <v>36</v>
      </c>
      <c r="B38">
        <v>17</v>
      </c>
      <c r="C38" t="s">
        <v>60</v>
      </c>
      <c r="D38" t="s">
        <v>56</v>
      </c>
      <c r="E38">
        <v>91</v>
      </c>
      <c r="F38">
        <v>46</v>
      </c>
      <c r="G38" s="4">
        <f t="shared" si="0"/>
        <v>17</v>
      </c>
      <c r="H38">
        <v>51</v>
      </c>
      <c r="I38">
        <v>97.9</v>
      </c>
      <c r="J38" t="s">
        <v>11</v>
      </c>
      <c r="K38">
        <f>(E38-knormal)*mnormal+60</f>
        <v>46</v>
      </c>
    </row>
    <row r="39" spans="1:11" x14ac:dyDescent="0.2">
      <c r="A39">
        <v>37</v>
      </c>
      <c r="B39">
        <v>12</v>
      </c>
      <c r="C39" t="s">
        <v>61</v>
      </c>
      <c r="D39" t="s">
        <v>56</v>
      </c>
      <c r="E39">
        <v>88</v>
      </c>
      <c r="F39">
        <v>40</v>
      </c>
      <c r="G39" s="4">
        <f t="shared" si="0"/>
        <v>16.5</v>
      </c>
      <c r="H39">
        <v>49.5</v>
      </c>
      <c r="I39">
        <v>95.8</v>
      </c>
      <c r="J39" t="s">
        <v>11</v>
      </c>
      <c r="K39">
        <f>(E39-knormal)*mnormal+60</f>
        <v>40</v>
      </c>
    </row>
    <row r="40" spans="1:11" x14ac:dyDescent="0.2">
      <c r="A40">
        <v>37</v>
      </c>
      <c r="B40">
        <v>10</v>
      </c>
      <c r="C40" t="s">
        <v>62</v>
      </c>
      <c r="D40" t="s">
        <v>59</v>
      </c>
      <c r="E40">
        <v>89</v>
      </c>
      <c r="F40">
        <v>42</v>
      </c>
      <c r="G40" s="4">
        <f t="shared" si="0"/>
        <v>16.5</v>
      </c>
      <c r="H40">
        <v>49.5</v>
      </c>
      <c r="I40">
        <v>95.8</v>
      </c>
      <c r="J40" t="s">
        <v>11</v>
      </c>
      <c r="K40">
        <f>(E40-knormal)*mnormal+60</f>
        <v>42</v>
      </c>
    </row>
    <row r="41" spans="1:11" x14ac:dyDescent="0.2">
      <c r="A41">
        <v>39</v>
      </c>
      <c r="B41">
        <v>1</v>
      </c>
      <c r="C41" t="s">
        <v>63</v>
      </c>
      <c r="D41" t="s">
        <v>64</v>
      </c>
      <c r="E41">
        <v>89</v>
      </c>
      <c r="F41">
        <v>42</v>
      </c>
      <c r="G41" s="4">
        <f t="shared" si="0"/>
        <v>16.5</v>
      </c>
      <c r="H41">
        <v>49.5</v>
      </c>
      <c r="I41">
        <v>94.7</v>
      </c>
      <c r="J41" t="s">
        <v>11</v>
      </c>
      <c r="K41">
        <f>(E41-knormal)*mnormal+60</f>
        <v>42</v>
      </c>
    </row>
    <row r="42" spans="1:11" x14ac:dyDescent="0.2">
      <c r="A42">
        <v>40</v>
      </c>
      <c r="B42">
        <v>9</v>
      </c>
      <c r="C42" t="s">
        <v>65</v>
      </c>
      <c r="D42" t="s">
        <v>46</v>
      </c>
      <c r="E42">
        <v>91.5</v>
      </c>
      <c r="F42">
        <v>47</v>
      </c>
      <c r="G42" s="4">
        <f t="shared" si="0"/>
        <v>17</v>
      </c>
      <c r="H42">
        <v>51</v>
      </c>
      <c r="I42">
        <v>94.6</v>
      </c>
      <c r="J42" t="s">
        <v>11</v>
      </c>
      <c r="K42">
        <f>(E42-knormal)*mnormal+60</f>
        <v>47</v>
      </c>
    </row>
    <row r="43" spans="1:11" x14ac:dyDescent="0.2">
      <c r="A43">
        <v>41</v>
      </c>
      <c r="B43">
        <v>8</v>
      </c>
      <c r="C43" t="s">
        <v>66</v>
      </c>
      <c r="D43" t="s">
        <v>27</v>
      </c>
      <c r="E43">
        <v>88.5</v>
      </c>
      <c r="F43">
        <v>41</v>
      </c>
      <c r="G43" s="4">
        <f t="shared" si="0"/>
        <v>15.833333333333334</v>
      </c>
      <c r="H43">
        <v>47.5</v>
      </c>
      <c r="I43">
        <v>93.7</v>
      </c>
      <c r="J43" t="s">
        <v>11</v>
      </c>
      <c r="K43">
        <f>(E43-knormal)*mnormal+60</f>
        <v>41</v>
      </c>
    </row>
    <row r="44" spans="1:11" x14ac:dyDescent="0.2">
      <c r="A44">
        <v>42</v>
      </c>
      <c r="B44">
        <v>29</v>
      </c>
      <c r="C44" t="s">
        <v>67</v>
      </c>
      <c r="D44" t="s">
        <v>59</v>
      </c>
      <c r="E44">
        <v>87.5</v>
      </c>
      <c r="F44">
        <v>39</v>
      </c>
      <c r="G44" s="4">
        <f t="shared" si="0"/>
        <v>15.666666666666666</v>
      </c>
      <c r="H44">
        <v>47</v>
      </c>
      <c r="I44">
        <v>93.6</v>
      </c>
      <c r="J44" t="s">
        <v>11</v>
      </c>
      <c r="K44">
        <f>(E44-knormal)*mnormal+60</f>
        <v>39</v>
      </c>
    </row>
    <row r="45" spans="1:11" x14ac:dyDescent="0.2">
      <c r="A45">
        <v>43</v>
      </c>
      <c r="B45">
        <v>34</v>
      </c>
      <c r="C45" t="s">
        <v>68</v>
      </c>
      <c r="D45" t="s">
        <v>24</v>
      </c>
      <c r="E45">
        <v>89.5</v>
      </c>
      <c r="F45">
        <v>43</v>
      </c>
      <c r="G45" s="4">
        <f t="shared" si="0"/>
        <v>16.333333333333332</v>
      </c>
      <c r="H45">
        <v>49</v>
      </c>
      <c r="I45">
        <v>92.3</v>
      </c>
      <c r="J45" t="s">
        <v>11</v>
      </c>
      <c r="K45">
        <f>(E45-knormal)*mnormal+60</f>
        <v>43</v>
      </c>
    </row>
    <row r="46" spans="1:11" x14ac:dyDescent="0.2">
      <c r="A46">
        <v>44</v>
      </c>
      <c r="B46">
        <v>20</v>
      </c>
      <c r="C46" t="s">
        <v>69</v>
      </c>
      <c r="D46" t="s">
        <v>52</v>
      </c>
      <c r="E46">
        <v>86.5</v>
      </c>
      <c r="F46">
        <v>37</v>
      </c>
      <c r="G46" s="4">
        <f t="shared" si="0"/>
        <v>16.5</v>
      </c>
      <c r="H46">
        <v>49.5</v>
      </c>
      <c r="I46">
        <v>92.1</v>
      </c>
      <c r="J46" t="s">
        <v>11</v>
      </c>
      <c r="K46">
        <f>(E46-knormal)*mnormal+60</f>
        <v>37</v>
      </c>
    </row>
    <row r="47" spans="1:11" x14ac:dyDescent="0.2">
      <c r="A47">
        <v>45</v>
      </c>
      <c r="B47">
        <v>27</v>
      </c>
      <c r="C47" t="s">
        <v>70</v>
      </c>
      <c r="D47" t="s">
        <v>46</v>
      </c>
      <c r="E47">
        <v>88.5</v>
      </c>
      <c r="F47">
        <v>41</v>
      </c>
      <c r="G47" s="4">
        <f t="shared" si="0"/>
        <v>16.5</v>
      </c>
      <c r="H47">
        <v>49.5</v>
      </c>
      <c r="I47">
        <v>91.9</v>
      </c>
      <c r="J47" t="s">
        <v>11</v>
      </c>
      <c r="K47">
        <f>(E47-knormal)*mnormal+60</f>
        <v>41</v>
      </c>
    </row>
    <row r="48" spans="1:11" x14ac:dyDescent="0.2">
      <c r="A48">
        <v>46</v>
      </c>
      <c r="B48">
        <v>16</v>
      </c>
      <c r="C48" t="s">
        <v>71</v>
      </c>
      <c r="D48" t="s">
        <v>46</v>
      </c>
      <c r="E48">
        <v>88</v>
      </c>
      <c r="F48">
        <v>40</v>
      </c>
      <c r="G48" s="4">
        <f t="shared" si="0"/>
        <v>16.166666666666668</v>
      </c>
      <c r="H48">
        <v>48.5</v>
      </c>
      <c r="I48">
        <v>90.9</v>
      </c>
      <c r="J48" t="s">
        <v>11</v>
      </c>
      <c r="K48">
        <f>(E48-knormal)*mnormal+60</f>
        <v>40</v>
      </c>
    </row>
    <row r="49" spans="1:11" x14ac:dyDescent="0.2">
      <c r="A49">
        <v>47</v>
      </c>
      <c r="B49">
        <v>3</v>
      </c>
      <c r="C49" t="s">
        <v>72</v>
      </c>
      <c r="D49" t="s">
        <v>44</v>
      </c>
      <c r="E49">
        <v>88</v>
      </c>
      <c r="F49">
        <v>40</v>
      </c>
      <c r="G49" s="4">
        <f t="shared" si="0"/>
        <v>15.833333333333334</v>
      </c>
      <c r="H49">
        <v>47.5</v>
      </c>
      <c r="I49">
        <v>90.1</v>
      </c>
      <c r="J49" t="s">
        <v>11</v>
      </c>
      <c r="K49">
        <f>(E49-knormal)*mnormal+60</f>
        <v>40</v>
      </c>
    </row>
    <row r="50" spans="1:11" x14ac:dyDescent="0.2">
      <c r="A50">
        <v>48</v>
      </c>
      <c r="B50">
        <v>5</v>
      </c>
      <c r="C50" t="s">
        <v>73</v>
      </c>
      <c r="D50" t="s">
        <v>74</v>
      </c>
      <c r="E50">
        <v>87</v>
      </c>
      <c r="F50">
        <v>38</v>
      </c>
      <c r="G50" s="4">
        <f t="shared" si="0"/>
        <v>16</v>
      </c>
      <c r="H50">
        <v>48</v>
      </c>
      <c r="I50">
        <v>88.2</v>
      </c>
      <c r="J50" t="s">
        <v>11</v>
      </c>
      <c r="K50">
        <f>(E50-knormal)*mnormal+60</f>
        <v>38</v>
      </c>
    </row>
    <row r="51" spans="1:11" x14ac:dyDescent="0.2">
      <c r="A51">
        <v>49</v>
      </c>
      <c r="B51">
        <v>2</v>
      </c>
      <c r="C51" t="s">
        <v>75</v>
      </c>
      <c r="D51" t="s">
        <v>56</v>
      </c>
      <c r="E51">
        <v>86</v>
      </c>
      <c r="F51">
        <v>36</v>
      </c>
      <c r="G51" s="4">
        <f t="shared" si="0"/>
        <v>15.833333333333334</v>
      </c>
      <c r="H51">
        <v>47.5</v>
      </c>
      <c r="I51">
        <v>87.9</v>
      </c>
      <c r="J51" t="s">
        <v>11</v>
      </c>
      <c r="K51">
        <f>(E51-knormal)*mnormal+60</f>
        <v>36</v>
      </c>
    </row>
    <row r="52" spans="1:11" x14ac:dyDescent="0.2">
      <c r="A52">
        <v>50</v>
      </c>
      <c r="B52">
        <v>23</v>
      </c>
      <c r="C52" t="s">
        <v>76</v>
      </c>
      <c r="D52" t="s">
        <v>59</v>
      </c>
      <c r="E52">
        <v>87</v>
      </c>
      <c r="F52">
        <v>38</v>
      </c>
      <c r="G52" s="4">
        <f t="shared" si="0"/>
        <v>16.5</v>
      </c>
      <c r="H52">
        <v>49.5</v>
      </c>
      <c r="I52">
        <v>85.5</v>
      </c>
      <c r="J52" t="s">
        <v>11</v>
      </c>
      <c r="K52">
        <f>(E52-knormal)*mnormal+60</f>
        <v>38</v>
      </c>
    </row>
    <row r="53" spans="1:11" x14ac:dyDescent="0.2">
      <c r="A53">
        <v>51</v>
      </c>
      <c r="B53">
        <v>13</v>
      </c>
      <c r="C53" t="s">
        <v>77</v>
      </c>
      <c r="D53" t="s">
        <v>78</v>
      </c>
      <c r="E53">
        <v>84</v>
      </c>
      <c r="F53">
        <v>32</v>
      </c>
      <c r="G53" s="4">
        <f t="shared" si="0"/>
        <v>16</v>
      </c>
      <c r="H53">
        <v>48</v>
      </c>
      <c r="I53">
        <v>83.7</v>
      </c>
      <c r="K53">
        <f>(E53-knormal)*mnormal+60</f>
        <v>32</v>
      </c>
    </row>
    <row r="54" spans="1:11" x14ac:dyDescent="0.2">
      <c r="A54">
        <v>52</v>
      </c>
      <c r="B54">
        <v>15</v>
      </c>
      <c r="C54" t="s">
        <v>79</v>
      </c>
      <c r="D54" t="s">
        <v>64</v>
      </c>
      <c r="E54">
        <v>84</v>
      </c>
      <c r="F54">
        <v>32</v>
      </c>
      <c r="G54" s="4">
        <f t="shared" si="0"/>
        <v>15.333333333333334</v>
      </c>
      <c r="H54">
        <v>46</v>
      </c>
      <c r="I54">
        <v>83.1</v>
      </c>
      <c r="K54">
        <f>(E54-knormal)*mnormal+60</f>
        <v>32</v>
      </c>
    </row>
    <row r="55" spans="1:11" x14ac:dyDescent="0.2">
      <c r="A55">
        <v>53</v>
      </c>
      <c r="B55">
        <v>19</v>
      </c>
      <c r="C55" t="s">
        <v>80</v>
      </c>
      <c r="D55" t="s">
        <v>44</v>
      </c>
      <c r="E55">
        <v>83.5</v>
      </c>
      <c r="F55">
        <v>31</v>
      </c>
      <c r="G55" s="4">
        <f t="shared" si="0"/>
        <v>15.833333333333334</v>
      </c>
      <c r="H55">
        <v>47.5</v>
      </c>
      <c r="I55">
        <v>81.5</v>
      </c>
      <c r="K55">
        <f>(E55-knormal)*mnormal+60</f>
        <v>31</v>
      </c>
    </row>
    <row r="56" spans="1:11" x14ac:dyDescent="0.2">
      <c r="A56">
        <v>54</v>
      </c>
      <c r="B56">
        <v>32</v>
      </c>
      <c r="C56" t="s">
        <v>81</v>
      </c>
      <c r="D56" t="s">
        <v>44</v>
      </c>
      <c r="E56">
        <v>81</v>
      </c>
      <c r="F56">
        <v>26</v>
      </c>
      <c r="G56" s="4">
        <f t="shared" si="0"/>
        <v>15.666666666666666</v>
      </c>
      <c r="H56">
        <v>47</v>
      </c>
      <c r="I56">
        <v>80.599999999999994</v>
      </c>
      <c r="K56">
        <f>(E56-knormal)*mnormal+60</f>
        <v>26</v>
      </c>
    </row>
    <row r="57" spans="1:11" x14ac:dyDescent="0.2">
      <c r="A57">
        <v>55</v>
      </c>
      <c r="B57">
        <v>11</v>
      </c>
      <c r="C57" t="s">
        <v>82</v>
      </c>
      <c r="D57" t="s">
        <v>74</v>
      </c>
      <c r="E57">
        <v>81.5</v>
      </c>
      <c r="F57">
        <v>27</v>
      </c>
      <c r="G57" s="4">
        <f t="shared" si="0"/>
        <v>15.833333333333334</v>
      </c>
      <c r="H57">
        <v>47.5</v>
      </c>
      <c r="I57">
        <v>80</v>
      </c>
      <c r="K57">
        <f>(E57-knormal)*mnormal+60</f>
        <v>27</v>
      </c>
    </row>
    <row r="58" spans="1:11" x14ac:dyDescent="0.2">
      <c r="A58">
        <v>56</v>
      </c>
      <c r="B58">
        <v>7</v>
      </c>
      <c r="C58" t="s">
        <v>83</v>
      </c>
      <c r="D58" t="s">
        <v>74</v>
      </c>
      <c r="E58">
        <v>79</v>
      </c>
      <c r="F58">
        <v>22</v>
      </c>
      <c r="G58" s="4">
        <f t="shared" si="0"/>
        <v>14.5</v>
      </c>
      <c r="H58">
        <v>43.5</v>
      </c>
      <c r="I58">
        <v>74.2</v>
      </c>
      <c r="K58">
        <f>(E58-knormal)*mnormal+60</f>
        <v>22</v>
      </c>
    </row>
    <row r="59" spans="1:11" x14ac:dyDescent="0.2">
      <c r="A59">
        <v>57</v>
      </c>
      <c r="B59">
        <v>4</v>
      </c>
      <c r="C59" t="s">
        <v>84</v>
      </c>
      <c r="D59" t="s">
        <v>85</v>
      </c>
      <c r="E59">
        <v>79</v>
      </c>
      <c r="F59">
        <v>22</v>
      </c>
      <c r="G59" s="4">
        <f t="shared" si="0"/>
        <v>15.166666666666666</v>
      </c>
      <c r="H59">
        <v>45.5</v>
      </c>
      <c r="I59">
        <v>68.2</v>
      </c>
      <c r="K59">
        <f>(E59-knormal)*mnormal+60</f>
        <v>22</v>
      </c>
    </row>
    <row r="63" spans="1:11" x14ac:dyDescent="0.2">
      <c r="A63" t="s">
        <v>92</v>
      </c>
    </row>
    <row r="65" spans="1:16" x14ac:dyDescent="0.2">
      <c r="E65" s="1" t="s">
        <v>145</v>
      </c>
      <c r="F65" s="1"/>
      <c r="G65" s="1"/>
      <c r="M65" s="1" t="s">
        <v>144</v>
      </c>
      <c r="N65" s="1"/>
      <c r="O65" s="1"/>
      <c r="P65" t="s">
        <v>143</v>
      </c>
    </row>
    <row r="66" spans="1:16" x14ac:dyDescent="0.2">
      <c r="A66" t="s">
        <v>0</v>
      </c>
      <c r="B66" t="s">
        <v>1</v>
      </c>
      <c r="C66" t="s">
        <v>3</v>
      </c>
      <c r="D66" t="s">
        <v>183</v>
      </c>
      <c r="E66" t="s">
        <v>4</v>
      </c>
      <c r="F66" t="s">
        <v>5</v>
      </c>
      <c r="G66" t="s">
        <v>198</v>
      </c>
      <c r="H66" t="s">
        <v>204</v>
      </c>
      <c r="I66" t="s">
        <v>199</v>
      </c>
      <c r="J66" t="s">
        <v>0</v>
      </c>
      <c r="K66" t="s">
        <v>4</v>
      </c>
      <c r="L66" t="s">
        <v>142</v>
      </c>
      <c r="M66" t="s">
        <v>0</v>
      </c>
      <c r="N66" t="s">
        <v>142</v>
      </c>
    </row>
    <row r="67" spans="1:16" x14ac:dyDescent="0.2">
      <c r="A67" t="s">
        <v>86</v>
      </c>
      <c r="B67">
        <v>48</v>
      </c>
      <c r="C67" t="s">
        <v>9</v>
      </c>
      <c r="D67" t="s">
        <v>10</v>
      </c>
      <c r="E67">
        <v>104.5</v>
      </c>
      <c r="F67">
        <f>(E67-knormal)*mnormal+60</f>
        <v>73</v>
      </c>
      <c r="G67">
        <f>I67-F67</f>
        <v>51.900000000000006</v>
      </c>
      <c r="H67" s="4">
        <f>G67/3</f>
        <v>17.3</v>
      </c>
      <c r="I67">
        <v>124.9</v>
      </c>
      <c r="J67">
        <v>5</v>
      </c>
      <c r="K67">
        <v>113.5</v>
      </c>
      <c r="L67">
        <v>134.4</v>
      </c>
      <c r="M67">
        <v>1</v>
      </c>
      <c r="N67">
        <v>259.10000000000002</v>
      </c>
    </row>
    <row r="68" spans="1:16" x14ac:dyDescent="0.2">
      <c r="A68" t="s">
        <v>87</v>
      </c>
      <c r="B68">
        <v>46</v>
      </c>
      <c r="C68" t="s">
        <v>28</v>
      </c>
      <c r="D68" t="s">
        <v>21</v>
      </c>
      <c r="E68">
        <v>106</v>
      </c>
      <c r="F68">
        <f>(E68-knormal)*mnormal+60</f>
        <v>76</v>
      </c>
      <c r="G68">
        <f>I68-F68</f>
        <v>49.900000000000006</v>
      </c>
      <c r="H68" s="4">
        <f t="shared" ref="H68:H116" si="1">G68/3</f>
        <v>16.633333333333336</v>
      </c>
      <c r="I68">
        <v>125.9</v>
      </c>
      <c r="J68">
        <v>2</v>
      </c>
      <c r="K68">
        <v>109.5</v>
      </c>
      <c r="L68">
        <v>125</v>
      </c>
      <c r="M68">
        <v>4</v>
      </c>
      <c r="N68">
        <v>250.9</v>
      </c>
    </row>
    <row r="69" spans="1:16" x14ac:dyDescent="0.2">
      <c r="A69" t="s">
        <v>88</v>
      </c>
      <c r="B69">
        <v>45</v>
      </c>
      <c r="C69" t="s">
        <v>37</v>
      </c>
      <c r="D69" t="s">
        <v>21</v>
      </c>
      <c r="E69">
        <v>100.5</v>
      </c>
      <c r="F69">
        <f>(E69-knormal)*mnormal+60</f>
        <v>65</v>
      </c>
      <c r="G69">
        <f>I69-F69</f>
        <v>54.900000000000006</v>
      </c>
      <c r="H69" s="4">
        <f t="shared" si="1"/>
        <v>18.3</v>
      </c>
      <c r="I69">
        <v>119.9</v>
      </c>
      <c r="J69">
        <v>10</v>
      </c>
      <c r="K69">
        <v>113.5</v>
      </c>
      <c r="L69">
        <v>129.80000000000001</v>
      </c>
      <c r="M69">
        <v>2</v>
      </c>
      <c r="N69">
        <v>249.7</v>
      </c>
    </row>
    <row r="70" spans="1:16" x14ac:dyDescent="0.2">
      <c r="A70">
        <v>4</v>
      </c>
      <c r="B70">
        <v>50</v>
      </c>
      <c r="C70" t="s">
        <v>12</v>
      </c>
      <c r="D70" t="s">
        <v>13</v>
      </c>
      <c r="E70">
        <v>106.5</v>
      </c>
      <c r="F70">
        <f>(E70-knormal)*mnormal+60</f>
        <v>77</v>
      </c>
      <c r="G70">
        <f>I70-F70</f>
        <v>48.900000000000006</v>
      </c>
      <c r="H70" s="4">
        <f t="shared" si="1"/>
        <v>16.3</v>
      </c>
      <c r="I70">
        <v>125.9</v>
      </c>
      <c r="J70">
        <v>2</v>
      </c>
      <c r="K70">
        <v>105.5</v>
      </c>
      <c r="L70">
        <v>123.4</v>
      </c>
      <c r="M70">
        <v>6</v>
      </c>
      <c r="N70">
        <v>249.3</v>
      </c>
    </row>
    <row r="71" spans="1:16" x14ac:dyDescent="0.2">
      <c r="A71">
        <v>5</v>
      </c>
      <c r="B71">
        <v>39</v>
      </c>
      <c r="C71" t="s">
        <v>22</v>
      </c>
      <c r="D71" t="s">
        <v>13</v>
      </c>
      <c r="E71">
        <v>111</v>
      </c>
      <c r="F71">
        <f>(E71-knormal)*mnormal+60</f>
        <v>86</v>
      </c>
      <c r="G71">
        <f>I71-F71</f>
        <v>45.800000000000011</v>
      </c>
      <c r="H71" s="4">
        <f t="shared" si="1"/>
        <v>15.266666666666671</v>
      </c>
      <c r="I71">
        <v>131.80000000000001</v>
      </c>
      <c r="J71">
        <v>1</v>
      </c>
      <c r="K71">
        <v>105.5</v>
      </c>
      <c r="L71">
        <v>117</v>
      </c>
      <c r="M71">
        <v>11</v>
      </c>
      <c r="N71">
        <v>248.8</v>
      </c>
    </row>
    <row r="72" spans="1:16" x14ac:dyDescent="0.2">
      <c r="A72">
        <v>6</v>
      </c>
      <c r="B72">
        <v>47</v>
      </c>
      <c r="C72" t="s">
        <v>20</v>
      </c>
      <c r="D72" t="s">
        <v>21</v>
      </c>
      <c r="E72">
        <v>103.5</v>
      </c>
      <c r="F72">
        <f>(E72-knormal)*mnormal+60</f>
        <v>71</v>
      </c>
      <c r="G72">
        <f>I72-F72</f>
        <v>47.7</v>
      </c>
      <c r="H72" s="4">
        <f t="shared" si="1"/>
        <v>15.9</v>
      </c>
      <c r="I72">
        <v>118.7</v>
      </c>
      <c r="J72">
        <v>13</v>
      </c>
      <c r="K72">
        <v>111.5</v>
      </c>
      <c r="L72">
        <v>123.6</v>
      </c>
      <c r="M72">
        <v>5</v>
      </c>
      <c r="N72">
        <v>242.3</v>
      </c>
    </row>
    <row r="73" spans="1:16" x14ac:dyDescent="0.2">
      <c r="A73">
        <v>7</v>
      </c>
      <c r="B73">
        <v>28</v>
      </c>
      <c r="C73" t="s">
        <v>39</v>
      </c>
      <c r="D73" t="s">
        <v>36</v>
      </c>
      <c r="E73">
        <v>108</v>
      </c>
      <c r="F73">
        <f>(E73-knormal)*mnormal+60</f>
        <v>80</v>
      </c>
      <c r="G73">
        <f>I73-F73</f>
        <v>40.200000000000003</v>
      </c>
      <c r="H73" s="4">
        <f t="shared" si="1"/>
        <v>13.4</v>
      </c>
      <c r="I73">
        <v>120.2</v>
      </c>
      <c r="J73">
        <v>9</v>
      </c>
      <c r="K73">
        <v>108</v>
      </c>
      <c r="L73">
        <v>120.6</v>
      </c>
      <c r="M73">
        <v>7</v>
      </c>
      <c r="N73">
        <v>240.8</v>
      </c>
    </row>
    <row r="74" spans="1:16" x14ac:dyDescent="0.2">
      <c r="A74">
        <v>8</v>
      </c>
      <c r="B74">
        <v>41</v>
      </c>
      <c r="C74" t="s">
        <v>18</v>
      </c>
      <c r="D74" t="s">
        <v>10</v>
      </c>
      <c r="E74">
        <v>106</v>
      </c>
      <c r="F74">
        <f>(E74-knormal)*mnormal+60</f>
        <v>76</v>
      </c>
      <c r="G74">
        <f>I74-F74</f>
        <v>45.599999999999994</v>
      </c>
      <c r="H74" s="4">
        <f t="shared" si="1"/>
        <v>15.199999999999998</v>
      </c>
      <c r="I74">
        <v>121.6</v>
      </c>
      <c r="J74">
        <v>7</v>
      </c>
      <c r="K74">
        <v>106.5</v>
      </c>
      <c r="L74">
        <v>118.6</v>
      </c>
      <c r="M74">
        <v>9</v>
      </c>
      <c r="N74">
        <v>240.2</v>
      </c>
    </row>
    <row r="75" spans="1:16" x14ac:dyDescent="0.2">
      <c r="A75">
        <v>9</v>
      </c>
      <c r="B75">
        <v>49</v>
      </c>
      <c r="C75" t="s">
        <v>15</v>
      </c>
      <c r="D75" t="s">
        <v>10</v>
      </c>
      <c r="E75">
        <v>106</v>
      </c>
      <c r="F75">
        <f>(E75-knormal)*mnormal+60</f>
        <v>76</v>
      </c>
      <c r="G75">
        <f>I75-F75</f>
        <v>49.5</v>
      </c>
      <c r="H75" s="4">
        <f t="shared" si="1"/>
        <v>16.5</v>
      </c>
      <c r="I75">
        <v>125.5</v>
      </c>
      <c r="J75">
        <v>4</v>
      </c>
      <c r="K75">
        <v>102.5</v>
      </c>
      <c r="L75">
        <v>114.5</v>
      </c>
      <c r="M75">
        <v>13</v>
      </c>
      <c r="N75">
        <v>240</v>
      </c>
    </row>
    <row r="76" spans="1:16" x14ac:dyDescent="0.2">
      <c r="A76">
        <v>10</v>
      </c>
      <c r="B76">
        <v>37</v>
      </c>
      <c r="C76" t="s">
        <v>19</v>
      </c>
      <c r="D76" t="s">
        <v>10</v>
      </c>
      <c r="E76">
        <v>103.5</v>
      </c>
      <c r="F76">
        <f>(E76-knormal)*mnormal+60</f>
        <v>71</v>
      </c>
      <c r="G76">
        <f>I76-F76</f>
        <v>49.3</v>
      </c>
      <c r="H76" s="4">
        <f t="shared" si="1"/>
        <v>16.433333333333334</v>
      </c>
      <c r="I76">
        <v>120.3</v>
      </c>
      <c r="J76">
        <v>8</v>
      </c>
      <c r="K76">
        <v>105</v>
      </c>
      <c r="L76">
        <v>116.4</v>
      </c>
      <c r="M76">
        <v>12</v>
      </c>
      <c r="N76">
        <v>236.7</v>
      </c>
    </row>
    <row r="77" spans="1:16" x14ac:dyDescent="0.2">
      <c r="A77">
        <v>11</v>
      </c>
      <c r="B77">
        <v>35</v>
      </c>
      <c r="C77" t="s">
        <v>23</v>
      </c>
      <c r="D77" t="s">
        <v>24</v>
      </c>
      <c r="E77">
        <v>105</v>
      </c>
      <c r="F77">
        <f>(E77-knormal)*mnormal+60</f>
        <v>74</v>
      </c>
      <c r="G77">
        <f>I77-F77</f>
        <v>45.400000000000006</v>
      </c>
      <c r="H77" s="4">
        <f t="shared" si="1"/>
        <v>15.133333333333335</v>
      </c>
      <c r="I77">
        <v>119.4</v>
      </c>
      <c r="J77">
        <v>11</v>
      </c>
      <c r="K77">
        <v>104.5</v>
      </c>
      <c r="L77">
        <v>117.2</v>
      </c>
      <c r="M77">
        <v>10</v>
      </c>
      <c r="N77">
        <v>236.6</v>
      </c>
    </row>
    <row r="78" spans="1:16" x14ac:dyDescent="0.2">
      <c r="A78">
        <v>12</v>
      </c>
      <c r="B78">
        <v>36</v>
      </c>
      <c r="C78" t="s">
        <v>29</v>
      </c>
      <c r="D78" t="s">
        <v>30</v>
      </c>
      <c r="E78">
        <v>98.5</v>
      </c>
      <c r="F78">
        <f>(E78-knormal)*mnormal+60</f>
        <v>61</v>
      </c>
      <c r="G78">
        <f>I78-F78</f>
        <v>45.2</v>
      </c>
      <c r="H78" s="4">
        <f t="shared" si="1"/>
        <v>15.066666666666668</v>
      </c>
      <c r="I78">
        <v>106.2</v>
      </c>
      <c r="J78">
        <v>24</v>
      </c>
      <c r="K78">
        <v>113</v>
      </c>
      <c r="L78">
        <v>128.1</v>
      </c>
      <c r="M78">
        <v>3</v>
      </c>
      <c r="N78">
        <v>234.3</v>
      </c>
    </row>
    <row r="79" spans="1:16" x14ac:dyDescent="0.2">
      <c r="A79">
        <v>13</v>
      </c>
      <c r="B79">
        <v>44</v>
      </c>
      <c r="C79" t="s">
        <v>16</v>
      </c>
      <c r="D79" t="s">
        <v>17</v>
      </c>
      <c r="E79">
        <v>103.5</v>
      </c>
      <c r="F79">
        <f>(E79-knormal)*mnormal+60</f>
        <v>71</v>
      </c>
      <c r="G79">
        <f>I79-F79</f>
        <v>51.8</v>
      </c>
      <c r="H79" s="4">
        <f t="shared" si="1"/>
        <v>17.266666666666666</v>
      </c>
      <c r="I79">
        <v>122.8</v>
      </c>
      <c r="J79">
        <v>6</v>
      </c>
      <c r="K79">
        <v>103</v>
      </c>
      <c r="L79">
        <v>110.8</v>
      </c>
      <c r="M79">
        <v>16</v>
      </c>
      <c r="N79">
        <v>233.6</v>
      </c>
    </row>
    <row r="80" spans="1:16" x14ac:dyDescent="0.2">
      <c r="A80">
        <v>14</v>
      </c>
      <c r="B80">
        <v>15</v>
      </c>
      <c r="C80" t="s">
        <v>33</v>
      </c>
      <c r="D80" t="s">
        <v>34</v>
      </c>
      <c r="E80">
        <v>101.5</v>
      </c>
      <c r="F80">
        <f>(E80-knormal)*mnormal+60</f>
        <v>67</v>
      </c>
      <c r="G80">
        <f>I80-F80</f>
        <v>39.799999999999997</v>
      </c>
      <c r="H80" s="4">
        <f t="shared" si="1"/>
        <v>13.266666666666666</v>
      </c>
      <c r="I80">
        <v>106.8</v>
      </c>
      <c r="J80">
        <v>23</v>
      </c>
      <c r="K80">
        <v>108.5</v>
      </c>
      <c r="L80">
        <v>119.7</v>
      </c>
      <c r="M80">
        <v>8</v>
      </c>
      <c r="N80">
        <v>226.5</v>
      </c>
    </row>
    <row r="81" spans="1:14" x14ac:dyDescent="0.2">
      <c r="A81">
        <v>15</v>
      </c>
      <c r="B81">
        <v>40</v>
      </c>
      <c r="C81" t="s">
        <v>31</v>
      </c>
      <c r="D81" t="s">
        <v>21</v>
      </c>
      <c r="E81">
        <v>104</v>
      </c>
      <c r="F81">
        <f>(E81-knormal)*mnormal+60</f>
        <v>72</v>
      </c>
      <c r="G81">
        <f>I81-F81</f>
        <v>42.5</v>
      </c>
      <c r="H81" s="4">
        <f t="shared" si="1"/>
        <v>14.166666666666666</v>
      </c>
      <c r="I81">
        <v>114.5</v>
      </c>
      <c r="J81">
        <v>15</v>
      </c>
      <c r="K81">
        <v>103.5</v>
      </c>
      <c r="L81">
        <v>111.3</v>
      </c>
      <c r="M81">
        <v>15</v>
      </c>
      <c r="N81">
        <v>225.8</v>
      </c>
    </row>
    <row r="82" spans="1:14" x14ac:dyDescent="0.2">
      <c r="A82">
        <v>16</v>
      </c>
      <c r="B82">
        <v>33</v>
      </c>
      <c r="C82" t="s">
        <v>40</v>
      </c>
      <c r="D82" t="s">
        <v>30</v>
      </c>
      <c r="E82">
        <v>106</v>
      </c>
      <c r="F82">
        <f>(E82-knormal)*mnormal+60</f>
        <v>76</v>
      </c>
      <c r="G82">
        <f>I82-F82</f>
        <v>43</v>
      </c>
      <c r="H82" s="4">
        <f t="shared" si="1"/>
        <v>14.333333333333334</v>
      </c>
      <c r="I82">
        <v>119</v>
      </c>
      <c r="J82">
        <v>12</v>
      </c>
      <c r="K82">
        <v>102</v>
      </c>
      <c r="L82">
        <v>101.8</v>
      </c>
      <c r="M82">
        <v>23</v>
      </c>
      <c r="N82">
        <v>220.8</v>
      </c>
    </row>
    <row r="83" spans="1:14" x14ac:dyDescent="0.2">
      <c r="A83">
        <v>17</v>
      </c>
      <c r="B83">
        <v>32</v>
      </c>
      <c r="C83" t="s">
        <v>47</v>
      </c>
      <c r="D83" t="s">
        <v>17</v>
      </c>
      <c r="E83">
        <v>99.5</v>
      </c>
      <c r="F83">
        <f>(E83-knormal)*mnormal+60</f>
        <v>63</v>
      </c>
      <c r="G83">
        <f>I83-F83</f>
        <v>46.2</v>
      </c>
      <c r="H83" s="4">
        <f t="shared" si="1"/>
        <v>15.4</v>
      </c>
      <c r="I83">
        <v>109.2</v>
      </c>
      <c r="J83">
        <v>21</v>
      </c>
      <c r="K83">
        <v>103</v>
      </c>
      <c r="L83">
        <v>110.5</v>
      </c>
      <c r="M83">
        <v>17</v>
      </c>
      <c r="N83">
        <v>219.7</v>
      </c>
    </row>
    <row r="84" spans="1:14" x14ac:dyDescent="0.2">
      <c r="A84">
        <v>18</v>
      </c>
      <c r="B84">
        <v>24</v>
      </c>
      <c r="C84" t="s">
        <v>45</v>
      </c>
      <c r="D84" t="s">
        <v>46</v>
      </c>
      <c r="E84">
        <v>109</v>
      </c>
      <c r="F84">
        <f>(E84-knormal)*mnormal+60</f>
        <v>82</v>
      </c>
      <c r="G84">
        <f>I84-F84</f>
        <v>35.200000000000003</v>
      </c>
      <c r="H84" s="4">
        <f t="shared" si="1"/>
        <v>11.733333333333334</v>
      </c>
      <c r="I84">
        <v>117.2</v>
      </c>
      <c r="J84">
        <v>14</v>
      </c>
      <c r="K84">
        <v>98.5</v>
      </c>
      <c r="L84">
        <v>100.2</v>
      </c>
      <c r="M84">
        <v>24</v>
      </c>
      <c r="N84">
        <v>217.4</v>
      </c>
    </row>
    <row r="85" spans="1:14" x14ac:dyDescent="0.2">
      <c r="A85">
        <v>19</v>
      </c>
      <c r="B85">
        <v>34</v>
      </c>
      <c r="C85" t="s">
        <v>25</v>
      </c>
      <c r="D85" t="s">
        <v>13</v>
      </c>
      <c r="E85">
        <v>99</v>
      </c>
      <c r="F85">
        <f>(E85-knormal)*mnormal+60</f>
        <v>62</v>
      </c>
      <c r="G85">
        <f>I85-F85</f>
        <v>47.599999999999994</v>
      </c>
      <c r="H85" s="4">
        <f t="shared" si="1"/>
        <v>15.866666666666665</v>
      </c>
      <c r="I85">
        <v>109.6</v>
      </c>
      <c r="J85">
        <v>20</v>
      </c>
      <c r="K85">
        <v>102</v>
      </c>
      <c r="L85">
        <v>107.4</v>
      </c>
      <c r="M85">
        <v>18</v>
      </c>
      <c r="N85">
        <v>217</v>
      </c>
    </row>
    <row r="86" spans="1:14" x14ac:dyDescent="0.2">
      <c r="A86">
        <v>20</v>
      </c>
      <c r="B86">
        <v>19</v>
      </c>
      <c r="C86" t="s">
        <v>53</v>
      </c>
      <c r="D86" t="s">
        <v>36</v>
      </c>
      <c r="E86">
        <v>103</v>
      </c>
      <c r="F86">
        <f>(E86-knormal)*mnormal+60</f>
        <v>70</v>
      </c>
      <c r="G86">
        <f>I86-F86</f>
        <v>40.299999999999997</v>
      </c>
      <c r="H86" s="4">
        <f t="shared" si="1"/>
        <v>13.433333333333332</v>
      </c>
      <c r="I86">
        <v>110.3</v>
      </c>
      <c r="J86">
        <v>19</v>
      </c>
      <c r="K86">
        <v>102</v>
      </c>
      <c r="L86">
        <v>104.4</v>
      </c>
      <c r="M86">
        <v>20</v>
      </c>
      <c r="N86">
        <v>214.7</v>
      </c>
    </row>
    <row r="87" spans="1:14" x14ac:dyDescent="0.2">
      <c r="A87">
        <v>21</v>
      </c>
      <c r="B87">
        <v>30</v>
      </c>
      <c r="C87" t="s">
        <v>38</v>
      </c>
      <c r="D87" t="s">
        <v>36</v>
      </c>
      <c r="E87">
        <v>104.5</v>
      </c>
      <c r="F87">
        <f>(E87-knormal)*mnormal+60</f>
        <v>73</v>
      </c>
      <c r="G87">
        <f>I87-F87</f>
        <v>40.900000000000006</v>
      </c>
      <c r="H87" s="4">
        <f t="shared" si="1"/>
        <v>13.633333333333335</v>
      </c>
      <c r="I87">
        <v>113.9</v>
      </c>
      <c r="J87">
        <v>16</v>
      </c>
      <c r="K87">
        <v>99</v>
      </c>
      <c r="L87">
        <v>99.4</v>
      </c>
      <c r="M87">
        <v>26</v>
      </c>
      <c r="N87">
        <v>213.3</v>
      </c>
    </row>
    <row r="88" spans="1:14" x14ac:dyDescent="0.2">
      <c r="A88">
        <v>22</v>
      </c>
      <c r="B88">
        <v>26</v>
      </c>
      <c r="C88" t="s">
        <v>54</v>
      </c>
      <c r="D88" t="s">
        <v>17</v>
      </c>
      <c r="E88">
        <v>102.5</v>
      </c>
      <c r="F88">
        <f>(E88-knormal)*mnormal+60</f>
        <v>69</v>
      </c>
      <c r="G88">
        <f>I88-F88</f>
        <v>39.599999999999994</v>
      </c>
      <c r="H88" s="4">
        <f t="shared" si="1"/>
        <v>13.199999999999998</v>
      </c>
      <c r="I88">
        <v>108.6</v>
      </c>
      <c r="J88">
        <v>22</v>
      </c>
      <c r="K88">
        <v>99.5</v>
      </c>
      <c r="L88">
        <v>103.6</v>
      </c>
      <c r="M88">
        <v>22</v>
      </c>
      <c r="N88">
        <v>212.2</v>
      </c>
    </row>
    <row r="89" spans="1:14" x14ac:dyDescent="0.2">
      <c r="A89">
        <v>23</v>
      </c>
      <c r="B89">
        <v>31</v>
      </c>
      <c r="C89" t="s">
        <v>48</v>
      </c>
      <c r="D89" t="s">
        <v>17</v>
      </c>
      <c r="E89">
        <v>96.5</v>
      </c>
      <c r="F89">
        <f>(E89-knormal)*mnormal+60</f>
        <v>57</v>
      </c>
      <c r="G89">
        <f>I89-F89</f>
        <v>42.5</v>
      </c>
      <c r="H89" s="4">
        <f t="shared" si="1"/>
        <v>14.166666666666666</v>
      </c>
      <c r="I89">
        <v>99.5</v>
      </c>
      <c r="J89">
        <v>29</v>
      </c>
      <c r="K89">
        <v>105.5</v>
      </c>
      <c r="L89">
        <v>112.2</v>
      </c>
      <c r="M89">
        <v>14</v>
      </c>
      <c r="N89">
        <v>211.7</v>
      </c>
    </row>
    <row r="90" spans="1:14" x14ac:dyDescent="0.2">
      <c r="A90">
        <v>24</v>
      </c>
      <c r="B90">
        <v>25</v>
      </c>
      <c r="C90" t="s">
        <v>49</v>
      </c>
      <c r="D90" t="s">
        <v>27</v>
      </c>
      <c r="E90">
        <v>107.5</v>
      </c>
      <c r="F90">
        <f>(E90-knormal)*mnormal+60</f>
        <v>79</v>
      </c>
      <c r="G90">
        <f>I90-F90</f>
        <v>34.900000000000006</v>
      </c>
      <c r="H90" s="4">
        <f t="shared" si="1"/>
        <v>11.633333333333335</v>
      </c>
      <c r="I90">
        <v>113.9</v>
      </c>
      <c r="J90">
        <v>16</v>
      </c>
      <c r="K90">
        <v>96.5</v>
      </c>
      <c r="L90">
        <v>95.7</v>
      </c>
      <c r="M90">
        <v>28</v>
      </c>
      <c r="N90">
        <v>209.6</v>
      </c>
    </row>
    <row r="91" spans="1:14" x14ac:dyDescent="0.2">
      <c r="A91">
        <v>25</v>
      </c>
      <c r="B91">
        <v>22</v>
      </c>
      <c r="C91" t="s">
        <v>43</v>
      </c>
      <c r="D91" t="s">
        <v>44</v>
      </c>
      <c r="E91">
        <v>98</v>
      </c>
      <c r="F91">
        <f>(E91-knormal)*mnormal+60</f>
        <v>60</v>
      </c>
      <c r="G91">
        <f>I91-F91</f>
        <v>43.5</v>
      </c>
      <c r="H91" s="4">
        <f t="shared" si="1"/>
        <v>14.5</v>
      </c>
      <c r="I91">
        <v>103.5</v>
      </c>
      <c r="J91">
        <v>26</v>
      </c>
      <c r="K91">
        <v>103</v>
      </c>
      <c r="L91">
        <v>105.7</v>
      </c>
      <c r="M91">
        <v>19</v>
      </c>
      <c r="N91">
        <v>209.2</v>
      </c>
    </row>
    <row r="92" spans="1:14" x14ac:dyDescent="0.2">
      <c r="A92">
        <v>26</v>
      </c>
      <c r="B92">
        <v>20</v>
      </c>
      <c r="C92" t="s">
        <v>41</v>
      </c>
      <c r="D92" t="s">
        <v>42</v>
      </c>
      <c r="E92">
        <v>103.5</v>
      </c>
      <c r="F92">
        <f>(E92-knormal)*mnormal+60</f>
        <v>71</v>
      </c>
      <c r="G92">
        <f>I92-F92</f>
        <v>40.099999999999994</v>
      </c>
      <c r="H92" s="4">
        <f t="shared" si="1"/>
        <v>13.366666666666665</v>
      </c>
      <c r="I92">
        <v>111.1</v>
      </c>
      <c r="J92">
        <v>18</v>
      </c>
      <c r="K92">
        <v>98.5</v>
      </c>
      <c r="L92">
        <v>97</v>
      </c>
      <c r="M92">
        <v>27</v>
      </c>
      <c r="N92">
        <v>208.1</v>
      </c>
    </row>
    <row r="93" spans="1:14" x14ac:dyDescent="0.2">
      <c r="A93">
        <v>27</v>
      </c>
      <c r="B93">
        <v>13</v>
      </c>
      <c r="C93" t="s">
        <v>51</v>
      </c>
      <c r="D93" t="s">
        <v>52</v>
      </c>
      <c r="E93">
        <v>98.5</v>
      </c>
      <c r="F93">
        <f>(E93-knormal)*mnormal+60</f>
        <v>61</v>
      </c>
      <c r="G93">
        <f>I93-F93</f>
        <v>43.099999999999994</v>
      </c>
      <c r="H93" s="4">
        <f t="shared" si="1"/>
        <v>14.366666666666665</v>
      </c>
      <c r="I93">
        <v>104.1</v>
      </c>
      <c r="J93">
        <v>25</v>
      </c>
      <c r="K93">
        <v>100.5</v>
      </c>
      <c r="L93">
        <v>103.8</v>
      </c>
      <c r="M93">
        <v>21</v>
      </c>
      <c r="N93">
        <v>207.9</v>
      </c>
    </row>
    <row r="94" spans="1:14" x14ac:dyDescent="0.2">
      <c r="A94">
        <v>28</v>
      </c>
      <c r="B94">
        <v>39</v>
      </c>
      <c r="C94" t="s">
        <v>32</v>
      </c>
      <c r="D94" t="s">
        <v>30</v>
      </c>
      <c r="E94">
        <v>97</v>
      </c>
      <c r="F94">
        <f>(E94-knormal)*mnormal+60</f>
        <v>58</v>
      </c>
      <c r="G94">
        <f>I94-F94</f>
        <v>43.099999999999994</v>
      </c>
      <c r="H94" s="4">
        <f t="shared" si="1"/>
        <v>14.366666666666665</v>
      </c>
      <c r="I94">
        <v>101.1</v>
      </c>
      <c r="J94">
        <v>27</v>
      </c>
      <c r="K94">
        <v>95.5</v>
      </c>
      <c r="L94">
        <v>100.2</v>
      </c>
      <c r="M94">
        <v>24</v>
      </c>
      <c r="N94">
        <v>201.3</v>
      </c>
    </row>
    <row r="95" spans="1:14" x14ac:dyDescent="0.2">
      <c r="A95">
        <v>29</v>
      </c>
      <c r="B95">
        <v>27</v>
      </c>
      <c r="C95" t="s">
        <v>68</v>
      </c>
      <c r="D95" t="s">
        <v>24</v>
      </c>
      <c r="E95">
        <v>99.5</v>
      </c>
      <c r="F95">
        <f>(E95-knormal)*mnormal+60</f>
        <v>63</v>
      </c>
      <c r="G95">
        <f>I95-F95</f>
        <v>37.099999999999994</v>
      </c>
      <c r="H95" s="4">
        <f t="shared" si="1"/>
        <v>12.366666666666665</v>
      </c>
      <c r="I95">
        <v>100.1</v>
      </c>
      <c r="J95">
        <v>28</v>
      </c>
      <c r="K95">
        <v>91.5</v>
      </c>
      <c r="L95">
        <v>85.2</v>
      </c>
      <c r="M95">
        <v>29</v>
      </c>
      <c r="N95">
        <v>185.3</v>
      </c>
    </row>
    <row r="96" spans="1:14" x14ac:dyDescent="0.2">
      <c r="A96">
        <v>30</v>
      </c>
      <c r="B96">
        <v>16</v>
      </c>
      <c r="C96" t="s">
        <v>26</v>
      </c>
      <c r="D96" t="s">
        <v>27</v>
      </c>
      <c r="E96">
        <v>94.5</v>
      </c>
      <c r="F96">
        <f>(E96-knormal)*mnormal+60</f>
        <v>53</v>
      </c>
      <c r="G96">
        <f>I96-F96</f>
        <v>46</v>
      </c>
      <c r="H96" s="4">
        <f t="shared" si="1"/>
        <v>15.333333333333334</v>
      </c>
      <c r="I96">
        <v>99</v>
      </c>
      <c r="J96">
        <v>30</v>
      </c>
      <c r="K96">
        <v>81.5</v>
      </c>
      <c r="L96">
        <v>69.2</v>
      </c>
      <c r="M96">
        <v>30</v>
      </c>
      <c r="N96">
        <v>168.2</v>
      </c>
    </row>
    <row r="97" spans="1:11" x14ac:dyDescent="0.2">
      <c r="A97">
        <v>31</v>
      </c>
      <c r="B97">
        <v>43</v>
      </c>
      <c r="C97" t="s">
        <v>35</v>
      </c>
      <c r="D97" t="s">
        <v>36</v>
      </c>
      <c r="E97">
        <v>93</v>
      </c>
      <c r="F97">
        <f>(E97-knormal)*mnormal+60</f>
        <v>50</v>
      </c>
      <c r="G97">
        <f>I97-F97</f>
        <v>48.8</v>
      </c>
      <c r="H97" s="4">
        <f t="shared" si="1"/>
        <v>16.266666666666666</v>
      </c>
      <c r="I97">
        <v>98.8</v>
      </c>
      <c r="J97">
        <v>31</v>
      </c>
      <c r="K97" t="s">
        <v>89</v>
      </c>
    </row>
    <row r="98" spans="1:11" x14ac:dyDescent="0.2">
      <c r="A98">
        <v>32</v>
      </c>
      <c r="B98">
        <v>7</v>
      </c>
      <c r="C98" t="s">
        <v>65</v>
      </c>
      <c r="D98" t="s">
        <v>46</v>
      </c>
      <c r="E98">
        <v>98.5</v>
      </c>
      <c r="F98">
        <f>(E98-knormal)*mnormal+60</f>
        <v>61</v>
      </c>
      <c r="G98">
        <f>I98-F98</f>
        <v>37.700000000000003</v>
      </c>
      <c r="H98" s="4">
        <f t="shared" si="1"/>
        <v>12.566666666666668</v>
      </c>
      <c r="I98">
        <v>98.7</v>
      </c>
      <c r="J98">
        <v>32</v>
      </c>
    </row>
    <row r="99" spans="1:11" x14ac:dyDescent="0.2">
      <c r="A99">
        <v>33</v>
      </c>
      <c r="B99">
        <v>29</v>
      </c>
      <c r="C99" t="s">
        <v>50</v>
      </c>
      <c r="D99" t="s">
        <v>30</v>
      </c>
      <c r="E99">
        <v>97</v>
      </c>
      <c r="F99">
        <f>(E99-knormal)*mnormal+60</f>
        <v>58</v>
      </c>
      <c r="G99">
        <f>I99-F99</f>
        <v>40.599999999999994</v>
      </c>
      <c r="H99" s="4">
        <f t="shared" si="1"/>
        <v>13.533333333333331</v>
      </c>
      <c r="I99">
        <v>98.6</v>
      </c>
      <c r="J99">
        <v>33</v>
      </c>
    </row>
    <row r="100" spans="1:11" x14ac:dyDescent="0.2">
      <c r="A100">
        <v>34</v>
      </c>
      <c r="B100">
        <v>6</v>
      </c>
      <c r="C100" t="s">
        <v>66</v>
      </c>
      <c r="D100" t="s">
        <v>27</v>
      </c>
      <c r="E100">
        <v>94.5</v>
      </c>
      <c r="F100">
        <f>(E100-knormal)*mnormal+60</f>
        <v>53</v>
      </c>
      <c r="G100">
        <f>I100-F100</f>
        <v>39.099999999999994</v>
      </c>
      <c r="H100" s="4">
        <f t="shared" si="1"/>
        <v>13.033333333333331</v>
      </c>
      <c r="I100">
        <v>92.1</v>
      </c>
      <c r="J100">
        <v>34</v>
      </c>
    </row>
    <row r="101" spans="1:11" x14ac:dyDescent="0.2">
      <c r="A101">
        <v>35</v>
      </c>
      <c r="B101">
        <v>42</v>
      </c>
      <c r="C101" t="s">
        <v>14</v>
      </c>
      <c r="D101" t="s">
        <v>13</v>
      </c>
      <c r="E101">
        <v>88</v>
      </c>
      <c r="F101">
        <f>(E101-knormal)*mnormal+60</f>
        <v>40</v>
      </c>
      <c r="G101">
        <f>I101-F101</f>
        <v>52</v>
      </c>
      <c r="H101" s="4">
        <f t="shared" si="1"/>
        <v>17.333333333333332</v>
      </c>
      <c r="I101">
        <v>92</v>
      </c>
      <c r="J101">
        <v>35</v>
      </c>
    </row>
    <row r="102" spans="1:11" x14ac:dyDescent="0.2">
      <c r="A102">
        <v>35</v>
      </c>
      <c r="B102">
        <v>9</v>
      </c>
      <c r="C102" t="s">
        <v>61</v>
      </c>
      <c r="D102" t="s">
        <v>56</v>
      </c>
      <c r="E102">
        <v>95</v>
      </c>
      <c r="F102">
        <f>(E102-knormal)*mnormal+60</f>
        <v>54</v>
      </c>
      <c r="G102">
        <f>I102-F102</f>
        <v>38</v>
      </c>
      <c r="H102" s="4">
        <f t="shared" si="1"/>
        <v>12.666666666666666</v>
      </c>
      <c r="I102">
        <v>92</v>
      </c>
      <c r="J102">
        <v>35</v>
      </c>
    </row>
    <row r="103" spans="1:11" x14ac:dyDescent="0.2">
      <c r="A103">
        <v>37</v>
      </c>
      <c r="B103">
        <v>5</v>
      </c>
      <c r="C103" t="s">
        <v>57</v>
      </c>
      <c r="D103" t="s">
        <v>27</v>
      </c>
      <c r="E103">
        <v>94</v>
      </c>
      <c r="F103">
        <f>(E103-knormal)*mnormal+60</f>
        <v>52</v>
      </c>
      <c r="G103">
        <f>I103-F103</f>
        <v>39.700000000000003</v>
      </c>
      <c r="H103" s="4">
        <f t="shared" si="1"/>
        <v>13.233333333333334</v>
      </c>
      <c r="I103">
        <v>91.7</v>
      </c>
      <c r="J103">
        <v>37</v>
      </c>
    </row>
    <row r="104" spans="1:11" x14ac:dyDescent="0.2">
      <c r="A104">
        <v>38</v>
      </c>
      <c r="B104">
        <v>10</v>
      </c>
      <c r="C104" t="s">
        <v>58</v>
      </c>
      <c r="D104" t="s">
        <v>59</v>
      </c>
      <c r="E104">
        <v>94</v>
      </c>
      <c r="F104">
        <f>(E104-knormal)*mnormal+60</f>
        <v>52</v>
      </c>
      <c r="G104">
        <f>I104-F104</f>
        <v>39.299999999999997</v>
      </c>
      <c r="H104" s="4">
        <f t="shared" si="1"/>
        <v>13.1</v>
      </c>
      <c r="I104">
        <v>91.3</v>
      </c>
      <c r="J104">
        <v>38</v>
      </c>
    </row>
    <row r="105" spans="1:11" x14ac:dyDescent="0.2">
      <c r="A105">
        <v>39</v>
      </c>
      <c r="B105">
        <v>11</v>
      </c>
      <c r="C105" t="s">
        <v>71</v>
      </c>
      <c r="D105" t="s">
        <v>46</v>
      </c>
      <c r="E105">
        <v>97</v>
      </c>
      <c r="F105">
        <f>(E105-knormal)*mnormal+60</f>
        <v>58</v>
      </c>
      <c r="G105">
        <f>I105-F105</f>
        <v>31.400000000000006</v>
      </c>
      <c r="H105" s="4">
        <f t="shared" si="1"/>
        <v>10.466666666666669</v>
      </c>
      <c r="I105">
        <v>89.4</v>
      </c>
      <c r="J105">
        <v>39</v>
      </c>
    </row>
    <row r="106" spans="1:11" x14ac:dyDescent="0.2">
      <c r="A106">
        <v>40</v>
      </c>
      <c r="B106">
        <v>8</v>
      </c>
      <c r="C106" t="s">
        <v>62</v>
      </c>
      <c r="D106" t="s">
        <v>59</v>
      </c>
      <c r="E106">
        <v>90.5</v>
      </c>
      <c r="F106">
        <f>(E106-knormal)*mnormal+60</f>
        <v>45</v>
      </c>
      <c r="G106">
        <f>I106-F106</f>
        <v>40.099999999999994</v>
      </c>
      <c r="H106" s="4">
        <f t="shared" si="1"/>
        <v>13.366666666666665</v>
      </c>
      <c r="I106">
        <v>85.1</v>
      </c>
      <c r="J106">
        <v>40</v>
      </c>
    </row>
    <row r="107" spans="1:11" x14ac:dyDescent="0.2">
      <c r="A107">
        <v>41</v>
      </c>
      <c r="B107">
        <v>1</v>
      </c>
      <c r="C107" t="s">
        <v>90</v>
      </c>
      <c r="D107" t="s">
        <v>64</v>
      </c>
      <c r="E107">
        <v>93.5</v>
      </c>
      <c r="F107">
        <f>(E107-knormal)*mnormal+60</f>
        <v>51</v>
      </c>
      <c r="G107">
        <f>I107-F107</f>
        <v>32.900000000000006</v>
      </c>
      <c r="H107" s="4">
        <f t="shared" si="1"/>
        <v>10.966666666666669</v>
      </c>
      <c r="I107">
        <v>83.9</v>
      </c>
      <c r="J107">
        <v>41</v>
      </c>
    </row>
    <row r="108" spans="1:11" x14ac:dyDescent="0.2">
      <c r="A108">
        <v>42</v>
      </c>
      <c r="B108">
        <v>12</v>
      </c>
      <c r="C108" t="s">
        <v>60</v>
      </c>
      <c r="D108" t="s">
        <v>56</v>
      </c>
      <c r="E108">
        <v>91</v>
      </c>
      <c r="F108">
        <f>(E108-knormal)*mnormal+60</f>
        <v>46</v>
      </c>
      <c r="G108">
        <f>I108-F108</f>
        <v>37.799999999999997</v>
      </c>
      <c r="H108" s="4">
        <f t="shared" si="1"/>
        <v>12.6</v>
      </c>
      <c r="I108">
        <v>83.8</v>
      </c>
      <c r="J108">
        <v>42</v>
      </c>
    </row>
    <row r="109" spans="1:11" x14ac:dyDescent="0.2">
      <c r="A109">
        <v>43</v>
      </c>
      <c r="B109">
        <v>14</v>
      </c>
      <c r="C109" t="s">
        <v>69</v>
      </c>
      <c r="D109" t="s">
        <v>52</v>
      </c>
      <c r="E109">
        <v>90</v>
      </c>
      <c r="F109">
        <f>(E109-knormal)*mnormal+60</f>
        <v>44</v>
      </c>
      <c r="G109">
        <f>I109-F109</f>
        <v>38.400000000000006</v>
      </c>
      <c r="H109" s="4">
        <f t="shared" si="1"/>
        <v>12.800000000000002</v>
      </c>
      <c r="I109">
        <v>82.4</v>
      </c>
      <c r="J109">
        <v>43</v>
      </c>
    </row>
    <row r="110" spans="1:11" x14ac:dyDescent="0.2">
      <c r="A110">
        <v>44</v>
      </c>
      <c r="B110">
        <v>3</v>
      </c>
      <c r="C110" t="s">
        <v>72</v>
      </c>
      <c r="D110" t="s">
        <v>44</v>
      </c>
      <c r="E110">
        <v>92</v>
      </c>
      <c r="F110">
        <f>(E110-knormal)*mnormal+60</f>
        <v>48</v>
      </c>
      <c r="G110">
        <f>I110-F110</f>
        <v>33.900000000000006</v>
      </c>
      <c r="H110" s="4">
        <f t="shared" si="1"/>
        <v>11.300000000000002</v>
      </c>
      <c r="I110">
        <v>81.900000000000006</v>
      </c>
      <c r="J110">
        <v>44</v>
      </c>
    </row>
    <row r="111" spans="1:11" x14ac:dyDescent="0.2">
      <c r="A111">
        <v>45</v>
      </c>
      <c r="B111">
        <v>18</v>
      </c>
      <c r="C111" t="s">
        <v>55</v>
      </c>
      <c r="D111" t="s">
        <v>56</v>
      </c>
      <c r="E111">
        <v>84</v>
      </c>
      <c r="F111">
        <f>(E111-knormal)*mnormal+60</f>
        <v>32</v>
      </c>
      <c r="G111">
        <f>I111-F111</f>
        <v>44.900000000000006</v>
      </c>
      <c r="H111" s="4">
        <f t="shared" si="1"/>
        <v>14.966666666666669</v>
      </c>
      <c r="I111">
        <v>76.900000000000006</v>
      </c>
      <c r="J111">
        <v>45</v>
      </c>
    </row>
    <row r="112" spans="1:11" x14ac:dyDescent="0.2">
      <c r="A112">
        <v>46</v>
      </c>
      <c r="B112">
        <v>21</v>
      </c>
      <c r="C112" t="s">
        <v>70</v>
      </c>
      <c r="D112" t="s">
        <v>46</v>
      </c>
      <c r="E112">
        <v>87</v>
      </c>
      <c r="F112">
        <f>(E112-knormal)*mnormal+60</f>
        <v>38</v>
      </c>
      <c r="G112">
        <f>I112-F112</f>
        <v>37.5</v>
      </c>
      <c r="H112" s="4">
        <f t="shared" si="1"/>
        <v>12.5</v>
      </c>
      <c r="I112">
        <v>75.5</v>
      </c>
      <c r="J112">
        <v>46</v>
      </c>
    </row>
    <row r="113" spans="1:10" x14ac:dyDescent="0.2">
      <c r="A113">
        <v>47</v>
      </c>
      <c r="B113">
        <v>4</v>
      </c>
      <c r="C113" t="s">
        <v>73</v>
      </c>
      <c r="D113" t="s">
        <v>74</v>
      </c>
      <c r="E113">
        <v>84</v>
      </c>
      <c r="F113">
        <f>(E113-knormal)*mnormal+60</f>
        <v>32</v>
      </c>
      <c r="G113">
        <f>I113-F113</f>
        <v>41.8</v>
      </c>
      <c r="H113" s="4">
        <f t="shared" si="1"/>
        <v>13.933333333333332</v>
      </c>
      <c r="I113">
        <v>73.8</v>
      </c>
      <c r="J113">
        <v>47</v>
      </c>
    </row>
    <row r="114" spans="1:10" x14ac:dyDescent="0.2">
      <c r="A114">
        <v>48</v>
      </c>
      <c r="B114">
        <v>2</v>
      </c>
      <c r="C114" t="s">
        <v>75</v>
      </c>
      <c r="D114" t="s">
        <v>56</v>
      </c>
      <c r="E114">
        <v>85.5</v>
      </c>
      <c r="F114">
        <f>(E114-knormal)*mnormal+60</f>
        <v>35</v>
      </c>
      <c r="G114">
        <f>I114-F114</f>
        <v>37.299999999999997</v>
      </c>
      <c r="H114" s="4">
        <f t="shared" si="1"/>
        <v>12.433333333333332</v>
      </c>
      <c r="I114">
        <v>72.3</v>
      </c>
      <c r="J114">
        <v>48</v>
      </c>
    </row>
    <row r="115" spans="1:10" x14ac:dyDescent="0.2">
      <c r="A115">
        <v>49</v>
      </c>
      <c r="B115">
        <v>17</v>
      </c>
      <c r="C115" t="s">
        <v>76</v>
      </c>
      <c r="D115" t="s">
        <v>59</v>
      </c>
      <c r="E115">
        <v>83</v>
      </c>
      <c r="F115">
        <f>(E115-knormal)*mnormal+60</f>
        <v>30</v>
      </c>
      <c r="G115">
        <f>I115-F115</f>
        <v>38</v>
      </c>
      <c r="H115" s="4">
        <f t="shared" si="1"/>
        <v>12.666666666666666</v>
      </c>
      <c r="I115">
        <v>68</v>
      </c>
      <c r="J115">
        <v>49</v>
      </c>
    </row>
    <row r="116" spans="1:10" x14ac:dyDescent="0.2">
      <c r="A116">
        <v>50</v>
      </c>
      <c r="B116">
        <v>23</v>
      </c>
      <c r="C116" t="s">
        <v>67</v>
      </c>
      <c r="D116" t="s">
        <v>59</v>
      </c>
      <c r="E116">
        <v>80</v>
      </c>
      <c r="F116">
        <f>(E116-knormal)*mnormal+60</f>
        <v>24</v>
      </c>
      <c r="G116">
        <f>I116-F116</f>
        <v>36.799999999999997</v>
      </c>
      <c r="H116" s="4">
        <f t="shared" si="1"/>
        <v>12.266666666666666</v>
      </c>
      <c r="I116">
        <v>60.8</v>
      </c>
      <c r="J116">
        <v>50</v>
      </c>
    </row>
    <row r="118" spans="1:10" x14ac:dyDescent="0.2">
      <c r="A118" t="s">
        <v>190</v>
      </c>
    </row>
    <row r="119" spans="1:10" x14ac:dyDescent="0.2">
      <c r="A119" t="s">
        <v>0</v>
      </c>
      <c r="B119" t="s">
        <v>1</v>
      </c>
      <c r="C119" t="s">
        <v>2</v>
      </c>
      <c r="D119" t="s">
        <v>3</v>
      </c>
      <c r="E119" t="s">
        <v>4</v>
      </c>
      <c r="F119" t="s">
        <v>5</v>
      </c>
      <c r="G119" t="s">
        <v>6</v>
      </c>
      <c r="H119" t="s">
        <v>7</v>
      </c>
      <c r="I119" t="s">
        <v>8</v>
      </c>
    </row>
    <row r="120" spans="1:10" x14ac:dyDescent="0.2">
      <c r="A120">
        <v>1</v>
      </c>
      <c r="B120">
        <v>52</v>
      </c>
      <c r="C120" t="s">
        <v>37</v>
      </c>
      <c r="D120" t="s">
        <v>21</v>
      </c>
      <c r="E120">
        <v>135</v>
      </c>
      <c r="F120">
        <v>78</v>
      </c>
      <c r="G120">
        <v>55.5</v>
      </c>
      <c r="H120">
        <v>131.9</v>
      </c>
      <c r="I120" t="s">
        <v>11</v>
      </c>
    </row>
    <row r="121" spans="1:10" x14ac:dyDescent="0.2">
      <c r="A121">
        <v>2</v>
      </c>
      <c r="B121">
        <v>53</v>
      </c>
      <c r="C121" t="s">
        <v>28</v>
      </c>
      <c r="D121" t="s">
        <v>21</v>
      </c>
      <c r="E121">
        <v>137</v>
      </c>
      <c r="F121">
        <v>81.599999999999994</v>
      </c>
      <c r="G121">
        <v>57</v>
      </c>
      <c r="H121">
        <v>128.69999999999999</v>
      </c>
      <c r="I121" t="s">
        <v>11</v>
      </c>
    </row>
    <row r="122" spans="1:10" x14ac:dyDescent="0.2">
      <c r="A122">
        <v>3</v>
      </c>
      <c r="B122">
        <v>33</v>
      </c>
      <c r="C122" t="s">
        <v>39</v>
      </c>
      <c r="D122" t="s">
        <v>36</v>
      </c>
      <c r="E122">
        <v>143.5</v>
      </c>
      <c r="F122">
        <v>93.3</v>
      </c>
      <c r="G122">
        <v>52</v>
      </c>
      <c r="H122">
        <v>127.6</v>
      </c>
      <c r="I122" t="s">
        <v>11</v>
      </c>
    </row>
    <row r="123" spans="1:10" x14ac:dyDescent="0.2">
      <c r="A123">
        <v>4</v>
      </c>
      <c r="B123">
        <v>55</v>
      </c>
      <c r="C123" t="s">
        <v>9</v>
      </c>
      <c r="D123" t="s">
        <v>10</v>
      </c>
      <c r="E123">
        <v>135</v>
      </c>
      <c r="F123">
        <v>78</v>
      </c>
      <c r="G123">
        <v>56</v>
      </c>
      <c r="H123">
        <v>127.1</v>
      </c>
      <c r="I123" t="s">
        <v>11</v>
      </c>
    </row>
    <row r="124" spans="1:10" x14ac:dyDescent="0.2">
      <c r="A124">
        <v>5</v>
      </c>
      <c r="B124">
        <v>38</v>
      </c>
      <c r="C124" t="s">
        <v>47</v>
      </c>
      <c r="D124" t="s">
        <v>17</v>
      </c>
      <c r="E124">
        <v>133.5</v>
      </c>
      <c r="F124">
        <v>75.3</v>
      </c>
      <c r="G124">
        <v>55.5</v>
      </c>
      <c r="H124">
        <v>126.9</v>
      </c>
      <c r="I124" t="s">
        <v>11</v>
      </c>
    </row>
    <row r="125" spans="1:10" x14ac:dyDescent="0.2">
      <c r="A125">
        <v>6</v>
      </c>
      <c r="B125">
        <v>54</v>
      </c>
      <c r="C125" t="s">
        <v>20</v>
      </c>
      <c r="D125" t="s">
        <v>21</v>
      </c>
      <c r="E125">
        <v>131.5</v>
      </c>
      <c r="F125">
        <v>71.7</v>
      </c>
      <c r="G125">
        <v>55.5</v>
      </c>
      <c r="H125">
        <v>126.5</v>
      </c>
      <c r="I125" t="s">
        <v>11</v>
      </c>
    </row>
    <row r="126" spans="1:10" x14ac:dyDescent="0.2">
      <c r="A126">
        <v>7</v>
      </c>
      <c r="B126">
        <v>57</v>
      </c>
      <c r="C126" t="s">
        <v>12</v>
      </c>
      <c r="D126" t="s">
        <v>13</v>
      </c>
      <c r="E126">
        <v>131.5</v>
      </c>
      <c r="F126">
        <v>71.7</v>
      </c>
      <c r="G126">
        <v>56</v>
      </c>
      <c r="H126">
        <v>125.6</v>
      </c>
      <c r="I126" t="s">
        <v>11</v>
      </c>
    </row>
    <row r="127" spans="1:10" x14ac:dyDescent="0.2">
      <c r="A127">
        <v>8</v>
      </c>
      <c r="B127">
        <v>40</v>
      </c>
      <c r="C127" t="s">
        <v>25</v>
      </c>
      <c r="D127" t="s">
        <v>13</v>
      </c>
      <c r="E127">
        <v>138</v>
      </c>
      <c r="F127">
        <v>83.4</v>
      </c>
      <c r="G127">
        <v>55</v>
      </c>
      <c r="H127">
        <v>124.8</v>
      </c>
      <c r="I127" t="s">
        <v>11</v>
      </c>
    </row>
    <row r="128" spans="1:10" x14ac:dyDescent="0.2">
      <c r="A128">
        <v>9</v>
      </c>
      <c r="B128">
        <v>48</v>
      </c>
      <c r="C128" t="s">
        <v>18</v>
      </c>
      <c r="D128" t="s">
        <v>10</v>
      </c>
      <c r="E128">
        <v>135</v>
      </c>
      <c r="F128">
        <v>78</v>
      </c>
      <c r="G128">
        <v>52.5</v>
      </c>
      <c r="H128">
        <v>123.6</v>
      </c>
      <c r="I128" t="s">
        <v>11</v>
      </c>
    </row>
    <row r="129" spans="1:9" x14ac:dyDescent="0.2">
      <c r="A129">
        <v>10</v>
      </c>
      <c r="B129">
        <v>41</v>
      </c>
      <c r="C129" t="s">
        <v>23</v>
      </c>
      <c r="D129" t="s">
        <v>24</v>
      </c>
      <c r="E129">
        <v>140</v>
      </c>
      <c r="F129">
        <v>87</v>
      </c>
      <c r="G129">
        <v>50</v>
      </c>
      <c r="H129">
        <v>122.6</v>
      </c>
      <c r="I129" t="s">
        <v>11</v>
      </c>
    </row>
    <row r="130" spans="1:9" x14ac:dyDescent="0.2">
      <c r="A130">
        <v>11</v>
      </c>
      <c r="B130">
        <v>51</v>
      </c>
      <c r="C130" t="s">
        <v>16</v>
      </c>
      <c r="D130" t="s">
        <v>17</v>
      </c>
      <c r="E130">
        <v>131</v>
      </c>
      <c r="F130">
        <v>70.8</v>
      </c>
      <c r="G130">
        <v>55.5</v>
      </c>
      <c r="H130">
        <v>121.1</v>
      </c>
      <c r="I130" t="s">
        <v>11</v>
      </c>
    </row>
    <row r="131" spans="1:9" x14ac:dyDescent="0.2">
      <c r="A131">
        <v>12</v>
      </c>
      <c r="B131">
        <v>44</v>
      </c>
      <c r="C131" t="s">
        <v>19</v>
      </c>
      <c r="D131" t="s">
        <v>10</v>
      </c>
      <c r="E131">
        <v>130.5</v>
      </c>
      <c r="F131">
        <v>69.900000000000006</v>
      </c>
      <c r="G131">
        <v>53</v>
      </c>
      <c r="H131">
        <v>117.7</v>
      </c>
      <c r="I131" t="s">
        <v>11</v>
      </c>
    </row>
    <row r="132" spans="1:9" x14ac:dyDescent="0.2">
      <c r="A132">
        <v>13</v>
      </c>
      <c r="B132">
        <v>56</v>
      </c>
      <c r="C132" t="s">
        <v>15</v>
      </c>
      <c r="D132" t="s">
        <v>10</v>
      </c>
      <c r="E132">
        <v>130</v>
      </c>
      <c r="F132">
        <v>69</v>
      </c>
      <c r="G132">
        <v>55</v>
      </c>
      <c r="H132">
        <v>116.8</v>
      </c>
      <c r="I132" t="s">
        <v>11</v>
      </c>
    </row>
    <row r="133" spans="1:9" x14ac:dyDescent="0.2">
      <c r="A133">
        <v>14</v>
      </c>
      <c r="B133">
        <v>49</v>
      </c>
      <c r="C133" t="s">
        <v>14</v>
      </c>
      <c r="D133" t="s">
        <v>13</v>
      </c>
      <c r="E133">
        <v>127</v>
      </c>
      <c r="F133">
        <v>63.6</v>
      </c>
      <c r="G133">
        <v>54</v>
      </c>
      <c r="H133">
        <v>114.7</v>
      </c>
      <c r="I133" t="s">
        <v>11</v>
      </c>
    </row>
    <row r="134" spans="1:9" x14ac:dyDescent="0.2">
      <c r="A134">
        <v>15</v>
      </c>
      <c r="B134">
        <v>45</v>
      </c>
      <c r="C134" t="s">
        <v>32</v>
      </c>
      <c r="D134" t="s">
        <v>30</v>
      </c>
      <c r="E134">
        <v>132.5</v>
      </c>
      <c r="F134">
        <v>73.5</v>
      </c>
      <c r="G134">
        <v>55.5</v>
      </c>
      <c r="H134">
        <v>113.7</v>
      </c>
      <c r="I134" t="s">
        <v>11</v>
      </c>
    </row>
    <row r="135" spans="1:9" x14ac:dyDescent="0.2">
      <c r="A135">
        <v>16</v>
      </c>
      <c r="B135">
        <v>23</v>
      </c>
      <c r="C135" t="s">
        <v>26</v>
      </c>
      <c r="D135" t="s">
        <v>27</v>
      </c>
      <c r="E135">
        <v>136</v>
      </c>
      <c r="F135">
        <v>79.8</v>
      </c>
      <c r="G135">
        <v>54</v>
      </c>
      <c r="H135">
        <v>111.8</v>
      </c>
      <c r="I135" t="s">
        <v>11</v>
      </c>
    </row>
    <row r="136" spans="1:9" x14ac:dyDescent="0.2">
      <c r="A136">
        <v>17</v>
      </c>
      <c r="B136">
        <v>43</v>
      </c>
      <c r="C136" t="s">
        <v>29</v>
      </c>
      <c r="D136" t="s">
        <v>30</v>
      </c>
      <c r="E136">
        <v>125</v>
      </c>
      <c r="F136">
        <v>60</v>
      </c>
      <c r="G136">
        <v>53.5</v>
      </c>
      <c r="H136">
        <v>111</v>
      </c>
      <c r="I136" t="s">
        <v>11</v>
      </c>
    </row>
    <row r="137" spans="1:9" x14ac:dyDescent="0.2">
      <c r="A137">
        <v>18</v>
      </c>
      <c r="B137">
        <v>46</v>
      </c>
      <c r="C137" t="s">
        <v>94</v>
      </c>
      <c r="D137" t="s">
        <v>13</v>
      </c>
      <c r="E137">
        <v>127</v>
      </c>
      <c r="F137">
        <v>63.6</v>
      </c>
      <c r="G137">
        <v>53.5</v>
      </c>
      <c r="H137">
        <v>110.4</v>
      </c>
      <c r="I137" t="s">
        <v>11</v>
      </c>
    </row>
    <row r="138" spans="1:9" x14ac:dyDescent="0.2">
      <c r="A138">
        <v>19</v>
      </c>
      <c r="B138">
        <v>47</v>
      </c>
      <c r="C138" t="s">
        <v>31</v>
      </c>
      <c r="D138" t="s">
        <v>21</v>
      </c>
      <c r="E138">
        <v>128.5</v>
      </c>
      <c r="F138">
        <v>66.3</v>
      </c>
      <c r="G138">
        <v>54</v>
      </c>
      <c r="H138">
        <v>110.2</v>
      </c>
      <c r="I138" t="s">
        <v>11</v>
      </c>
    </row>
    <row r="139" spans="1:9" x14ac:dyDescent="0.2">
      <c r="A139">
        <v>20</v>
      </c>
      <c r="B139">
        <v>28</v>
      </c>
      <c r="C139" t="s">
        <v>67</v>
      </c>
      <c r="D139" t="s">
        <v>59</v>
      </c>
      <c r="E139">
        <v>133</v>
      </c>
      <c r="F139">
        <v>74.400000000000006</v>
      </c>
      <c r="G139">
        <v>54</v>
      </c>
      <c r="H139">
        <v>109.3</v>
      </c>
      <c r="I139" t="s">
        <v>11</v>
      </c>
    </row>
    <row r="140" spans="1:9" x14ac:dyDescent="0.2">
      <c r="A140">
        <v>21</v>
      </c>
      <c r="B140">
        <v>16</v>
      </c>
      <c r="C140" t="s">
        <v>57</v>
      </c>
      <c r="D140" t="s">
        <v>27</v>
      </c>
      <c r="E140">
        <v>136</v>
      </c>
      <c r="F140">
        <v>79.8</v>
      </c>
      <c r="G140">
        <v>53</v>
      </c>
      <c r="H140">
        <v>108.9</v>
      </c>
      <c r="I140" t="s">
        <v>11</v>
      </c>
    </row>
    <row r="141" spans="1:9" x14ac:dyDescent="0.2">
      <c r="A141">
        <v>22</v>
      </c>
      <c r="B141">
        <v>36</v>
      </c>
      <c r="C141" t="s">
        <v>38</v>
      </c>
      <c r="D141" t="s">
        <v>36</v>
      </c>
      <c r="E141">
        <v>122.5</v>
      </c>
      <c r="F141">
        <v>55.5</v>
      </c>
      <c r="G141">
        <v>54</v>
      </c>
      <c r="H141">
        <v>104.2</v>
      </c>
      <c r="I141" t="s">
        <v>11</v>
      </c>
    </row>
    <row r="142" spans="1:9" x14ac:dyDescent="0.2">
      <c r="A142">
        <v>23</v>
      </c>
      <c r="B142">
        <v>31</v>
      </c>
      <c r="C142" t="s">
        <v>81</v>
      </c>
      <c r="D142" t="s">
        <v>44</v>
      </c>
      <c r="E142">
        <v>132.5</v>
      </c>
      <c r="F142">
        <v>73.5</v>
      </c>
      <c r="G142">
        <v>54</v>
      </c>
      <c r="H142">
        <v>104</v>
      </c>
      <c r="I142" t="s">
        <v>11</v>
      </c>
    </row>
    <row r="143" spans="1:9" x14ac:dyDescent="0.2">
      <c r="A143">
        <v>24</v>
      </c>
      <c r="B143">
        <v>32</v>
      </c>
      <c r="C143" t="s">
        <v>68</v>
      </c>
      <c r="D143" t="s">
        <v>24</v>
      </c>
      <c r="E143">
        <v>128</v>
      </c>
      <c r="F143">
        <v>65.400000000000006</v>
      </c>
      <c r="G143">
        <v>53</v>
      </c>
      <c r="H143">
        <v>103.5</v>
      </c>
      <c r="I143" t="s">
        <v>11</v>
      </c>
    </row>
    <row r="144" spans="1:9" x14ac:dyDescent="0.2">
      <c r="A144">
        <v>25</v>
      </c>
      <c r="B144">
        <v>25</v>
      </c>
      <c r="C144" t="s">
        <v>41</v>
      </c>
      <c r="D144" t="s">
        <v>42</v>
      </c>
      <c r="E144">
        <v>124.5</v>
      </c>
      <c r="F144">
        <v>59.1</v>
      </c>
      <c r="G144">
        <v>53</v>
      </c>
      <c r="H144">
        <v>102.4</v>
      </c>
      <c r="I144" t="s">
        <v>11</v>
      </c>
    </row>
    <row r="145" spans="1:9" x14ac:dyDescent="0.2">
      <c r="A145">
        <v>26</v>
      </c>
      <c r="B145">
        <v>30</v>
      </c>
      <c r="C145" t="s">
        <v>49</v>
      </c>
      <c r="D145" t="s">
        <v>27</v>
      </c>
      <c r="E145">
        <v>129</v>
      </c>
      <c r="F145">
        <v>67.2</v>
      </c>
      <c r="G145">
        <v>52.5</v>
      </c>
      <c r="H145">
        <v>101.7</v>
      </c>
      <c r="I145" t="s">
        <v>11</v>
      </c>
    </row>
    <row r="146" spans="1:9" x14ac:dyDescent="0.2">
      <c r="A146">
        <v>27</v>
      </c>
      <c r="B146">
        <v>35</v>
      </c>
      <c r="C146" t="s">
        <v>95</v>
      </c>
      <c r="D146" t="s">
        <v>17</v>
      </c>
      <c r="E146">
        <v>119.5</v>
      </c>
      <c r="F146">
        <v>50.1</v>
      </c>
      <c r="G146">
        <v>52</v>
      </c>
      <c r="H146">
        <v>98.5</v>
      </c>
      <c r="I146" t="s">
        <v>11</v>
      </c>
    </row>
    <row r="147" spans="1:9" x14ac:dyDescent="0.2">
      <c r="A147">
        <v>27</v>
      </c>
      <c r="B147">
        <v>34</v>
      </c>
      <c r="C147" t="s">
        <v>96</v>
      </c>
      <c r="D147" t="s">
        <v>36</v>
      </c>
      <c r="E147">
        <v>120.5</v>
      </c>
      <c r="F147">
        <v>51.9</v>
      </c>
      <c r="G147">
        <v>52.5</v>
      </c>
      <c r="H147">
        <v>98.5</v>
      </c>
      <c r="I147" t="s">
        <v>11</v>
      </c>
    </row>
    <row r="148" spans="1:9" x14ac:dyDescent="0.2">
      <c r="A148">
        <v>29</v>
      </c>
      <c r="B148">
        <v>2</v>
      </c>
      <c r="C148" t="s">
        <v>58</v>
      </c>
      <c r="D148" t="s">
        <v>59</v>
      </c>
      <c r="E148">
        <v>129.5</v>
      </c>
      <c r="F148">
        <v>68.099999999999994</v>
      </c>
      <c r="G148">
        <v>53.5</v>
      </c>
      <c r="H148">
        <v>97.7</v>
      </c>
      <c r="I148" t="s">
        <v>11</v>
      </c>
    </row>
    <row r="149" spans="1:9" x14ac:dyDescent="0.2">
      <c r="A149">
        <v>30</v>
      </c>
      <c r="B149">
        <v>42</v>
      </c>
      <c r="C149" t="s">
        <v>97</v>
      </c>
      <c r="D149" t="s">
        <v>30</v>
      </c>
      <c r="E149">
        <v>119.5</v>
      </c>
      <c r="F149">
        <v>50.1</v>
      </c>
      <c r="G149">
        <v>51</v>
      </c>
      <c r="H149">
        <v>97.5</v>
      </c>
      <c r="I149" t="s">
        <v>11</v>
      </c>
    </row>
    <row r="150" spans="1:9" x14ac:dyDescent="0.2">
      <c r="A150">
        <v>31</v>
      </c>
      <c r="B150">
        <v>22</v>
      </c>
      <c r="C150" t="s">
        <v>33</v>
      </c>
      <c r="D150" t="s">
        <v>34</v>
      </c>
      <c r="E150">
        <v>123</v>
      </c>
      <c r="F150">
        <v>56.4</v>
      </c>
      <c r="G150">
        <v>52.5</v>
      </c>
      <c r="H150">
        <v>94.3</v>
      </c>
      <c r="I150" t="s">
        <v>11</v>
      </c>
    </row>
    <row r="151" spans="1:9" x14ac:dyDescent="0.2">
      <c r="A151">
        <v>32</v>
      </c>
      <c r="B151">
        <v>24</v>
      </c>
      <c r="C151" t="s">
        <v>55</v>
      </c>
      <c r="D151" t="s">
        <v>56</v>
      </c>
      <c r="E151">
        <v>123</v>
      </c>
      <c r="F151">
        <v>56.4</v>
      </c>
      <c r="G151">
        <v>52</v>
      </c>
      <c r="H151">
        <v>93.1</v>
      </c>
      <c r="I151" t="s">
        <v>11</v>
      </c>
    </row>
    <row r="152" spans="1:9" x14ac:dyDescent="0.2">
      <c r="A152">
        <v>33</v>
      </c>
      <c r="B152">
        <v>14</v>
      </c>
      <c r="C152" t="s">
        <v>66</v>
      </c>
      <c r="D152" t="s">
        <v>27</v>
      </c>
      <c r="E152">
        <v>122</v>
      </c>
      <c r="F152">
        <v>54.6</v>
      </c>
      <c r="G152">
        <v>51</v>
      </c>
      <c r="H152">
        <v>92.3</v>
      </c>
      <c r="I152" t="s">
        <v>11</v>
      </c>
    </row>
    <row r="153" spans="1:9" x14ac:dyDescent="0.2">
      <c r="A153">
        <v>34</v>
      </c>
      <c r="B153">
        <v>20</v>
      </c>
      <c r="C153" t="s">
        <v>51</v>
      </c>
      <c r="D153" t="s">
        <v>52</v>
      </c>
      <c r="E153">
        <v>124</v>
      </c>
      <c r="F153">
        <v>58.2</v>
      </c>
      <c r="G153">
        <v>52.5</v>
      </c>
      <c r="H153">
        <v>92.1</v>
      </c>
      <c r="I153" t="s">
        <v>11</v>
      </c>
    </row>
    <row r="154" spans="1:9" x14ac:dyDescent="0.2">
      <c r="A154">
        <v>35</v>
      </c>
      <c r="B154">
        <v>29</v>
      </c>
      <c r="C154" t="s">
        <v>45</v>
      </c>
      <c r="D154" t="s">
        <v>46</v>
      </c>
      <c r="E154">
        <v>122.5</v>
      </c>
      <c r="F154">
        <v>55.5</v>
      </c>
      <c r="G154">
        <v>51</v>
      </c>
      <c r="H154">
        <v>91.1</v>
      </c>
      <c r="I154" t="s">
        <v>11</v>
      </c>
    </row>
    <row r="155" spans="1:9" x14ac:dyDescent="0.2">
      <c r="A155">
        <v>36</v>
      </c>
      <c r="B155">
        <v>7</v>
      </c>
      <c r="C155" t="s">
        <v>62</v>
      </c>
      <c r="D155" t="s">
        <v>59</v>
      </c>
      <c r="E155">
        <v>119</v>
      </c>
      <c r="F155">
        <v>49.2</v>
      </c>
      <c r="G155">
        <v>52</v>
      </c>
      <c r="H155">
        <v>90.8</v>
      </c>
      <c r="I155" t="s">
        <v>11</v>
      </c>
    </row>
    <row r="156" spans="1:9" x14ac:dyDescent="0.2">
      <c r="A156">
        <v>37</v>
      </c>
      <c r="B156">
        <v>50</v>
      </c>
      <c r="C156" t="s">
        <v>35</v>
      </c>
      <c r="D156" t="s">
        <v>36</v>
      </c>
      <c r="E156">
        <v>115</v>
      </c>
      <c r="F156">
        <v>42</v>
      </c>
      <c r="G156">
        <v>49.5</v>
      </c>
      <c r="H156">
        <v>89.5</v>
      </c>
      <c r="I156" t="s">
        <v>11</v>
      </c>
    </row>
    <row r="157" spans="1:9" x14ac:dyDescent="0.2">
      <c r="A157">
        <v>38</v>
      </c>
      <c r="B157">
        <v>3</v>
      </c>
      <c r="C157" t="s">
        <v>65</v>
      </c>
      <c r="D157" t="s">
        <v>46</v>
      </c>
      <c r="E157">
        <v>124.5</v>
      </c>
      <c r="F157">
        <v>59.1</v>
      </c>
      <c r="G157">
        <v>51</v>
      </c>
      <c r="H157">
        <v>88.7</v>
      </c>
      <c r="I157" t="s">
        <v>11</v>
      </c>
    </row>
    <row r="158" spans="1:9" x14ac:dyDescent="0.2">
      <c r="A158">
        <v>39</v>
      </c>
      <c r="B158">
        <v>1</v>
      </c>
      <c r="C158" t="s">
        <v>82</v>
      </c>
      <c r="D158" t="s">
        <v>74</v>
      </c>
      <c r="E158">
        <v>121.5</v>
      </c>
      <c r="F158">
        <v>53.7</v>
      </c>
      <c r="G158">
        <v>51</v>
      </c>
      <c r="H158">
        <v>86.8</v>
      </c>
      <c r="I158" t="s">
        <v>11</v>
      </c>
    </row>
    <row r="159" spans="1:9" x14ac:dyDescent="0.2">
      <c r="A159">
        <v>40</v>
      </c>
      <c r="B159">
        <v>37</v>
      </c>
      <c r="C159" t="s">
        <v>48</v>
      </c>
      <c r="D159" t="s">
        <v>17</v>
      </c>
      <c r="E159">
        <v>111</v>
      </c>
      <c r="F159">
        <v>34.799999999999997</v>
      </c>
      <c r="G159">
        <v>49.5</v>
      </c>
      <c r="H159">
        <v>84.8</v>
      </c>
      <c r="I159" t="s">
        <v>11</v>
      </c>
    </row>
    <row r="160" spans="1:9" x14ac:dyDescent="0.2">
      <c r="A160">
        <v>41</v>
      </c>
      <c r="B160">
        <v>27</v>
      </c>
      <c r="C160" t="s">
        <v>43</v>
      </c>
      <c r="D160" t="s">
        <v>44</v>
      </c>
      <c r="E160">
        <v>116.5</v>
      </c>
      <c r="F160">
        <v>44.7</v>
      </c>
      <c r="G160">
        <v>51</v>
      </c>
      <c r="H160">
        <v>80.900000000000006</v>
      </c>
      <c r="I160" t="s">
        <v>11</v>
      </c>
    </row>
    <row r="161" spans="1:9" x14ac:dyDescent="0.2">
      <c r="A161">
        <v>42</v>
      </c>
      <c r="B161">
        <v>8</v>
      </c>
      <c r="C161" t="s">
        <v>61</v>
      </c>
      <c r="D161" t="s">
        <v>56</v>
      </c>
      <c r="E161">
        <v>117</v>
      </c>
      <c r="F161">
        <v>45.6</v>
      </c>
      <c r="G161">
        <v>50.5</v>
      </c>
      <c r="H161">
        <v>80</v>
      </c>
      <c r="I161" t="s">
        <v>11</v>
      </c>
    </row>
    <row r="162" spans="1:9" x14ac:dyDescent="0.2">
      <c r="A162">
        <v>43</v>
      </c>
      <c r="B162">
        <v>12</v>
      </c>
      <c r="C162" t="s">
        <v>98</v>
      </c>
      <c r="D162" t="s">
        <v>59</v>
      </c>
      <c r="E162">
        <v>116.5</v>
      </c>
      <c r="F162">
        <v>44.7</v>
      </c>
      <c r="G162">
        <v>51</v>
      </c>
      <c r="H162">
        <v>79</v>
      </c>
      <c r="I162" t="s">
        <v>11</v>
      </c>
    </row>
    <row r="163" spans="1:9" x14ac:dyDescent="0.2">
      <c r="A163">
        <v>44</v>
      </c>
      <c r="B163">
        <v>18</v>
      </c>
      <c r="C163" t="s">
        <v>73</v>
      </c>
      <c r="D163" t="s">
        <v>74</v>
      </c>
      <c r="E163">
        <v>114</v>
      </c>
      <c r="F163">
        <v>40.200000000000003</v>
      </c>
      <c r="G163">
        <v>49.5</v>
      </c>
      <c r="H163">
        <v>77.2</v>
      </c>
      <c r="I163" t="s">
        <v>11</v>
      </c>
    </row>
    <row r="164" spans="1:9" x14ac:dyDescent="0.2">
      <c r="A164">
        <v>45</v>
      </c>
      <c r="B164">
        <v>13</v>
      </c>
      <c r="C164" t="s">
        <v>72</v>
      </c>
      <c r="D164" t="s">
        <v>44</v>
      </c>
      <c r="E164">
        <v>110.5</v>
      </c>
      <c r="F164">
        <v>33.9</v>
      </c>
      <c r="G164">
        <v>49.5</v>
      </c>
      <c r="H164">
        <v>77.099999999999994</v>
      </c>
      <c r="I164" t="s">
        <v>11</v>
      </c>
    </row>
    <row r="165" spans="1:9" x14ac:dyDescent="0.2">
      <c r="A165">
        <v>46</v>
      </c>
      <c r="B165">
        <v>17</v>
      </c>
      <c r="C165" t="s">
        <v>63</v>
      </c>
      <c r="D165" t="s">
        <v>64</v>
      </c>
      <c r="E165">
        <v>114.5</v>
      </c>
      <c r="F165">
        <v>41.1</v>
      </c>
      <c r="G165">
        <v>50</v>
      </c>
      <c r="H165">
        <v>73.5</v>
      </c>
      <c r="I165" t="s">
        <v>11</v>
      </c>
    </row>
    <row r="166" spans="1:9" x14ac:dyDescent="0.2">
      <c r="A166">
        <v>47</v>
      </c>
      <c r="B166">
        <v>6</v>
      </c>
      <c r="C166" t="s">
        <v>77</v>
      </c>
      <c r="D166" t="s">
        <v>78</v>
      </c>
      <c r="E166">
        <v>111</v>
      </c>
      <c r="F166">
        <v>34.799999999999997</v>
      </c>
      <c r="G166">
        <v>49</v>
      </c>
      <c r="H166">
        <v>70.900000000000006</v>
      </c>
      <c r="I166" t="s">
        <v>11</v>
      </c>
    </row>
    <row r="167" spans="1:9" x14ac:dyDescent="0.2">
      <c r="A167">
        <v>48</v>
      </c>
      <c r="B167">
        <v>21</v>
      </c>
      <c r="C167" t="s">
        <v>69</v>
      </c>
      <c r="D167" t="s">
        <v>52</v>
      </c>
      <c r="E167">
        <v>114</v>
      </c>
      <c r="F167">
        <v>40.200000000000003</v>
      </c>
      <c r="G167">
        <v>49.5</v>
      </c>
      <c r="H167">
        <v>69.900000000000006</v>
      </c>
      <c r="I167" t="s">
        <v>11</v>
      </c>
    </row>
    <row r="168" spans="1:9" x14ac:dyDescent="0.2">
      <c r="A168">
        <v>49</v>
      </c>
      <c r="B168">
        <v>39</v>
      </c>
      <c r="C168" t="s">
        <v>40</v>
      </c>
      <c r="D168" t="s">
        <v>30</v>
      </c>
      <c r="E168">
        <v>103.5</v>
      </c>
      <c r="F168">
        <v>21.3</v>
      </c>
      <c r="G168">
        <v>46</v>
      </c>
      <c r="H168">
        <v>69.599999999999994</v>
      </c>
      <c r="I168" t="s">
        <v>11</v>
      </c>
    </row>
    <row r="169" spans="1:9" x14ac:dyDescent="0.2">
      <c r="A169">
        <v>50</v>
      </c>
      <c r="B169">
        <v>19</v>
      </c>
      <c r="C169" t="s">
        <v>60</v>
      </c>
      <c r="D169" t="s">
        <v>56</v>
      </c>
      <c r="E169">
        <v>107.5</v>
      </c>
      <c r="F169">
        <v>28.5</v>
      </c>
      <c r="G169">
        <v>49.5</v>
      </c>
      <c r="H169">
        <v>68.099999999999994</v>
      </c>
      <c r="I169" t="s">
        <v>11</v>
      </c>
    </row>
    <row r="170" spans="1:9" x14ac:dyDescent="0.2">
      <c r="A170">
        <v>51</v>
      </c>
      <c r="B170">
        <v>26</v>
      </c>
      <c r="C170" t="s">
        <v>70</v>
      </c>
      <c r="D170" t="s">
        <v>46</v>
      </c>
      <c r="E170">
        <v>115</v>
      </c>
      <c r="F170">
        <v>42</v>
      </c>
      <c r="G170">
        <v>45</v>
      </c>
      <c r="H170">
        <v>67.900000000000006</v>
      </c>
    </row>
    <row r="171" spans="1:9" x14ac:dyDescent="0.2">
      <c r="A171">
        <v>52</v>
      </c>
      <c r="B171">
        <v>4</v>
      </c>
      <c r="C171" t="s">
        <v>99</v>
      </c>
      <c r="D171" t="s">
        <v>44</v>
      </c>
      <c r="E171">
        <v>106.5</v>
      </c>
      <c r="F171">
        <v>26.7</v>
      </c>
      <c r="G171">
        <v>48</v>
      </c>
      <c r="H171">
        <v>62.2</v>
      </c>
    </row>
    <row r="172" spans="1:9" x14ac:dyDescent="0.2">
      <c r="A172">
        <v>53</v>
      </c>
      <c r="B172">
        <v>5</v>
      </c>
      <c r="C172" t="s">
        <v>71</v>
      </c>
      <c r="D172" t="s">
        <v>46</v>
      </c>
      <c r="E172">
        <v>104.5</v>
      </c>
      <c r="F172">
        <v>23.1</v>
      </c>
      <c r="G172">
        <v>47</v>
      </c>
      <c r="H172">
        <v>61.1</v>
      </c>
    </row>
    <row r="173" spans="1:9" x14ac:dyDescent="0.2">
      <c r="A173">
        <v>54</v>
      </c>
      <c r="B173">
        <v>10</v>
      </c>
      <c r="C173" t="s">
        <v>75</v>
      </c>
      <c r="D173" t="s">
        <v>56</v>
      </c>
      <c r="E173">
        <v>100.5</v>
      </c>
      <c r="F173">
        <v>15.9</v>
      </c>
      <c r="G173">
        <v>47</v>
      </c>
      <c r="H173">
        <v>50.3</v>
      </c>
    </row>
    <row r="174" spans="1:9" x14ac:dyDescent="0.2">
      <c r="A174">
        <v>55</v>
      </c>
      <c r="B174">
        <v>9</v>
      </c>
      <c r="C174" t="s">
        <v>79</v>
      </c>
      <c r="D174" t="s">
        <v>64</v>
      </c>
      <c r="E174">
        <v>101.5</v>
      </c>
      <c r="F174">
        <v>17.7</v>
      </c>
      <c r="G174">
        <v>46.5</v>
      </c>
      <c r="H174">
        <v>46.4</v>
      </c>
    </row>
    <row r="175" spans="1:9" x14ac:dyDescent="0.2">
      <c r="A175">
        <v>56</v>
      </c>
      <c r="B175">
        <v>11</v>
      </c>
      <c r="C175" t="s">
        <v>84</v>
      </c>
      <c r="D175" t="s">
        <v>85</v>
      </c>
      <c r="E175">
        <v>96.5</v>
      </c>
      <c r="F175">
        <v>8.6999999999999993</v>
      </c>
      <c r="G175">
        <v>46.5</v>
      </c>
      <c r="H175">
        <v>36.4</v>
      </c>
    </row>
    <row r="176" spans="1:9" x14ac:dyDescent="0.2">
      <c r="A176">
        <v>15</v>
      </c>
      <c r="B176" t="s">
        <v>83</v>
      </c>
      <c r="C176" t="s">
        <v>74</v>
      </c>
      <c r="D176" t="s">
        <v>100</v>
      </c>
    </row>
    <row r="178" spans="1:11" x14ac:dyDescent="0.2">
      <c r="A178" t="s">
        <v>101</v>
      </c>
    </row>
    <row r="180" spans="1:11" x14ac:dyDescent="0.2">
      <c r="E180" s="1" t="s">
        <v>145</v>
      </c>
      <c r="F180" s="1"/>
      <c r="G180" s="1"/>
      <c r="H180" s="1" t="s">
        <v>144</v>
      </c>
      <c r="I180" s="1"/>
      <c r="J180" s="1"/>
      <c r="K180" t="s">
        <v>143</v>
      </c>
    </row>
    <row r="181" spans="1:11" x14ac:dyDescent="0.2">
      <c r="A181" t="s">
        <v>0</v>
      </c>
      <c r="B181" t="s">
        <v>1</v>
      </c>
      <c r="C181" t="s">
        <v>3</v>
      </c>
      <c r="D181" t="s">
        <v>183</v>
      </c>
      <c r="E181" t="s">
        <v>4</v>
      </c>
      <c r="F181" t="s">
        <v>142</v>
      </c>
      <c r="G181" t="s">
        <v>0</v>
      </c>
      <c r="H181" t="s">
        <v>4</v>
      </c>
      <c r="I181" t="s">
        <v>142</v>
      </c>
      <c r="J181" t="s">
        <v>0</v>
      </c>
      <c r="K181" t="s">
        <v>142</v>
      </c>
    </row>
    <row r="182" spans="1:11" x14ac:dyDescent="0.2">
      <c r="A182" t="s">
        <v>86</v>
      </c>
      <c r="B182">
        <v>50</v>
      </c>
      <c r="C182" t="s">
        <v>12</v>
      </c>
      <c r="D182" t="s">
        <v>13</v>
      </c>
      <c r="E182">
        <v>135</v>
      </c>
      <c r="F182">
        <v>143.80000000000001</v>
      </c>
      <c r="G182">
        <v>1</v>
      </c>
      <c r="H182">
        <v>136.5</v>
      </c>
      <c r="I182">
        <v>141.9</v>
      </c>
      <c r="J182">
        <v>3</v>
      </c>
      <c r="K182">
        <v>285.7</v>
      </c>
    </row>
    <row r="183" spans="1:11" x14ac:dyDescent="0.2">
      <c r="A183" t="s">
        <v>87</v>
      </c>
      <c r="B183">
        <v>48</v>
      </c>
      <c r="C183" t="s">
        <v>9</v>
      </c>
      <c r="D183" t="s">
        <v>10</v>
      </c>
      <c r="E183">
        <v>135.5</v>
      </c>
      <c r="F183">
        <v>138.80000000000001</v>
      </c>
      <c r="G183">
        <v>3</v>
      </c>
      <c r="H183">
        <v>142</v>
      </c>
      <c r="I183">
        <v>143.5</v>
      </c>
      <c r="J183">
        <v>2</v>
      </c>
      <c r="K183">
        <v>282.3</v>
      </c>
    </row>
    <row r="184" spans="1:11" x14ac:dyDescent="0.2">
      <c r="A184" t="s">
        <v>88</v>
      </c>
      <c r="B184">
        <v>45</v>
      </c>
      <c r="C184" t="s">
        <v>37</v>
      </c>
      <c r="D184" t="s">
        <v>21</v>
      </c>
      <c r="E184">
        <v>137.5</v>
      </c>
      <c r="F184">
        <v>138.30000000000001</v>
      </c>
      <c r="G184">
        <v>4</v>
      </c>
      <c r="H184">
        <v>134.5</v>
      </c>
      <c r="I184">
        <v>137</v>
      </c>
      <c r="J184">
        <v>6</v>
      </c>
      <c r="K184">
        <v>275.3</v>
      </c>
    </row>
    <row r="185" spans="1:11" x14ac:dyDescent="0.2">
      <c r="A185">
        <v>4</v>
      </c>
      <c r="B185">
        <v>47</v>
      </c>
      <c r="C185" t="s">
        <v>20</v>
      </c>
      <c r="D185" t="s">
        <v>21</v>
      </c>
      <c r="E185">
        <v>131</v>
      </c>
      <c r="F185">
        <v>128.9</v>
      </c>
      <c r="G185">
        <v>15</v>
      </c>
      <c r="H185">
        <v>138.5</v>
      </c>
      <c r="I185">
        <v>144.19999999999999</v>
      </c>
      <c r="J185">
        <v>1</v>
      </c>
      <c r="K185">
        <v>273.10000000000002</v>
      </c>
    </row>
    <row r="186" spans="1:11" x14ac:dyDescent="0.2">
      <c r="A186">
        <v>5</v>
      </c>
      <c r="B186">
        <v>46</v>
      </c>
      <c r="C186" t="s">
        <v>28</v>
      </c>
      <c r="D186" t="s">
        <v>21</v>
      </c>
      <c r="E186">
        <v>133</v>
      </c>
      <c r="F186">
        <v>132.1</v>
      </c>
      <c r="G186">
        <v>9</v>
      </c>
      <c r="H186">
        <v>134.5</v>
      </c>
      <c r="I186">
        <v>139.5</v>
      </c>
      <c r="J186">
        <v>4</v>
      </c>
      <c r="K186">
        <v>271.60000000000002</v>
      </c>
    </row>
    <row r="187" spans="1:11" x14ac:dyDescent="0.2">
      <c r="A187">
        <v>6</v>
      </c>
      <c r="B187">
        <v>31</v>
      </c>
      <c r="C187" t="s">
        <v>47</v>
      </c>
      <c r="D187" t="s">
        <v>17</v>
      </c>
      <c r="E187">
        <v>140</v>
      </c>
      <c r="F187">
        <v>140.4</v>
      </c>
      <c r="G187">
        <v>2</v>
      </c>
      <c r="H187">
        <v>131</v>
      </c>
      <c r="I187">
        <v>127.3</v>
      </c>
      <c r="J187">
        <v>9</v>
      </c>
      <c r="K187">
        <v>267.7</v>
      </c>
    </row>
    <row r="188" spans="1:11" x14ac:dyDescent="0.2">
      <c r="A188">
        <v>7</v>
      </c>
      <c r="B188">
        <v>37</v>
      </c>
      <c r="C188" t="s">
        <v>19</v>
      </c>
      <c r="D188" t="s">
        <v>10</v>
      </c>
      <c r="E188">
        <v>132</v>
      </c>
      <c r="F188">
        <v>129.5</v>
      </c>
      <c r="G188">
        <v>14</v>
      </c>
      <c r="H188">
        <v>137.5</v>
      </c>
      <c r="I188">
        <v>138.1</v>
      </c>
      <c r="J188">
        <v>5</v>
      </c>
      <c r="K188">
        <v>267.60000000000002</v>
      </c>
    </row>
    <row r="189" spans="1:11" x14ac:dyDescent="0.2">
      <c r="A189">
        <v>8</v>
      </c>
      <c r="B189">
        <v>40</v>
      </c>
      <c r="C189" t="s">
        <v>31</v>
      </c>
      <c r="D189" t="s">
        <v>21</v>
      </c>
      <c r="E189">
        <v>134.5</v>
      </c>
      <c r="F189">
        <v>134.69999999999999</v>
      </c>
      <c r="G189">
        <v>6</v>
      </c>
      <c r="H189">
        <v>131.5</v>
      </c>
      <c r="I189">
        <v>132.6</v>
      </c>
      <c r="J189">
        <v>7</v>
      </c>
      <c r="K189">
        <v>267.3</v>
      </c>
    </row>
    <row r="190" spans="1:11" x14ac:dyDescent="0.2">
      <c r="A190">
        <v>9</v>
      </c>
      <c r="B190">
        <v>49</v>
      </c>
      <c r="C190" t="s">
        <v>15</v>
      </c>
      <c r="D190" t="s">
        <v>10</v>
      </c>
      <c r="E190">
        <v>130</v>
      </c>
      <c r="F190">
        <v>131.5</v>
      </c>
      <c r="G190">
        <v>11</v>
      </c>
      <c r="H190">
        <v>127.5</v>
      </c>
      <c r="I190">
        <v>128.5</v>
      </c>
      <c r="J190">
        <v>8</v>
      </c>
      <c r="K190">
        <v>260</v>
      </c>
    </row>
    <row r="191" spans="1:11" x14ac:dyDescent="0.2">
      <c r="A191">
        <v>10</v>
      </c>
      <c r="B191">
        <v>42</v>
      </c>
      <c r="C191" t="s">
        <v>14</v>
      </c>
      <c r="D191" t="s">
        <v>13</v>
      </c>
      <c r="E191">
        <v>134.5</v>
      </c>
      <c r="F191">
        <v>137.4</v>
      </c>
      <c r="G191">
        <v>5</v>
      </c>
      <c r="H191">
        <v>126</v>
      </c>
      <c r="I191">
        <v>120.6</v>
      </c>
      <c r="J191">
        <v>17</v>
      </c>
      <c r="K191">
        <v>258</v>
      </c>
    </row>
    <row r="192" spans="1:11" x14ac:dyDescent="0.2">
      <c r="A192">
        <v>10</v>
      </c>
      <c r="B192">
        <v>36</v>
      </c>
      <c r="C192" t="s">
        <v>29</v>
      </c>
      <c r="D192" t="s">
        <v>30</v>
      </c>
      <c r="E192">
        <v>134</v>
      </c>
      <c r="F192">
        <v>132.4</v>
      </c>
      <c r="G192">
        <v>8</v>
      </c>
      <c r="H192">
        <v>127.5</v>
      </c>
      <c r="I192">
        <v>125.6</v>
      </c>
      <c r="J192">
        <v>11</v>
      </c>
      <c r="K192">
        <v>258</v>
      </c>
    </row>
    <row r="193" spans="1:11" x14ac:dyDescent="0.2">
      <c r="A193">
        <v>10</v>
      </c>
      <c r="B193">
        <v>26</v>
      </c>
      <c r="C193" t="s">
        <v>39</v>
      </c>
      <c r="D193" t="s">
        <v>36</v>
      </c>
      <c r="E193">
        <v>135.5</v>
      </c>
      <c r="F193">
        <v>134</v>
      </c>
      <c r="G193">
        <v>7</v>
      </c>
      <c r="H193">
        <v>128</v>
      </c>
      <c r="I193">
        <v>124</v>
      </c>
      <c r="J193">
        <v>15</v>
      </c>
      <c r="K193">
        <v>258</v>
      </c>
    </row>
    <row r="194" spans="1:11" x14ac:dyDescent="0.2">
      <c r="A194">
        <v>13</v>
      </c>
      <c r="B194">
        <v>34</v>
      </c>
      <c r="C194" t="s">
        <v>23</v>
      </c>
      <c r="D194" t="s">
        <v>24</v>
      </c>
      <c r="E194">
        <v>133.5</v>
      </c>
      <c r="F194">
        <v>131.6</v>
      </c>
      <c r="G194">
        <v>10</v>
      </c>
      <c r="H194">
        <v>130.5</v>
      </c>
      <c r="I194">
        <v>125</v>
      </c>
      <c r="J194">
        <v>13</v>
      </c>
      <c r="K194">
        <v>256.60000000000002</v>
      </c>
    </row>
    <row r="195" spans="1:11" x14ac:dyDescent="0.2">
      <c r="A195">
        <v>14</v>
      </c>
      <c r="B195">
        <v>41</v>
      </c>
      <c r="C195" t="s">
        <v>18</v>
      </c>
      <c r="D195" t="s">
        <v>10</v>
      </c>
      <c r="E195">
        <v>130</v>
      </c>
      <c r="F195">
        <v>128.69999999999999</v>
      </c>
      <c r="G195">
        <v>16</v>
      </c>
      <c r="H195">
        <v>130.5</v>
      </c>
      <c r="I195">
        <v>126.7</v>
      </c>
      <c r="J195">
        <v>10</v>
      </c>
      <c r="K195">
        <v>255.4</v>
      </c>
    </row>
    <row r="196" spans="1:11" x14ac:dyDescent="0.2">
      <c r="A196">
        <v>15</v>
      </c>
      <c r="B196">
        <v>39</v>
      </c>
      <c r="C196" t="s">
        <v>94</v>
      </c>
      <c r="D196" t="s">
        <v>13</v>
      </c>
      <c r="E196">
        <v>132</v>
      </c>
      <c r="F196">
        <v>131.19999999999999</v>
      </c>
      <c r="G196">
        <v>12</v>
      </c>
      <c r="H196">
        <v>129.5</v>
      </c>
      <c r="I196">
        <v>122.2</v>
      </c>
      <c r="J196">
        <v>16</v>
      </c>
      <c r="K196">
        <v>253.4</v>
      </c>
    </row>
    <row r="197" spans="1:11" x14ac:dyDescent="0.2">
      <c r="A197">
        <v>16</v>
      </c>
      <c r="B197">
        <v>38</v>
      </c>
      <c r="C197" t="s">
        <v>32</v>
      </c>
      <c r="D197" t="s">
        <v>30</v>
      </c>
      <c r="E197">
        <v>130</v>
      </c>
      <c r="F197">
        <v>124</v>
      </c>
      <c r="G197">
        <v>18</v>
      </c>
      <c r="H197">
        <v>130.5</v>
      </c>
      <c r="I197">
        <v>124.3</v>
      </c>
      <c r="J197">
        <v>14</v>
      </c>
      <c r="K197">
        <v>248.3</v>
      </c>
    </row>
    <row r="198" spans="1:11" x14ac:dyDescent="0.2">
      <c r="A198">
        <v>17</v>
      </c>
      <c r="B198">
        <v>32</v>
      </c>
      <c r="C198" t="s">
        <v>40</v>
      </c>
      <c r="D198" t="s">
        <v>30</v>
      </c>
      <c r="E198">
        <v>130.5</v>
      </c>
      <c r="F198">
        <v>122.4</v>
      </c>
      <c r="G198">
        <v>19</v>
      </c>
      <c r="H198">
        <v>130</v>
      </c>
      <c r="I198">
        <v>125.1</v>
      </c>
      <c r="J198">
        <v>12</v>
      </c>
      <c r="K198">
        <v>247.5</v>
      </c>
    </row>
    <row r="199" spans="1:11" x14ac:dyDescent="0.2">
      <c r="A199">
        <v>18</v>
      </c>
      <c r="B199">
        <v>44</v>
      </c>
      <c r="C199" t="s">
        <v>16</v>
      </c>
      <c r="D199" t="s">
        <v>17</v>
      </c>
      <c r="E199">
        <v>131.5</v>
      </c>
      <c r="F199">
        <v>130.6</v>
      </c>
      <c r="G199">
        <v>13</v>
      </c>
      <c r="H199">
        <v>125.5</v>
      </c>
      <c r="I199">
        <v>116.8</v>
      </c>
      <c r="J199">
        <v>21</v>
      </c>
      <c r="K199">
        <v>247.4</v>
      </c>
    </row>
    <row r="200" spans="1:11" x14ac:dyDescent="0.2">
      <c r="A200">
        <v>19</v>
      </c>
      <c r="B200">
        <v>33</v>
      </c>
      <c r="C200" t="s">
        <v>25</v>
      </c>
      <c r="D200" t="s">
        <v>13</v>
      </c>
      <c r="E200">
        <v>128.5</v>
      </c>
      <c r="F200">
        <v>124.2</v>
      </c>
      <c r="G200">
        <v>17</v>
      </c>
      <c r="H200">
        <v>129.5</v>
      </c>
      <c r="I200">
        <v>120.4</v>
      </c>
      <c r="J200">
        <v>18</v>
      </c>
      <c r="K200">
        <v>244.6</v>
      </c>
    </row>
    <row r="201" spans="1:11" x14ac:dyDescent="0.2">
      <c r="A201">
        <v>20</v>
      </c>
      <c r="B201">
        <v>22</v>
      </c>
      <c r="C201" t="s">
        <v>45</v>
      </c>
      <c r="D201" t="s">
        <v>46</v>
      </c>
      <c r="E201">
        <v>129.5</v>
      </c>
      <c r="F201">
        <v>121.9</v>
      </c>
      <c r="G201">
        <v>20</v>
      </c>
      <c r="H201">
        <v>124</v>
      </c>
      <c r="I201">
        <v>113.5</v>
      </c>
      <c r="J201">
        <v>23</v>
      </c>
      <c r="K201">
        <v>235.4</v>
      </c>
    </row>
    <row r="202" spans="1:11" x14ac:dyDescent="0.2">
      <c r="A202">
        <v>21</v>
      </c>
      <c r="B202">
        <v>19</v>
      </c>
      <c r="C202" t="s">
        <v>41</v>
      </c>
      <c r="D202" t="s">
        <v>42</v>
      </c>
      <c r="E202">
        <v>127.5</v>
      </c>
      <c r="F202">
        <v>117.4</v>
      </c>
      <c r="G202">
        <v>23</v>
      </c>
      <c r="H202">
        <v>126</v>
      </c>
      <c r="I202">
        <v>117.9</v>
      </c>
      <c r="J202">
        <v>20</v>
      </c>
      <c r="K202">
        <v>235.3</v>
      </c>
    </row>
    <row r="203" spans="1:11" x14ac:dyDescent="0.2">
      <c r="A203">
        <v>22</v>
      </c>
      <c r="B203">
        <v>27</v>
      </c>
      <c r="C203" t="s">
        <v>96</v>
      </c>
      <c r="D203" t="s">
        <v>36</v>
      </c>
      <c r="E203">
        <v>124</v>
      </c>
      <c r="F203">
        <v>114.1</v>
      </c>
      <c r="G203">
        <v>27</v>
      </c>
      <c r="H203">
        <v>125.5</v>
      </c>
      <c r="I203">
        <v>120.1</v>
      </c>
      <c r="J203">
        <v>19</v>
      </c>
      <c r="K203">
        <v>234.2</v>
      </c>
    </row>
    <row r="204" spans="1:11" x14ac:dyDescent="0.2">
      <c r="A204">
        <v>23</v>
      </c>
      <c r="B204">
        <v>18</v>
      </c>
      <c r="C204" t="s">
        <v>55</v>
      </c>
      <c r="D204" t="s">
        <v>56</v>
      </c>
      <c r="E204">
        <v>127.5</v>
      </c>
      <c r="F204">
        <v>118</v>
      </c>
      <c r="G204">
        <v>22</v>
      </c>
      <c r="H204">
        <v>125</v>
      </c>
      <c r="I204">
        <v>114.4</v>
      </c>
      <c r="J204">
        <v>22</v>
      </c>
      <c r="K204">
        <v>232.4</v>
      </c>
    </row>
    <row r="205" spans="1:11" x14ac:dyDescent="0.2">
      <c r="A205">
        <v>24</v>
      </c>
      <c r="B205">
        <v>43</v>
      </c>
      <c r="C205" t="s">
        <v>35</v>
      </c>
      <c r="D205" t="s">
        <v>36</v>
      </c>
      <c r="E205">
        <v>122</v>
      </c>
      <c r="F205">
        <v>114.8</v>
      </c>
      <c r="G205">
        <v>26</v>
      </c>
      <c r="H205">
        <v>122</v>
      </c>
      <c r="I205">
        <v>110</v>
      </c>
      <c r="J205">
        <v>24</v>
      </c>
      <c r="K205">
        <v>224.8</v>
      </c>
    </row>
    <row r="206" spans="1:11" x14ac:dyDescent="0.2">
      <c r="A206">
        <v>25</v>
      </c>
      <c r="B206">
        <v>20</v>
      </c>
      <c r="C206" t="s">
        <v>43</v>
      </c>
      <c r="D206" t="s">
        <v>44</v>
      </c>
      <c r="E206">
        <v>125.5</v>
      </c>
      <c r="F206">
        <v>115.9</v>
      </c>
      <c r="G206">
        <v>25</v>
      </c>
      <c r="H206">
        <v>122</v>
      </c>
      <c r="I206">
        <v>107.1</v>
      </c>
      <c r="J206">
        <v>25</v>
      </c>
      <c r="K206">
        <v>223</v>
      </c>
    </row>
    <row r="207" spans="1:11" x14ac:dyDescent="0.2">
      <c r="A207">
        <v>26</v>
      </c>
      <c r="B207">
        <v>17</v>
      </c>
      <c r="C207" t="s">
        <v>26</v>
      </c>
      <c r="D207" t="s">
        <v>27</v>
      </c>
      <c r="E207">
        <v>125</v>
      </c>
      <c r="F207">
        <v>116.4</v>
      </c>
      <c r="G207">
        <v>24</v>
      </c>
      <c r="H207">
        <v>118</v>
      </c>
      <c r="I207">
        <v>104.2</v>
      </c>
      <c r="J207">
        <v>26</v>
      </c>
      <c r="K207">
        <v>220.6</v>
      </c>
    </row>
    <row r="208" spans="1:11" x14ac:dyDescent="0.2">
      <c r="A208">
        <v>27</v>
      </c>
      <c r="B208">
        <v>35</v>
      </c>
      <c r="C208" t="s">
        <v>97</v>
      </c>
      <c r="D208" t="s">
        <v>30</v>
      </c>
      <c r="E208">
        <v>127</v>
      </c>
      <c r="F208">
        <v>118.1</v>
      </c>
      <c r="G208">
        <v>21</v>
      </c>
      <c r="H208">
        <v>120</v>
      </c>
      <c r="I208">
        <v>102.4</v>
      </c>
      <c r="J208">
        <v>27</v>
      </c>
      <c r="K208">
        <v>220.5</v>
      </c>
    </row>
    <row r="209" spans="1:11" x14ac:dyDescent="0.2">
      <c r="A209">
        <v>28</v>
      </c>
      <c r="B209">
        <v>5</v>
      </c>
      <c r="C209" t="s">
        <v>62</v>
      </c>
      <c r="D209" t="s">
        <v>59</v>
      </c>
      <c r="E209">
        <v>124.5</v>
      </c>
      <c r="F209">
        <v>110.6</v>
      </c>
      <c r="G209">
        <v>30</v>
      </c>
      <c r="H209">
        <v>115.5</v>
      </c>
      <c r="I209">
        <v>100</v>
      </c>
      <c r="J209">
        <v>28</v>
      </c>
      <c r="K209">
        <v>210.6</v>
      </c>
    </row>
    <row r="210" spans="1:11" x14ac:dyDescent="0.2">
      <c r="A210">
        <v>29</v>
      </c>
      <c r="B210">
        <v>24</v>
      </c>
      <c r="C210" t="s">
        <v>81</v>
      </c>
      <c r="D210" t="s">
        <v>44</v>
      </c>
      <c r="E210">
        <v>124.5</v>
      </c>
      <c r="F210">
        <v>112</v>
      </c>
      <c r="G210">
        <v>28</v>
      </c>
      <c r="H210">
        <v>113</v>
      </c>
      <c r="I210">
        <v>93.1</v>
      </c>
      <c r="J210">
        <v>29</v>
      </c>
      <c r="K210">
        <v>205.1</v>
      </c>
    </row>
    <row r="211" spans="1:11" x14ac:dyDescent="0.2">
      <c r="A211">
        <v>30</v>
      </c>
      <c r="B211">
        <v>23</v>
      </c>
      <c r="C211" t="s">
        <v>49</v>
      </c>
      <c r="D211" t="s">
        <v>27</v>
      </c>
      <c r="E211">
        <v>122.5</v>
      </c>
      <c r="F211">
        <v>111.2</v>
      </c>
      <c r="G211">
        <v>29</v>
      </c>
      <c r="H211">
        <v>110.5</v>
      </c>
      <c r="I211">
        <v>85.1</v>
      </c>
      <c r="J211">
        <v>30</v>
      </c>
      <c r="K211">
        <v>196.3</v>
      </c>
    </row>
    <row r="212" spans="1:11" x14ac:dyDescent="0.2">
      <c r="A212">
        <v>31</v>
      </c>
      <c r="B212">
        <v>28</v>
      </c>
      <c r="C212" t="s">
        <v>95</v>
      </c>
      <c r="D212" t="s">
        <v>17</v>
      </c>
      <c r="E212">
        <v>121</v>
      </c>
      <c r="F212">
        <v>110</v>
      </c>
      <c r="G212">
        <v>31</v>
      </c>
      <c r="H212" t="s">
        <v>89</v>
      </c>
    </row>
    <row r="213" spans="1:11" x14ac:dyDescent="0.2">
      <c r="A213">
        <v>32</v>
      </c>
      <c r="B213">
        <v>30</v>
      </c>
      <c r="C213" t="s">
        <v>48</v>
      </c>
      <c r="D213" t="s">
        <v>17</v>
      </c>
      <c r="E213">
        <v>124</v>
      </c>
      <c r="F213">
        <v>109.8</v>
      </c>
      <c r="G213">
        <v>32</v>
      </c>
    </row>
    <row r="214" spans="1:11" x14ac:dyDescent="0.2">
      <c r="A214">
        <v>33</v>
      </c>
      <c r="B214">
        <v>29</v>
      </c>
      <c r="C214" t="s">
        <v>38</v>
      </c>
      <c r="D214" t="s">
        <v>36</v>
      </c>
      <c r="E214">
        <v>121</v>
      </c>
      <c r="F214">
        <v>107.9</v>
      </c>
      <c r="G214">
        <v>33</v>
      </c>
    </row>
    <row r="215" spans="1:11" x14ac:dyDescent="0.2">
      <c r="A215">
        <v>34</v>
      </c>
      <c r="B215">
        <v>2</v>
      </c>
      <c r="C215" t="s">
        <v>58</v>
      </c>
      <c r="D215" t="s">
        <v>59</v>
      </c>
      <c r="E215">
        <v>120</v>
      </c>
      <c r="F215">
        <v>107.6</v>
      </c>
      <c r="G215">
        <v>34</v>
      </c>
    </row>
    <row r="216" spans="1:11" x14ac:dyDescent="0.2">
      <c r="A216">
        <v>35</v>
      </c>
      <c r="B216">
        <v>16</v>
      </c>
      <c r="C216" t="s">
        <v>33</v>
      </c>
      <c r="D216" t="s">
        <v>34</v>
      </c>
      <c r="E216">
        <v>119.5</v>
      </c>
      <c r="F216">
        <v>105.9</v>
      </c>
      <c r="G216">
        <v>35</v>
      </c>
    </row>
    <row r="217" spans="1:11" x14ac:dyDescent="0.2">
      <c r="A217">
        <v>36</v>
      </c>
      <c r="B217">
        <v>25</v>
      </c>
      <c r="C217" t="s">
        <v>68</v>
      </c>
      <c r="D217" t="s">
        <v>24</v>
      </c>
      <c r="E217">
        <v>123</v>
      </c>
      <c r="F217">
        <v>105.8</v>
      </c>
      <c r="G217">
        <v>36</v>
      </c>
    </row>
    <row r="218" spans="1:11" x14ac:dyDescent="0.2">
      <c r="A218">
        <v>37</v>
      </c>
      <c r="B218">
        <v>21</v>
      </c>
      <c r="C218" t="s">
        <v>67</v>
      </c>
      <c r="D218" t="s">
        <v>59</v>
      </c>
      <c r="E218">
        <v>121.5</v>
      </c>
      <c r="F218">
        <v>105.7</v>
      </c>
      <c r="G218">
        <v>37</v>
      </c>
    </row>
    <row r="219" spans="1:11" x14ac:dyDescent="0.2">
      <c r="A219">
        <v>38</v>
      </c>
      <c r="B219">
        <v>7</v>
      </c>
      <c r="C219" t="s">
        <v>98</v>
      </c>
      <c r="D219" t="s">
        <v>59</v>
      </c>
      <c r="E219">
        <v>122</v>
      </c>
      <c r="F219">
        <v>105.7</v>
      </c>
      <c r="G219">
        <v>38</v>
      </c>
    </row>
    <row r="220" spans="1:11" x14ac:dyDescent="0.2">
      <c r="A220">
        <v>39</v>
      </c>
      <c r="B220">
        <v>9</v>
      </c>
      <c r="C220" t="s">
        <v>66</v>
      </c>
      <c r="D220" t="s">
        <v>27</v>
      </c>
      <c r="E220">
        <v>120</v>
      </c>
      <c r="F220">
        <v>103.4</v>
      </c>
      <c r="G220">
        <v>39</v>
      </c>
    </row>
    <row r="221" spans="1:11" x14ac:dyDescent="0.2">
      <c r="A221">
        <v>40</v>
      </c>
      <c r="B221">
        <v>13</v>
      </c>
      <c r="C221" t="s">
        <v>60</v>
      </c>
      <c r="D221" t="s">
        <v>56</v>
      </c>
      <c r="E221">
        <v>121</v>
      </c>
      <c r="F221">
        <v>102.7</v>
      </c>
      <c r="G221">
        <v>40</v>
      </c>
    </row>
    <row r="222" spans="1:11" x14ac:dyDescent="0.2">
      <c r="A222">
        <v>41</v>
      </c>
      <c r="B222">
        <v>14</v>
      </c>
      <c r="C222" t="s">
        <v>51</v>
      </c>
      <c r="D222" t="s">
        <v>52</v>
      </c>
      <c r="E222">
        <v>119.5</v>
      </c>
      <c r="F222">
        <v>100.1</v>
      </c>
      <c r="G222">
        <v>41</v>
      </c>
    </row>
    <row r="223" spans="1:11" x14ac:dyDescent="0.2">
      <c r="A223">
        <v>42</v>
      </c>
      <c r="B223">
        <v>10</v>
      </c>
      <c r="C223" t="s">
        <v>57</v>
      </c>
      <c r="D223" t="s">
        <v>27</v>
      </c>
      <c r="E223">
        <v>119</v>
      </c>
      <c r="F223">
        <v>99.8</v>
      </c>
      <c r="G223">
        <v>42</v>
      </c>
    </row>
    <row r="224" spans="1:11" x14ac:dyDescent="0.2">
      <c r="A224">
        <v>43</v>
      </c>
      <c r="B224">
        <v>12</v>
      </c>
      <c r="C224" t="s">
        <v>73</v>
      </c>
      <c r="D224" t="s">
        <v>74</v>
      </c>
      <c r="E224">
        <v>118</v>
      </c>
      <c r="F224">
        <v>96.5</v>
      </c>
      <c r="G224">
        <v>43</v>
      </c>
    </row>
    <row r="225" spans="1:12" x14ac:dyDescent="0.2">
      <c r="A225">
        <v>44</v>
      </c>
      <c r="B225">
        <v>8</v>
      </c>
      <c r="C225" t="s">
        <v>72</v>
      </c>
      <c r="D225" t="s">
        <v>44</v>
      </c>
      <c r="E225">
        <v>116.5</v>
      </c>
      <c r="F225">
        <v>94.4</v>
      </c>
      <c r="G225">
        <v>44</v>
      </c>
    </row>
    <row r="226" spans="1:12" x14ac:dyDescent="0.2">
      <c r="A226">
        <v>45</v>
      </c>
      <c r="B226">
        <v>11</v>
      </c>
      <c r="C226" t="s">
        <v>63</v>
      </c>
      <c r="D226" t="s">
        <v>64</v>
      </c>
      <c r="E226">
        <v>114</v>
      </c>
      <c r="F226">
        <v>93.2</v>
      </c>
      <c r="G226">
        <v>45</v>
      </c>
    </row>
    <row r="227" spans="1:12" x14ac:dyDescent="0.2">
      <c r="A227">
        <v>46</v>
      </c>
      <c r="B227">
        <v>3</v>
      </c>
      <c r="C227" t="s">
        <v>65</v>
      </c>
      <c r="D227" t="s">
        <v>46</v>
      </c>
      <c r="E227">
        <v>114</v>
      </c>
      <c r="F227">
        <v>90.5</v>
      </c>
      <c r="G227">
        <v>46</v>
      </c>
    </row>
    <row r="228" spans="1:12" x14ac:dyDescent="0.2">
      <c r="A228">
        <v>47</v>
      </c>
      <c r="B228">
        <v>6</v>
      </c>
      <c r="C228" t="s">
        <v>61</v>
      </c>
      <c r="D228" t="s">
        <v>56</v>
      </c>
      <c r="E228">
        <v>124</v>
      </c>
      <c r="F228">
        <v>89.1</v>
      </c>
      <c r="G228">
        <v>47</v>
      </c>
    </row>
    <row r="229" spans="1:12" x14ac:dyDescent="0.2">
      <c r="A229">
        <v>48</v>
      </c>
      <c r="B229">
        <v>1</v>
      </c>
      <c r="C229" t="s">
        <v>82</v>
      </c>
      <c r="D229" t="s">
        <v>74</v>
      </c>
      <c r="E229">
        <v>107</v>
      </c>
      <c r="F229">
        <v>79.400000000000006</v>
      </c>
      <c r="G229">
        <v>48</v>
      </c>
    </row>
    <row r="230" spans="1:12" x14ac:dyDescent="0.2">
      <c r="A230">
        <v>49</v>
      </c>
      <c r="B230">
        <v>4</v>
      </c>
      <c r="C230" t="s">
        <v>77</v>
      </c>
      <c r="D230" t="s">
        <v>78</v>
      </c>
      <c r="E230">
        <v>107.5</v>
      </c>
      <c r="F230">
        <v>73.5</v>
      </c>
      <c r="G230">
        <v>49</v>
      </c>
    </row>
    <row r="231" spans="1:12" x14ac:dyDescent="0.2">
      <c r="A231">
        <v>50</v>
      </c>
      <c r="B231">
        <v>15</v>
      </c>
      <c r="C231" t="s">
        <v>69</v>
      </c>
      <c r="D231" t="s">
        <v>52</v>
      </c>
      <c r="E231">
        <v>105</v>
      </c>
      <c r="F231">
        <v>72.900000000000006</v>
      </c>
      <c r="G231">
        <v>50</v>
      </c>
    </row>
    <row r="236" spans="1:12" x14ac:dyDescent="0.2">
      <c r="A236" t="s">
        <v>191</v>
      </c>
    </row>
    <row r="238" spans="1:12" x14ac:dyDescent="0.2">
      <c r="A238" t="s">
        <v>86</v>
      </c>
      <c r="B238">
        <v>12</v>
      </c>
      <c r="C238" t="s">
        <v>21</v>
      </c>
      <c r="F238">
        <f>SUM(F239:F242)</f>
        <v>545.9</v>
      </c>
      <c r="G238">
        <v>1</v>
      </c>
      <c r="J238">
        <v>1</v>
      </c>
      <c r="K238">
        <f>SUM(K239:K242)</f>
        <v>1098.5</v>
      </c>
      <c r="L238" s="2">
        <v>1098.5</v>
      </c>
    </row>
    <row r="239" spans="1:12" x14ac:dyDescent="0.2">
      <c r="B239" t="s">
        <v>102</v>
      </c>
      <c r="D239" t="s">
        <v>20</v>
      </c>
      <c r="E239">
        <v>136</v>
      </c>
      <c r="F239">
        <v>141.80000000000001</v>
      </c>
      <c r="H239">
        <v>140.5</v>
      </c>
      <c r="I239">
        <v>145.5</v>
      </c>
      <c r="K239">
        <v>287.3</v>
      </c>
    </row>
    <row r="240" spans="1:12" x14ac:dyDescent="0.2">
      <c r="B240" t="s">
        <v>103</v>
      </c>
      <c r="D240" t="s">
        <v>31</v>
      </c>
      <c r="E240">
        <v>133</v>
      </c>
      <c r="F240">
        <v>134.6</v>
      </c>
      <c r="H240">
        <v>135.5</v>
      </c>
      <c r="I240">
        <v>139.80000000000001</v>
      </c>
      <c r="K240">
        <v>274.39999999999998</v>
      </c>
    </row>
    <row r="241" spans="1:12" x14ac:dyDescent="0.2">
      <c r="B241" t="s">
        <v>104</v>
      </c>
      <c r="D241" t="s">
        <v>28</v>
      </c>
      <c r="E241">
        <v>132.5</v>
      </c>
      <c r="F241">
        <v>132.30000000000001</v>
      </c>
      <c r="H241">
        <v>132</v>
      </c>
      <c r="I241">
        <v>129.69999999999999</v>
      </c>
      <c r="K241">
        <v>262</v>
      </c>
    </row>
    <row r="242" spans="1:12" x14ac:dyDescent="0.2">
      <c r="B242" t="s">
        <v>105</v>
      </c>
      <c r="D242" t="s">
        <v>37</v>
      </c>
      <c r="E242">
        <v>137.5</v>
      </c>
      <c r="F242">
        <v>137.19999999999999</v>
      </c>
      <c r="H242">
        <v>136</v>
      </c>
      <c r="I242">
        <v>137.6</v>
      </c>
      <c r="K242">
        <v>274.8</v>
      </c>
    </row>
    <row r="243" spans="1:12" x14ac:dyDescent="0.2">
      <c r="A243" t="s">
        <v>87</v>
      </c>
      <c r="B243">
        <v>11</v>
      </c>
      <c r="C243" t="s">
        <v>184</v>
      </c>
      <c r="F243">
        <f>SUM(F244:F247)</f>
        <v>543.9</v>
      </c>
      <c r="G243">
        <v>2</v>
      </c>
      <c r="J243">
        <v>2</v>
      </c>
      <c r="K243">
        <f>SUM(K244:K247)</f>
        <v>1075.7</v>
      </c>
      <c r="L243" s="2">
        <v>1075.7</v>
      </c>
    </row>
    <row r="244" spans="1:12" x14ac:dyDescent="0.2">
      <c r="B244" t="s">
        <v>106</v>
      </c>
      <c r="D244" t="s">
        <v>19</v>
      </c>
      <c r="E244">
        <v>136</v>
      </c>
      <c r="F244">
        <v>139.4</v>
      </c>
      <c r="H244">
        <v>134</v>
      </c>
      <c r="I244">
        <v>131.69999999999999</v>
      </c>
      <c r="K244">
        <v>271.10000000000002</v>
      </c>
    </row>
    <row r="245" spans="1:12" x14ac:dyDescent="0.2">
      <c r="B245" t="s">
        <v>107</v>
      </c>
      <c r="D245" t="s">
        <v>110</v>
      </c>
      <c r="E245">
        <v>128</v>
      </c>
      <c r="F245">
        <v>124.1</v>
      </c>
      <c r="H245">
        <v>129</v>
      </c>
      <c r="I245">
        <v>126</v>
      </c>
      <c r="K245">
        <v>250.1</v>
      </c>
    </row>
    <row r="246" spans="1:12" x14ac:dyDescent="0.2">
      <c r="B246" t="s">
        <v>108</v>
      </c>
      <c r="D246" t="s">
        <v>15</v>
      </c>
      <c r="E246">
        <v>134.5</v>
      </c>
      <c r="F246">
        <v>134.5</v>
      </c>
      <c r="H246">
        <v>134.5</v>
      </c>
      <c r="I246">
        <v>135.80000000000001</v>
      </c>
      <c r="K246">
        <v>270.3</v>
      </c>
    </row>
    <row r="247" spans="1:12" x14ac:dyDescent="0.2">
      <c r="B247" t="s">
        <v>109</v>
      </c>
      <c r="D247" t="s">
        <v>9</v>
      </c>
      <c r="E247">
        <v>140</v>
      </c>
      <c r="F247">
        <v>145.9</v>
      </c>
      <c r="H247">
        <v>134.5</v>
      </c>
      <c r="I247">
        <v>138.30000000000001</v>
      </c>
      <c r="K247">
        <v>284.2</v>
      </c>
    </row>
    <row r="248" spans="1:12" x14ac:dyDescent="0.2">
      <c r="A248" t="s">
        <v>88</v>
      </c>
      <c r="B248">
        <v>10</v>
      </c>
      <c r="C248" t="s">
        <v>185</v>
      </c>
      <c r="G248">
        <v>3</v>
      </c>
      <c r="J248">
        <v>3</v>
      </c>
      <c r="K248">
        <f>SUM(K249:K252)</f>
        <v>1072.4000000000001</v>
      </c>
      <c r="L248" s="2">
        <v>1072.4000000000001</v>
      </c>
    </row>
    <row r="249" spans="1:12" x14ac:dyDescent="0.2">
      <c r="B249" t="s">
        <v>111</v>
      </c>
      <c r="D249" t="s">
        <v>25</v>
      </c>
      <c r="E249">
        <v>129.5</v>
      </c>
      <c r="F249">
        <v>128.30000000000001</v>
      </c>
      <c r="H249">
        <v>133</v>
      </c>
      <c r="I249">
        <v>127</v>
      </c>
      <c r="K249">
        <v>255.3</v>
      </c>
    </row>
    <row r="250" spans="1:12" x14ac:dyDescent="0.2">
      <c r="B250" t="s">
        <v>112</v>
      </c>
      <c r="D250" t="s">
        <v>94</v>
      </c>
      <c r="E250">
        <v>130</v>
      </c>
      <c r="F250">
        <v>129.80000000000001</v>
      </c>
      <c r="H250">
        <v>134</v>
      </c>
      <c r="I250">
        <v>134.80000000000001</v>
      </c>
      <c r="K250">
        <v>264.60000000000002</v>
      </c>
    </row>
    <row r="251" spans="1:12" x14ac:dyDescent="0.2">
      <c r="B251" t="s">
        <v>113</v>
      </c>
      <c r="D251" t="s">
        <v>14</v>
      </c>
      <c r="E251">
        <v>138.5</v>
      </c>
      <c r="F251">
        <v>139.69999999999999</v>
      </c>
      <c r="H251">
        <v>135.5</v>
      </c>
      <c r="I251">
        <v>135.30000000000001</v>
      </c>
      <c r="K251">
        <v>275</v>
      </c>
    </row>
    <row r="252" spans="1:12" x14ac:dyDescent="0.2">
      <c r="B252" t="s">
        <v>114</v>
      </c>
      <c r="D252" t="s">
        <v>12</v>
      </c>
      <c r="E252">
        <v>139</v>
      </c>
      <c r="F252">
        <v>143.1</v>
      </c>
      <c r="H252">
        <v>134.5</v>
      </c>
      <c r="I252">
        <v>134.4</v>
      </c>
      <c r="K252">
        <v>277.5</v>
      </c>
    </row>
    <row r="253" spans="1:12" x14ac:dyDescent="0.2">
      <c r="A253">
        <v>4</v>
      </c>
      <c r="B253">
        <v>9</v>
      </c>
      <c r="C253" t="s">
        <v>186</v>
      </c>
      <c r="K253">
        <f>SUM(K254:K257)</f>
        <v>978.40000000000009</v>
      </c>
      <c r="L253" s="2">
        <v>978.4</v>
      </c>
    </row>
    <row r="254" spans="1:12" x14ac:dyDescent="0.2">
      <c r="B254" t="s">
        <v>115</v>
      </c>
      <c r="D254" t="s">
        <v>16</v>
      </c>
      <c r="E254">
        <v>133.5</v>
      </c>
      <c r="F254">
        <v>131.80000000000001</v>
      </c>
      <c r="G254">
        <v>4</v>
      </c>
      <c r="H254">
        <v>126.5</v>
      </c>
      <c r="I254">
        <v>116.7</v>
      </c>
      <c r="J254">
        <v>4</v>
      </c>
      <c r="K254">
        <v>248.5</v>
      </c>
    </row>
    <row r="255" spans="1:12" x14ac:dyDescent="0.2">
      <c r="B255" t="s">
        <v>116</v>
      </c>
      <c r="D255" t="s">
        <v>48</v>
      </c>
      <c r="E255">
        <v>122.5</v>
      </c>
      <c r="F255">
        <v>109.9</v>
      </c>
      <c r="H255">
        <v>125.5</v>
      </c>
      <c r="I255">
        <v>118.2</v>
      </c>
      <c r="K255">
        <v>228.1</v>
      </c>
    </row>
    <row r="256" spans="1:12" x14ac:dyDescent="0.2">
      <c r="B256" t="s">
        <v>117</v>
      </c>
      <c r="D256" t="s">
        <v>54</v>
      </c>
      <c r="E256">
        <v>127.5</v>
      </c>
      <c r="F256">
        <v>118</v>
      </c>
      <c r="H256">
        <v>122.5</v>
      </c>
      <c r="I256">
        <v>111.3</v>
      </c>
      <c r="K256">
        <v>229.3</v>
      </c>
    </row>
    <row r="257" spans="1:12" x14ac:dyDescent="0.2">
      <c r="B257" t="s">
        <v>118</v>
      </c>
      <c r="D257" t="s">
        <v>47</v>
      </c>
      <c r="E257">
        <v>133.5</v>
      </c>
      <c r="F257">
        <v>134</v>
      </c>
      <c r="H257">
        <v>136.5</v>
      </c>
      <c r="I257">
        <v>138.5</v>
      </c>
      <c r="K257">
        <v>272.5</v>
      </c>
    </row>
    <row r="258" spans="1:12" x14ac:dyDescent="0.2">
      <c r="A258">
        <v>5</v>
      </c>
      <c r="B258">
        <v>8</v>
      </c>
      <c r="C258" t="s">
        <v>30</v>
      </c>
      <c r="G258">
        <v>5</v>
      </c>
      <c r="J258">
        <v>5</v>
      </c>
      <c r="K258">
        <f>SUM(K259:K262)</f>
        <v>967.8</v>
      </c>
      <c r="L258" s="2">
        <v>967.8</v>
      </c>
    </row>
    <row r="259" spans="1:12" x14ac:dyDescent="0.2">
      <c r="B259" t="s">
        <v>119</v>
      </c>
      <c r="D259" t="s">
        <v>32</v>
      </c>
      <c r="E259">
        <v>126.5</v>
      </c>
      <c r="F259">
        <v>118.9</v>
      </c>
      <c r="H259">
        <v>129.5</v>
      </c>
      <c r="I259">
        <v>122.2</v>
      </c>
      <c r="K259">
        <v>241.1</v>
      </c>
    </row>
    <row r="260" spans="1:12" x14ac:dyDescent="0.2">
      <c r="B260" t="s">
        <v>120</v>
      </c>
      <c r="D260" t="s">
        <v>97</v>
      </c>
      <c r="E260">
        <v>125</v>
      </c>
      <c r="F260">
        <v>116.5</v>
      </c>
      <c r="H260">
        <v>123.5</v>
      </c>
      <c r="I260">
        <v>111.1</v>
      </c>
      <c r="K260">
        <v>227.6</v>
      </c>
    </row>
    <row r="261" spans="1:12" x14ac:dyDescent="0.2">
      <c r="B261" t="s">
        <v>121</v>
      </c>
      <c r="D261" t="s">
        <v>40</v>
      </c>
      <c r="E261">
        <v>129.5</v>
      </c>
      <c r="F261">
        <v>120.6</v>
      </c>
      <c r="H261">
        <v>122</v>
      </c>
      <c r="I261">
        <v>111</v>
      </c>
      <c r="K261">
        <v>231.6</v>
      </c>
    </row>
    <row r="262" spans="1:12" x14ac:dyDescent="0.2">
      <c r="B262" t="s">
        <v>122</v>
      </c>
      <c r="D262" t="s">
        <v>29</v>
      </c>
      <c r="E262">
        <v>134.5</v>
      </c>
      <c r="F262">
        <v>136.4</v>
      </c>
      <c r="H262">
        <v>133.5</v>
      </c>
      <c r="I262">
        <v>131.1</v>
      </c>
      <c r="K262">
        <v>267.5</v>
      </c>
    </row>
    <row r="263" spans="1:12" x14ac:dyDescent="0.2">
      <c r="A263">
        <v>6</v>
      </c>
      <c r="B263">
        <v>7</v>
      </c>
      <c r="C263" t="s">
        <v>36</v>
      </c>
      <c r="G263">
        <v>6</v>
      </c>
      <c r="J263">
        <v>6</v>
      </c>
      <c r="K263">
        <f>SUM(K264:K267)</f>
        <v>940.5</v>
      </c>
      <c r="L263" s="2">
        <v>940.5</v>
      </c>
    </row>
    <row r="264" spans="1:12" x14ac:dyDescent="0.2">
      <c r="B264" t="s">
        <v>123</v>
      </c>
      <c r="D264" t="s">
        <v>96</v>
      </c>
      <c r="E264">
        <v>124</v>
      </c>
      <c r="F264">
        <v>113.6</v>
      </c>
      <c r="H264">
        <v>123</v>
      </c>
      <c r="I264">
        <v>110.5</v>
      </c>
      <c r="K264">
        <v>224.1</v>
      </c>
    </row>
    <row r="265" spans="1:12" x14ac:dyDescent="0.2">
      <c r="B265" t="s">
        <v>124</v>
      </c>
      <c r="D265" t="s">
        <v>53</v>
      </c>
      <c r="E265">
        <v>126</v>
      </c>
      <c r="F265">
        <v>117.6</v>
      </c>
      <c r="H265">
        <v>123</v>
      </c>
      <c r="I265">
        <v>109.8</v>
      </c>
      <c r="K265">
        <v>227.4</v>
      </c>
    </row>
    <row r="266" spans="1:12" x14ac:dyDescent="0.2">
      <c r="B266" t="s">
        <v>125</v>
      </c>
      <c r="D266" t="s">
        <v>38</v>
      </c>
      <c r="E266">
        <v>124</v>
      </c>
      <c r="F266">
        <v>112.2</v>
      </c>
      <c r="H266">
        <v>125</v>
      </c>
      <c r="I266">
        <v>117.9</v>
      </c>
      <c r="K266">
        <v>230.1</v>
      </c>
    </row>
    <row r="267" spans="1:12" x14ac:dyDescent="0.2">
      <c r="B267" t="s">
        <v>126</v>
      </c>
      <c r="D267" t="s">
        <v>39</v>
      </c>
      <c r="E267">
        <v>132.5</v>
      </c>
      <c r="F267">
        <v>132.1</v>
      </c>
      <c r="H267">
        <v>130</v>
      </c>
      <c r="I267">
        <v>126.8</v>
      </c>
      <c r="K267">
        <v>258.89999999999998</v>
      </c>
    </row>
    <row r="268" spans="1:12" x14ac:dyDescent="0.2">
      <c r="A268">
        <v>7</v>
      </c>
      <c r="B268">
        <v>6</v>
      </c>
      <c r="C268" t="s">
        <v>27</v>
      </c>
      <c r="G268">
        <v>7</v>
      </c>
      <c r="J268">
        <v>7</v>
      </c>
      <c r="K268">
        <f>SUM(K269:K272)</f>
        <v>809.8</v>
      </c>
      <c r="L268" s="2">
        <v>809.8</v>
      </c>
    </row>
    <row r="269" spans="1:12" x14ac:dyDescent="0.2">
      <c r="B269" t="s">
        <v>127</v>
      </c>
      <c r="D269" t="s">
        <v>57</v>
      </c>
      <c r="E269">
        <v>117.5</v>
      </c>
      <c r="F269">
        <v>99.4</v>
      </c>
      <c r="H269">
        <v>114</v>
      </c>
      <c r="I269">
        <v>90.1</v>
      </c>
      <c r="K269">
        <v>189.5</v>
      </c>
    </row>
    <row r="270" spans="1:12" x14ac:dyDescent="0.2">
      <c r="B270" t="s">
        <v>128</v>
      </c>
      <c r="D270" t="s">
        <v>49</v>
      </c>
      <c r="E270">
        <v>122</v>
      </c>
      <c r="F270">
        <v>108.6</v>
      </c>
      <c r="H270">
        <v>121.5</v>
      </c>
      <c r="I270">
        <v>107.5</v>
      </c>
      <c r="K270">
        <v>216.1</v>
      </c>
    </row>
    <row r="271" spans="1:12" x14ac:dyDescent="0.2">
      <c r="B271" t="s">
        <v>129</v>
      </c>
      <c r="D271" t="s">
        <v>66</v>
      </c>
      <c r="E271">
        <v>115</v>
      </c>
      <c r="F271">
        <v>90.6</v>
      </c>
      <c r="H271">
        <v>115.5</v>
      </c>
      <c r="I271">
        <v>93.8</v>
      </c>
      <c r="K271">
        <v>184.4</v>
      </c>
    </row>
    <row r="272" spans="1:12" x14ac:dyDescent="0.2">
      <c r="B272" t="s">
        <v>130</v>
      </c>
      <c r="D272" t="s">
        <v>26</v>
      </c>
      <c r="E272">
        <v>123</v>
      </c>
      <c r="F272">
        <v>111</v>
      </c>
      <c r="H272">
        <v>122</v>
      </c>
      <c r="I272">
        <v>108.8</v>
      </c>
      <c r="K272">
        <v>219.8</v>
      </c>
    </row>
    <row r="273" spans="1:12" x14ac:dyDescent="0.2">
      <c r="A273">
        <v>8</v>
      </c>
      <c r="B273">
        <v>5</v>
      </c>
      <c r="G273">
        <v>8</v>
      </c>
      <c r="J273">
        <v>8</v>
      </c>
      <c r="K273">
        <f>SUM(K274:K277)</f>
        <v>790.4</v>
      </c>
      <c r="L273" s="2">
        <v>790.4</v>
      </c>
    </row>
    <row r="274" spans="1:12" x14ac:dyDescent="0.2">
      <c r="B274" t="s">
        <v>131</v>
      </c>
      <c r="D274" t="s">
        <v>62</v>
      </c>
      <c r="E274">
        <v>122.5</v>
      </c>
      <c r="F274">
        <v>109.7</v>
      </c>
      <c r="H274">
        <v>120.5</v>
      </c>
      <c r="I274">
        <v>104.6</v>
      </c>
      <c r="K274">
        <v>214.3</v>
      </c>
    </row>
    <row r="275" spans="1:12" x14ac:dyDescent="0.2">
      <c r="B275" t="s">
        <v>132</v>
      </c>
      <c r="D275" t="s">
        <v>58</v>
      </c>
      <c r="E275">
        <v>117</v>
      </c>
      <c r="F275">
        <v>97.3</v>
      </c>
      <c r="H275">
        <v>115.5</v>
      </c>
      <c r="I275">
        <v>94.8</v>
      </c>
      <c r="K275">
        <v>192.1</v>
      </c>
    </row>
    <row r="276" spans="1:12" x14ac:dyDescent="0.2">
      <c r="B276" t="s">
        <v>133</v>
      </c>
      <c r="D276" t="s">
        <v>98</v>
      </c>
      <c r="E276">
        <v>118</v>
      </c>
      <c r="F276">
        <v>97.6</v>
      </c>
      <c r="H276">
        <v>113.5</v>
      </c>
      <c r="I276">
        <v>89.5</v>
      </c>
      <c r="K276">
        <v>187.1</v>
      </c>
    </row>
    <row r="277" spans="1:12" x14ac:dyDescent="0.2">
      <c r="B277" t="s">
        <v>134</v>
      </c>
      <c r="C277" t="s">
        <v>59</v>
      </c>
      <c r="D277" t="s">
        <v>67</v>
      </c>
      <c r="E277">
        <v>115</v>
      </c>
      <c r="F277">
        <v>92.9</v>
      </c>
      <c r="H277">
        <v>118.5</v>
      </c>
      <c r="I277">
        <v>104</v>
      </c>
      <c r="K277">
        <v>196.9</v>
      </c>
    </row>
    <row r="278" spans="1:12" x14ac:dyDescent="0.2">
      <c r="A278">
        <v>9</v>
      </c>
      <c r="B278">
        <v>3</v>
      </c>
      <c r="C278" t="s">
        <v>187</v>
      </c>
      <c r="G278">
        <v>9</v>
      </c>
      <c r="K278">
        <f>SUM(F279:F282)</f>
        <v>377.20000000000005</v>
      </c>
      <c r="L278" s="2">
        <v>377.2</v>
      </c>
    </row>
    <row r="279" spans="1:12" x14ac:dyDescent="0.2">
      <c r="D279" t="s">
        <v>71</v>
      </c>
      <c r="E279">
        <v>111.5</v>
      </c>
      <c r="F279">
        <v>85.7</v>
      </c>
    </row>
    <row r="280" spans="1:12" x14ac:dyDescent="0.2">
      <c r="D280" t="s">
        <v>70</v>
      </c>
      <c r="E280">
        <v>107.5</v>
      </c>
      <c r="F280">
        <v>80.400000000000006</v>
      </c>
    </row>
    <row r="281" spans="1:12" x14ac:dyDescent="0.2">
      <c r="D281" t="s">
        <v>65</v>
      </c>
      <c r="E281">
        <v>113</v>
      </c>
      <c r="F281">
        <v>86.4</v>
      </c>
    </row>
    <row r="282" spans="1:12" x14ac:dyDescent="0.2">
      <c r="D282" t="s">
        <v>45</v>
      </c>
      <c r="E282">
        <v>131</v>
      </c>
      <c r="F282">
        <v>124.7</v>
      </c>
    </row>
    <row r="283" spans="1:12" x14ac:dyDescent="0.2">
      <c r="A283">
        <v>10</v>
      </c>
      <c r="B283">
        <v>4</v>
      </c>
      <c r="C283" t="s">
        <v>44</v>
      </c>
      <c r="G283">
        <v>10</v>
      </c>
      <c r="K283">
        <f>SUM(F284:F287)</f>
        <v>370.1</v>
      </c>
      <c r="L283" s="2">
        <v>370.1</v>
      </c>
    </row>
    <row r="284" spans="1:12" x14ac:dyDescent="0.2">
      <c r="D284" t="s">
        <v>72</v>
      </c>
      <c r="E284">
        <v>116</v>
      </c>
      <c r="F284">
        <v>95.7</v>
      </c>
    </row>
    <row r="285" spans="1:12" x14ac:dyDescent="0.2">
      <c r="D285" t="s">
        <v>80</v>
      </c>
      <c r="E285">
        <v>107</v>
      </c>
      <c r="F285">
        <v>78.3</v>
      </c>
    </row>
    <row r="286" spans="1:12" x14ac:dyDescent="0.2">
      <c r="D286" t="s">
        <v>81</v>
      </c>
      <c r="E286">
        <v>111.5</v>
      </c>
      <c r="F286">
        <v>84.6</v>
      </c>
    </row>
    <row r="287" spans="1:12" x14ac:dyDescent="0.2">
      <c r="D287" t="s">
        <v>43</v>
      </c>
      <c r="E287">
        <v>124</v>
      </c>
      <c r="F287">
        <v>111.5</v>
      </c>
    </row>
    <row r="288" spans="1:12" x14ac:dyDescent="0.2">
      <c r="A288">
        <v>11</v>
      </c>
      <c r="B288">
        <v>2</v>
      </c>
      <c r="C288" t="s">
        <v>188</v>
      </c>
      <c r="G288">
        <v>11</v>
      </c>
      <c r="K288">
        <f>SUM(F289:F292)</f>
        <v>364.5</v>
      </c>
      <c r="L288" s="2">
        <v>364.5</v>
      </c>
    </row>
    <row r="289" spans="1:12" x14ac:dyDescent="0.2">
      <c r="B289" t="s">
        <v>135</v>
      </c>
      <c r="D289" t="s">
        <v>75</v>
      </c>
      <c r="E289">
        <v>102</v>
      </c>
      <c r="F289">
        <v>69.7</v>
      </c>
    </row>
    <row r="290" spans="1:12" x14ac:dyDescent="0.2">
      <c r="B290" t="s">
        <v>136</v>
      </c>
      <c r="D290" t="s">
        <v>61</v>
      </c>
      <c r="E290">
        <v>114</v>
      </c>
      <c r="F290">
        <v>94.9</v>
      </c>
    </row>
    <row r="291" spans="1:12" x14ac:dyDescent="0.2">
      <c r="B291" t="s">
        <v>137</v>
      </c>
      <c r="D291" t="s">
        <v>60</v>
      </c>
      <c r="E291">
        <v>115</v>
      </c>
      <c r="F291">
        <v>94.3</v>
      </c>
    </row>
    <row r="292" spans="1:12" x14ac:dyDescent="0.2">
      <c r="B292" t="s">
        <v>138</v>
      </c>
      <c r="D292" t="s">
        <v>55</v>
      </c>
      <c r="E292">
        <v>122.5</v>
      </c>
      <c r="F292">
        <v>105.6</v>
      </c>
    </row>
    <row r="293" spans="1:12" x14ac:dyDescent="0.2">
      <c r="A293">
        <v>12</v>
      </c>
      <c r="B293">
        <v>1</v>
      </c>
      <c r="C293" t="s">
        <v>189</v>
      </c>
      <c r="G293">
        <v>12</v>
      </c>
      <c r="K293">
        <f>SUM(F294:F297)</f>
        <v>274.5</v>
      </c>
      <c r="L293" s="2">
        <v>274.5</v>
      </c>
    </row>
    <row r="294" spans="1:12" x14ac:dyDescent="0.2">
      <c r="D294" t="s">
        <v>79</v>
      </c>
      <c r="E294">
        <v>102.5</v>
      </c>
      <c r="F294">
        <v>68.8</v>
      </c>
    </row>
    <row r="295" spans="1:12" x14ac:dyDescent="0.2">
      <c r="D295" t="s">
        <v>139</v>
      </c>
      <c r="E295">
        <v>81.5</v>
      </c>
      <c r="F295">
        <v>29.4</v>
      </c>
    </row>
    <row r="296" spans="1:12" x14ac:dyDescent="0.2">
      <c r="D296" t="s">
        <v>140</v>
      </c>
      <c r="E296">
        <v>110.5</v>
      </c>
      <c r="F296">
        <v>83.3</v>
      </c>
    </row>
    <row r="297" spans="1:12" x14ac:dyDescent="0.2">
      <c r="D297" t="s">
        <v>63</v>
      </c>
      <c r="E297">
        <v>115</v>
      </c>
      <c r="F297">
        <v>93</v>
      </c>
    </row>
    <row r="300" spans="1:12" x14ac:dyDescent="0.2">
      <c r="A300" t="s">
        <v>192</v>
      </c>
      <c r="E300" s="1" t="s">
        <v>145</v>
      </c>
      <c r="F300" s="1"/>
      <c r="G300" s="1"/>
      <c r="H300" s="1" t="s">
        <v>144</v>
      </c>
      <c r="I300" s="1"/>
      <c r="J300" s="1"/>
      <c r="K300" t="s">
        <v>143</v>
      </c>
    </row>
    <row r="301" spans="1:12" x14ac:dyDescent="0.2">
      <c r="A301" t="s">
        <v>0</v>
      </c>
      <c r="B301" t="s">
        <v>1</v>
      </c>
      <c r="C301" t="s">
        <v>2</v>
      </c>
      <c r="D301" t="s">
        <v>3</v>
      </c>
      <c r="E301" t="s">
        <v>4</v>
      </c>
      <c r="F301" t="s">
        <v>142</v>
      </c>
      <c r="G301" t="s">
        <v>0</v>
      </c>
      <c r="H301" t="s">
        <v>4</v>
      </c>
      <c r="I301" t="s">
        <v>142</v>
      </c>
      <c r="J301" t="s">
        <v>0</v>
      </c>
      <c r="K301" t="s">
        <v>142</v>
      </c>
    </row>
    <row r="302" spans="1:12" x14ac:dyDescent="0.2">
      <c r="A302" t="s">
        <v>86</v>
      </c>
      <c r="B302">
        <v>35</v>
      </c>
      <c r="C302" t="s">
        <v>146</v>
      </c>
      <c r="D302" t="s">
        <v>21</v>
      </c>
      <c r="E302">
        <v>105.5</v>
      </c>
      <c r="F302">
        <v>125.4</v>
      </c>
      <c r="G302">
        <v>1</v>
      </c>
      <c r="H302">
        <v>110</v>
      </c>
      <c r="I302">
        <v>139.19999999999999</v>
      </c>
      <c r="J302">
        <v>1</v>
      </c>
      <c r="K302">
        <v>264.60000000000002</v>
      </c>
    </row>
    <row r="303" spans="1:12" x14ac:dyDescent="0.2">
      <c r="A303" t="s">
        <v>87</v>
      </c>
      <c r="B303">
        <v>34</v>
      </c>
      <c r="C303" t="s">
        <v>147</v>
      </c>
      <c r="D303" t="s">
        <v>10</v>
      </c>
      <c r="E303">
        <v>106.5</v>
      </c>
      <c r="F303">
        <v>123.2</v>
      </c>
      <c r="G303">
        <v>2</v>
      </c>
      <c r="H303">
        <v>106</v>
      </c>
      <c r="I303">
        <v>129.4</v>
      </c>
      <c r="J303">
        <v>2</v>
      </c>
      <c r="K303">
        <v>252.6</v>
      </c>
    </row>
    <row r="304" spans="1:12" x14ac:dyDescent="0.2">
      <c r="A304" t="s">
        <v>88</v>
      </c>
      <c r="B304">
        <v>33</v>
      </c>
      <c r="C304" t="s">
        <v>148</v>
      </c>
      <c r="D304" t="s">
        <v>36</v>
      </c>
      <c r="E304">
        <v>103.5</v>
      </c>
      <c r="F304">
        <v>120.3</v>
      </c>
      <c r="G304">
        <v>3</v>
      </c>
      <c r="H304">
        <v>103.5</v>
      </c>
      <c r="I304">
        <v>123.5</v>
      </c>
      <c r="J304">
        <v>3</v>
      </c>
      <c r="K304">
        <v>243.8</v>
      </c>
    </row>
    <row r="305" spans="1:11" x14ac:dyDescent="0.2">
      <c r="A305">
        <v>4</v>
      </c>
      <c r="B305">
        <v>31</v>
      </c>
      <c r="C305" t="s">
        <v>149</v>
      </c>
      <c r="D305" t="s">
        <v>27</v>
      </c>
      <c r="E305">
        <v>99</v>
      </c>
      <c r="F305">
        <v>114.7</v>
      </c>
      <c r="G305">
        <v>4</v>
      </c>
      <c r="H305">
        <v>102</v>
      </c>
      <c r="I305">
        <v>116</v>
      </c>
      <c r="J305">
        <v>5</v>
      </c>
      <c r="K305">
        <v>230.7</v>
      </c>
    </row>
    <row r="306" spans="1:11" x14ac:dyDescent="0.2">
      <c r="A306">
        <v>5</v>
      </c>
      <c r="B306">
        <v>30</v>
      </c>
      <c r="C306" t="s">
        <v>150</v>
      </c>
      <c r="D306" t="s">
        <v>10</v>
      </c>
      <c r="E306">
        <v>97</v>
      </c>
      <c r="F306">
        <v>108.6</v>
      </c>
      <c r="G306">
        <v>6</v>
      </c>
      <c r="H306">
        <v>101.5</v>
      </c>
      <c r="I306">
        <v>119.3</v>
      </c>
      <c r="J306">
        <v>4</v>
      </c>
      <c r="K306">
        <v>227.9</v>
      </c>
    </row>
    <row r="307" spans="1:11" x14ac:dyDescent="0.2">
      <c r="A307">
        <v>6</v>
      </c>
      <c r="B307">
        <v>19</v>
      </c>
      <c r="C307" t="s">
        <v>151</v>
      </c>
      <c r="D307" t="s">
        <v>17</v>
      </c>
      <c r="E307">
        <v>101.5</v>
      </c>
      <c r="F307">
        <v>113.3</v>
      </c>
      <c r="G307">
        <v>5</v>
      </c>
      <c r="H307">
        <v>99</v>
      </c>
      <c r="I307">
        <v>112.6</v>
      </c>
      <c r="J307">
        <v>7</v>
      </c>
      <c r="K307">
        <v>225.9</v>
      </c>
    </row>
    <row r="308" spans="1:11" x14ac:dyDescent="0.2">
      <c r="A308">
        <v>7</v>
      </c>
      <c r="B308">
        <v>26</v>
      </c>
      <c r="C308" t="s">
        <v>152</v>
      </c>
      <c r="D308" t="s">
        <v>30</v>
      </c>
      <c r="E308">
        <v>101</v>
      </c>
      <c r="F308">
        <v>108.5</v>
      </c>
      <c r="G308">
        <v>7</v>
      </c>
      <c r="H308">
        <v>104</v>
      </c>
      <c r="I308">
        <v>114.7</v>
      </c>
      <c r="J308">
        <v>6</v>
      </c>
      <c r="K308">
        <v>223.2</v>
      </c>
    </row>
    <row r="309" spans="1:11" x14ac:dyDescent="0.2">
      <c r="A309">
        <v>8</v>
      </c>
      <c r="B309">
        <v>22</v>
      </c>
      <c r="C309" t="s">
        <v>153</v>
      </c>
      <c r="D309" t="s">
        <v>10</v>
      </c>
      <c r="E309">
        <v>98.5</v>
      </c>
      <c r="F309">
        <v>104.4</v>
      </c>
      <c r="G309">
        <v>10</v>
      </c>
      <c r="H309">
        <v>98.5</v>
      </c>
      <c r="I309">
        <v>106.1</v>
      </c>
      <c r="J309">
        <v>8</v>
      </c>
      <c r="K309">
        <v>210.5</v>
      </c>
    </row>
    <row r="310" spans="1:11" x14ac:dyDescent="0.2">
      <c r="A310">
        <v>9</v>
      </c>
      <c r="B310">
        <v>32</v>
      </c>
      <c r="C310" t="s">
        <v>154</v>
      </c>
      <c r="D310" t="s">
        <v>36</v>
      </c>
      <c r="E310">
        <v>94</v>
      </c>
      <c r="F310">
        <v>105.1</v>
      </c>
      <c r="G310">
        <v>9</v>
      </c>
      <c r="H310">
        <v>93</v>
      </c>
      <c r="I310">
        <v>98.8</v>
      </c>
      <c r="J310">
        <v>10</v>
      </c>
      <c r="K310">
        <v>203.9</v>
      </c>
    </row>
    <row r="311" spans="1:11" x14ac:dyDescent="0.2">
      <c r="A311">
        <v>10</v>
      </c>
      <c r="B311">
        <v>25</v>
      </c>
      <c r="C311" t="s">
        <v>155</v>
      </c>
      <c r="D311" t="s">
        <v>10</v>
      </c>
      <c r="E311">
        <v>102.5</v>
      </c>
      <c r="F311">
        <v>108.3</v>
      </c>
      <c r="G311">
        <v>8</v>
      </c>
      <c r="H311">
        <v>90</v>
      </c>
      <c r="I311">
        <v>86</v>
      </c>
      <c r="J311">
        <v>17</v>
      </c>
      <c r="K311">
        <v>194.3</v>
      </c>
    </row>
    <row r="312" spans="1:11" x14ac:dyDescent="0.2">
      <c r="A312">
        <v>11</v>
      </c>
      <c r="B312">
        <v>29</v>
      </c>
      <c r="C312" t="s">
        <v>156</v>
      </c>
      <c r="D312" t="s">
        <v>17</v>
      </c>
      <c r="E312">
        <v>88</v>
      </c>
      <c r="F312">
        <v>92.2</v>
      </c>
      <c r="G312">
        <v>14</v>
      </c>
      <c r="H312">
        <v>95.5</v>
      </c>
      <c r="I312">
        <v>101</v>
      </c>
      <c r="J312">
        <v>9</v>
      </c>
      <c r="K312">
        <v>193.2</v>
      </c>
    </row>
    <row r="313" spans="1:11" x14ac:dyDescent="0.2">
      <c r="A313">
        <v>12</v>
      </c>
      <c r="B313">
        <v>23</v>
      </c>
      <c r="C313" t="s">
        <v>157</v>
      </c>
      <c r="D313" t="s">
        <v>36</v>
      </c>
      <c r="E313">
        <v>93.5</v>
      </c>
      <c r="F313">
        <v>98.2</v>
      </c>
      <c r="G313">
        <v>11</v>
      </c>
      <c r="H313">
        <v>89</v>
      </c>
      <c r="I313">
        <v>90.1</v>
      </c>
      <c r="J313">
        <v>13</v>
      </c>
      <c r="K313">
        <v>188.3</v>
      </c>
    </row>
    <row r="314" spans="1:11" x14ac:dyDescent="0.2">
      <c r="A314">
        <v>13</v>
      </c>
      <c r="B314">
        <v>21</v>
      </c>
      <c r="C314" t="s">
        <v>158</v>
      </c>
      <c r="D314" t="s">
        <v>17</v>
      </c>
      <c r="E314">
        <v>93</v>
      </c>
      <c r="F314">
        <v>93.7</v>
      </c>
      <c r="G314">
        <v>13</v>
      </c>
      <c r="H314">
        <v>92</v>
      </c>
      <c r="I314">
        <v>89.8</v>
      </c>
      <c r="J314">
        <v>14</v>
      </c>
      <c r="K314">
        <v>183.5</v>
      </c>
    </row>
    <row r="315" spans="1:11" x14ac:dyDescent="0.2">
      <c r="A315">
        <v>14</v>
      </c>
      <c r="B315">
        <v>27</v>
      </c>
      <c r="C315" t="s">
        <v>159</v>
      </c>
      <c r="D315" t="s">
        <v>30</v>
      </c>
      <c r="E315">
        <v>91.5</v>
      </c>
      <c r="F315">
        <v>94.2</v>
      </c>
      <c r="G315">
        <v>12</v>
      </c>
      <c r="H315">
        <v>89</v>
      </c>
      <c r="I315">
        <v>87.4</v>
      </c>
      <c r="J315">
        <v>16</v>
      </c>
      <c r="K315">
        <v>181.6</v>
      </c>
    </row>
    <row r="316" spans="1:11" x14ac:dyDescent="0.2">
      <c r="A316">
        <v>15</v>
      </c>
      <c r="B316">
        <v>17</v>
      </c>
      <c r="C316" t="s">
        <v>160</v>
      </c>
      <c r="D316" t="s">
        <v>56</v>
      </c>
      <c r="E316">
        <v>88.5</v>
      </c>
      <c r="F316">
        <v>90.2</v>
      </c>
      <c r="G316">
        <v>16</v>
      </c>
      <c r="H316">
        <v>92.5</v>
      </c>
      <c r="I316">
        <v>89.3</v>
      </c>
      <c r="J316">
        <v>15</v>
      </c>
      <c r="K316">
        <v>179.5</v>
      </c>
    </row>
    <row r="317" spans="1:11" x14ac:dyDescent="0.2">
      <c r="A317">
        <v>16</v>
      </c>
      <c r="B317">
        <v>15</v>
      </c>
      <c r="C317" t="s">
        <v>161</v>
      </c>
      <c r="D317" t="s">
        <v>21</v>
      </c>
      <c r="E317">
        <v>89.5</v>
      </c>
      <c r="F317">
        <v>83.5</v>
      </c>
      <c r="G317">
        <v>18</v>
      </c>
      <c r="H317">
        <v>91.5</v>
      </c>
      <c r="I317">
        <v>94.7</v>
      </c>
      <c r="J317">
        <v>11</v>
      </c>
      <c r="K317">
        <v>178.2</v>
      </c>
    </row>
    <row r="318" spans="1:11" x14ac:dyDescent="0.2">
      <c r="A318">
        <v>17</v>
      </c>
      <c r="B318">
        <v>24</v>
      </c>
      <c r="C318" t="s">
        <v>162</v>
      </c>
      <c r="D318" t="s">
        <v>36</v>
      </c>
      <c r="E318">
        <v>93</v>
      </c>
      <c r="F318">
        <v>90.3</v>
      </c>
      <c r="G318">
        <v>15</v>
      </c>
      <c r="H318">
        <v>89</v>
      </c>
      <c r="I318">
        <v>81.7</v>
      </c>
      <c r="J318">
        <v>24</v>
      </c>
      <c r="K318">
        <v>172</v>
      </c>
    </row>
    <row r="319" spans="1:11" x14ac:dyDescent="0.2">
      <c r="A319">
        <v>18</v>
      </c>
      <c r="B319">
        <v>20</v>
      </c>
      <c r="C319" t="s">
        <v>163</v>
      </c>
      <c r="D319" t="s">
        <v>56</v>
      </c>
      <c r="E319">
        <v>86.5</v>
      </c>
      <c r="F319">
        <v>79.599999999999994</v>
      </c>
      <c r="G319">
        <v>20</v>
      </c>
      <c r="H319">
        <v>89</v>
      </c>
      <c r="I319">
        <v>83.8</v>
      </c>
      <c r="J319">
        <v>22</v>
      </c>
      <c r="K319">
        <v>163.4</v>
      </c>
    </row>
    <row r="320" spans="1:11" x14ac:dyDescent="0.2">
      <c r="A320">
        <v>19</v>
      </c>
      <c r="B320">
        <v>3</v>
      </c>
      <c r="C320" t="s">
        <v>164</v>
      </c>
      <c r="D320" t="s">
        <v>46</v>
      </c>
      <c r="E320">
        <v>86</v>
      </c>
      <c r="F320">
        <v>76.7</v>
      </c>
      <c r="G320">
        <v>23</v>
      </c>
      <c r="H320">
        <v>88</v>
      </c>
      <c r="I320">
        <v>83.9</v>
      </c>
      <c r="J320">
        <v>21</v>
      </c>
      <c r="K320">
        <v>160.6</v>
      </c>
    </row>
    <row r="321" spans="1:11" x14ac:dyDescent="0.2">
      <c r="A321">
        <v>20</v>
      </c>
      <c r="B321">
        <v>16</v>
      </c>
      <c r="C321" t="s">
        <v>165</v>
      </c>
      <c r="D321" t="s">
        <v>166</v>
      </c>
      <c r="E321">
        <v>83</v>
      </c>
      <c r="F321">
        <v>69.599999999999994</v>
      </c>
      <c r="G321">
        <v>26</v>
      </c>
      <c r="H321">
        <v>84.5</v>
      </c>
      <c r="I321">
        <v>85.3</v>
      </c>
      <c r="J321">
        <v>18</v>
      </c>
      <c r="K321">
        <v>154.9</v>
      </c>
    </row>
    <row r="322" spans="1:11" x14ac:dyDescent="0.2">
      <c r="A322">
        <v>21</v>
      </c>
      <c r="B322">
        <v>9</v>
      </c>
      <c r="C322" t="s">
        <v>167</v>
      </c>
      <c r="D322" t="s">
        <v>52</v>
      </c>
      <c r="E322">
        <v>86.5</v>
      </c>
      <c r="F322">
        <v>79.7</v>
      </c>
      <c r="G322">
        <v>19</v>
      </c>
      <c r="H322">
        <v>86.5</v>
      </c>
      <c r="I322">
        <v>75.099999999999994</v>
      </c>
      <c r="J322">
        <v>27</v>
      </c>
      <c r="K322">
        <v>154.80000000000001</v>
      </c>
    </row>
    <row r="323" spans="1:11" x14ac:dyDescent="0.2">
      <c r="A323">
        <v>22</v>
      </c>
      <c r="B323">
        <v>18</v>
      </c>
      <c r="C323" t="s">
        <v>168</v>
      </c>
      <c r="D323" t="s">
        <v>30</v>
      </c>
      <c r="E323">
        <v>80</v>
      </c>
      <c r="F323">
        <v>64.3</v>
      </c>
      <c r="G323">
        <v>28</v>
      </c>
      <c r="H323">
        <v>90.5</v>
      </c>
      <c r="I323">
        <v>90.2</v>
      </c>
      <c r="J323">
        <v>12</v>
      </c>
      <c r="K323">
        <v>154.5</v>
      </c>
    </row>
    <row r="324" spans="1:11" x14ac:dyDescent="0.2">
      <c r="A324">
        <v>23</v>
      </c>
      <c r="B324">
        <v>11</v>
      </c>
      <c r="C324" t="s">
        <v>169</v>
      </c>
      <c r="D324" t="s">
        <v>59</v>
      </c>
      <c r="E324">
        <v>85</v>
      </c>
      <c r="F324">
        <v>77.2</v>
      </c>
      <c r="G324">
        <v>22</v>
      </c>
      <c r="H324">
        <v>84</v>
      </c>
      <c r="I324">
        <v>75.400000000000006</v>
      </c>
      <c r="J324">
        <v>26</v>
      </c>
      <c r="K324">
        <v>152.6</v>
      </c>
    </row>
    <row r="325" spans="1:11" x14ac:dyDescent="0.2">
      <c r="A325">
        <v>24</v>
      </c>
      <c r="B325">
        <v>7</v>
      </c>
      <c r="C325" t="s">
        <v>170</v>
      </c>
      <c r="D325" t="s">
        <v>27</v>
      </c>
      <c r="E325">
        <v>85</v>
      </c>
      <c r="F325">
        <v>77.3</v>
      </c>
      <c r="G325">
        <v>21</v>
      </c>
      <c r="H325">
        <v>85.5</v>
      </c>
      <c r="I325">
        <v>75</v>
      </c>
      <c r="J325">
        <v>28</v>
      </c>
      <c r="K325">
        <v>152.30000000000001</v>
      </c>
    </row>
    <row r="326" spans="1:11" x14ac:dyDescent="0.2">
      <c r="A326">
        <v>25</v>
      </c>
      <c r="B326">
        <v>14</v>
      </c>
      <c r="C326" t="s">
        <v>171</v>
      </c>
      <c r="D326" t="s">
        <v>27</v>
      </c>
      <c r="E326">
        <v>86.5</v>
      </c>
      <c r="F326">
        <v>75</v>
      </c>
      <c r="G326">
        <v>24</v>
      </c>
      <c r="H326">
        <v>86</v>
      </c>
      <c r="I326">
        <v>75.8</v>
      </c>
      <c r="J326">
        <v>25</v>
      </c>
      <c r="K326">
        <v>150.80000000000001</v>
      </c>
    </row>
    <row r="327" spans="1:11" x14ac:dyDescent="0.2">
      <c r="A327">
        <v>25</v>
      </c>
      <c r="B327">
        <v>12</v>
      </c>
      <c r="C327" t="s">
        <v>172</v>
      </c>
      <c r="D327" t="s">
        <v>173</v>
      </c>
      <c r="E327">
        <v>80.5</v>
      </c>
      <c r="F327">
        <v>66.5</v>
      </c>
      <c r="G327">
        <v>27</v>
      </c>
      <c r="H327">
        <v>85</v>
      </c>
      <c r="I327">
        <v>84.3</v>
      </c>
      <c r="J327">
        <v>20</v>
      </c>
      <c r="K327">
        <v>150.80000000000001</v>
      </c>
    </row>
    <row r="328" spans="1:11" x14ac:dyDescent="0.2">
      <c r="A328">
        <v>27</v>
      </c>
      <c r="B328">
        <v>10</v>
      </c>
      <c r="C328" t="s">
        <v>174</v>
      </c>
      <c r="D328" t="s">
        <v>27</v>
      </c>
      <c r="E328">
        <v>88</v>
      </c>
      <c r="F328">
        <v>83.7</v>
      </c>
      <c r="G328">
        <v>17</v>
      </c>
      <c r="H328">
        <v>82</v>
      </c>
      <c r="I328">
        <v>65.3</v>
      </c>
      <c r="J328">
        <v>29</v>
      </c>
      <c r="K328">
        <v>149</v>
      </c>
    </row>
    <row r="329" spans="1:11" x14ac:dyDescent="0.2">
      <c r="A329">
        <v>28</v>
      </c>
      <c r="B329">
        <v>13</v>
      </c>
      <c r="C329" t="s">
        <v>175</v>
      </c>
      <c r="D329" t="s">
        <v>52</v>
      </c>
      <c r="E329">
        <v>74.5</v>
      </c>
      <c r="F329">
        <v>62.3</v>
      </c>
      <c r="G329">
        <v>29</v>
      </c>
      <c r="H329">
        <v>93.5</v>
      </c>
      <c r="I329">
        <v>84.5</v>
      </c>
      <c r="J329">
        <v>19</v>
      </c>
      <c r="K329">
        <v>146.80000000000001</v>
      </c>
    </row>
    <row r="330" spans="1:11" x14ac:dyDescent="0.2">
      <c r="A330">
        <v>29</v>
      </c>
      <c r="B330">
        <v>6</v>
      </c>
      <c r="C330" t="s">
        <v>176</v>
      </c>
      <c r="D330" t="s">
        <v>46</v>
      </c>
      <c r="E330">
        <v>77.5</v>
      </c>
      <c r="F330">
        <v>62</v>
      </c>
      <c r="G330">
        <v>30</v>
      </c>
      <c r="H330">
        <v>91</v>
      </c>
      <c r="I330">
        <v>82.4</v>
      </c>
      <c r="J330">
        <v>23</v>
      </c>
      <c r="K330">
        <v>144.4</v>
      </c>
    </row>
    <row r="331" spans="1:11" x14ac:dyDescent="0.2">
      <c r="A331">
        <v>30</v>
      </c>
      <c r="B331">
        <v>28</v>
      </c>
      <c r="C331" t="s">
        <v>177</v>
      </c>
      <c r="D331" t="s">
        <v>30</v>
      </c>
      <c r="E331">
        <v>84.5</v>
      </c>
      <c r="F331">
        <v>71.2</v>
      </c>
      <c r="G331">
        <v>25</v>
      </c>
      <c r="H331">
        <v>81</v>
      </c>
      <c r="I331">
        <v>64</v>
      </c>
      <c r="J331">
        <v>30</v>
      </c>
      <c r="K331">
        <v>135.19999999999999</v>
      </c>
    </row>
    <row r="332" spans="1:11" x14ac:dyDescent="0.2">
      <c r="A332">
        <v>31</v>
      </c>
      <c r="B332">
        <v>4</v>
      </c>
      <c r="C332" t="s">
        <v>178</v>
      </c>
      <c r="D332" t="s">
        <v>46</v>
      </c>
      <c r="E332">
        <v>77</v>
      </c>
      <c r="F332">
        <v>57.9</v>
      </c>
      <c r="G332">
        <v>31</v>
      </c>
      <c r="H332" t="s">
        <v>89</v>
      </c>
    </row>
    <row r="333" spans="1:11" x14ac:dyDescent="0.2">
      <c r="A333">
        <v>32</v>
      </c>
      <c r="B333">
        <v>5</v>
      </c>
      <c r="C333" t="s">
        <v>179</v>
      </c>
      <c r="D333" t="s">
        <v>42</v>
      </c>
      <c r="E333">
        <v>78</v>
      </c>
      <c r="F333">
        <v>56.5</v>
      </c>
      <c r="G333">
        <v>32</v>
      </c>
    </row>
    <row r="334" spans="1:11" x14ac:dyDescent="0.2">
      <c r="A334">
        <v>33</v>
      </c>
      <c r="B334">
        <v>8</v>
      </c>
      <c r="C334" t="s">
        <v>180</v>
      </c>
      <c r="D334" t="s">
        <v>56</v>
      </c>
      <c r="E334">
        <v>71.5</v>
      </c>
      <c r="F334">
        <v>48.8</v>
      </c>
      <c r="G334">
        <v>33</v>
      </c>
    </row>
    <row r="335" spans="1:11" x14ac:dyDescent="0.2">
      <c r="A335">
        <v>34</v>
      </c>
      <c r="B335">
        <v>1</v>
      </c>
      <c r="C335" t="s">
        <v>181</v>
      </c>
      <c r="D335" t="s">
        <v>56</v>
      </c>
      <c r="E335">
        <v>72</v>
      </c>
      <c r="F335">
        <v>46.4</v>
      </c>
      <c r="G335">
        <v>34</v>
      </c>
    </row>
    <row r="336" spans="1:11" x14ac:dyDescent="0.2">
      <c r="A336">
        <v>35</v>
      </c>
      <c r="B336">
        <v>2</v>
      </c>
      <c r="C336" t="s">
        <v>182</v>
      </c>
      <c r="D336" t="s">
        <v>64</v>
      </c>
      <c r="E336">
        <v>56</v>
      </c>
      <c r="F336">
        <v>14.2</v>
      </c>
      <c r="G336">
        <v>35</v>
      </c>
    </row>
  </sheetData>
  <mergeCells count="6">
    <mergeCell ref="E65:G65"/>
    <mergeCell ref="M65:O65"/>
    <mergeCell ref="E300:G300"/>
    <mergeCell ref="H300:J300"/>
    <mergeCell ref="E180:G180"/>
    <mergeCell ref="H180:J18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A0DE-07D3-0D4E-9944-1DBC79E2BFCE}">
  <dimension ref="A1:A155"/>
  <sheetViews>
    <sheetView topLeftCell="A33" workbookViewId="0">
      <selection activeCell="A56" sqref="A56"/>
    </sheetView>
  </sheetViews>
  <sheetFormatPr baseColWidth="10" defaultRowHeight="16" x14ac:dyDescent="0.2"/>
  <sheetData>
    <row r="1" spans="1:1" x14ac:dyDescent="0.2">
      <c r="A1" t="s">
        <v>205</v>
      </c>
    </row>
    <row r="2" spans="1:1" x14ac:dyDescent="0.2">
      <c r="A2" t="s">
        <v>206</v>
      </c>
    </row>
    <row r="3" spans="1:1" x14ac:dyDescent="0.2">
      <c r="A3" t="s">
        <v>207</v>
      </c>
    </row>
    <row r="4" spans="1:1" x14ac:dyDescent="0.2">
      <c r="A4" t="s">
        <v>208</v>
      </c>
    </row>
    <row r="5" spans="1:1" x14ac:dyDescent="0.2">
      <c r="A5" t="s">
        <v>141</v>
      </c>
    </row>
    <row r="6" spans="1:1" x14ac:dyDescent="0.2">
      <c r="A6" t="s">
        <v>209</v>
      </c>
    </row>
    <row r="7" spans="1:1" x14ac:dyDescent="0.2">
      <c r="A7" t="s">
        <v>93</v>
      </c>
    </row>
    <row r="8" spans="1:1" x14ac:dyDescent="0.2">
      <c r="A8" t="s">
        <v>210</v>
      </c>
    </row>
    <row r="9" spans="1:1" x14ac:dyDescent="0.2">
      <c r="A9" t="s">
        <v>211</v>
      </c>
    </row>
    <row r="10" spans="1:1" x14ac:dyDescent="0.2">
      <c r="A10" t="s">
        <v>212</v>
      </c>
    </row>
    <row r="11" spans="1:1" x14ac:dyDescent="0.2">
      <c r="A11" t="s">
        <v>213</v>
      </c>
    </row>
    <row r="12" spans="1:1" x14ac:dyDescent="0.2">
      <c r="A12" t="s">
        <v>214</v>
      </c>
    </row>
    <row r="13" spans="1:1" x14ac:dyDescent="0.2">
      <c r="A13" t="s">
        <v>215</v>
      </c>
    </row>
    <row r="14" spans="1:1" x14ac:dyDescent="0.2">
      <c r="A14" t="s">
        <v>216</v>
      </c>
    </row>
    <row r="15" spans="1:1" x14ac:dyDescent="0.2">
      <c r="A15" t="s">
        <v>217</v>
      </c>
    </row>
    <row r="16" spans="1:1" x14ac:dyDescent="0.2">
      <c r="A16" t="s">
        <v>218</v>
      </c>
    </row>
    <row r="17" spans="1:1" x14ac:dyDescent="0.2">
      <c r="A17" t="s">
        <v>219</v>
      </c>
    </row>
    <row r="18" spans="1:1" x14ac:dyDescent="0.2">
      <c r="A18" t="s">
        <v>220</v>
      </c>
    </row>
    <row r="19" spans="1:1" x14ac:dyDescent="0.2">
      <c r="A19" t="s">
        <v>325</v>
      </c>
    </row>
    <row r="20" spans="1:1" x14ac:dyDescent="0.2">
      <c r="A20" t="s">
        <v>326</v>
      </c>
    </row>
    <row r="21" spans="1:1" x14ac:dyDescent="0.2">
      <c r="A21" t="s">
        <v>334</v>
      </c>
    </row>
    <row r="22" spans="1:1" x14ac:dyDescent="0.2">
      <c r="A22" t="s">
        <v>327</v>
      </c>
    </row>
    <row r="23" spans="1:1" x14ac:dyDescent="0.2">
      <c r="A23" t="s">
        <v>328</v>
      </c>
    </row>
    <row r="24" spans="1:1" x14ac:dyDescent="0.2">
      <c r="A24" t="s">
        <v>329</v>
      </c>
    </row>
    <row r="25" spans="1:1" x14ac:dyDescent="0.2">
      <c r="A25" t="s">
        <v>330</v>
      </c>
    </row>
    <row r="26" spans="1:1" x14ac:dyDescent="0.2">
      <c r="A26" t="s">
        <v>331</v>
      </c>
    </row>
    <row r="27" spans="1:1" x14ac:dyDescent="0.2">
      <c r="A27" t="s">
        <v>332</v>
      </c>
    </row>
    <row r="28" spans="1:1" x14ac:dyDescent="0.2">
      <c r="A28" t="s">
        <v>333</v>
      </c>
    </row>
    <row r="29" spans="1:1" x14ac:dyDescent="0.2">
      <c r="A29" t="s">
        <v>221</v>
      </c>
    </row>
    <row r="30" spans="1:1" x14ac:dyDescent="0.2">
      <c r="A30" t="s">
        <v>222</v>
      </c>
    </row>
    <row r="31" spans="1:1" x14ac:dyDescent="0.2">
      <c r="A31" t="s">
        <v>223</v>
      </c>
    </row>
    <row r="32" spans="1:1" x14ac:dyDescent="0.2">
      <c r="A32" t="s">
        <v>224</v>
      </c>
    </row>
    <row r="33" spans="1:1" x14ac:dyDescent="0.2">
      <c r="A33" t="s">
        <v>225</v>
      </c>
    </row>
    <row r="34" spans="1:1" x14ac:dyDescent="0.2">
      <c r="A34" t="s">
        <v>226</v>
      </c>
    </row>
    <row r="35" spans="1:1" x14ac:dyDescent="0.2">
      <c r="A35" t="s">
        <v>227</v>
      </c>
    </row>
    <row r="36" spans="1:1" x14ac:dyDescent="0.2">
      <c r="A36" t="s">
        <v>228</v>
      </c>
    </row>
    <row r="37" spans="1:1" x14ac:dyDescent="0.2">
      <c r="A37" t="s">
        <v>229</v>
      </c>
    </row>
    <row r="38" spans="1:1" x14ac:dyDescent="0.2">
      <c r="A38" t="s">
        <v>230</v>
      </c>
    </row>
    <row r="39" spans="1:1" x14ac:dyDescent="0.2">
      <c r="A39" t="s">
        <v>231</v>
      </c>
    </row>
    <row r="40" spans="1:1" x14ac:dyDescent="0.2">
      <c r="A40" t="s">
        <v>232</v>
      </c>
    </row>
    <row r="41" spans="1:1" x14ac:dyDescent="0.2">
      <c r="A41" t="s">
        <v>233</v>
      </c>
    </row>
    <row r="42" spans="1:1" x14ac:dyDescent="0.2">
      <c r="A42" t="s">
        <v>234</v>
      </c>
    </row>
    <row r="43" spans="1:1" x14ac:dyDescent="0.2">
      <c r="A43" t="s">
        <v>142</v>
      </c>
    </row>
    <row r="44" spans="1:1" x14ac:dyDescent="0.2">
      <c r="A44" t="s">
        <v>235</v>
      </c>
    </row>
    <row r="45" spans="1:1" x14ac:dyDescent="0.2">
      <c r="A45" t="s">
        <v>236</v>
      </c>
    </row>
    <row r="46" spans="1:1" x14ac:dyDescent="0.2">
      <c r="A46" t="s">
        <v>7</v>
      </c>
    </row>
    <row r="47" spans="1:1" x14ac:dyDescent="0.2">
      <c r="A47" t="s">
        <v>237</v>
      </c>
    </row>
    <row r="48" spans="1:1" x14ac:dyDescent="0.2">
      <c r="A48" t="s">
        <v>238</v>
      </c>
    </row>
    <row r="49" spans="1:1" x14ac:dyDescent="0.2">
      <c r="A49" t="s">
        <v>239</v>
      </c>
    </row>
    <row r="50" spans="1:1" x14ac:dyDescent="0.2">
      <c r="A50" t="s">
        <v>240</v>
      </c>
    </row>
    <row r="51" spans="1:1" x14ac:dyDescent="0.2">
      <c r="A51" t="s">
        <v>241</v>
      </c>
    </row>
    <row r="52" spans="1:1" x14ac:dyDescent="0.2">
      <c r="A52" t="s">
        <v>242</v>
      </c>
    </row>
    <row r="53" spans="1:1" x14ac:dyDescent="0.2">
      <c r="A53" t="s">
        <v>243</v>
      </c>
    </row>
    <row r="54" spans="1:1" x14ac:dyDescent="0.2">
      <c r="A54" t="s">
        <v>244</v>
      </c>
    </row>
    <row r="55" spans="1:1" x14ac:dyDescent="0.2">
      <c r="A55" t="s">
        <v>245</v>
      </c>
    </row>
    <row r="56" spans="1:1" x14ac:dyDescent="0.2">
      <c r="A56" t="s">
        <v>246</v>
      </c>
    </row>
    <row r="57" spans="1:1" x14ac:dyDescent="0.2">
      <c r="A57" t="s">
        <v>247</v>
      </c>
    </row>
    <row r="58" spans="1:1" x14ac:dyDescent="0.2">
      <c r="A58" t="s">
        <v>248</v>
      </c>
    </row>
    <row r="59" spans="1:1" x14ac:dyDescent="0.2">
      <c r="A59" t="s">
        <v>249</v>
      </c>
    </row>
    <row r="60" spans="1:1" x14ac:dyDescent="0.2">
      <c r="A60" t="s">
        <v>250</v>
      </c>
    </row>
    <row r="61" spans="1:1" x14ac:dyDescent="0.2">
      <c r="A61" t="s">
        <v>251</v>
      </c>
    </row>
    <row r="62" spans="1:1" x14ac:dyDescent="0.2">
      <c r="A62" t="s">
        <v>252</v>
      </c>
    </row>
    <row r="63" spans="1:1" x14ac:dyDescent="0.2">
      <c r="A63" t="s">
        <v>253</v>
      </c>
    </row>
    <row r="64" spans="1:1" x14ac:dyDescent="0.2">
      <c r="A64" t="s">
        <v>254</v>
      </c>
    </row>
    <row r="65" spans="1:1" x14ac:dyDescent="0.2">
      <c r="A65" t="s">
        <v>255</v>
      </c>
    </row>
    <row r="66" spans="1:1" x14ac:dyDescent="0.2">
      <c r="A66" t="s">
        <v>256</v>
      </c>
    </row>
    <row r="67" spans="1:1" x14ac:dyDescent="0.2">
      <c r="A67" t="s">
        <v>257</v>
      </c>
    </row>
    <row r="68" spans="1:1" x14ac:dyDescent="0.2">
      <c r="A68" t="s">
        <v>258</v>
      </c>
    </row>
    <row r="69" spans="1:1" x14ac:dyDescent="0.2">
      <c r="A69" t="s">
        <v>259</v>
      </c>
    </row>
    <row r="70" spans="1:1" x14ac:dyDescent="0.2">
      <c r="A70" t="s">
        <v>260</v>
      </c>
    </row>
    <row r="71" spans="1:1" x14ac:dyDescent="0.2">
      <c r="A71" t="s">
        <v>261</v>
      </c>
    </row>
    <row r="72" spans="1:1" x14ac:dyDescent="0.2">
      <c r="A72" t="s">
        <v>262</v>
      </c>
    </row>
    <row r="73" spans="1:1" x14ac:dyDescent="0.2">
      <c r="A73" t="s">
        <v>263</v>
      </c>
    </row>
    <row r="74" spans="1:1" x14ac:dyDescent="0.2">
      <c r="A74" t="s">
        <v>264</v>
      </c>
    </row>
    <row r="75" spans="1:1" x14ac:dyDescent="0.2">
      <c r="A75" t="s">
        <v>265</v>
      </c>
    </row>
    <row r="76" spans="1:1" x14ac:dyDescent="0.2">
      <c r="A76" t="s">
        <v>266</v>
      </c>
    </row>
    <row r="77" spans="1:1" x14ac:dyDescent="0.2">
      <c r="A77" t="s">
        <v>267</v>
      </c>
    </row>
    <row r="78" spans="1:1" x14ac:dyDescent="0.2">
      <c r="A78" t="s">
        <v>268</v>
      </c>
    </row>
    <row r="79" spans="1:1" x14ac:dyDescent="0.2">
      <c r="A79" t="s">
        <v>269</v>
      </c>
    </row>
    <row r="80" spans="1:1" x14ac:dyDescent="0.2">
      <c r="A80" t="s">
        <v>270</v>
      </c>
    </row>
    <row r="81" spans="1:1" x14ac:dyDescent="0.2">
      <c r="A81" t="s">
        <v>271</v>
      </c>
    </row>
    <row r="82" spans="1:1" x14ac:dyDescent="0.2">
      <c r="A82" t="s">
        <v>272</v>
      </c>
    </row>
    <row r="83" spans="1:1" x14ac:dyDescent="0.2">
      <c r="A83" t="s">
        <v>273</v>
      </c>
    </row>
    <row r="84" spans="1:1" x14ac:dyDescent="0.2">
      <c r="A84" t="s">
        <v>205</v>
      </c>
    </row>
    <row r="85" spans="1:1" x14ac:dyDescent="0.2">
      <c r="A85" t="s">
        <v>206</v>
      </c>
    </row>
    <row r="86" spans="1:1" x14ac:dyDescent="0.2">
      <c r="A86" t="s">
        <v>207</v>
      </c>
    </row>
    <row r="87" spans="1:1" x14ac:dyDescent="0.2">
      <c r="A87" t="s">
        <v>208</v>
      </c>
    </row>
    <row r="88" spans="1:1" x14ac:dyDescent="0.2">
      <c r="A88" t="s">
        <v>141</v>
      </c>
    </row>
    <row r="89" spans="1:1" x14ac:dyDescent="0.2">
      <c r="A89" t="s">
        <v>209</v>
      </c>
    </row>
    <row r="90" spans="1:1" x14ac:dyDescent="0.2">
      <c r="A90" t="s">
        <v>93</v>
      </c>
    </row>
    <row r="91" spans="1:1" x14ac:dyDescent="0.2">
      <c r="A91" t="s">
        <v>210</v>
      </c>
    </row>
    <row r="92" spans="1:1" x14ac:dyDescent="0.2">
      <c r="A92" t="s">
        <v>211</v>
      </c>
    </row>
    <row r="93" spans="1:1" x14ac:dyDescent="0.2">
      <c r="A93" t="s">
        <v>212</v>
      </c>
    </row>
    <row r="94" spans="1:1" x14ac:dyDescent="0.2">
      <c r="A94" t="s">
        <v>213</v>
      </c>
    </row>
    <row r="95" spans="1:1" x14ac:dyDescent="0.2">
      <c r="A95" t="s">
        <v>214</v>
      </c>
    </row>
    <row r="96" spans="1:1" x14ac:dyDescent="0.2">
      <c r="A96" t="s">
        <v>215</v>
      </c>
    </row>
    <row r="97" spans="1:1" x14ac:dyDescent="0.2">
      <c r="A97" t="s">
        <v>216</v>
      </c>
    </row>
    <row r="98" spans="1:1" x14ac:dyDescent="0.2">
      <c r="A98" t="s">
        <v>217</v>
      </c>
    </row>
    <row r="99" spans="1:1" x14ac:dyDescent="0.2">
      <c r="A99" t="s">
        <v>226</v>
      </c>
    </row>
    <row r="100" spans="1:1" x14ac:dyDescent="0.2">
      <c r="A100" t="s">
        <v>227</v>
      </c>
    </row>
    <row r="101" spans="1:1" x14ac:dyDescent="0.2">
      <c r="A101" t="s">
        <v>228</v>
      </c>
    </row>
    <row r="102" spans="1:1" x14ac:dyDescent="0.2">
      <c r="A102" t="s">
        <v>229</v>
      </c>
    </row>
    <row r="103" spans="1:1" x14ac:dyDescent="0.2">
      <c r="A103" t="s">
        <v>230</v>
      </c>
    </row>
    <row r="104" spans="1:1" x14ac:dyDescent="0.2">
      <c r="A104" t="s">
        <v>231</v>
      </c>
    </row>
    <row r="105" spans="1:1" x14ac:dyDescent="0.2">
      <c r="A105" t="s">
        <v>232</v>
      </c>
    </row>
    <row r="106" spans="1:1" x14ac:dyDescent="0.2">
      <c r="A106" t="s">
        <v>233</v>
      </c>
    </row>
    <row r="107" spans="1:1" x14ac:dyDescent="0.2">
      <c r="A107" t="s">
        <v>234</v>
      </c>
    </row>
    <row r="108" spans="1:1" x14ac:dyDescent="0.2">
      <c r="A108" t="s">
        <v>142</v>
      </c>
    </row>
    <row r="109" spans="1:1" x14ac:dyDescent="0.2">
      <c r="A109" t="s">
        <v>235</v>
      </c>
    </row>
    <row r="110" spans="1:1" x14ac:dyDescent="0.2">
      <c r="A110" t="s">
        <v>236</v>
      </c>
    </row>
    <row r="111" spans="1:1" x14ac:dyDescent="0.2">
      <c r="A111" t="s">
        <v>7</v>
      </c>
    </row>
    <row r="112" spans="1:1" x14ac:dyDescent="0.2">
      <c r="A112" t="s">
        <v>274</v>
      </c>
    </row>
    <row r="113" spans="1:1" x14ac:dyDescent="0.2">
      <c r="A113" t="s">
        <v>275</v>
      </c>
    </row>
    <row r="114" spans="1:1" x14ac:dyDescent="0.2">
      <c r="A114" t="s">
        <v>276</v>
      </c>
    </row>
    <row r="115" spans="1:1" x14ac:dyDescent="0.2">
      <c r="A115" t="s">
        <v>277</v>
      </c>
    </row>
    <row r="116" spans="1:1" x14ac:dyDescent="0.2">
      <c r="A116" t="s">
        <v>278</v>
      </c>
    </row>
    <row r="117" spans="1:1" x14ac:dyDescent="0.2">
      <c r="A117" t="s">
        <v>279</v>
      </c>
    </row>
    <row r="118" spans="1:1" x14ac:dyDescent="0.2">
      <c r="A118" t="s">
        <v>280</v>
      </c>
    </row>
    <row r="119" spans="1:1" x14ac:dyDescent="0.2">
      <c r="A119" t="s">
        <v>281</v>
      </c>
    </row>
    <row r="120" spans="1:1" x14ac:dyDescent="0.2">
      <c r="A120" t="s">
        <v>282</v>
      </c>
    </row>
    <row r="121" spans="1:1" x14ac:dyDescent="0.2">
      <c r="A121" t="s">
        <v>283</v>
      </c>
    </row>
    <row r="122" spans="1:1" x14ac:dyDescent="0.2">
      <c r="A122" t="s">
        <v>284</v>
      </c>
    </row>
    <row r="123" spans="1:1" x14ac:dyDescent="0.2">
      <c r="A123" t="s">
        <v>285</v>
      </c>
    </row>
    <row r="124" spans="1:1" x14ac:dyDescent="0.2">
      <c r="A124" t="s">
        <v>286</v>
      </c>
    </row>
    <row r="125" spans="1:1" x14ac:dyDescent="0.2">
      <c r="A125" t="s">
        <v>287</v>
      </c>
    </row>
    <row r="126" spans="1:1" x14ac:dyDescent="0.2">
      <c r="A126" t="s">
        <v>288</v>
      </c>
    </row>
    <row r="127" spans="1:1" x14ac:dyDescent="0.2">
      <c r="A127" t="s">
        <v>289</v>
      </c>
    </row>
    <row r="128" spans="1:1" x14ac:dyDescent="0.2">
      <c r="A128" t="s">
        <v>290</v>
      </c>
    </row>
    <row r="129" spans="1:1" x14ac:dyDescent="0.2">
      <c r="A129" t="s">
        <v>291</v>
      </c>
    </row>
    <row r="130" spans="1:1" x14ac:dyDescent="0.2">
      <c r="A130" t="s">
        <v>292</v>
      </c>
    </row>
    <row r="131" spans="1:1" x14ac:dyDescent="0.2">
      <c r="A131" t="s">
        <v>293</v>
      </c>
    </row>
    <row r="132" spans="1:1" x14ac:dyDescent="0.2">
      <c r="A132" t="s">
        <v>294</v>
      </c>
    </row>
    <row r="133" spans="1:1" x14ac:dyDescent="0.2">
      <c r="A133" t="s">
        <v>295</v>
      </c>
    </row>
    <row r="134" spans="1:1" x14ac:dyDescent="0.2">
      <c r="A134" t="s">
        <v>296</v>
      </c>
    </row>
    <row r="135" spans="1:1" x14ac:dyDescent="0.2">
      <c r="A135" t="s">
        <v>297</v>
      </c>
    </row>
    <row r="136" spans="1:1" x14ac:dyDescent="0.2">
      <c r="A136" t="s">
        <v>298</v>
      </c>
    </row>
    <row r="137" spans="1:1" x14ac:dyDescent="0.2">
      <c r="A137" t="s">
        <v>299</v>
      </c>
    </row>
    <row r="138" spans="1:1" x14ac:dyDescent="0.2">
      <c r="A138" t="s">
        <v>300</v>
      </c>
    </row>
    <row r="139" spans="1:1" x14ac:dyDescent="0.2">
      <c r="A139" t="s">
        <v>301</v>
      </c>
    </row>
    <row r="140" spans="1:1" x14ac:dyDescent="0.2">
      <c r="A140" t="s">
        <v>302</v>
      </c>
    </row>
    <row r="141" spans="1:1" x14ac:dyDescent="0.2">
      <c r="A141" t="s">
        <v>303</v>
      </c>
    </row>
    <row r="142" spans="1:1" x14ac:dyDescent="0.2">
      <c r="A142" t="s">
        <v>304</v>
      </c>
    </row>
    <row r="143" spans="1:1" x14ac:dyDescent="0.2">
      <c r="A143" t="s">
        <v>305</v>
      </c>
    </row>
    <row r="144" spans="1:1" x14ac:dyDescent="0.2">
      <c r="A144" t="s">
        <v>306</v>
      </c>
    </row>
    <row r="145" spans="1:1" x14ac:dyDescent="0.2">
      <c r="A145" t="s">
        <v>307</v>
      </c>
    </row>
    <row r="146" spans="1:1" x14ac:dyDescent="0.2">
      <c r="A146" t="s">
        <v>308</v>
      </c>
    </row>
    <row r="147" spans="1:1" x14ac:dyDescent="0.2">
      <c r="A147" t="s">
        <v>309</v>
      </c>
    </row>
    <row r="148" spans="1:1" x14ac:dyDescent="0.2">
      <c r="A148" t="s">
        <v>310</v>
      </c>
    </row>
    <row r="149" spans="1:1" x14ac:dyDescent="0.2">
      <c r="A149" t="s">
        <v>311</v>
      </c>
    </row>
    <row r="150" spans="1:1" x14ac:dyDescent="0.2">
      <c r="A150" t="s">
        <v>312</v>
      </c>
    </row>
    <row r="151" spans="1:1" x14ac:dyDescent="0.2">
      <c r="A151" t="s">
        <v>313</v>
      </c>
    </row>
    <row r="152" spans="1:1" x14ac:dyDescent="0.2">
      <c r="A152" t="s">
        <v>314</v>
      </c>
    </row>
    <row r="153" spans="1:1" x14ac:dyDescent="0.2">
      <c r="A153" t="s">
        <v>315</v>
      </c>
    </row>
    <row r="154" spans="1:1" x14ac:dyDescent="0.2">
      <c r="A154" t="s">
        <v>316</v>
      </c>
    </row>
    <row r="155" spans="1:1" x14ac:dyDescent="0.2">
      <c r="A155" t="s">
        <v>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04F7-8F10-8B45-8A15-A447CD25BFAF}">
  <dimension ref="A1:D28"/>
  <sheetViews>
    <sheetView workbookViewId="0">
      <selection activeCell="C17" sqref="C17"/>
    </sheetView>
  </sheetViews>
  <sheetFormatPr baseColWidth="10" defaultRowHeight="16" x14ac:dyDescent="0.2"/>
  <cols>
    <col min="1" max="1" width="33.83203125" customWidth="1"/>
    <col min="2" max="2" width="27" customWidth="1"/>
    <col min="3" max="3" width="28" customWidth="1"/>
    <col min="5" max="5" width="13.6640625" customWidth="1"/>
  </cols>
  <sheetData>
    <row r="1" spans="1:4" x14ac:dyDescent="0.2">
      <c r="A1" t="s">
        <v>320</v>
      </c>
      <c r="B1" t="str">
        <f>raw!A1</f>
        <v>Ski Jumping</v>
      </c>
      <c r="C1" t="str">
        <f>TRIM(MID(raw!A2,1,FIND("/",raw!A2)-2))</f>
        <v>스키점프</v>
      </c>
      <c r="D1" t="str">
        <f>TRIM(MID(raw!A2,FIND("/",raw!A2)+2,9999))</f>
        <v>Saut à ski</v>
      </c>
    </row>
    <row r="2" spans="1:4" x14ac:dyDescent="0.2">
      <c r="A2" t="s">
        <v>321</v>
      </c>
      <c r="B2" t="str">
        <f>raw!A3</f>
        <v>Men's Normal Hill Individual</v>
      </c>
      <c r="C2" s="6" t="str">
        <f>TRIM(MID(raw!A4,1,FIND("/",raw!A4)-2))</f>
        <v>노멀힐 남자 개인</v>
      </c>
      <c r="D2" t="str">
        <f>TRIM(MID(raw!A4,FIND("/",raw!A4)+2,9999))</f>
        <v>Tremplin normal individuel hommes</v>
      </c>
    </row>
    <row r="3" spans="1:4" x14ac:dyDescent="0.2">
      <c r="A3" t="s">
        <v>322</v>
      </c>
      <c r="B3" t="str">
        <f>raw!A5</f>
        <v>Qualification</v>
      </c>
      <c r="C3" t="str">
        <f>TRIM(MID(raw!A6,1,FIND("/",raw!A6)-2))</f>
        <v>예선</v>
      </c>
      <c r="D3" t="str">
        <f>TRIM(MID(raw!A6,FIND("/",raw!A6)+2,9999))</f>
        <v>Qualifications</v>
      </c>
    </row>
    <row r="4" spans="1:4" x14ac:dyDescent="0.2">
      <c r="A4" t="s">
        <v>318</v>
      </c>
      <c r="B4" t="str">
        <f>raw!A9</f>
        <v>THU 8 FEB 2018</v>
      </c>
    </row>
    <row r="5" spans="1:4" x14ac:dyDescent="0.2">
      <c r="A5" s="7" t="str">
        <f>MID(raw!A10,1, FIND("Time",raw!A10)+3)</f>
        <v>Start Time</v>
      </c>
      <c r="B5" s="7">
        <f>VALUE(MID(raw!A10,FIND("Time",raw!A10)+5,9999))</f>
        <v>0.89583333333333337</v>
      </c>
    </row>
    <row r="6" spans="1:4" x14ac:dyDescent="0.2">
      <c r="A6" s="7" t="str">
        <f>MID(raw!A11,1, FIND("Time",raw!A11)+3)</f>
        <v>End Time</v>
      </c>
      <c r="B6" s="7">
        <f>VALUE(MID(raw!A11,FIND("Time",raw!A11)+5,9999))</f>
        <v>0.93333333333333324</v>
      </c>
    </row>
    <row r="7" spans="1:4" x14ac:dyDescent="0.2">
      <c r="A7" t="s">
        <v>319</v>
      </c>
      <c r="B7" t="str">
        <f>raw!A12</f>
        <v>Alpensia Ski Jumping Centre</v>
      </c>
      <c r="C7" t="str">
        <f>raw!A13</f>
        <v>알펜시아 스키점프 센터</v>
      </c>
      <c r="D7" t="str">
        <f>raw!A14</f>
        <v>Centre de saut à ski d'Alpensia</v>
      </c>
    </row>
    <row r="8" spans="1:4" x14ac:dyDescent="0.2">
      <c r="A8" t="s">
        <v>323</v>
      </c>
      <c r="B8" t="str">
        <f>MID(raw!A15,1,FIND("Report Created",raw!A15))</f>
        <v>SJPMNH----------------QUAL0001SJ--_73B 1.0 R</v>
      </c>
    </row>
    <row r="9" spans="1:4" x14ac:dyDescent="0.2">
      <c r="A9" t="s">
        <v>324</v>
      </c>
      <c r="B9" t="str">
        <f>TRIM(MID(raw!A15,FIND("Report Created",raw!A15)+15,9999))</f>
        <v>THU 8 FEB 2018 22:31</v>
      </c>
    </row>
    <row r="10" spans="1:4" x14ac:dyDescent="0.2">
      <c r="A10" t="str">
        <f>raw!A16</f>
        <v>Jury / Competition Management Judges Hill Data / Calculation</v>
      </c>
      <c r="C10" t="str">
        <f>raw!A17</f>
        <v>FIS Race Director (RD) HOFER Walter (FIS)</v>
      </c>
    </row>
    <row r="11" spans="1:4" x14ac:dyDescent="0.2">
      <c r="A11" t="str">
        <f>TRIM(MID(raw!A17,1,FIND(")",raw!A17)))</f>
        <v>FIS Race Director (RD)</v>
      </c>
      <c r="B11" t="str">
        <f>TRIM(MID(raw!A17,FIND(")",raw!A17)+1,FIND("(",MID(raw!A17,FIND(")",raw!A17)+2,9999))))</f>
        <v>HOFER Walter</v>
      </c>
      <c r="C11" t="str">
        <f>MID(raw!A17,LEN(raw!A17)-3,3)</f>
        <v>FIS</v>
      </c>
    </row>
    <row r="12" spans="1:4" x14ac:dyDescent="0.2">
      <c r="A12" t="str">
        <f>TRIM(MID(raw!A18,1,FIND(")",raw!A18)))</f>
        <v>FIS Technical Delegate (TD)</v>
      </c>
      <c r="B12" t="str">
        <f>TRIM(MID(raw!A18,FIND(")",raw!A18)+1,FIND("(",MID(raw!A18,FIND(")",raw!A18)+2,9999))))</f>
        <v>SALVI Franck</v>
      </c>
      <c r="C12" t="str">
        <f>MID(raw!A18,LEN(raw!A18)-3,3)</f>
        <v>FRA</v>
      </c>
    </row>
    <row r="13" spans="1:4" x14ac:dyDescent="0.2">
      <c r="A13" t="str">
        <f>TRIM(MID(raw!A19,1,FIND(")",raw!A19)))</f>
        <v>Chief of Competition ()</v>
      </c>
      <c r="B13" t="str">
        <f>TRIM(MID(raw!A19,FIND(")",raw!A19)+1,FIND("(",MID(raw!A19,FIND(")",raw!A19)+2,9999))))</f>
        <v>KIM Heung Soo</v>
      </c>
      <c r="C13" t="str">
        <f>MID(raw!A19,LEN(raw!A19)-3,3)</f>
        <v>KOR</v>
      </c>
    </row>
    <row r="14" spans="1:4" x14ac:dyDescent="0.2">
      <c r="A14" t="str">
        <f>TRIM(MID(raw!A20,1,FIND(")",raw!A20)))</f>
        <v>FIS Assistant TD ()</v>
      </c>
      <c r="B14" t="str">
        <f>TRIM(MID(raw!A20,FIND(")",raw!A20)+1,FIND("(",MID(raw!A20,FIND(")",raw!A20)+2,9999))))</f>
        <v>HASSLBERGER Thomas</v>
      </c>
      <c r="C14" t="str">
        <f>MID(raw!A20,LEN(raw!A20)-3,3)</f>
        <v>GER</v>
      </c>
    </row>
    <row r="15" spans="1:4" x14ac:dyDescent="0.2">
      <c r="A15" t="str">
        <f>TRIM(MID(raw!A21,1,FIND(")",raw!A21)))</f>
        <v>FIS Assistant RD ()</v>
      </c>
      <c r="B15" t="str">
        <f>TRIM(MID(raw!A21,FIND(")",raw!A21)+1,FIND("(",MID(raw!A21,FIND(")",raw!A21)+2,9999))))</f>
        <v>SEDLAK Borek</v>
      </c>
      <c r="C15" t="str">
        <f>MID(raw!A21,LEN(raw!A21)-3,3)</f>
        <v>FIS</v>
      </c>
    </row>
    <row r="16" spans="1:4" x14ac:dyDescent="0.2">
      <c r="A16" t="str">
        <f>TRIM(MID(raw!A22,1,FIND(")",raw!A22)))</f>
        <v>FIS Equipment Controller ()</v>
      </c>
      <c r="B16" t="str">
        <f>TRIM(MID(raw!A22,FIND(")",raw!A22)+1,FIND("(",MID(raw!A22,FIND(")",raw!A22)+2,9999))))</f>
        <v>GRATZER Sepp</v>
      </c>
      <c r="C16" t="str">
        <f>MID(raw!A22,LEN(raw!A22)-3,3)</f>
        <v>FIS</v>
      </c>
    </row>
    <row r="17" spans="1:3" x14ac:dyDescent="0.2">
      <c r="A17" t="str">
        <f>TRIM(MID(raw!A23,1,FIND(")",raw!A23)))</f>
        <v>A ()</v>
      </c>
      <c r="B17" t="str">
        <f>TRIM(MID(raw!A23,FIND(")",raw!A23)+1,FIND("(",MID(raw!A23,FIND(")",raw!A23)+2,9999))))</f>
        <v>MUN Jong Seon</v>
      </c>
      <c r="C17" t="str">
        <f>MID(raw!A23,LEN(raw!A23)-3,3)</f>
        <v>KOR</v>
      </c>
    </row>
    <row r="18" spans="1:3" x14ac:dyDescent="0.2">
      <c r="A18" t="str">
        <f>TRIM(MID(raw!A24,1,FIND(")",raw!A24)))</f>
        <v>B ()</v>
      </c>
      <c r="B18" t="str">
        <f>TRIM(MID(raw!A24,FIND(")",raw!A24)+1,FIND("(",MID(raw!A24,FIND(")",raw!A24)+2,9999))))</f>
        <v>NIEMINEN Teppo</v>
      </c>
      <c r="C18" t="str">
        <f>MID(raw!A24,LEN(raw!A24)-3,3)</f>
        <v>FIN</v>
      </c>
    </row>
    <row r="19" spans="1:3" x14ac:dyDescent="0.2">
      <c r="A19" t="str">
        <f>TRIM(MID(raw!A25,1,FIND(")",raw!A25)))</f>
        <v>C ()</v>
      </c>
      <c r="B19" t="str">
        <f>TRIM(MID(raw!A25,FIND(")",raw!A25)+1,FIND("(",MID(raw!A25,FIND(")",raw!A25)+2,9999))))</f>
        <v>STAHLHUT Erik</v>
      </c>
      <c r="C19" t="str">
        <f>MID(raw!A25,LEN(raw!A25)-3,3)</f>
        <v>GER</v>
      </c>
    </row>
    <row r="20" spans="1:3" x14ac:dyDescent="0.2">
      <c r="A20" t="str">
        <f>TRIM(MID(raw!A26,1,FIND(")",raw!A26)))</f>
        <v>D ()</v>
      </c>
      <c r="B20" t="str">
        <f>TRIM(MID(raw!A26,FIND(")",raw!A26)+1,FIND("(",MID(raw!A26,FIND(")",raw!A26)+2,9999))))</f>
        <v>GUNKA Ryszard</v>
      </c>
      <c r="C20" t="str">
        <f>MID(raw!A26,LEN(raw!A26)-3,3)</f>
        <v>POL</v>
      </c>
    </row>
    <row r="21" spans="1:3" x14ac:dyDescent="0.2">
      <c r="A21" t="str">
        <f>TRIM(MID(raw!A27,1,FIND(")",raw!A27)))</f>
        <v>E ()</v>
      </c>
      <c r="B21" t="str">
        <f>TRIM(MID(raw!A27,FIND(")",raw!A27)+1,FIND("(",MID(raw!A27,FIND(")",raw!A27)+2,9999))))</f>
        <v>KERN Milos</v>
      </c>
      <c r="C21" t="str">
        <f>MID(raw!A27,LEN(raw!A27)-3,3)</f>
        <v>SLO</v>
      </c>
    </row>
    <row r="22" spans="1:3" x14ac:dyDescent="0.2">
      <c r="A22" t="str">
        <f>TRIM(MID(raw!A28,1,FIND(")",raw!A28)))</f>
        <v>SC ()</v>
      </c>
      <c r="B22" t="str">
        <f>TRIM(MID(raw!A28,FIND(")",raw!A28)+1,FIND("(",MID(raw!A28,FIND(")",raw!A28)+2,9999))))</f>
        <v>NISHIMORI Yuji</v>
      </c>
      <c r="C22" t="str">
        <f>MID(raw!A28,LEN(raw!A28)-3,3)</f>
        <v>JPN</v>
      </c>
    </row>
    <row r="23" spans="1:3" x14ac:dyDescent="0.2">
      <c r="A23" t="str">
        <f>TRIM(MID(raw!A30,FIND("K-Point",raw!A30),FIND(" ",MID(raw!A30,FIND("K-Point",raw!A30),9999))))</f>
        <v>K-Point</v>
      </c>
      <c r="B23">
        <f>VALUE(TRIM(MID(MID(raw!A30,FIND("K-Point",raw!A30),9999),FIND(" ",MID(raw!A30,FIND("K-Point",raw!A30),9999)),LEN(MID(MID(raw!A30,FIND("K-Point",raw!A30),9999),FIND(" ",MID(raw!A30,FIND("K-Point",raw!A30),9999)),LEN(MID(MID(raw!A30,FIND("K-Point",raw!A30),9999),FIND(" ",MID(raw!A30,FIND("K-Point",raw!A30),9999)),LEN(MID(MID(raw!A30,FIND("K-Point",raw!A30),9999),FIND(" ",MID(raw!A30,FIND("K-Point",raw!A30),9999)),9999))))-1)))))</f>
        <v>98</v>
      </c>
      <c r="C23" t="s">
        <v>335</v>
      </c>
    </row>
    <row r="24" spans="1:3" x14ac:dyDescent="0.2">
      <c r="A24" t="str">
        <f>TRIM(MID(raw!A31,1,FIND("Value",raw!A31)+5))</f>
        <v>Metre Value</v>
      </c>
      <c r="B24">
        <f>VALUE(TRIM(MID(raw!A31,FIND("Value",raw!A31)+5,FIND("points",MID(raw!A31,FIND("Value",raw!A31)+5,9999))-1)))</f>
        <v>2</v>
      </c>
      <c r="C24" t="s">
        <v>336</v>
      </c>
    </row>
    <row r="25" spans="1:3" x14ac:dyDescent="0.2">
      <c r="A25" t="str">
        <f>TRIM(MID(raw!A32,1,FIND("Factor",raw!A32)+6))</f>
        <v>Gate Factor</v>
      </c>
      <c r="B25">
        <f>VALUE(TRIM(MID(raw!A32,FIND("Factor",raw!A32)+6,FIND("points",MID(raw!A32,FIND("Factor",raw!A32)+6,9999))-1)))</f>
        <v>7</v>
      </c>
      <c r="C25" t="s">
        <v>336</v>
      </c>
    </row>
    <row r="26" spans="1:3" x14ac:dyDescent="0.2">
      <c r="A26" t="str">
        <f>MID(raw!A33,1,FIND("Factors",raw!A33)+6)</f>
        <v>Wind Factors</v>
      </c>
    </row>
    <row r="27" spans="1:3" x14ac:dyDescent="0.2">
      <c r="A27" t="str">
        <f>TRIM(MID(raw!A33,LEN(A26)+3,FIND("Head",MID(raw!A33,LEN(A26)+3,9999))+3))</f>
        <v>Head</v>
      </c>
      <c r="B27">
        <f>VALUE(TRIM(MID(raw!A33,LEN(A26)+LEN(A27)+LEN(A28)+5,FIND("/",MID(raw!A33,LEN(A26)+LEN(A27)+LEN(A28)+5,9999))-2)))</f>
        <v>8</v>
      </c>
      <c r="C27" t="s">
        <v>337</v>
      </c>
    </row>
    <row r="28" spans="1:3" x14ac:dyDescent="0.2">
      <c r="A28" t="str">
        <f>TRIM(MID(MID(raw!A33,LEN(A26)+3,9999),FIND("Tail",MID(raw!A33,LEN(A26)+3,9999)),5))</f>
        <v>Tail</v>
      </c>
      <c r="B28">
        <f>VALUE(TRIM(MID(MID(raw!A33,LEN(A26)+LEN(A27)+LEN(A28)+5,9999),FIND("/",MID(raw!A33,LEN(A26)+LEN(A27)+LEN(A28)+5,9999))+1,FIND("points",MID(MID(raw!A33,LEN(A26)+LEN(A27)+LEN(A28)+5,9999),FIND("/",MID(raw!A33,LEN(A26)+LEN(A27)+LEN(A28)+5,9999))+3,9999)))))</f>
        <v>9.68</v>
      </c>
      <c r="C28" t="s">
        <v>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FBF2-7E26-A142-8B74-176D85280C95}">
  <dimension ref="A1:T60"/>
  <sheetViews>
    <sheetView tabSelected="1" workbookViewId="0"/>
  </sheetViews>
  <sheetFormatPr baseColWidth="10" defaultRowHeight="16" x14ac:dyDescent="0.2"/>
  <cols>
    <col min="5" max="5" width="14.83203125" customWidth="1"/>
    <col min="6" max="6" width="13.33203125" customWidth="1"/>
    <col min="7" max="7" width="15" customWidth="1"/>
    <col min="13" max="13" width="13" customWidth="1"/>
    <col min="14" max="14" width="12.83203125" customWidth="1"/>
  </cols>
  <sheetData>
    <row r="1" spans="1:20" x14ac:dyDescent="0.2">
      <c r="A1" s="5" t="s">
        <v>479</v>
      </c>
      <c r="E1" s="9">
        <f>CORREL(G$5:G$60,N$5:N$60)</f>
        <v>0.92977418431253545</v>
      </c>
    </row>
    <row r="2" spans="1:20" x14ac:dyDescent="0.2">
      <c r="I2" t="s">
        <v>442</v>
      </c>
      <c r="J2" t="s">
        <v>433</v>
      </c>
      <c r="K2" t="s">
        <v>350</v>
      </c>
      <c r="L2" t="s">
        <v>358</v>
      </c>
      <c r="M2" t="s">
        <v>386</v>
      </c>
    </row>
    <row r="3" spans="1:20" x14ac:dyDescent="0.2">
      <c r="A3" t="s">
        <v>0</v>
      </c>
      <c r="B3" t="s">
        <v>1</v>
      </c>
      <c r="C3" t="s">
        <v>346</v>
      </c>
      <c r="D3" t="s">
        <v>347</v>
      </c>
      <c r="E3" t="s">
        <v>338</v>
      </c>
      <c r="F3" t="s">
        <v>339</v>
      </c>
      <c r="G3" t="s">
        <v>4</v>
      </c>
      <c r="H3" t="s">
        <v>5</v>
      </c>
      <c r="I3" t="s">
        <v>340</v>
      </c>
      <c r="J3" t="s">
        <v>341</v>
      </c>
      <c r="K3" t="s">
        <v>342</v>
      </c>
      <c r="L3" t="s">
        <v>343</v>
      </c>
      <c r="M3" t="s">
        <v>344</v>
      </c>
      <c r="N3" t="s">
        <v>351</v>
      </c>
      <c r="O3" t="s">
        <v>345</v>
      </c>
      <c r="P3" t="s">
        <v>352</v>
      </c>
      <c r="Q3" t="s">
        <v>353</v>
      </c>
      <c r="R3" t="s">
        <v>354</v>
      </c>
      <c r="S3" t="s">
        <v>199</v>
      </c>
      <c r="T3" t="s">
        <v>355</v>
      </c>
    </row>
    <row r="4" spans="1:20" x14ac:dyDescent="0.2">
      <c r="A4">
        <v>1</v>
      </c>
      <c r="B4">
        <v>55</v>
      </c>
      <c r="C4" t="s">
        <v>348</v>
      </c>
      <c r="D4" t="s">
        <v>349</v>
      </c>
      <c r="E4" t="s">
        <v>350</v>
      </c>
      <c r="F4">
        <v>86.5</v>
      </c>
      <c r="G4">
        <v>103</v>
      </c>
      <c r="H4">
        <v>70</v>
      </c>
      <c r="I4">
        <v>18.5</v>
      </c>
      <c r="J4">
        <v>19</v>
      </c>
      <c r="K4">
        <v>19</v>
      </c>
      <c r="L4">
        <v>19</v>
      </c>
      <c r="M4">
        <v>19</v>
      </c>
      <c r="N4">
        <v>57</v>
      </c>
      <c r="O4">
        <v>20</v>
      </c>
      <c r="P4">
        <v>0</v>
      </c>
      <c r="Q4">
        <v>-0.67</v>
      </c>
      <c r="R4">
        <v>6.5</v>
      </c>
      <c r="S4">
        <f>H4+N4+P4+R4</f>
        <v>133.5</v>
      </c>
      <c r="T4" s="2">
        <v>133.5</v>
      </c>
    </row>
    <row r="5" spans="1:20" x14ac:dyDescent="0.2">
      <c r="A5">
        <v>2</v>
      </c>
      <c r="B5">
        <v>57</v>
      </c>
      <c r="C5" t="s">
        <v>356</v>
      </c>
      <c r="D5" t="s">
        <v>357</v>
      </c>
      <c r="E5" t="s">
        <v>358</v>
      </c>
      <c r="F5">
        <v>85.8</v>
      </c>
      <c r="G5">
        <v>104</v>
      </c>
      <c r="H5">
        <v>72</v>
      </c>
      <c r="I5">
        <v>18.5</v>
      </c>
      <c r="J5">
        <v>18.5</v>
      </c>
      <c r="K5">
        <v>18.5</v>
      </c>
      <c r="L5">
        <v>19</v>
      </c>
      <c r="M5">
        <v>19</v>
      </c>
      <c r="N5">
        <v>56</v>
      </c>
      <c r="O5">
        <v>20</v>
      </c>
      <c r="P5">
        <v>0</v>
      </c>
      <c r="Q5">
        <v>-0.38</v>
      </c>
      <c r="R5">
        <v>3.7</v>
      </c>
      <c r="T5">
        <v>131.69999999999999</v>
      </c>
    </row>
    <row r="6" spans="1:20" x14ac:dyDescent="0.2">
      <c r="A6">
        <v>3</v>
      </c>
      <c r="B6">
        <v>49</v>
      </c>
      <c r="C6" t="s">
        <v>359</v>
      </c>
      <c r="D6" t="s">
        <v>360</v>
      </c>
      <c r="E6" t="s">
        <v>358</v>
      </c>
      <c r="F6">
        <v>86.3</v>
      </c>
      <c r="G6">
        <v>104.5</v>
      </c>
      <c r="H6">
        <v>73</v>
      </c>
      <c r="I6">
        <v>17.5</v>
      </c>
      <c r="J6">
        <v>18</v>
      </c>
      <c r="K6">
        <v>18</v>
      </c>
      <c r="L6">
        <v>18.5</v>
      </c>
      <c r="M6">
        <v>17.5</v>
      </c>
      <c r="N6">
        <v>53.5</v>
      </c>
      <c r="O6">
        <v>20</v>
      </c>
      <c r="P6">
        <v>0</v>
      </c>
      <c r="Q6">
        <v>-0.32</v>
      </c>
      <c r="R6">
        <v>3.1</v>
      </c>
      <c r="T6">
        <v>129.6</v>
      </c>
    </row>
    <row r="7" spans="1:20" x14ac:dyDescent="0.2">
      <c r="A7">
        <v>4</v>
      </c>
      <c r="B7">
        <v>56</v>
      </c>
      <c r="C7" t="s">
        <v>361</v>
      </c>
      <c r="D7" t="s">
        <v>362</v>
      </c>
      <c r="E7" t="s">
        <v>350</v>
      </c>
      <c r="F7">
        <v>86.1</v>
      </c>
      <c r="G7">
        <v>102</v>
      </c>
      <c r="H7">
        <v>68</v>
      </c>
      <c r="I7">
        <v>18.5</v>
      </c>
      <c r="J7">
        <v>18.5</v>
      </c>
      <c r="K7">
        <v>19</v>
      </c>
      <c r="L7">
        <v>18.5</v>
      </c>
      <c r="M7">
        <v>19</v>
      </c>
      <c r="N7">
        <v>56</v>
      </c>
      <c r="O7">
        <v>20</v>
      </c>
      <c r="P7">
        <v>0</v>
      </c>
      <c r="Q7">
        <v>-0.53</v>
      </c>
      <c r="R7">
        <v>5.0999999999999996</v>
      </c>
      <c r="T7">
        <v>129.1</v>
      </c>
    </row>
    <row r="8" spans="1:20" x14ac:dyDescent="0.2">
      <c r="A8">
        <v>5</v>
      </c>
      <c r="B8">
        <v>51</v>
      </c>
      <c r="C8" t="s">
        <v>363</v>
      </c>
      <c r="D8" t="s">
        <v>364</v>
      </c>
      <c r="E8" t="s">
        <v>365</v>
      </c>
      <c r="F8">
        <v>86.1</v>
      </c>
      <c r="G8">
        <v>102.5</v>
      </c>
      <c r="H8">
        <v>69</v>
      </c>
      <c r="I8">
        <v>18</v>
      </c>
      <c r="J8">
        <v>18.5</v>
      </c>
      <c r="K8">
        <v>18.5</v>
      </c>
      <c r="L8">
        <v>19</v>
      </c>
      <c r="M8">
        <v>18.5</v>
      </c>
      <c r="N8">
        <v>55.5</v>
      </c>
      <c r="O8">
        <v>20</v>
      </c>
      <c r="P8">
        <v>0</v>
      </c>
      <c r="Q8">
        <v>-0.42</v>
      </c>
      <c r="R8">
        <v>4.0999999999999996</v>
      </c>
      <c r="T8">
        <v>128.6</v>
      </c>
    </row>
    <row r="9" spans="1:20" x14ac:dyDescent="0.2">
      <c r="A9">
        <v>6</v>
      </c>
      <c r="B9">
        <v>48</v>
      </c>
      <c r="C9" t="s">
        <v>366</v>
      </c>
      <c r="D9" t="s">
        <v>367</v>
      </c>
      <c r="E9" t="s">
        <v>350</v>
      </c>
      <c r="F9">
        <v>86.2</v>
      </c>
      <c r="G9">
        <v>102.5</v>
      </c>
      <c r="H9">
        <v>69</v>
      </c>
      <c r="I9">
        <v>18</v>
      </c>
      <c r="J9">
        <v>18</v>
      </c>
      <c r="K9">
        <v>18</v>
      </c>
      <c r="L9">
        <v>18.5</v>
      </c>
      <c r="M9">
        <v>18.5</v>
      </c>
      <c r="N9">
        <v>54.5</v>
      </c>
      <c r="O9">
        <v>20</v>
      </c>
      <c r="P9">
        <v>0</v>
      </c>
      <c r="Q9">
        <v>-0.43</v>
      </c>
      <c r="R9">
        <v>4.2</v>
      </c>
      <c r="T9">
        <v>127.7</v>
      </c>
    </row>
    <row r="10" spans="1:20" x14ac:dyDescent="0.2">
      <c r="A10">
        <v>7</v>
      </c>
      <c r="B10">
        <v>44</v>
      </c>
      <c r="C10" t="s">
        <v>368</v>
      </c>
      <c r="D10" t="s">
        <v>369</v>
      </c>
      <c r="E10" t="s">
        <v>350</v>
      </c>
      <c r="F10">
        <v>86.3</v>
      </c>
      <c r="G10">
        <v>102</v>
      </c>
      <c r="H10">
        <v>68</v>
      </c>
      <c r="I10">
        <v>18</v>
      </c>
      <c r="J10">
        <v>18</v>
      </c>
      <c r="K10">
        <v>18.5</v>
      </c>
      <c r="L10">
        <v>18</v>
      </c>
      <c r="M10">
        <v>18.5</v>
      </c>
      <c r="N10">
        <v>54.5</v>
      </c>
      <c r="O10">
        <v>20</v>
      </c>
      <c r="P10">
        <v>0</v>
      </c>
      <c r="Q10">
        <v>-0.31</v>
      </c>
      <c r="R10">
        <v>3</v>
      </c>
      <c r="T10">
        <v>125.5</v>
      </c>
    </row>
    <row r="11" spans="1:20" x14ac:dyDescent="0.2">
      <c r="A11">
        <v>8</v>
      </c>
      <c r="B11">
        <v>54</v>
      </c>
      <c r="C11" t="s">
        <v>370</v>
      </c>
      <c r="D11" t="s">
        <v>371</v>
      </c>
      <c r="E11" t="s">
        <v>372</v>
      </c>
      <c r="F11">
        <v>86.3</v>
      </c>
      <c r="G11">
        <v>100</v>
      </c>
      <c r="H11">
        <v>64</v>
      </c>
      <c r="I11">
        <v>18</v>
      </c>
      <c r="J11">
        <v>18</v>
      </c>
      <c r="K11">
        <v>18</v>
      </c>
      <c r="L11">
        <v>18.5</v>
      </c>
      <c r="M11">
        <v>18</v>
      </c>
      <c r="N11">
        <v>54</v>
      </c>
      <c r="O11">
        <v>20</v>
      </c>
      <c r="P11">
        <v>0</v>
      </c>
      <c r="Q11">
        <v>-0.52</v>
      </c>
      <c r="R11">
        <v>5</v>
      </c>
      <c r="T11">
        <v>123</v>
      </c>
    </row>
    <row r="12" spans="1:20" x14ac:dyDescent="0.2">
      <c r="A12">
        <v>9</v>
      </c>
      <c r="B12">
        <v>46</v>
      </c>
      <c r="C12" t="s">
        <v>373</v>
      </c>
      <c r="D12" t="s">
        <v>364</v>
      </c>
      <c r="E12" t="s">
        <v>358</v>
      </c>
      <c r="F12">
        <v>85.9</v>
      </c>
      <c r="G12">
        <v>100.5</v>
      </c>
      <c r="H12">
        <v>65</v>
      </c>
      <c r="I12">
        <v>18</v>
      </c>
      <c r="J12">
        <v>18</v>
      </c>
      <c r="K12">
        <v>18</v>
      </c>
      <c r="L12">
        <v>18.5</v>
      </c>
      <c r="M12">
        <v>18</v>
      </c>
      <c r="N12">
        <v>54</v>
      </c>
      <c r="O12">
        <v>20</v>
      </c>
      <c r="P12">
        <v>0</v>
      </c>
      <c r="Q12">
        <v>-0.38</v>
      </c>
      <c r="R12">
        <v>3.7</v>
      </c>
      <c r="T12">
        <v>122.7</v>
      </c>
    </row>
    <row r="13" spans="1:20" x14ac:dyDescent="0.2">
      <c r="A13">
        <v>10</v>
      </c>
      <c r="B13">
        <v>42</v>
      </c>
      <c r="C13" t="s">
        <v>374</v>
      </c>
      <c r="D13" t="s">
        <v>375</v>
      </c>
      <c r="E13" t="s">
        <v>376</v>
      </c>
      <c r="F13">
        <v>85.5</v>
      </c>
      <c r="G13">
        <v>102</v>
      </c>
      <c r="H13">
        <v>68</v>
      </c>
      <c r="I13">
        <v>17</v>
      </c>
      <c r="J13">
        <v>17.5</v>
      </c>
      <c r="K13">
        <v>18</v>
      </c>
      <c r="L13">
        <v>17.5</v>
      </c>
      <c r="M13">
        <v>17.5</v>
      </c>
      <c r="N13">
        <v>52.5</v>
      </c>
      <c r="O13">
        <v>20</v>
      </c>
      <c r="P13">
        <v>0</v>
      </c>
      <c r="Q13">
        <v>-0.19</v>
      </c>
      <c r="R13">
        <v>1.8</v>
      </c>
      <c r="T13">
        <v>122.3</v>
      </c>
    </row>
    <row r="14" spans="1:20" x14ac:dyDescent="0.2">
      <c r="A14">
        <v>11</v>
      </c>
      <c r="B14">
        <v>41</v>
      </c>
      <c r="C14" t="s">
        <v>377</v>
      </c>
      <c r="D14" t="s">
        <v>378</v>
      </c>
      <c r="E14" t="s">
        <v>358</v>
      </c>
      <c r="F14">
        <v>86.1</v>
      </c>
      <c r="G14">
        <v>99</v>
      </c>
      <c r="H14">
        <v>62</v>
      </c>
      <c r="I14">
        <v>18</v>
      </c>
      <c r="J14">
        <v>18</v>
      </c>
      <c r="K14">
        <v>18</v>
      </c>
      <c r="L14">
        <v>18</v>
      </c>
      <c r="M14">
        <v>18</v>
      </c>
      <c r="N14">
        <v>54</v>
      </c>
      <c r="O14">
        <v>20</v>
      </c>
      <c r="P14">
        <v>0</v>
      </c>
      <c r="Q14">
        <v>-0.62</v>
      </c>
      <c r="R14">
        <v>6</v>
      </c>
      <c r="T14">
        <v>122</v>
      </c>
    </row>
    <row r="15" spans="1:20" x14ac:dyDescent="0.2">
      <c r="A15">
        <v>12</v>
      </c>
      <c r="B15">
        <v>22</v>
      </c>
      <c r="C15" t="s">
        <v>379</v>
      </c>
      <c r="D15" t="s">
        <v>380</v>
      </c>
      <c r="E15" t="s">
        <v>381</v>
      </c>
      <c r="F15">
        <v>86.1</v>
      </c>
      <c r="G15">
        <v>102</v>
      </c>
      <c r="H15">
        <v>68</v>
      </c>
      <c r="I15">
        <v>16.5</v>
      </c>
      <c r="J15">
        <v>18</v>
      </c>
      <c r="K15">
        <v>17.5</v>
      </c>
      <c r="L15">
        <v>17.5</v>
      </c>
      <c r="M15">
        <v>17.5</v>
      </c>
      <c r="N15">
        <v>52.5</v>
      </c>
      <c r="O15">
        <v>20</v>
      </c>
      <c r="P15">
        <v>0</v>
      </c>
      <c r="Q15">
        <v>-0.09</v>
      </c>
      <c r="R15">
        <v>0.9</v>
      </c>
      <c r="T15">
        <v>121.4</v>
      </c>
    </row>
    <row r="16" spans="1:20" x14ac:dyDescent="0.2">
      <c r="A16">
        <v>13</v>
      </c>
      <c r="B16">
        <v>53</v>
      </c>
      <c r="C16" t="s">
        <v>382</v>
      </c>
      <c r="D16" t="s">
        <v>383</v>
      </c>
      <c r="E16" t="s">
        <v>372</v>
      </c>
      <c r="F16">
        <v>86.1</v>
      </c>
      <c r="G16">
        <v>100</v>
      </c>
      <c r="H16">
        <v>64</v>
      </c>
      <c r="I16">
        <v>17.5</v>
      </c>
      <c r="J16">
        <v>18</v>
      </c>
      <c r="K16">
        <v>18</v>
      </c>
      <c r="L16">
        <v>18.5</v>
      </c>
      <c r="M16">
        <v>18</v>
      </c>
      <c r="N16">
        <v>54</v>
      </c>
      <c r="O16">
        <v>20</v>
      </c>
      <c r="P16">
        <v>0</v>
      </c>
      <c r="Q16">
        <v>-0.32</v>
      </c>
      <c r="R16">
        <v>3.1</v>
      </c>
      <c r="T16">
        <v>121.1</v>
      </c>
    </row>
    <row r="17" spans="1:20" x14ac:dyDescent="0.2">
      <c r="A17">
        <v>14</v>
      </c>
      <c r="B17">
        <v>43</v>
      </c>
      <c r="C17" t="s">
        <v>384</v>
      </c>
      <c r="D17" t="s">
        <v>385</v>
      </c>
      <c r="E17" t="s">
        <v>386</v>
      </c>
      <c r="F17">
        <v>86</v>
      </c>
      <c r="G17">
        <v>99</v>
      </c>
      <c r="H17">
        <v>62</v>
      </c>
      <c r="I17">
        <v>18.5</v>
      </c>
      <c r="J17">
        <v>18</v>
      </c>
      <c r="K17">
        <v>18</v>
      </c>
      <c r="L17">
        <v>18</v>
      </c>
      <c r="M17">
        <v>18.5</v>
      </c>
      <c r="N17">
        <v>54.5</v>
      </c>
      <c r="O17">
        <v>20</v>
      </c>
      <c r="P17">
        <v>0</v>
      </c>
      <c r="Q17">
        <v>-0.38</v>
      </c>
      <c r="R17">
        <v>3.7</v>
      </c>
      <c r="T17">
        <v>120.2</v>
      </c>
    </row>
    <row r="18" spans="1:20" x14ac:dyDescent="0.2">
      <c r="A18">
        <v>15</v>
      </c>
      <c r="B18">
        <v>47</v>
      </c>
      <c r="C18" t="s">
        <v>387</v>
      </c>
      <c r="D18" t="s">
        <v>349</v>
      </c>
      <c r="E18" t="s">
        <v>372</v>
      </c>
      <c r="F18">
        <v>86.2</v>
      </c>
      <c r="G18">
        <v>100</v>
      </c>
      <c r="H18">
        <v>64</v>
      </c>
      <c r="I18">
        <v>17.5</v>
      </c>
      <c r="J18">
        <v>17.5</v>
      </c>
      <c r="K18">
        <v>17.5</v>
      </c>
      <c r="L18">
        <v>18</v>
      </c>
      <c r="M18">
        <v>18.5</v>
      </c>
      <c r="N18">
        <v>53</v>
      </c>
      <c r="O18">
        <v>20</v>
      </c>
      <c r="P18">
        <v>0</v>
      </c>
      <c r="Q18">
        <v>-0.24</v>
      </c>
      <c r="R18">
        <v>2.2999999999999998</v>
      </c>
      <c r="T18">
        <v>119.3</v>
      </c>
    </row>
    <row r="19" spans="1:20" x14ac:dyDescent="0.2">
      <c r="A19">
        <v>16</v>
      </c>
      <c r="B19">
        <v>45</v>
      </c>
      <c r="C19" t="s">
        <v>388</v>
      </c>
      <c r="D19" t="s">
        <v>389</v>
      </c>
      <c r="E19" t="s">
        <v>386</v>
      </c>
      <c r="F19">
        <v>85.6</v>
      </c>
      <c r="G19">
        <v>99.5</v>
      </c>
      <c r="H19">
        <v>63</v>
      </c>
      <c r="I19">
        <v>18</v>
      </c>
      <c r="J19">
        <v>17.5</v>
      </c>
      <c r="K19">
        <v>18</v>
      </c>
      <c r="L19">
        <v>18</v>
      </c>
      <c r="M19">
        <v>18</v>
      </c>
      <c r="N19">
        <v>54</v>
      </c>
      <c r="O19">
        <v>20</v>
      </c>
      <c r="P19">
        <v>0</v>
      </c>
      <c r="Q19">
        <v>-0.2</v>
      </c>
      <c r="R19">
        <v>1.9</v>
      </c>
      <c r="T19">
        <v>118.9</v>
      </c>
    </row>
    <row r="20" spans="1:20" x14ac:dyDescent="0.2">
      <c r="A20">
        <v>17</v>
      </c>
      <c r="B20">
        <v>21</v>
      </c>
      <c r="C20" t="s">
        <v>390</v>
      </c>
      <c r="D20" t="s">
        <v>391</v>
      </c>
      <c r="E20" t="s">
        <v>392</v>
      </c>
      <c r="F20">
        <v>85</v>
      </c>
      <c r="G20">
        <v>98.5</v>
      </c>
      <c r="H20">
        <v>61</v>
      </c>
      <c r="I20">
        <v>17.5</v>
      </c>
      <c r="J20">
        <v>18</v>
      </c>
      <c r="K20">
        <v>18</v>
      </c>
      <c r="L20">
        <v>18</v>
      </c>
      <c r="M20">
        <v>18</v>
      </c>
      <c r="N20">
        <v>54</v>
      </c>
      <c r="O20">
        <v>20</v>
      </c>
      <c r="P20">
        <v>0</v>
      </c>
      <c r="Q20">
        <v>-0.39</v>
      </c>
      <c r="R20">
        <v>3.8</v>
      </c>
      <c r="T20">
        <v>118.8</v>
      </c>
    </row>
    <row r="21" spans="1:20" x14ac:dyDescent="0.2">
      <c r="A21">
        <v>18</v>
      </c>
      <c r="B21">
        <v>50</v>
      </c>
      <c r="C21" t="s">
        <v>393</v>
      </c>
      <c r="D21" t="s">
        <v>394</v>
      </c>
      <c r="E21" t="s">
        <v>395</v>
      </c>
      <c r="F21">
        <v>85.6</v>
      </c>
      <c r="G21">
        <v>101</v>
      </c>
      <c r="H21">
        <v>66</v>
      </c>
      <c r="I21">
        <v>16.5</v>
      </c>
      <c r="J21">
        <v>16</v>
      </c>
      <c r="K21">
        <v>16.5</v>
      </c>
      <c r="L21">
        <v>17</v>
      </c>
      <c r="M21">
        <v>17</v>
      </c>
      <c r="N21">
        <v>50</v>
      </c>
      <c r="O21">
        <v>20</v>
      </c>
      <c r="P21">
        <v>0</v>
      </c>
      <c r="Q21">
        <v>-0.25</v>
      </c>
      <c r="R21">
        <v>2.4</v>
      </c>
      <c r="T21">
        <v>118.4</v>
      </c>
    </row>
    <row r="22" spans="1:20" x14ac:dyDescent="0.2">
      <c r="A22">
        <v>19</v>
      </c>
      <c r="B22">
        <v>52</v>
      </c>
      <c r="C22" t="s">
        <v>396</v>
      </c>
      <c r="D22" t="s">
        <v>397</v>
      </c>
      <c r="E22" t="s">
        <v>372</v>
      </c>
      <c r="F22">
        <v>86.3</v>
      </c>
      <c r="G22">
        <v>98</v>
      </c>
      <c r="H22">
        <v>60</v>
      </c>
      <c r="I22">
        <v>17.5</v>
      </c>
      <c r="J22">
        <v>17.5</v>
      </c>
      <c r="K22">
        <v>17.5</v>
      </c>
      <c r="L22">
        <v>18</v>
      </c>
      <c r="M22">
        <v>18</v>
      </c>
      <c r="N22">
        <v>53</v>
      </c>
      <c r="O22">
        <v>20</v>
      </c>
      <c r="P22">
        <v>0</v>
      </c>
      <c r="Q22">
        <v>-0.55000000000000004</v>
      </c>
      <c r="R22">
        <v>5.3</v>
      </c>
      <c r="T22">
        <v>118.3</v>
      </c>
    </row>
    <row r="23" spans="1:20" x14ac:dyDescent="0.2">
      <c r="A23">
        <v>20</v>
      </c>
      <c r="B23">
        <v>37</v>
      </c>
      <c r="C23" t="s">
        <v>398</v>
      </c>
      <c r="D23" t="s">
        <v>399</v>
      </c>
      <c r="E23" t="s">
        <v>395</v>
      </c>
      <c r="F23">
        <v>85.3</v>
      </c>
      <c r="G23">
        <v>98</v>
      </c>
      <c r="H23">
        <v>60</v>
      </c>
      <c r="I23">
        <v>18</v>
      </c>
      <c r="J23">
        <v>18</v>
      </c>
      <c r="K23">
        <v>18</v>
      </c>
      <c r="L23">
        <v>18</v>
      </c>
      <c r="M23">
        <v>17.5</v>
      </c>
      <c r="N23">
        <v>54</v>
      </c>
      <c r="O23">
        <v>20</v>
      </c>
      <c r="P23">
        <v>0</v>
      </c>
      <c r="Q23">
        <v>-0.38</v>
      </c>
      <c r="R23">
        <v>3.7</v>
      </c>
      <c r="T23">
        <v>117.7</v>
      </c>
    </row>
    <row r="24" spans="1:20" x14ac:dyDescent="0.2">
      <c r="A24">
        <v>21</v>
      </c>
      <c r="B24">
        <v>35</v>
      </c>
      <c r="C24" t="s">
        <v>393</v>
      </c>
      <c r="D24" t="s">
        <v>400</v>
      </c>
      <c r="E24" t="s">
        <v>395</v>
      </c>
      <c r="F24">
        <v>85.6</v>
      </c>
      <c r="G24">
        <v>98</v>
      </c>
      <c r="H24">
        <v>60</v>
      </c>
      <c r="I24">
        <v>17.5</v>
      </c>
      <c r="J24">
        <v>17.5</v>
      </c>
      <c r="K24">
        <v>17.5</v>
      </c>
      <c r="L24">
        <v>17.5</v>
      </c>
      <c r="M24">
        <v>17.5</v>
      </c>
      <c r="N24">
        <v>52.5</v>
      </c>
      <c r="O24">
        <v>20</v>
      </c>
      <c r="P24">
        <v>0</v>
      </c>
      <c r="Q24">
        <v>-0.28999999999999998</v>
      </c>
      <c r="R24">
        <v>2.8</v>
      </c>
      <c r="T24">
        <v>115.3</v>
      </c>
    </row>
    <row r="25" spans="1:20" x14ac:dyDescent="0.2">
      <c r="A25">
        <v>22</v>
      </c>
      <c r="B25">
        <v>40</v>
      </c>
      <c r="C25" t="s">
        <v>401</v>
      </c>
      <c r="D25" t="s">
        <v>402</v>
      </c>
      <c r="E25" t="s">
        <v>386</v>
      </c>
      <c r="F25">
        <v>85.3</v>
      </c>
      <c r="G25">
        <v>97</v>
      </c>
      <c r="H25">
        <v>58</v>
      </c>
      <c r="I25">
        <v>17.5</v>
      </c>
      <c r="J25">
        <v>17.5</v>
      </c>
      <c r="K25">
        <v>17.5</v>
      </c>
      <c r="L25">
        <v>17.5</v>
      </c>
      <c r="M25">
        <v>18</v>
      </c>
      <c r="N25">
        <v>52.5</v>
      </c>
      <c r="O25">
        <v>20</v>
      </c>
      <c r="P25">
        <v>0</v>
      </c>
      <c r="Q25">
        <v>-0.48</v>
      </c>
      <c r="R25">
        <v>4.5999999999999996</v>
      </c>
      <c r="T25">
        <v>115.1</v>
      </c>
    </row>
    <row r="26" spans="1:20" x14ac:dyDescent="0.2">
      <c r="A26">
        <v>23</v>
      </c>
      <c r="B26">
        <v>26</v>
      </c>
      <c r="C26" t="s">
        <v>403</v>
      </c>
      <c r="D26" t="s">
        <v>404</v>
      </c>
      <c r="E26" t="s">
        <v>405</v>
      </c>
      <c r="F26">
        <v>86.1</v>
      </c>
      <c r="G26">
        <v>98</v>
      </c>
      <c r="H26">
        <v>60</v>
      </c>
      <c r="I26">
        <v>17.5</v>
      </c>
      <c r="J26">
        <v>17.5</v>
      </c>
      <c r="K26">
        <v>18</v>
      </c>
      <c r="L26" s="8">
        <v>18</v>
      </c>
      <c r="M26" s="8">
        <v>17.5</v>
      </c>
      <c r="N26">
        <v>53</v>
      </c>
      <c r="O26">
        <v>20</v>
      </c>
      <c r="P26">
        <v>0</v>
      </c>
      <c r="Q26">
        <v>-0.17</v>
      </c>
      <c r="R26">
        <v>1.5</v>
      </c>
      <c r="T26">
        <v>114.6</v>
      </c>
    </row>
    <row r="27" spans="1:20" x14ac:dyDescent="0.2">
      <c r="A27">
        <v>24</v>
      </c>
      <c r="B27">
        <v>28</v>
      </c>
      <c r="C27" t="s">
        <v>406</v>
      </c>
      <c r="D27" t="s">
        <v>407</v>
      </c>
      <c r="E27" t="s">
        <v>408</v>
      </c>
      <c r="F27">
        <v>85.5</v>
      </c>
      <c r="G27">
        <v>97.5</v>
      </c>
      <c r="H27">
        <v>59</v>
      </c>
      <c r="I27">
        <v>17.5</v>
      </c>
      <c r="J27">
        <v>17.5</v>
      </c>
      <c r="K27">
        <v>17.5</v>
      </c>
      <c r="L27">
        <v>17.5</v>
      </c>
      <c r="M27">
        <v>17.5</v>
      </c>
      <c r="N27">
        <v>52.5</v>
      </c>
      <c r="O27">
        <v>20</v>
      </c>
      <c r="P27">
        <v>0</v>
      </c>
      <c r="Q27">
        <v>-0.31</v>
      </c>
      <c r="R27">
        <v>3</v>
      </c>
      <c r="T27">
        <v>114.5</v>
      </c>
    </row>
    <row r="28" spans="1:20" x14ac:dyDescent="0.2">
      <c r="A28">
        <v>25</v>
      </c>
      <c r="B28">
        <v>30</v>
      </c>
      <c r="C28" t="s">
        <v>409</v>
      </c>
      <c r="D28" t="s">
        <v>410</v>
      </c>
      <c r="E28" t="s">
        <v>411</v>
      </c>
      <c r="F28">
        <v>85.9</v>
      </c>
      <c r="G28">
        <v>98</v>
      </c>
      <c r="H28">
        <v>60</v>
      </c>
      <c r="I28">
        <v>17</v>
      </c>
      <c r="J28">
        <v>17</v>
      </c>
      <c r="K28">
        <v>17</v>
      </c>
      <c r="L28">
        <v>17.5</v>
      </c>
      <c r="M28">
        <v>17.5</v>
      </c>
      <c r="N28">
        <v>51.5</v>
      </c>
      <c r="O28">
        <v>20</v>
      </c>
      <c r="P28">
        <v>0</v>
      </c>
      <c r="Q28">
        <v>-0.26</v>
      </c>
      <c r="R28">
        <v>2.5</v>
      </c>
      <c r="T28">
        <v>114</v>
      </c>
    </row>
    <row r="29" spans="1:20" x14ac:dyDescent="0.2">
      <c r="A29">
        <v>26</v>
      </c>
      <c r="B29">
        <v>39</v>
      </c>
      <c r="C29" t="s">
        <v>412</v>
      </c>
      <c r="D29" t="s">
        <v>413</v>
      </c>
      <c r="E29" t="s">
        <v>365</v>
      </c>
      <c r="F29">
        <v>86.4</v>
      </c>
      <c r="G29">
        <v>97</v>
      </c>
      <c r="H29">
        <v>58</v>
      </c>
      <c r="I29">
        <v>17.5</v>
      </c>
      <c r="J29">
        <v>17.5</v>
      </c>
      <c r="K29">
        <v>17</v>
      </c>
      <c r="L29">
        <v>18</v>
      </c>
      <c r="M29">
        <v>17.5</v>
      </c>
      <c r="N29">
        <v>52.5</v>
      </c>
      <c r="O29">
        <v>20</v>
      </c>
      <c r="P29">
        <v>0</v>
      </c>
      <c r="Q29">
        <v>-0.2</v>
      </c>
      <c r="R29">
        <v>1.9</v>
      </c>
      <c r="T29">
        <v>112.4</v>
      </c>
    </row>
    <row r="30" spans="1:20" x14ac:dyDescent="0.2">
      <c r="A30">
        <v>27</v>
      </c>
      <c r="B30">
        <v>38</v>
      </c>
      <c r="C30" t="s">
        <v>414</v>
      </c>
      <c r="D30" t="s">
        <v>415</v>
      </c>
      <c r="E30" t="s">
        <v>365</v>
      </c>
      <c r="F30">
        <v>85.9</v>
      </c>
      <c r="G30">
        <v>95</v>
      </c>
      <c r="H30">
        <v>54</v>
      </c>
      <c r="I30">
        <v>17.5</v>
      </c>
      <c r="J30">
        <v>17.5</v>
      </c>
      <c r="K30">
        <v>17.5</v>
      </c>
      <c r="L30">
        <v>17.5</v>
      </c>
      <c r="M30">
        <v>17</v>
      </c>
      <c r="N30">
        <v>52.5</v>
      </c>
      <c r="O30">
        <v>20</v>
      </c>
      <c r="P30">
        <v>0</v>
      </c>
      <c r="Q30">
        <v>-0.3</v>
      </c>
      <c r="R30">
        <v>2.9</v>
      </c>
      <c r="T30">
        <v>109.4</v>
      </c>
    </row>
    <row r="31" spans="1:20" x14ac:dyDescent="0.2">
      <c r="A31">
        <v>28</v>
      </c>
      <c r="B31">
        <v>31</v>
      </c>
      <c r="C31" t="s">
        <v>416</v>
      </c>
      <c r="D31" t="s">
        <v>417</v>
      </c>
      <c r="E31" t="s">
        <v>381</v>
      </c>
      <c r="F31">
        <v>85.8</v>
      </c>
      <c r="G31">
        <v>94.5</v>
      </c>
      <c r="H31">
        <v>53</v>
      </c>
      <c r="I31">
        <v>17</v>
      </c>
      <c r="J31">
        <v>17</v>
      </c>
      <c r="K31">
        <v>17</v>
      </c>
      <c r="L31">
        <v>17.5</v>
      </c>
      <c r="M31">
        <v>17</v>
      </c>
      <c r="N31">
        <v>51</v>
      </c>
      <c r="O31">
        <v>20</v>
      </c>
      <c r="P31">
        <v>0</v>
      </c>
      <c r="Q31">
        <v>-0.33</v>
      </c>
      <c r="R31">
        <v>3.2</v>
      </c>
      <c r="T31">
        <v>107.2</v>
      </c>
    </row>
    <row r="32" spans="1:20" x14ac:dyDescent="0.2">
      <c r="A32">
        <v>29</v>
      </c>
      <c r="B32">
        <v>36</v>
      </c>
      <c r="C32" t="s">
        <v>418</v>
      </c>
      <c r="D32" t="s">
        <v>419</v>
      </c>
      <c r="E32" t="s">
        <v>386</v>
      </c>
      <c r="F32">
        <v>85.5</v>
      </c>
      <c r="G32">
        <v>94</v>
      </c>
      <c r="H32">
        <v>52</v>
      </c>
      <c r="I32">
        <v>17.5</v>
      </c>
      <c r="J32">
        <v>17</v>
      </c>
      <c r="K32">
        <v>17</v>
      </c>
      <c r="L32">
        <v>17.5</v>
      </c>
      <c r="M32">
        <v>17</v>
      </c>
      <c r="N32">
        <v>51.5</v>
      </c>
      <c r="O32">
        <v>20</v>
      </c>
      <c r="P32">
        <v>0</v>
      </c>
      <c r="Q32">
        <v>-0.37</v>
      </c>
      <c r="R32">
        <v>3.6</v>
      </c>
      <c r="T32">
        <v>107.1</v>
      </c>
    </row>
    <row r="33" spans="1:20" x14ac:dyDescent="0.2">
      <c r="A33">
        <v>30</v>
      </c>
      <c r="B33">
        <v>18</v>
      </c>
      <c r="C33" t="s">
        <v>420</v>
      </c>
      <c r="D33" t="s">
        <v>421</v>
      </c>
      <c r="E33" t="s">
        <v>422</v>
      </c>
      <c r="F33">
        <v>85.8</v>
      </c>
      <c r="G33">
        <v>94.5</v>
      </c>
      <c r="H33">
        <v>53</v>
      </c>
      <c r="I33">
        <v>17</v>
      </c>
      <c r="J33">
        <v>17.5</v>
      </c>
      <c r="K33">
        <v>17.5</v>
      </c>
      <c r="L33">
        <v>17</v>
      </c>
      <c r="M33">
        <v>17</v>
      </c>
      <c r="N33">
        <v>51.5</v>
      </c>
      <c r="O33">
        <v>20</v>
      </c>
      <c r="P33">
        <v>0</v>
      </c>
      <c r="Q33">
        <v>-0.23</v>
      </c>
      <c r="R33">
        <v>2.2000000000000002</v>
      </c>
      <c r="T33">
        <v>106.7</v>
      </c>
    </row>
    <row r="34" spans="1:20" x14ac:dyDescent="0.2">
      <c r="A34">
        <v>31</v>
      </c>
      <c r="B34">
        <v>25</v>
      </c>
      <c r="C34" t="s">
        <v>423</v>
      </c>
      <c r="D34" t="s">
        <v>424</v>
      </c>
      <c r="E34" t="s">
        <v>395</v>
      </c>
      <c r="F34">
        <v>85.1</v>
      </c>
      <c r="G34">
        <v>93.5</v>
      </c>
      <c r="H34">
        <v>51</v>
      </c>
      <c r="I34">
        <v>17</v>
      </c>
      <c r="J34">
        <v>16.5</v>
      </c>
      <c r="K34">
        <v>16.5</v>
      </c>
      <c r="L34">
        <v>17</v>
      </c>
      <c r="M34">
        <v>17</v>
      </c>
      <c r="N34">
        <v>50.5</v>
      </c>
      <c r="O34">
        <v>20</v>
      </c>
      <c r="P34">
        <v>0</v>
      </c>
      <c r="Q34">
        <v>-0.46</v>
      </c>
      <c r="R34">
        <v>4.5</v>
      </c>
      <c r="T34">
        <v>106</v>
      </c>
    </row>
    <row r="35" spans="1:20" x14ac:dyDescent="0.2">
      <c r="A35">
        <v>32</v>
      </c>
      <c r="B35">
        <v>33</v>
      </c>
      <c r="C35" t="s">
        <v>425</v>
      </c>
      <c r="D35" t="s">
        <v>426</v>
      </c>
      <c r="E35" t="s">
        <v>365</v>
      </c>
      <c r="F35">
        <v>85.7</v>
      </c>
      <c r="G35">
        <v>91.5</v>
      </c>
      <c r="H35">
        <v>47</v>
      </c>
      <c r="I35">
        <v>17</v>
      </c>
      <c r="J35">
        <v>17</v>
      </c>
      <c r="K35">
        <v>17</v>
      </c>
      <c r="L35">
        <v>17</v>
      </c>
      <c r="M35">
        <v>17</v>
      </c>
      <c r="N35">
        <v>51</v>
      </c>
      <c r="O35">
        <v>20</v>
      </c>
      <c r="P35">
        <v>0</v>
      </c>
      <c r="Q35">
        <v>-0.62</v>
      </c>
      <c r="R35">
        <v>6</v>
      </c>
      <c r="T35">
        <v>104</v>
      </c>
    </row>
    <row r="36" spans="1:20" x14ac:dyDescent="0.2">
      <c r="A36">
        <v>33</v>
      </c>
      <c r="B36">
        <v>24</v>
      </c>
      <c r="C36" t="s">
        <v>427</v>
      </c>
      <c r="D36" t="s">
        <v>428</v>
      </c>
      <c r="E36" t="s">
        <v>429</v>
      </c>
      <c r="F36">
        <v>85.6</v>
      </c>
      <c r="G36">
        <v>94</v>
      </c>
      <c r="H36">
        <v>52</v>
      </c>
      <c r="I36">
        <v>17</v>
      </c>
      <c r="J36">
        <v>16.5</v>
      </c>
      <c r="K36">
        <v>17.5</v>
      </c>
      <c r="L36">
        <v>17</v>
      </c>
      <c r="M36">
        <v>17</v>
      </c>
      <c r="N36">
        <v>51</v>
      </c>
      <c r="O36">
        <v>20</v>
      </c>
      <c r="P36">
        <v>0</v>
      </c>
      <c r="Q36">
        <v>0.14000000000000001</v>
      </c>
      <c r="R36">
        <v>-1.1000000000000001</v>
      </c>
      <c r="T36">
        <v>101.9</v>
      </c>
    </row>
    <row r="37" spans="1:20" x14ac:dyDescent="0.2">
      <c r="A37">
        <v>34</v>
      </c>
      <c r="B37">
        <v>6</v>
      </c>
      <c r="C37" t="s">
        <v>430</v>
      </c>
      <c r="D37" t="s">
        <v>431</v>
      </c>
      <c r="E37" t="s">
        <v>381</v>
      </c>
      <c r="F37">
        <v>85.1</v>
      </c>
      <c r="G37">
        <v>90</v>
      </c>
      <c r="H37">
        <v>44</v>
      </c>
      <c r="I37">
        <v>16.5</v>
      </c>
      <c r="J37">
        <v>17</v>
      </c>
      <c r="K37">
        <v>17</v>
      </c>
      <c r="L37">
        <v>16.5</v>
      </c>
      <c r="M37">
        <v>16.5</v>
      </c>
      <c r="N37">
        <v>50</v>
      </c>
      <c r="O37">
        <v>20</v>
      </c>
      <c r="P37">
        <v>0</v>
      </c>
      <c r="Q37">
        <v>-0.46</v>
      </c>
      <c r="R37">
        <v>4.5</v>
      </c>
      <c r="T37">
        <v>98.5</v>
      </c>
    </row>
    <row r="38" spans="1:20" x14ac:dyDescent="0.2">
      <c r="A38">
        <v>35</v>
      </c>
      <c r="B38">
        <v>14</v>
      </c>
      <c r="C38" t="s">
        <v>432</v>
      </c>
      <c r="D38" t="s">
        <v>349</v>
      </c>
      <c r="E38" t="s">
        <v>433</v>
      </c>
      <c r="F38">
        <v>85.4</v>
      </c>
      <c r="G38">
        <v>90</v>
      </c>
      <c r="H38">
        <v>44</v>
      </c>
      <c r="I38">
        <v>17.5</v>
      </c>
      <c r="J38">
        <v>17</v>
      </c>
      <c r="K38">
        <v>16.5</v>
      </c>
      <c r="L38">
        <v>17</v>
      </c>
      <c r="M38">
        <v>17</v>
      </c>
      <c r="N38">
        <v>51</v>
      </c>
      <c r="O38">
        <v>20</v>
      </c>
      <c r="P38">
        <v>0</v>
      </c>
      <c r="Q38">
        <v>-0.34</v>
      </c>
      <c r="R38">
        <v>3.3</v>
      </c>
      <c r="T38">
        <v>98.3</v>
      </c>
    </row>
    <row r="39" spans="1:20" x14ac:dyDescent="0.2">
      <c r="A39">
        <v>36</v>
      </c>
      <c r="B39">
        <v>17</v>
      </c>
      <c r="C39" t="s">
        <v>434</v>
      </c>
      <c r="D39" t="s">
        <v>435</v>
      </c>
      <c r="E39" t="s">
        <v>429</v>
      </c>
      <c r="F39">
        <v>85.3</v>
      </c>
      <c r="G39">
        <v>91</v>
      </c>
      <c r="H39">
        <v>46</v>
      </c>
      <c r="I39">
        <v>16.5</v>
      </c>
      <c r="J39">
        <v>17</v>
      </c>
      <c r="K39">
        <v>17</v>
      </c>
      <c r="L39">
        <v>17</v>
      </c>
      <c r="M39">
        <v>17</v>
      </c>
      <c r="N39">
        <v>51</v>
      </c>
      <c r="O39">
        <v>20</v>
      </c>
      <c r="P39">
        <v>0</v>
      </c>
      <c r="Q39">
        <v>-0.09</v>
      </c>
      <c r="R39">
        <v>0.9</v>
      </c>
      <c r="T39">
        <v>97.9</v>
      </c>
    </row>
    <row r="40" spans="1:20" x14ac:dyDescent="0.2">
      <c r="A40">
        <v>37</v>
      </c>
      <c r="B40">
        <v>12</v>
      </c>
      <c r="C40" t="s">
        <v>436</v>
      </c>
      <c r="D40" t="s">
        <v>437</v>
      </c>
      <c r="E40" t="s">
        <v>429</v>
      </c>
      <c r="F40">
        <v>85.2</v>
      </c>
      <c r="G40">
        <v>88</v>
      </c>
      <c r="H40">
        <v>40</v>
      </c>
      <c r="I40">
        <v>17</v>
      </c>
      <c r="J40">
        <v>16</v>
      </c>
      <c r="K40">
        <v>16.5</v>
      </c>
      <c r="L40">
        <v>16.5</v>
      </c>
      <c r="M40">
        <v>16.5</v>
      </c>
      <c r="N40">
        <v>49.5</v>
      </c>
      <c r="O40">
        <v>20</v>
      </c>
      <c r="P40">
        <v>0</v>
      </c>
      <c r="Q40">
        <v>-0.65</v>
      </c>
      <c r="R40">
        <v>6.3</v>
      </c>
      <c r="T40">
        <v>95.8</v>
      </c>
    </row>
    <row r="41" spans="1:20" x14ac:dyDescent="0.2">
      <c r="A41">
        <v>37</v>
      </c>
      <c r="B41">
        <v>10</v>
      </c>
      <c r="C41" t="s">
        <v>438</v>
      </c>
      <c r="D41" t="s">
        <v>439</v>
      </c>
      <c r="E41" t="s">
        <v>433</v>
      </c>
      <c r="F41">
        <v>85.8</v>
      </c>
      <c r="G41">
        <v>89</v>
      </c>
      <c r="H41">
        <v>42</v>
      </c>
      <c r="I41">
        <v>16.5</v>
      </c>
      <c r="J41">
        <v>16.5</v>
      </c>
      <c r="K41">
        <v>17</v>
      </c>
      <c r="L41">
        <v>16.5</v>
      </c>
      <c r="M41">
        <v>16.5</v>
      </c>
      <c r="N41">
        <v>49.5</v>
      </c>
      <c r="O41">
        <v>20</v>
      </c>
      <c r="P41">
        <v>0</v>
      </c>
      <c r="Q41">
        <v>-0.44</v>
      </c>
      <c r="R41">
        <v>4.3</v>
      </c>
      <c r="T41">
        <v>95.8</v>
      </c>
    </row>
    <row r="42" spans="1:20" x14ac:dyDescent="0.2">
      <c r="A42">
        <v>39</v>
      </c>
      <c r="B42">
        <v>1</v>
      </c>
      <c r="C42" t="s">
        <v>440</v>
      </c>
      <c r="D42" t="s">
        <v>441</v>
      </c>
      <c r="E42" t="s">
        <v>442</v>
      </c>
      <c r="F42">
        <v>84.8</v>
      </c>
      <c r="G42">
        <v>89</v>
      </c>
      <c r="H42">
        <v>42</v>
      </c>
      <c r="I42">
        <v>16.5</v>
      </c>
      <c r="J42">
        <v>16.5</v>
      </c>
      <c r="K42">
        <v>16.5</v>
      </c>
      <c r="L42">
        <v>16.5</v>
      </c>
      <c r="M42">
        <v>16.5</v>
      </c>
      <c r="N42">
        <v>49.5</v>
      </c>
      <c r="O42">
        <v>20</v>
      </c>
      <c r="P42">
        <v>0</v>
      </c>
      <c r="Q42">
        <v>-0.33</v>
      </c>
      <c r="R42">
        <v>3.2</v>
      </c>
      <c r="T42">
        <v>94.7</v>
      </c>
    </row>
    <row r="43" spans="1:20" x14ac:dyDescent="0.2">
      <c r="A43">
        <v>40</v>
      </c>
      <c r="B43">
        <v>9</v>
      </c>
      <c r="C43" t="s">
        <v>443</v>
      </c>
      <c r="D43" t="s">
        <v>413</v>
      </c>
      <c r="E43" t="s">
        <v>411</v>
      </c>
      <c r="F43">
        <v>85.4</v>
      </c>
      <c r="G43">
        <v>91.5</v>
      </c>
      <c r="H43">
        <v>47</v>
      </c>
      <c r="I43">
        <v>17</v>
      </c>
      <c r="J43">
        <v>17</v>
      </c>
      <c r="K43">
        <v>17</v>
      </c>
      <c r="L43">
        <v>17</v>
      </c>
      <c r="M43">
        <v>17</v>
      </c>
      <c r="N43">
        <v>51</v>
      </c>
      <c r="O43">
        <v>20</v>
      </c>
      <c r="P43">
        <v>0</v>
      </c>
      <c r="Q43">
        <v>0.43</v>
      </c>
      <c r="R43">
        <v>-3.4</v>
      </c>
      <c r="T43">
        <v>94.6</v>
      </c>
    </row>
    <row r="44" spans="1:20" x14ac:dyDescent="0.2">
      <c r="A44">
        <v>41</v>
      </c>
      <c r="B44">
        <v>8</v>
      </c>
      <c r="C44" t="s">
        <v>444</v>
      </c>
      <c r="D44" t="s">
        <v>445</v>
      </c>
      <c r="E44" t="s">
        <v>381</v>
      </c>
      <c r="F44">
        <v>85.2</v>
      </c>
      <c r="G44">
        <v>88.5</v>
      </c>
      <c r="H44">
        <v>41</v>
      </c>
      <c r="I44">
        <v>15.5</v>
      </c>
      <c r="J44">
        <v>15.5</v>
      </c>
      <c r="K44">
        <v>16</v>
      </c>
      <c r="L44">
        <v>16</v>
      </c>
      <c r="M44">
        <v>16.5</v>
      </c>
      <c r="N44">
        <v>47.5</v>
      </c>
      <c r="O44">
        <v>20</v>
      </c>
      <c r="P44">
        <v>0</v>
      </c>
      <c r="Q44">
        <v>-0.54</v>
      </c>
      <c r="R44">
        <v>5.2</v>
      </c>
      <c r="T44">
        <v>93.7</v>
      </c>
    </row>
    <row r="45" spans="1:20" x14ac:dyDescent="0.2">
      <c r="A45">
        <v>42</v>
      </c>
      <c r="B45">
        <v>29</v>
      </c>
      <c r="C45" t="s">
        <v>446</v>
      </c>
      <c r="D45" t="s">
        <v>447</v>
      </c>
      <c r="E45" t="s">
        <v>433</v>
      </c>
      <c r="F45">
        <v>85.9</v>
      </c>
      <c r="G45">
        <v>87.5</v>
      </c>
      <c r="H45">
        <v>39</v>
      </c>
      <c r="I45">
        <v>15.5</v>
      </c>
      <c r="J45">
        <v>16</v>
      </c>
      <c r="K45">
        <v>15</v>
      </c>
      <c r="L45">
        <v>15.5</v>
      </c>
      <c r="M45">
        <v>16</v>
      </c>
      <c r="N45">
        <v>47</v>
      </c>
      <c r="O45">
        <v>20</v>
      </c>
      <c r="P45">
        <v>0</v>
      </c>
      <c r="Q45">
        <v>-0.78</v>
      </c>
      <c r="R45">
        <v>7.6</v>
      </c>
      <c r="T45">
        <v>93.6</v>
      </c>
    </row>
    <row r="46" spans="1:20" x14ac:dyDescent="0.2">
      <c r="A46">
        <v>43</v>
      </c>
      <c r="B46">
        <v>34</v>
      </c>
      <c r="C46" t="s">
        <v>448</v>
      </c>
      <c r="D46" t="s">
        <v>426</v>
      </c>
      <c r="E46" t="s">
        <v>376</v>
      </c>
      <c r="F46">
        <v>85</v>
      </c>
      <c r="G46">
        <v>89.5</v>
      </c>
      <c r="H46">
        <v>43</v>
      </c>
      <c r="I46">
        <v>16</v>
      </c>
      <c r="J46">
        <v>16</v>
      </c>
      <c r="K46">
        <v>16.5</v>
      </c>
      <c r="L46">
        <v>16.5</v>
      </c>
      <c r="M46">
        <v>16.5</v>
      </c>
      <c r="N46">
        <v>49</v>
      </c>
      <c r="O46">
        <v>20</v>
      </c>
      <c r="P46">
        <v>0</v>
      </c>
      <c r="Q46">
        <v>-0.03</v>
      </c>
      <c r="R46">
        <v>0.3</v>
      </c>
      <c r="T46">
        <v>92.3</v>
      </c>
    </row>
    <row r="47" spans="1:20" x14ac:dyDescent="0.2">
      <c r="A47">
        <v>44</v>
      </c>
      <c r="B47">
        <v>20</v>
      </c>
      <c r="C47" t="s">
        <v>449</v>
      </c>
      <c r="D47" t="s">
        <v>450</v>
      </c>
      <c r="E47" t="s">
        <v>422</v>
      </c>
      <c r="F47">
        <v>85.4</v>
      </c>
      <c r="G47">
        <v>86.5</v>
      </c>
      <c r="H47">
        <v>37</v>
      </c>
      <c r="I47">
        <v>16.5</v>
      </c>
      <c r="J47">
        <v>16.5</v>
      </c>
      <c r="K47">
        <v>16.5</v>
      </c>
      <c r="L47">
        <v>16.5</v>
      </c>
      <c r="M47">
        <v>16</v>
      </c>
      <c r="N47">
        <v>49.5</v>
      </c>
      <c r="O47">
        <v>20</v>
      </c>
      <c r="P47">
        <v>0</v>
      </c>
      <c r="Q47">
        <v>-0.57999999999999996</v>
      </c>
      <c r="R47">
        <v>5.6</v>
      </c>
      <c r="T47">
        <v>92.1</v>
      </c>
    </row>
    <row r="48" spans="1:20" x14ac:dyDescent="0.2">
      <c r="A48">
        <v>45</v>
      </c>
      <c r="B48">
        <v>27</v>
      </c>
      <c r="C48" t="s">
        <v>451</v>
      </c>
      <c r="D48" t="s">
        <v>452</v>
      </c>
      <c r="E48" t="s">
        <v>411</v>
      </c>
      <c r="F48">
        <v>85.4</v>
      </c>
      <c r="G48">
        <v>88.5</v>
      </c>
      <c r="H48">
        <v>41</v>
      </c>
      <c r="I48">
        <v>17</v>
      </c>
      <c r="J48">
        <v>16</v>
      </c>
      <c r="K48">
        <v>16.5</v>
      </c>
      <c r="L48">
        <v>16.5</v>
      </c>
      <c r="M48">
        <v>16.5</v>
      </c>
      <c r="N48">
        <v>49.5</v>
      </c>
      <c r="O48">
        <v>20</v>
      </c>
      <c r="P48">
        <v>0</v>
      </c>
      <c r="Q48">
        <v>-0.14000000000000001</v>
      </c>
      <c r="R48">
        <v>1.4</v>
      </c>
      <c r="T48">
        <v>91.9</v>
      </c>
    </row>
    <row r="49" spans="1:20" x14ac:dyDescent="0.2">
      <c r="A49">
        <v>46</v>
      </c>
      <c r="B49">
        <v>16</v>
      </c>
      <c r="C49" t="s">
        <v>453</v>
      </c>
      <c r="D49" t="s">
        <v>454</v>
      </c>
      <c r="E49" t="s">
        <v>411</v>
      </c>
      <c r="F49">
        <v>85.7</v>
      </c>
      <c r="G49">
        <v>88</v>
      </c>
      <c r="H49">
        <v>40</v>
      </c>
      <c r="I49">
        <v>16.5</v>
      </c>
      <c r="J49">
        <v>16</v>
      </c>
      <c r="K49">
        <v>16.5</v>
      </c>
      <c r="L49">
        <v>15.5</v>
      </c>
      <c r="M49">
        <v>16</v>
      </c>
      <c r="N49">
        <v>48.5</v>
      </c>
      <c r="O49">
        <v>20</v>
      </c>
      <c r="P49">
        <v>0</v>
      </c>
      <c r="Q49">
        <v>-0.25</v>
      </c>
      <c r="R49">
        <v>2.4</v>
      </c>
      <c r="T49">
        <v>90.9</v>
      </c>
    </row>
    <row r="50" spans="1:20" x14ac:dyDescent="0.2">
      <c r="A50">
        <v>47</v>
      </c>
      <c r="B50">
        <v>3</v>
      </c>
      <c r="C50" t="s">
        <v>455</v>
      </c>
      <c r="D50" t="s">
        <v>456</v>
      </c>
      <c r="E50" t="s">
        <v>408</v>
      </c>
      <c r="F50">
        <v>85.3</v>
      </c>
      <c r="G50">
        <v>88</v>
      </c>
      <c r="H50">
        <v>40</v>
      </c>
      <c r="I50">
        <v>15.5</v>
      </c>
      <c r="J50">
        <v>15.5</v>
      </c>
      <c r="K50">
        <v>16</v>
      </c>
      <c r="L50">
        <v>16</v>
      </c>
      <c r="M50">
        <v>16</v>
      </c>
      <c r="N50">
        <v>47.5</v>
      </c>
      <c r="O50">
        <v>20</v>
      </c>
      <c r="P50">
        <v>0</v>
      </c>
      <c r="Q50">
        <v>-0.27</v>
      </c>
      <c r="R50">
        <v>2.6</v>
      </c>
      <c r="T50">
        <v>90.1</v>
      </c>
    </row>
    <row r="51" spans="1:20" x14ac:dyDescent="0.2">
      <c r="A51">
        <v>48</v>
      </c>
      <c r="B51">
        <v>5</v>
      </c>
      <c r="C51" t="s">
        <v>457</v>
      </c>
      <c r="D51" t="s">
        <v>458</v>
      </c>
      <c r="E51" t="s">
        <v>459</v>
      </c>
      <c r="F51">
        <v>85.6</v>
      </c>
      <c r="G51">
        <v>87</v>
      </c>
      <c r="H51">
        <v>38</v>
      </c>
      <c r="I51">
        <v>16</v>
      </c>
      <c r="J51">
        <v>16</v>
      </c>
      <c r="K51">
        <v>16</v>
      </c>
      <c r="L51">
        <v>16</v>
      </c>
      <c r="M51">
        <v>16</v>
      </c>
      <c r="N51">
        <v>48</v>
      </c>
      <c r="O51">
        <v>20</v>
      </c>
      <c r="P51">
        <v>0</v>
      </c>
      <c r="Q51">
        <v>-0.23</v>
      </c>
      <c r="R51">
        <v>2.2000000000000002</v>
      </c>
      <c r="T51">
        <v>88.2</v>
      </c>
    </row>
    <row r="52" spans="1:20" x14ac:dyDescent="0.2">
      <c r="A52">
        <v>49</v>
      </c>
      <c r="B52">
        <v>2</v>
      </c>
      <c r="C52" t="s">
        <v>460</v>
      </c>
      <c r="D52" t="s">
        <v>461</v>
      </c>
      <c r="E52" t="s">
        <v>429</v>
      </c>
      <c r="F52">
        <v>85.2</v>
      </c>
      <c r="G52">
        <v>86</v>
      </c>
      <c r="H52">
        <v>36</v>
      </c>
      <c r="I52">
        <v>16</v>
      </c>
      <c r="J52">
        <v>15.5</v>
      </c>
      <c r="K52">
        <v>16</v>
      </c>
      <c r="L52">
        <v>15.5</v>
      </c>
      <c r="M52">
        <v>16.5</v>
      </c>
      <c r="N52">
        <v>47.5</v>
      </c>
      <c r="O52">
        <v>20</v>
      </c>
      <c r="P52">
        <v>0</v>
      </c>
      <c r="Q52">
        <v>-0.45</v>
      </c>
      <c r="R52">
        <v>4.4000000000000004</v>
      </c>
      <c r="T52">
        <v>87.9</v>
      </c>
    </row>
    <row r="53" spans="1:20" x14ac:dyDescent="0.2">
      <c r="A53">
        <v>50</v>
      </c>
      <c r="B53">
        <v>23</v>
      </c>
      <c r="C53" t="s">
        <v>462</v>
      </c>
      <c r="D53" t="s">
        <v>463</v>
      </c>
      <c r="E53" t="s">
        <v>433</v>
      </c>
      <c r="F53">
        <v>85.9</v>
      </c>
      <c r="G53">
        <v>87</v>
      </c>
      <c r="H53">
        <v>38</v>
      </c>
      <c r="I53">
        <v>17</v>
      </c>
      <c r="J53">
        <v>16.5</v>
      </c>
      <c r="K53">
        <v>16</v>
      </c>
      <c r="L53">
        <v>16.5</v>
      </c>
      <c r="M53">
        <v>16.5</v>
      </c>
      <c r="N53">
        <v>49.5</v>
      </c>
      <c r="O53">
        <v>20</v>
      </c>
      <c r="P53">
        <v>0</v>
      </c>
      <c r="Q53">
        <v>0.25</v>
      </c>
      <c r="R53">
        <v>-2</v>
      </c>
      <c r="T53">
        <v>85.5</v>
      </c>
    </row>
    <row r="54" spans="1:20" x14ac:dyDescent="0.2">
      <c r="A54">
        <v>51</v>
      </c>
      <c r="B54">
        <v>13</v>
      </c>
      <c r="C54" t="s">
        <v>464</v>
      </c>
      <c r="D54" t="s">
        <v>465</v>
      </c>
      <c r="E54" t="s">
        <v>466</v>
      </c>
      <c r="F54">
        <v>85.3</v>
      </c>
      <c r="G54">
        <v>84</v>
      </c>
      <c r="H54">
        <v>32</v>
      </c>
      <c r="I54">
        <v>16.5</v>
      </c>
      <c r="J54">
        <v>16</v>
      </c>
      <c r="K54">
        <v>15.5</v>
      </c>
      <c r="L54">
        <v>16</v>
      </c>
      <c r="M54">
        <v>16</v>
      </c>
      <c r="N54">
        <v>48</v>
      </c>
      <c r="O54">
        <v>20</v>
      </c>
      <c r="P54">
        <v>0</v>
      </c>
      <c r="Q54">
        <v>-0.38</v>
      </c>
      <c r="R54">
        <v>3.7</v>
      </c>
      <c r="T54">
        <v>83.7</v>
      </c>
    </row>
    <row r="55" spans="1:20" x14ac:dyDescent="0.2">
      <c r="A55">
        <v>52</v>
      </c>
      <c r="B55">
        <v>15</v>
      </c>
      <c r="C55" t="s">
        <v>467</v>
      </c>
      <c r="D55" t="s">
        <v>468</v>
      </c>
      <c r="E55" t="s">
        <v>442</v>
      </c>
      <c r="F55">
        <v>85.2</v>
      </c>
      <c r="G55">
        <v>84</v>
      </c>
      <c r="H55">
        <v>32</v>
      </c>
      <c r="I55">
        <v>16</v>
      </c>
      <c r="J55">
        <v>15.5</v>
      </c>
      <c r="K55">
        <v>15</v>
      </c>
      <c r="L55">
        <v>15.5</v>
      </c>
      <c r="M55">
        <v>15</v>
      </c>
      <c r="N55">
        <v>46</v>
      </c>
      <c r="O55">
        <v>20</v>
      </c>
      <c r="P55">
        <v>0</v>
      </c>
      <c r="Q55">
        <v>-0.53</v>
      </c>
      <c r="R55">
        <v>5.0999999999999996</v>
      </c>
      <c r="T55">
        <v>83.1</v>
      </c>
    </row>
    <row r="56" spans="1:20" x14ac:dyDescent="0.2">
      <c r="A56">
        <v>53</v>
      </c>
      <c r="B56">
        <v>19</v>
      </c>
      <c r="C56" t="s">
        <v>469</v>
      </c>
      <c r="D56" t="s">
        <v>470</v>
      </c>
      <c r="E56" t="s">
        <v>408</v>
      </c>
      <c r="F56">
        <v>85.2</v>
      </c>
      <c r="G56">
        <v>83</v>
      </c>
      <c r="H56">
        <v>31</v>
      </c>
      <c r="I56">
        <v>16</v>
      </c>
      <c r="J56">
        <v>16</v>
      </c>
      <c r="K56">
        <v>15.5</v>
      </c>
      <c r="L56">
        <v>15.5</v>
      </c>
      <c r="M56">
        <v>16</v>
      </c>
      <c r="N56">
        <v>47.5</v>
      </c>
      <c r="O56">
        <v>20</v>
      </c>
      <c r="P56">
        <v>0</v>
      </c>
      <c r="Q56">
        <v>-0.31</v>
      </c>
      <c r="R56">
        <v>3</v>
      </c>
      <c r="T56">
        <v>81.5</v>
      </c>
    </row>
    <row r="57" spans="1:20" x14ac:dyDescent="0.2">
      <c r="A57">
        <v>54</v>
      </c>
      <c r="B57">
        <v>32</v>
      </c>
      <c r="C57" t="s">
        <v>471</v>
      </c>
      <c r="D57" t="s">
        <v>472</v>
      </c>
      <c r="E57" t="s">
        <v>408</v>
      </c>
      <c r="F57">
        <v>85.6</v>
      </c>
      <c r="G57">
        <v>81</v>
      </c>
      <c r="H57">
        <v>26</v>
      </c>
      <c r="I57">
        <v>16</v>
      </c>
      <c r="J57">
        <v>15.5</v>
      </c>
      <c r="K57">
        <v>15.5</v>
      </c>
      <c r="L57">
        <v>15.5</v>
      </c>
      <c r="M57">
        <v>16</v>
      </c>
      <c r="N57">
        <v>47</v>
      </c>
      <c r="O57">
        <v>20</v>
      </c>
      <c r="P57">
        <v>0</v>
      </c>
      <c r="Q57">
        <v>-0.78</v>
      </c>
      <c r="R57">
        <v>7</v>
      </c>
      <c r="T57">
        <v>80.599999999999994</v>
      </c>
    </row>
    <row r="58" spans="1:20" x14ac:dyDescent="0.2">
      <c r="A58">
        <v>55</v>
      </c>
      <c r="B58">
        <v>11</v>
      </c>
      <c r="C58" t="s">
        <v>473</v>
      </c>
      <c r="D58" t="s">
        <v>474</v>
      </c>
      <c r="E58" t="s">
        <v>459</v>
      </c>
      <c r="F58">
        <v>85.4</v>
      </c>
      <c r="G58">
        <v>81.5</v>
      </c>
      <c r="H58">
        <v>27</v>
      </c>
      <c r="I58">
        <v>16.5</v>
      </c>
      <c r="J58">
        <v>16</v>
      </c>
      <c r="K58">
        <v>15</v>
      </c>
      <c r="L58">
        <v>15.5</v>
      </c>
      <c r="M58">
        <v>16</v>
      </c>
      <c r="N58">
        <v>47</v>
      </c>
      <c r="O58">
        <v>20</v>
      </c>
      <c r="P58">
        <v>0</v>
      </c>
      <c r="Q58">
        <v>-0.56999999999999995</v>
      </c>
      <c r="R58">
        <v>5.5</v>
      </c>
      <c r="T58">
        <v>80</v>
      </c>
    </row>
    <row r="59" spans="1:20" x14ac:dyDescent="0.2">
      <c r="A59">
        <v>56</v>
      </c>
      <c r="B59">
        <v>7</v>
      </c>
      <c r="C59" t="s">
        <v>475</v>
      </c>
      <c r="D59" t="s">
        <v>410</v>
      </c>
      <c r="E59" t="s">
        <v>459</v>
      </c>
      <c r="F59">
        <v>85.6</v>
      </c>
      <c r="G59">
        <v>79</v>
      </c>
      <c r="H59">
        <v>22</v>
      </c>
      <c r="I59">
        <v>14.5</v>
      </c>
      <c r="J59">
        <v>15</v>
      </c>
      <c r="K59">
        <v>14</v>
      </c>
      <c r="L59">
        <v>14.5</v>
      </c>
      <c r="M59">
        <v>14.5</v>
      </c>
      <c r="N59">
        <v>43.5</v>
      </c>
      <c r="O59">
        <v>20</v>
      </c>
      <c r="P59">
        <v>0</v>
      </c>
      <c r="Q59">
        <v>-0.9</v>
      </c>
      <c r="R59">
        <v>8.6999999999999993</v>
      </c>
      <c r="T59">
        <v>74.2</v>
      </c>
    </row>
    <row r="60" spans="1:20" x14ac:dyDescent="0.2">
      <c r="A60">
        <v>57</v>
      </c>
      <c r="B60">
        <v>4</v>
      </c>
      <c r="C60" t="s">
        <v>476</v>
      </c>
      <c r="D60" t="s">
        <v>477</v>
      </c>
      <c r="E60" t="s">
        <v>478</v>
      </c>
      <c r="F60">
        <v>84.5</v>
      </c>
      <c r="G60">
        <v>79</v>
      </c>
      <c r="H60">
        <v>22</v>
      </c>
      <c r="I60">
        <v>15.5</v>
      </c>
      <c r="J60">
        <v>15</v>
      </c>
      <c r="K60">
        <v>15</v>
      </c>
      <c r="L60">
        <v>15</v>
      </c>
      <c r="M60">
        <v>16</v>
      </c>
      <c r="N60">
        <v>45.5</v>
      </c>
      <c r="O60">
        <v>20</v>
      </c>
      <c r="P60">
        <v>0</v>
      </c>
      <c r="Q60">
        <v>-7.0000000000000007E-2</v>
      </c>
      <c r="R60">
        <v>0.7</v>
      </c>
      <c r="T60">
        <v>68.2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Das Wikipedia</vt:lpstr>
      <vt:lpstr>raw</vt:lpstr>
      <vt:lpstr>Metadata</vt:lpstr>
      <vt:lpstr>Normal hill qualifying</vt:lpstr>
      <vt:lpstr>klarge</vt:lpstr>
      <vt:lpstr>knormal</vt:lpstr>
      <vt:lpstr>mlarge</vt:lpstr>
      <vt:lpstr>mnormal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2018-03-20T10:19:35Z</dcterms:created>
  <dcterms:modified xsi:type="dcterms:W3CDTF">2018-03-20T14:03:19Z</dcterms:modified>
</cp:coreProperties>
</file>