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255" windowHeight="5385"/>
  </bookViews>
  <sheets>
    <sheet name="Sheet1" sheetId="1" r:id="rId1"/>
    <sheet name="Sheet2" sheetId="2" r:id="rId2"/>
    <sheet name="Sheet3" sheetId="3" r:id="rId3"/>
  </sheets>
  <calcPr calcId="124519" concurrentCalc="0"/>
</workbook>
</file>

<file path=xl/calcChain.xml><?xml version="1.0" encoding="utf-8"?>
<calcChain xmlns="http://schemas.openxmlformats.org/spreadsheetml/2006/main">
  <c r="H19" i="1"/>
  <c r="J19"/>
  <c r="H18"/>
  <c r="J18"/>
  <c r="I17"/>
  <c r="J17"/>
  <c r="H16"/>
  <c r="I16"/>
  <c r="J16"/>
  <c r="H15"/>
  <c r="I15"/>
  <c r="J15"/>
  <c r="I14"/>
  <c r="J14"/>
  <c r="H13"/>
  <c r="I13"/>
  <c r="J13"/>
  <c r="H12"/>
  <c r="I12"/>
  <c r="J12"/>
  <c r="I11"/>
  <c r="J11"/>
  <c r="M44"/>
  <c r="L45"/>
  <c r="M45"/>
  <c r="L46"/>
  <c r="M46"/>
  <c r="L47"/>
  <c r="M47"/>
  <c r="L48"/>
  <c r="M48"/>
  <c r="L49"/>
  <c r="M49"/>
  <c r="L50"/>
  <c r="M50"/>
  <c r="L51"/>
  <c r="M51"/>
  <c r="M52"/>
  <c r="E46"/>
  <c r="F44"/>
  <c r="E45"/>
  <c r="F45"/>
  <c r="F46"/>
  <c r="E47"/>
  <c r="F47"/>
  <c r="E48"/>
  <c r="F48"/>
  <c r="E31"/>
  <c r="E32"/>
  <c r="E33"/>
  <c r="F67"/>
  <c r="F66"/>
  <c r="F63"/>
  <c r="F62"/>
  <c r="F60"/>
  <c r="F73"/>
  <c r="G73"/>
  <c r="F71"/>
  <c r="G71"/>
  <c r="F72"/>
  <c r="G72" s="1"/>
</calcChain>
</file>

<file path=xl/comments1.xml><?xml version="1.0" encoding="utf-8"?>
<comments xmlns="http://schemas.openxmlformats.org/spreadsheetml/2006/main">
  <authors>
    <author>CIC Academy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Jk ketemu Prambanan dulu baru Gold, maka PassUp dibagi 2 msg2 50%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Jk ketemu Prambanan dulu baru Gold, maka PassUp dibagi 2 msg2 50%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Jk ketemu Prambanan dulu baru Gold, maka PassUp dibagi 2 msg2 50%</t>
        </r>
      </text>
    </comment>
  </commentList>
</comments>
</file>

<file path=xl/sharedStrings.xml><?xml version="1.0" encoding="utf-8"?>
<sst xmlns="http://schemas.openxmlformats.org/spreadsheetml/2006/main" count="217" uniqueCount="117">
  <si>
    <t>Mendut</t>
  </si>
  <si>
    <t>Prambanan</t>
  </si>
  <si>
    <t>Borobudur</t>
  </si>
  <si>
    <t>1 Poin</t>
  </si>
  <si>
    <t>3 Poin</t>
  </si>
  <si>
    <t>7 Poin</t>
  </si>
  <si>
    <t>500 BV</t>
  </si>
  <si>
    <t>1.500 BV</t>
  </si>
  <si>
    <t>3.500 BV</t>
  </si>
  <si>
    <t>Sponsor</t>
  </si>
  <si>
    <t>Pasangan</t>
  </si>
  <si>
    <t>20 pair</t>
  </si>
  <si>
    <t>200 pair</t>
  </si>
  <si>
    <t>AutoMaintenance (Tabungan Otomatis)</t>
  </si>
  <si>
    <t>80 pair</t>
  </si>
  <si>
    <t>Max Pair</t>
  </si>
  <si>
    <t>BV Min</t>
  </si>
  <si>
    <t>Poin Pair</t>
  </si>
  <si>
    <t>Nama Paket</t>
  </si>
  <si>
    <t>AutoM dikenakan dari Awal Bonus, tapi mulai di eksekusi di bulan ke-2</t>
  </si>
  <si>
    <t>Manual RO</t>
  </si>
  <si>
    <t>Stockist bisa belanja ke Admin dengan Saldo Produk tadi</t>
  </si>
  <si>
    <t>Bonus dari Omzet RO</t>
  </si>
  <si>
    <t>1. Bonus Generasi</t>
  </si>
  <si>
    <t>Gen-1</t>
  </si>
  <si>
    <t>Gen-2</t>
  </si>
  <si>
    <t>Gen-3</t>
  </si>
  <si>
    <t>Gen-4</t>
  </si>
  <si>
    <t>Gen-5</t>
  </si>
  <si>
    <t>Gen-6</t>
  </si>
  <si>
    <t>Gen-7</t>
  </si>
  <si>
    <t>Gen-8</t>
  </si>
  <si>
    <t>Gen-9</t>
  </si>
  <si>
    <t>BV</t>
  </si>
  <si>
    <t>Total</t>
  </si>
  <si>
    <t>Rupiah</t>
  </si>
  <si>
    <t xml:space="preserve">    Reward dihitung lagi utk yang ketiga (1.000:1.000). Jika sdh mencapai, maka point akan direset jadi 0:0</t>
  </si>
  <si>
    <t>Menggunakan ID, kode ID0000001 utk Indonesia, MY utk Malaysia, SG untuk singapore, VN utk Vietnam, TH utk Thailand</t>
  </si>
  <si>
    <t>Form pendaftaran:</t>
  </si>
  <si>
    <t>Membership (disebut Konsultan) Rp 100,000</t>
  </si>
  <si>
    <t>2. Yang wajib, Nama, Negara, Provinsi, Kota/Kab, Alamat, Hp, Email</t>
  </si>
  <si>
    <t xml:space="preserve">    Periode Reward berlaku 6 Bulan. Setelah 6Bulan, reset semua poin jadi 0 : 0</t>
  </si>
  <si>
    <t>Nama Peringkat:</t>
  </si>
  <si>
    <t>5 : 5 Titik</t>
  </si>
  <si>
    <t>1 : 1 Titik dan 1 : 1  Gen-1</t>
  </si>
  <si>
    <t>350 : 350 Poin</t>
  </si>
  <si>
    <t>50 : 50 Poin</t>
  </si>
  <si>
    <t>1.000 : 1.000 Poin</t>
  </si>
  <si>
    <t>Rinjani</t>
  </si>
  <si>
    <t>Semeru</t>
  </si>
  <si>
    <t>Tgl 9 Sept, Sabtu jam 23.59, Eksekusi Bonus Perdana</t>
  </si>
  <si>
    <t>Kerinci</t>
  </si>
  <si>
    <t>Feature tambahan:</t>
  </si>
  <si>
    <t>1. Ketika Admin create PIN, ada Invoice terkirim ke Stockist</t>
  </si>
  <si>
    <t>4. Laporan Stock Admin (In dan Out)</t>
  </si>
  <si>
    <t>3. API post data, isinya: Withdraw (mingguan), Penjualan (bulanan), Stock (Bulanan), Pajak Pph21 (bulanan)</t>
  </si>
  <si>
    <t>Tgl 28 Agustus Posting perdana 24titik bayar di lama (bonus keluar), tgl 29 posting titik lama tdk bayar(free), tgl 30 posting normal.</t>
  </si>
  <si>
    <t>1. Nama member dan nama pemilik rekening sama</t>
  </si>
  <si>
    <t>2. Menggunakan dua hitungan utk pemotongan Admin+Pajak. Hitungan untuk pemotongan, dan hitungan untuk Pajak.</t>
  </si>
  <si>
    <t xml:space="preserve">     Untuk perhitungan pajak, 0-50jt=2,5% /3% (npwp/non npwp), 50jt-100jt=10%/12%, 100jt-1m=15%/18%, 1m &gt; 20%/24%</t>
  </si>
  <si>
    <t xml:space="preserve">     Untuk pemotongan pas WD, misal 0-50jt=5%, 50jt-100jt=14%, 100jt-1m=20%, 1m &gt; 26%</t>
  </si>
  <si>
    <t>Di Admin, laporan dipisahkan, antara Pajak dan Biaya Admin.</t>
  </si>
  <si>
    <t>Paket Anda</t>
  </si>
  <si>
    <t>Note : FlushOut Harian, misal Anda mendut, 100:10 sisa 90:0, lalu 100:20 =&gt; 0:0 (reset kiri kanan)</t>
  </si>
  <si>
    <t>Bonus Sponsor Anda</t>
  </si>
  <si>
    <t>Bonus PassUp</t>
  </si>
  <si>
    <t>Merapi</t>
  </si>
  <si>
    <t>Jaya Wijaya</t>
  </si>
  <si>
    <t>Tour Korea (Couple)</t>
  </si>
  <si>
    <t>Tour Jogja (Couple)</t>
  </si>
  <si>
    <t>DP Mobill 50jt</t>
  </si>
  <si>
    <r>
      <t xml:space="preserve">Jika dibulan tsb, AutoM ada Rp 1jt dan Manual RO ada 1,450rb maka di bln tsb, </t>
    </r>
    <r>
      <rPr>
        <b/>
        <sz val="11"/>
        <color rgb="FFFF0000"/>
        <rFont val="Calibri"/>
        <family val="2"/>
        <scheme val="minor"/>
      </rPr>
      <t>omzet yg dihitung hya yg Manual 1,450rb</t>
    </r>
    <r>
      <rPr>
        <sz val="11"/>
        <color theme="1"/>
        <rFont val="Calibri"/>
        <family val="2"/>
        <scheme val="minor"/>
      </rPr>
      <t xml:space="preserve"> sdg yang autoM </t>
    </r>
    <r>
      <rPr>
        <b/>
        <sz val="11"/>
        <color rgb="FFFF0000"/>
        <rFont val="Calibri"/>
        <family val="2"/>
        <scheme val="minor"/>
      </rPr>
      <t>Pending</t>
    </r>
  </si>
  <si>
    <t>Deposite dibikin 2, untuk Bonus Harian (WD Mingguan) dan Bonus RO (Bulanan)</t>
  </si>
  <si>
    <t>Misal Anda join tgl 5 Jan, maka Omzet AutoM Anda dr tgl 5jan sd 28Feb, akan dieksekusi tgl 1 Maret jam 00.01. Status sbelum 1Maret, Pending/Confirm.</t>
  </si>
  <si>
    <t>AutoM yang sdh dieksekusi bonusnya (buat keatas) langsung pindah ke Saldo Produk, buat belanja ke Stockist. Eksekusi setiap tgl 1 jam 00.01/Bln, WD tgl 5/Bln (ada 4 hari utk crosscek bonus)</t>
  </si>
  <si>
    <t>Misal setelah hasil akumulasi 3bulan, baru tercapai Rp 1,450,000 maka di bln itu, dia Qualified terima Bonus RO dan Omzet dia tereksekusi untuk Bonus Uplinenya.</t>
  </si>
  <si>
    <t>Nilai AutoM akan diesekusi setelah mencapai  Rp 1,450,000. Jika autoM kurang dari Rp 1,450,000, maka di bulan berikutnya, hanya menambah sisa AutoM sampai max Rp 1,450,000.</t>
  </si>
  <si>
    <t xml:space="preserve">    Reward dihitung lagi utk yang kedua (350:350). Jika sdh mencapai, misal 1,000:350 maka point akan direset jadi 0:0 (650 hangus)</t>
  </si>
  <si>
    <t xml:space="preserve">    System Reward dihitung sistem Reset. Misal setelah mencapai 100:50point, maka Sistem akan mereset jadi 0:0 (tdk harus menunggu 6bulan) (Sisa 50 hangus)</t>
  </si>
  <si>
    <t>Bonus dikenakan Auto-M 20% max Rp 1,450,000/bulan.</t>
  </si>
  <si>
    <t xml:space="preserve">                                   Bulanan tiap tgl 5 jam 2359 untuk Bonus Bulanan (Generasi RO). Dikenakan Biaya Admin+Tax x%(sesuai rumus)</t>
  </si>
  <si>
    <t>Withdraw ada 2 : Mingguan tiap Sabtu jam 23.59 untuk Bonus Harian (Sponsor, Pasangan). Dikenakan Admin+Tax  x%(sesuai rumus) (Admin+Tax Dijadikan satu.)</t>
  </si>
  <si>
    <t>Misal:</t>
  </si>
  <si>
    <t>Jumlah diwithdraw</t>
  </si>
  <si>
    <t>Auto-M</t>
  </si>
  <si>
    <t>Admin+Tax</t>
  </si>
  <si>
    <t>Jumlah diterima</t>
  </si>
  <si>
    <t>Keterangan</t>
  </si>
  <si>
    <t>Anda Join</t>
  </si>
  <si>
    <t>Bonus</t>
  </si>
  <si>
    <t>Nilai</t>
  </si>
  <si>
    <t>Auto M</t>
  </si>
  <si>
    <t>Status</t>
  </si>
  <si>
    <t>Pending</t>
  </si>
  <si>
    <t>Closing Date</t>
  </si>
  <si>
    <t>Total AutoM</t>
  </si>
  <si>
    <t>Eksekusi</t>
  </si>
  <si>
    <t>Tanggal</t>
  </si>
  <si>
    <t>Contoh AutoM yang ketika Closing date, Omzet tereksekusi</t>
  </si>
  <si>
    <t>Contoh AutoM yang ketika Closing date, Omzet TIDAK tereksekusi</t>
  </si>
  <si>
    <t>Manual RO (pembelian Cash di stockist) full 1,450,000 (atau sesuai harga produk normal)</t>
  </si>
  <si>
    <t>2. Reward RO</t>
  </si>
  <si>
    <t>Join Baru</t>
  </si>
  <si>
    <t>Total Bonus</t>
  </si>
  <si>
    <t>Budget 1,4jt</t>
  </si>
  <si>
    <t>Poin Sponsor</t>
  </si>
  <si>
    <t>Budget</t>
  </si>
  <si>
    <t>Nama Bonus</t>
  </si>
  <si>
    <t>Khusus Bonus Sponsor berlaku PassUp:</t>
  </si>
  <si>
    <t>Paket Direkrut</t>
  </si>
  <si>
    <t>Rp 125,000/Poin pairing</t>
  </si>
  <si>
    <t>Budget 200rb</t>
  </si>
  <si>
    <t>Budget 600rb</t>
  </si>
  <si>
    <t xml:space="preserve">Mendut </t>
  </si>
  <si>
    <t>Max Rp 100,000/Poin Paket</t>
  </si>
  <si>
    <t>Max Rp 150,000/Poin Paket</t>
  </si>
  <si>
    <t>Max Rp 200,000/Poin Paket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</si>
</sst>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  <xf numFmtId="9" fontId="0" fillId="0" borderId="0" xfId="0" applyNumberFormat="1"/>
    <xf numFmtId="164" fontId="0" fillId="0" borderId="0" xfId="1" applyNumberFormat="1" applyFont="1" applyAlignment="1">
      <alignment horizontal="center"/>
    </xf>
    <xf numFmtId="0" fontId="3" fillId="0" borderId="0" xfId="0" applyFont="1"/>
    <xf numFmtId="0" fontId="4" fillId="0" borderId="0" xfId="0" applyFont="1"/>
    <xf numFmtId="16" fontId="0" fillId="0" borderId="0" xfId="0" applyNumberFormat="1"/>
    <xf numFmtId="16" fontId="5" fillId="0" borderId="0" xfId="0" applyNumberFormat="1" applyFont="1"/>
    <xf numFmtId="0" fontId="5" fillId="0" borderId="0" xfId="0" applyFont="1"/>
    <xf numFmtId="164" fontId="5" fillId="0" borderId="0" xfId="1" applyNumberFormat="1" applyFont="1"/>
    <xf numFmtId="164" fontId="5" fillId="0" borderId="0" xfId="0" applyNumberFormat="1" applyFont="1"/>
    <xf numFmtId="16" fontId="3" fillId="0" borderId="0" xfId="0" applyNumberFormat="1" applyFont="1"/>
    <xf numFmtId="164" fontId="3" fillId="0" borderId="0" xfId="1" applyNumberFormat="1" applyFont="1"/>
    <xf numFmtId="164" fontId="3" fillId="0" borderId="0" xfId="0" applyNumberFormat="1" applyFont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5" xfId="1" applyNumberFormat="1" applyFont="1" applyBorder="1"/>
    <xf numFmtId="164" fontId="0" fillId="0" borderId="0" xfId="1" applyNumberFormat="1" applyFon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164" fontId="0" fillId="0" borderId="9" xfId="1" applyNumberFormat="1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10" xfId="1" applyNumberFormat="1" applyFont="1" applyBorder="1"/>
    <xf numFmtId="164" fontId="0" fillId="0" borderId="11" xfId="1" applyNumberFormat="1" applyFont="1" applyBorder="1"/>
    <xf numFmtId="164" fontId="0" fillId="0" borderId="12" xfId="1" applyNumberFormat="1" applyFont="1" applyBorder="1"/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1" xfId="1" applyNumberFormat="1" applyFont="1" applyBorder="1"/>
    <xf numFmtId="164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18</xdr:row>
      <xdr:rowOff>38100</xdr:rowOff>
    </xdr:from>
    <xdr:to>
      <xdr:col>12</xdr:col>
      <xdr:colOff>504825</xdr:colOff>
      <xdr:row>18</xdr:row>
      <xdr:rowOff>161925</xdr:rowOff>
    </xdr:to>
    <xdr:sp macro="" textlink="">
      <xdr:nvSpPr>
        <xdr:cNvPr id="2" name="Up Arrow 1"/>
        <xdr:cNvSpPr/>
      </xdr:nvSpPr>
      <xdr:spPr>
        <a:xfrm>
          <a:off x="10458450" y="3467100"/>
          <a:ext cx="161925" cy="1238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342900</xdr:colOff>
      <xdr:row>14</xdr:row>
      <xdr:rowOff>38100</xdr:rowOff>
    </xdr:from>
    <xdr:to>
      <xdr:col>12</xdr:col>
      <xdr:colOff>504825</xdr:colOff>
      <xdr:row>14</xdr:row>
      <xdr:rowOff>161925</xdr:rowOff>
    </xdr:to>
    <xdr:sp macro="" textlink="">
      <xdr:nvSpPr>
        <xdr:cNvPr id="3" name="Up Arrow 2"/>
        <xdr:cNvSpPr/>
      </xdr:nvSpPr>
      <xdr:spPr>
        <a:xfrm>
          <a:off x="10458450" y="3467100"/>
          <a:ext cx="161925" cy="1238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342900</xdr:colOff>
      <xdr:row>12</xdr:row>
      <xdr:rowOff>38100</xdr:rowOff>
    </xdr:from>
    <xdr:to>
      <xdr:col>12</xdr:col>
      <xdr:colOff>504825</xdr:colOff>
      <xdr:row>12</xdr:row>
      <xdr:rowOff>161925</xdr:rowOff>
    </xdr:to>
    <xdr:sp macro="" textlink="">
      <xdr:nvSpPr>
        <xdr:cNvPr id="4" name="Up Arrow 3"/>
        <xdr:cNvSpPr/>
      </xdr:nvSpPr>
      <xdr:spPr>
        <a:xfrm>
          <a:off x="10458450" y="3467100"/>
          <a:ext cx="161925" cy="1238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342900</xdr:colOff>
      <xdr:row>18</xdr:row>
      <xdr:rowOff>38100</xdr:rowOff>
    </xdr:from>
    <xdr:to>
      <xdr:col>15</xdr:col>
      <xdr:colOff>504825</xdr:colOff>
      <xdr:row>18</xdr:row>
      <xdr:rowOff>161925</xdr:rowOff>
    </xdr:to>
    <xdr:sp macro="" textlink="">
      <xdr:nvSpPr>
        <xdr:cNvPr id="5" name="Up Arrow 4"/>
        <xdr:cNvSpPr/>
      </xdr:nvSpPr>
      <xdr:spPr>
        <a:xfrm>
          <a:off x="10458450" y="3467100"/>
          <a:ext cx="161925" cy="1238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342900</xdr:colOff>
      <xdr:row>14</xdr:row>
      <xdr:rowOff>38100</xdr:rowOff>
    </xdr:from>
    <xdr:to>
      <xdr:col>15</xdr:col>
      <xdr:colOff>504825</xdr:colOff>
      <xdr:row>14</xdr:row>
      <xdr:rowOff>161925</xdr:rowOff>
    </xdr:to>
    <xdr:sp macro="" textlink="">
      <xdr:nvSpPr>
        <xdr:cNvPr id="6" name="Up Arrow 5"/>
        <xdr:cNvSpPr/>
      </xdr:nvSpPr>
      <xdr:spPr>
        <a:xfrm>
          <a:off x="10458450" y="2705100"/>
          <a:ext cx="161925" cy="1238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24</xdr:col>
      <xdr:colOff>342900</xdr:colOff>
      <xdr:row>18</xdr:row>
      <xdr:rowOff>38100</xdr:rowOff>
    </xdr:from>
    <xdr:to>
      <xdr:col>24</xdr:col>
      <xdr:colOff>504825</xdr:colOff>
      <xdr:row>18</xdr:row>
      <xdr:rowOff>161925</xdr:rowOff>
    </xdr:to>
    <xdr:sp macro="" textlink="">
      <xdr:nvSpPr>
        <xdr:cNvPr id="8" name="Up Arrow 7"/>
        <xdr:cNvSpPr/>
      </xdr:nvSpPr>
      <xdr:spPr>
        <a:xfrm>
          <a:off x="10458450" y="3467100"/>
          <a:ext cx="161925" cy="1238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24</xdr:col>
      <xdr:colOff>342900</xdr:colOff>
      <xdr:row>14</xdr:row>
      <xdr:rowOff>38100</xdr:rowOff>
    </xdr:from>
    <xdr:to>
      <xdr:col>24</xdr:col>
      <xdr:colOff>504825</xdr:colOff>
      <xdr:row>14</xdr:row>
      <xdr:rowOff>161925</xdr:rowOff>
    </xdr:to>
    <xdr:sp macro="" textlink="">
      <xdr:nvSpPr>
        <xdr:cNvPr id="9" name="Up Arrow 8"/>
        <xdr:cNvSpPr/>
      </xdr:nvSpPr>
      <xdr:spPr>
        <a:xfrm>
          <a:off x="10458450" y="2705100"/>
          <a:ext cx="161925" cy="1238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24</xdr:col>
      <xdr:colOff>342900</xdr:colOff>
      <xdr:row>12</xdr:row>
      <xdr:rowOff>38100</xdr:rowOff>
    </xdr:from>
    <xdr:to>
      <xdr:col>24</xdr:col>
      <xdr:colOff>504825</xdr:colOff>
      <xdr:row>12</xdr:row>
      <xdr:rowOff>161925</xdr:rowOff>
    </xdr:to>
    <xdr:sp macro="" textlink="">
      <xdr:nvSpPr>
        <xdr:cNvPr id="10" name="Up Arrow 9"/>
        <xdr:cNvSpPr/>
      </xdr:nvSpPr>
      <xdr:spPr>
        <a:xfrm>
          <a:off x="10458450" y="2324100"/>
          <a:ext cx="161925" cy="1238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27</xdr:col>
      <xdr:colOff>342900</xdr:colOff>
      <xdr:row>18</xdr:row>
      <xdr:rowOff>38100</xdr:rowOff>
    </xdr:from>
    <xdr:to>
      <xdr:col>27</xdr:col>
      <xdr:colOff>504825</xdr:colOff>
      <xdr:row>18</xdr:row>
      <xdr:rowOff>161925</xdr:rowOff>
    </xdr:to>
    <xdr:sp macro="" textlink="">
      <xdr:nvSpPr>
        <xdr:cNvPr id="11" name="Up Arrow 10"/>
        <xdr:cNvSpPr/>
      </xdr:nvSpPr>
      <xdr:spPr>
        <a:xfrm>
          <a:off x="14544675" y="3467100"/>
          <a:ext cx="161925" cy="1238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27</xdr:col>
      <xdr:colOff>342900</xdr:colOff>
      <xdr:row>14</xdr:row>
      <xdr:rowOff>38100</xdr:rowOff>
    </xdr:from>
    <xdr:to>
      <xdr:col>27</xdr:col>
      <xdr:colOff>504825</xdr:colOff>
      <xdr:row>14</xdr:row>
      <xdr:rowOff>161925</xdr:rowOff>
    </xdr:to>
    <xdr:sp macro="" textlink="">
      <xdr:nvSpPr>
        <xdr:cNvPr id="12" name="Up Arrow 11"/>
        <xdr:cNvSpPr/>
      </xdr:nvSpPr>
      <xdr:spPr>
        <a:xfrm>
          <a:off x="14544675" y="2705100"/>
          <a:ext cx="161925" cy="1238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342900</xdr:colOff>
      <xdr:row>18</xdr:row>
      <xdr:rowOff>38100</xdr:rowOff>
    </xdr:from>
    <xdr:to>
      <xdr:col>18</xdr:col>
      <xdr:colOff>504825</xdr:colOff>
      <xdr:row>18</xdr:row>
      <xdr:rowOff>161925</xdr:rowOff>
    </xdr:to>
    <xdr:sp macro="" textlink="">
      <xdr:nvSpPr>
        <xdr:cNvPr id="14" name="Up Arrow 13"/>
        <xdr:cNvSpPr/>
      </xdr:nvSpPr>
      <xdr:spPr>
        <a:xfrm>
          <a:off x="18449925" y="3467100"/>
          <a:ext cx="161925" cy="1238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342900</xdr:colOff>
      <xdr:row>14</xdr:row>
      <xdr:rowOff>38100</xdr:rowOff>
    </xdr:from>
    <xdr:to>
      <xdr:col>18</xdr:col>
      <xdr:colOff>504825</xdr:colOff>
      <xdr:row>14</xdr:row>
      <xdr:rowOff>161925</xdr:rowOff>
    </xdr:to>
    <xdr:sp macro="" textlink="">
      <xdr:nvSpPr>
        <xdr:cNvPr id="15" name="Up Arrow 14"/>
        <xdr:cNvSpPr/>
      </xdr:nvSpPr>
      <xdr:spPr>
        <a:xfrm>
          <a:off x="18449925" y="2705100"/>
          <a:ext cx="161925" cy="1238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342900</xdr:colOff>
      <xdr:row>12</xdr:row>
      <xdr:rowOff>38100</xdr:rowOff>
    </xdr:from>
    <xdr:to>
      <xdr:col>18</xdr:col>
      <xdr:colOff>504825</xdr:colOff>
      <xdr:row>12</xdr:row>
      <xdr:rowOff>161925</xdr:rowOff>
    </xdr:to>
    <xdr:sp macro="" textlink="">
      <xdr:nvSpPr>
        <xdr:cNvPr id="16" name="Up Arrow 15"/>
        <xdr:cNvSpPr/>
      </xdr:nvSpPr>
      <xdr:spPr>
        <a:xfrm>
          <a:off x="18449925" y="2324100"/>
          <a:ext cx="161925" cy="1238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342900</xdr:colOff>
      <xdr:row>18</xdr:row>
      <xdr:rowOff>38100</xdr:rowOff>
    </xdr:from>
    <xdr:to>
      <xdr:col>21</xdr:col>
      <xdr:colOff>504825</xdr:colOff>
      <xdr:row>18</xdr:row>
      <xdr:rowOff>161925</xdr:rowOff>
    </xdr:to>
    <xdr:sp macro="" textlink="">
      <xdr:nvSpPr>
        <xdr:cNvPr id="17" name="Up Arrow 16"/>
        <xdr:cNvSpPr/>
      </xdr:nvSpPr>
      <xdr:spPr>
        <a:xfrm>
          <a:off x="20402550" y="3467100"/>
          <a:ext cx="161925" cy="1238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342900</xdr:colOff>
      <xdr:row>14</xdr:row>
      <xdr:rowOff>38100</xdr:rowOff>
    </xdr:from>
    <xdr:to>
      <xdr:col>21</xdr:col>
      <xdr:colOff>504825</xdr:colOff>
      <xdr:row>14</xdr:row>
      <xdr:rowOff>161925</xdr:rowOff>
    </xdr:to>
    <xdr:sp macro="" textlink="">
      <xdr:nvSpPr>
        <xdr:cNvPr id="18" name="Up Arrow 17"/>
        <xdr:cNvSpPr/>
      </xdr:nvSpPr>
      <xdr:spPr>
        <a:xfrm>
          <a:off x="20402550" y="2705100"/>
          <a:ext cx="161925" cy="1238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B101"/>
  <sheetViews>
    <sheetView tabSelected="1" topLeftCell="A2" workbookViewId="0">
      <selection activeCell="C7" sqref="C7"/>
    </sheetView>
  </sheetViews>
  <sheetFormatPr defaultRowHeight="15"/>
  <cols>
    <col min="1" max="1" width="2.7109375" customWidth="1"/>
    <col min="2" max="2" width="13.140625" customWidth="1"/>
    <col min="3" max="3" width="13.85546875" customWidth="1"/>
    <col min="4" max="4" width="13.28515625" bestFit="1" customWidth="1"/>
    <col min="5" max="5" width="14.42578125" bestFit="1" customWidth="1"/>
    <col min="6" max="6" width="12.85546875" customWidth="1"/>
    <col min="7" max="7" width="14.7109375" customWidth="1"/>
    <col min="8" max="8" width="19.28515625" bestFit="1" customWidth="1"/>
    <col min="9" max="9" width="13.28515625" bestFit="1" customWidth="1"/>
    <col min="10" max="10" width="12" bestFit="1" customWidth="1"/>
    <col min="11" max="11" width="10.5703125" bestFit="1" customWidth="1"/>
    <col min="12" max="12" width="11.5703125" bestFit="1" customWidth="1"/>
    <col min="13" max="13" width="11.85546875" bestFit="1" customWidth="1"/>
    <col min="15" max="15" width="11" bestFit="1" customWidth="1"/>
    <col min="18" max="18" width="11" bestFit="1" customWidth="1"/>
    <col min="21" max="21" width="11" bestFit="1" customWidth="1"/>
    <col min="24" max="24" width="11" bestFit="1" customWidth="1"/>
    <col min="27" max="27" width="11" bestFit="1" customWidth="1"/>
  </cols>
  <sheetData>
    <row r="1" spans="2:28">
      <c r="B1" t="s">
        <v>39</v>
      </c>
    </row>
    <row r="2" spans="2:28">
      <c r="B2" t="s">
        <v>37</v>
      </c>
    </row>
    <row r="4" spans="2:28">
      <c r="B4" s="37" t="s">
        <v>18</v>
      </c>
      <c r="C4" s="37" t="s">
        <v>105</v>
      </c>
      <c r="D4" s="37" t="s">
        <v>17</v>
      </c>
      <c r="E4" s="37" t="s">
        <v>16</v>
      </c>
      <c r="F4" s="37" t="s">
        <v>15</v>
      </c>
    </row>
    <row r="5" spans="2:28">
      <c r="B5" s="16" t="s">
        <v>0</v>
      </c>
      <c r="C5" s="16" t="s">
        <v>3</v>
      </c>
      <c r="D5" s="16" t="s">
        <v>3</v>
      </c>
      <c r="E5" s="16" t="s">
        <v>6</v>
      </c>
      <c r="F5" s="16" t="s">
        <v>11</v>
      </c>
    </row>
    <row r="6" spans="2:28">
      <c r="B6" s="16" t="s">
        <v>1</v>
      </c>
      <c r="C6" s="16" t="s">
        <v>4</v>
      </c>
      <c r="D6" s="16" t="s">
        <v>4</v>
      </c>
      <c r="E6" s="16" t="s">
        <v>7</v>
      </c>
      <c r="F6" s="16" t="s">
        <v>14</v>
      </c>
    </row>
    <row r="7" spans="2:28">
      <c r="B7" s="16" t="s">
        <v>2</v>
      </c>
      <c r="C7" s="16" t="s">
        <v>5</v>
      </c>
      <c r="D7" s="16" t="s">
        <v>5</v>
      </c>
      <c r="E7" s="16" t="s">
        <v>8</v>
      </c>
      <c r="F7" s="16" t="s">
        <v>12</v>
      </c>
    </row>
    <row r="8" spans="2:28">
      <c r="B8" t="s">
        <v>63</v>
      </c>
    </row>
    <row r="10" spans="2:28">
      <c r="B10" s="37" t="s">
        <v>107</v>
      </c>
      <c r="C10" s="37" t="s">
        <v>106</v>
      </c>
      <c r="D10" s="37" t="s">
        <v>87</v>
      </c>
      <c r="F10" s="30" t="s">
        <v>62</v>
      </c>
      <c r="G10" s="31" t="s">
        <v>109</v>
      </c>
      <c r="H10" s="32" t="s">
        <v>64</v>
      </c>
      <c r="I10" s="31" t="s">
        <v>65</v>
      </c>
      <c r="J10" s="33" t="s">
        <v>103</v>
      </c>
      <c r="L10" s="17" t="s">
        <v>2</v>
      </c>
      <c r="O10" s="17" t="s">
        <v>2</v>
      </c>
      <c r="R10" s="17" t="s">
        <v>2</v>
      </c>
      <c r="U10" s="17" t="s">
        <v>2</v>
      </c>
      <c r="X10" s="17" t="s">
        <v>2</v>
      </c>
      <c r="AA10" s="17" t="s">
        <v>2</v>
      </c>
    </row>
    <row r="11" spans="2:28">
      <c r="B11" s="16" t="s">
        <v>9</v>
      </c>
      <c r="C11" s="35">
        <v>200000</v>
      </c>
      <c r="D11" s="36" t="s">
        <v>0</v>
      </c>
      <c r="F11" s="24" t="s">
        <v>0</v>
      </c>
      <c r="G11" s="27" t="s">
        <v>0</v>
      </c>
      <c r="H11" s="25">
        <v>100000</v>
      </c>
      <c r="I11" s="27">
        <f>200000-H11</f>
        <v>100000</v>
      </c>
      <c r="J11" s="26">
        <f>H11+I11</f>
        <v>200000</v>
      </c>
    </row>
    <row r="12" spans="2:28">
      <c r="B12" s="16"/>
      <c r="C12" s="35">
        <v>600000</v>
      </c>
      <c r="D12" s="35" t="s">
        <v>1</v>
      </c>
      <c r="F12" s="18"/>
      <c r="G12" s="28" t="s">
        <v>1</v>
      </c>
      <c r="H12" s="19">
        <f>H11*3</f>
        <v>300000</v>
      </c>
      <c r="I12" s="28">
        <f>600000-H12</f>
        <v>300000</v>
      </c>
      <c r="J12" s="20">
        <f t="shared" ref="J12:J19" si="0">H12+I12</f>
        <v>600000</v>
      </c>
      <c r="L12" s="34" t="s">
        <v>2</v>
      </c>
      <c r="M12" s="1">
        <v>350000</v>
      </c>
      <c r="O12" s="17" t="s">
        <v>1</v>
      </c>
      <c r="P12" s="1"/>
      <c r="R12" s="34" t="s">
        <v>2</v>
      </c>
      <c r="S12" s="1">
        <v>15000</v>
      </c>
      <c r="U12" s="17" t="s">
        <v>1</v>
      </c>
      <c r="V12" s="1"/>
      <c r="X12" s="34" t="s">
        <v>2</v>
      </c>
      <c r="Y12" s="1">
        <v>50000</v>
      </c>
      <c r="AA12" s="17" t="s">
        <v>1</v>
      </c>
      <c r="AB12" s="1"/>
    </row>
    <row r="13" spans="2:28">
      <c r="B13" s="16"/>
      <c r="C13" s="35">
        <v>1400000</v>
      </c>
      <c r="D13" s="35" t="s">
        <v>2</v>
      </c>
      <c r="F13" s="21"/>
      <c r="G13" s="29" t="s">
        <v>2</v>
      </c>
      <c r="H13" s="22">
        <f>H11*7</f>
        <v>700000</v>
      </c>
      <c r="I13" s="29">
        <f>1400000-H13</f>
        <v>700000</v>
      </c>
      <c r="J13" s="23">
        <f t="shared" si="0"/>
        <v>1400000</v>
      </c>
    </row>
    <row r="14" spans="2:28">
      <c r="B14" s="16" t="s">
        <v>10</v>
      </c>
      <c r="C14" s="35" t="s">
        <v>110</v>
      </c>
      <c r="D14" s="35"/>
      <c r="F14" s="18" t="s">
        <v>1</v>
      </c>
      <c r="G14" s="28" t="s">
        <v>0</v>
      </c>
      <c r="H14" s="19">
        <v>150000</v>
      </c>
      <c r="I14" s="28">
        <f>200000-H14</f>
        <v>50000</v>
      </c>
      <c r="J14" s="20">
        <f t="shared" si="0"/>
        <v>200000</v>
      </c>
      <c r="L14" s="34" t="s">
        <v>1</v>
      </c>
      <c r="M14" s="1">
        <v>350000</v>
      </c>
      <c r="O14" s="34" t="s">
        <v>2</v>
      </c>
      <c r="P14" s="1">
        <v>700000</v>
      </c>
      <c r="R14" s="34" t="s">
        <v>1</v>
      </c>
      <c r="S14" s="1">
        <v>150000</v>
      </c>
      <c r="U14" s="34" t="s">
        <v>2</v>
      </c>
      <c r="V14" s="1">
        <v>150000</v>
      </c>
      <c r="X14" s="34" t="s">
        <v>1</v>
      </c>
      <c r="Y14" s="1">
        <v>50000</v>
      </c>
      <c r="AA14" s="34" t="s">
        <v>2</v>
      </c>
      <c r="AB14" s="1">
        <v>100000</v>
      </c>
    </row>
    <row r="15" spans="2:28">
      <c r="B15" s="16"/>
      <c r="C15" s="35"/>
      <c r="D15" s="35"/>
      <c r="F15" s="18"/>
      <c r="G15" s="28" t="s">
        <v>1</v>
      </c>
      <c r="H15" s="19">
        <f>H14*3</f>
        <v>450000</v>
      </c>
      <c r="I15" s="28">
        <f>600000-H15</f>
        <v>150000</v>
      </c>
      <c r="J15" s="20">
        <f t="shared" si="0"/>
        <v>600000</v>
      </c>
    </row>
    <row r="16" spans="2:28">
      <c r="B16" t="s">
        <v>108</v>
      </c>
      <c r="C16" s="1"/>
      <c r="D16" s="1"/>
      <c r="F16" s="18"/>
      <c r="G16" s="28" t="s">
        <v>2</v>
      </c>
      <c r="H16" s="19">
        <f>H14*7</f>
        <v>1050000</v>
      </c>
      <c r="I16" s="28">
        <f>1400000-H16</f>
        <v>350000</v>
      </c>
      <c r="J16" s="20">
        <f t="shared" si="0"/>
        <v>1400000</v>
      </c>
      <c r="L16" s="17" t="s">
        <v>0</v>
      </c>
      <c r="O16" s="17" t="s">
        <v>0</v>
      </c>
      <c r="R16" s="17" t="s">
        <v>0</v>
      </c>
      <c r="U16" s="17" t="s">
        <v>0</v>
      </c>
      <c r="X16" s="17" t="s">
        <v>0</v>
      </c>
      <c r="AA16" s="17" t="s">
        <v>0</v>
      </c>
    </row>
    <row r="17" spans="2:28">
      <c r="B17" t="s">
        <v>113</v>
      </c>
      <c r="C17" s="1" t="s">
        <v>114</v>
      </c>
      <c r="D17" s="1"/>
      <c r="F17" s="24" t="s">
        <v>2</v>
      </c>
      <c r="G17" s="27" t="s">
        <v>0</v>
      </c>
      <c r="H17" s="25">
        <v>200000</v>
      </c>
      <c r="I17" s="27">
        <f t="shared" ref="I17" si="1">200000-H17</f>
        <v>0</v>
      </c>
      <c r="J17" s="26">
        <f t="shared" si="0"/>
        <v>200000</v>
      </c>
    </row>
    <row r="18" spans="2:28">
      <c r="B18" t="s">
        <v>1</v>
      </c>
      <c r="C18" s="1" t="s">
        <v>115</v>
      </c>
      <c r="D18" s="1"/>
      <c r="F18" s="18"/>
      <c r="G18" s="28" t="s">
        <v>1</v>
      </c>
      <c r="H18" s="19">
        <f>H17*3</f>
        <v>600000</v>
      </c>
      <c r="I18" s="28">
        <v>0</v>
      </c>
      <c r="J18" s="20">
        <f t="shared" si="0"/>
        <v>600000</v>
      </c>
      <c r="L18" s="34" t="s">
        <v>0</v>
      </c>
      <c r="M18" s="1">
        <v>700000</v>
      </c>
      <c r="O18" s="34" t="s">
        <v>0</v>
      </c>
      <c r="P18" s="1">
        <v>700000</v>
      </c>
      <c r="R18" s="34" t="s">
        <v>0</v>
      </c>
      <c r="S18" s="1">
        <v>300000</v>
      </c>
      <c r="U18" s="34" t="s">
        <v>1</v>
      </c>
      <c r="V18" s="1">
        <v>450000</v>
      </c>
      <c r="X18" s="34" t="s">
        <v>0</v>
      </c>
      <c r="Y18" s="1">
        <v>100000</v>
      </c>
      <c r="AA18" s="34" t="s">
        <v>0</v>
      </c>
      <c r="AB18" s="1">
        <v>100000</v>
      </c>
    </row>
    <row r="19" spans="2:28">
      <c r="B19" t="s">
        <v>2</v>
      </c>
      <c r="C19" s="1" t="s">
        <v>116</v>
      </c>
      <c r="D19" s="1"/>
      <c r="F19" s="21"/>
      <c r="G19" s="29" t="s">
        <v>2</v>
      </c>
      <c r="H19" s="22">
        <f>H17*7</f>
        <v>1400000</v>
      </c>
      <c r="I19" s="29">
        <v>0</v>
      </c>
      <c r="J19" s="23">
        <f t="shared" si="0"/>
        <v>1400000</v>
      </c>
    </row>
    <row r="20" spans="2:28">
      <c r="D20" s="1"/>
      <c r="F20" s="1"/>
      <c r="G20" s="1"/>
      <c r="H20" s="1"/>
      <c r="I20" s="1"/>
      <c r="J20" s="1"/>
      <c r="L20" s="38" t="s">
        <v>2</v>
      </c>
      <c r="M20" t="s">
        <v>102</v>
      </c>
      <c r="O20" s="38" t="s">
        <v>2</v>
      </c>
      <c r="P20" t="s">
        <v>102</v>
      </c>
      <c r="R20" s="38" t="s">
        <v>1</v>
      </c>
      <c r="S20" t="s">
        <v>102</v>
      </c>
      <c r="U20" s="38" t="s">
        <v>1</v>
      </c>
      <c r="V20" t="s">
        <v>102</v>
      </c>
      <c r="X20" s="38" t="s">
        <v>0</v>
      </c>
      <c r="Y20" t="s">
        <v>102</v>
      </c>
      <c r="AA20" s="38" t="s">
        <v>0</v>
      </c>
      <c r="AB20" t="s">
        <v>102</v>
      </c>
    </row>
    <row r="21" spans="2:28">
      <c r="C21" s="1"/>
      <c r="D21" s="1"/>
      <c r="F21" s="1"/>
      <c r="G21" s="1"/>
      <c r="H21" s="1"/>
      <c r="I21" s="1"/>
      <c r="J21" s="1"/>
      <c r="M21" t="s">
        <v>104</v>
      </c>
      <c r="P21" t="s">
        <v>104</v>
      </c>
      <c r="S21" t="s">
        <v>112</v>
      </c>
      <c r="V21" t="s">
        <v>112</v>
      </c>
      <c r="Y21" t="s">
        <v>111</v>
      </c>
      <c r="AB21" t="s">
        <v>111</v>
      </c>
    </row>
    <row r="22" spans="2:28">
      <c r="C22" s="1"/>
      <c r="D22" s="1"/>
    </row>
    <row r="23" spans="2:28">
      <c r="B23" t="s">
        <v>72</v>
      </c>
      <c r="C23" s="1"/>
      <c r="D23" s="1"/>
    </row>
    <row r="24" spans="2:28">
      <c r="B24" t="s">
        <v>13</v>
      </c>
      <c r="C24" s="1"/>
      <c r="D24" s="1"/>
    </row>
    <row r="25" spans="2:28">
      <c r="B25" t="s">
        <v>79</v>
      </c>
    </row>
    <row r="26" spans="2:28">
      <c r="B26" t="s">
        <v>81</v>
      </c>
    </row>
    <row r="27" spans="2:28">
      <c r="B27" t="s">
        <v>80</v>
      </c>
    </row>
    <row r="28" spans="2:28">
      <c r="B28" t="s">
        <v>61</v>
      </c>
    </row>
    <row r="30" spans="2:28">
      <c r="B30" t="s">
        <v>82</v>
      </c>
      <c r="C30" t="s">
        <v>83</v>
      </c>
      <c r="E30" s="1">
        <v>1000000</v>
      </c>
    </row>
    <row r="31" spans="2:28">
      <c r="C31" t="s">
        <v>84</v>
      </c>
      <c r="E31" s="1">
        <f>E30*20%</f>
        <v>200000</v>
      </c>
    </row>
    <row r="32" spans="2:28">
      <c r="C32" t="s">
        <v>85</v>
      </c>
      <c r="E32" s="1">
        <f>(E30-E31)*5%</f>
        <v>40000</v>
      </c>
    </row>
    <row r="33" spans="2:14">
      <c r="C33" t="s">
        <v>86</v>
      </c>
      <c r="E33" s="1">
        <f>E30-E31-E32</f>
        <v>760000</v>
      </c>
    </row>
    <row r="35" spans="2:14">
      <c r="B35" t="s">
        <v>19</v>
      </c>
    </row>
    <row r="36" spans="2:14">
      <c r="B36" t="s">
        <v>73</v>
      </c>
    </row>
    <row r="37" spans="2:14">
      <c r="B37" t="s">
        <v>76</v>
      </c>
    </row>
    <row r="38" spans="2:14">
      <c r="B38" t="s">
        <v>75</v>
      </c>
    </row>
    <row r="39" spans="2:14">
      <c r="B39" t="s">
        <v>74</v>
      </c>
    </row>
    <row r="40" spans="2:14">
      <c r="B40" t="s">
        <v>21</v>
      </c>
    </row>
    <row r="42" spans="2:14">
      <c r="B42" s="39" t="s">
        <v>98</v>
      </c>
      <c r="C42" s="39"/>
      <c r="D42" s="39"/>
      <c r="E42" s="39"/>
      <c r="F42" s="39"/>
      <c r="G42" s="39"/>
      <c r="I42" s="39" t="s">
        <v>99</v>
      </c>
      <c r="J42" s="39"/>
      <c r="K42" s="39"/>
      <c r="L42" s="39"/>
      <c r="M42" s="39"/>
      <c r="N42" s="39"/>
    </row>
    <row r="43" spans="2:14">
      <c r="B43" s="3" t="s">
        <v>97</v>
      </c>
      <c r="C43" s="3" t="s">
        <v>87</v>
      </c>
      <c r="D43" s="3" t="s">
        <v>90</v>
      </c>
      <c r="E43" s="3" t="s">
        <v>91</v>
      </c>
      <c r="F43" s="3" t="s">
        <v>95</v>
      </c>
      <c r="G43" s="3" t="s">
        <v>92</v>
      </c>
      <c r="I43" s="3" t="s">
        <v>97</v>
      </c>
      <c r="J43" s="3" t="s">
        <v>87</v>
      </c>
      <c r="K43" s="3" t="s">
        <v>90</v>
      </c>
      <c r="L43" s="3" t="s">
        <v>91</v>
      </c>
      <c r="M43" s="3" t="s">
        <v>95</v>
      </c>
      <c r="N43" s="3" t="s">
        <v>92</v>
      </c>
    </row>
    <row r="44" spans="2:14">
      <c r="B44" s="8">
        <v>42740</v>
      </c>
      <c r="C44" t="s">
        <v>88</v>
      </c>
      <c r="F44">
        <f>E44</f>
        <v>0</v>
      </c>
      <c r="I44" s="8">
        <v>42740</v>
      </c>
      <c r="J44" t="s">
        <v>88</v>
      </c>
      <c r="M44">
        <f>L44</f>
        <v>0</v>
      </c>
    </row>
    <row r="45" spans="2:14">
      <c r="B45" s="8">
        <v>42745</v>
      </c>
      <c r="C45" t="s">
        <v>89</v>
      </c>
      <c r="D45" s="1">
        <v>500000</v>
      </c>
      <c r="E45" s="1">
        <f>D45*20%</f>
        <v>100000</v>
      </c>
      <c r="F45" s="2">
        <f>F44+E45</f>
        <v>100000</v>
      </c>
      <c r="G45" t="s">
        <v>93</v>
      </c>
      <c r="I45" s="8">
        <v>42745</v>
      </c>
      <c r="J45" t="s">
        <v>89</v>
      </c>
      <c r="K45" s="1">
        <v>500000</v>
      </c>
      <c r="L45" s="1">
        <f>K45*20%</f>
        <v>100000</v>
      </c>
      <c r="M45" s="2">
        <f>M44+L45</f>
        <v>100000</v>
      </c>
      <c r="N45" t="s">
        <v>93</v>
      </c>
    </row>
    <row r="46" spans="2:14">
      <c r="B46" s="8">
        <v>42752</v>
      </c>
      <c r="C46" t="s">
        <v>89</v>
      </c>
      <c r="D46" s="1">
        <v>6000000</v>
      </c>
      <c r="E46" s="1">
        <f t="shared" ref="E46:E48" si="2">D46*20%</f>
        <v>1200000</v>
      </c>
      <c r="F46" s="2">
        <f t="shared" ref="F46:F48" si="3">F45+E46</f>
        <v>1300000</v>
      </c>
      <c r="G46" t="s">
        <v>93</v>
      </c>
      <c r="I46" s="8">
        <v>42752</v>
      </c>
      <c r="J46" t="s">
        <v>89</v>
      </c>
      <c r="K46" s="1">
        <v>2000000</v>
      </c>
      <c r="L46" s="1">
        <f t="shared" ref="L46:L51" si="4">K46*20%</f>
        <v>400000</v>
      </c>
      <c r="M46" s="2">
        <f t="shared" ref="M46:M51" si="5">M45+L46</f>
        <v>500000</v>
      </c>
      <c r="N46" t="s">
        <v>93</v>
      </c>
    </row>
    <row r="47" spans="2:14">
      <c r="B47" s="8">
        <v>42759</v>
      </c>
      <c r="C47" t="s">
        <v>89</v>
      </c>
      <c r="D47" s="1">
        <v>200000</v>
      </c>
      <c r="E47" s="1">
        <f t="shared" si="2"/>
        <v>40000</v>
      </c>
      <c r="F47" s="2">
        <f t="shared" si="3"/>
        <v>1340000</v>
      </c>
      <c r="G47" t="s">
        <v>93</v>
      </c>
      <c r="I47" s="8">
        <v>42759</v>
      </c>
      <c r="J47" t="s">
        <v>89</v>
      </c>
      <c r="K47" s="1">
        <v>200000</v>
      </c>
      <c r="L47" s="1">
        <f t="shared" si="4"/>
        <v>40000</v>
      </c>
      <c r="M47" s="2">
        <f t="shared" si="5"/>
        <v>540000</v>
      </c>
      <c r="N47" t="s">
        <v>93</v>
      </c>
    </row>
    <row r="48" spans="2:14">
      <c r="B48" s="8">
        <v>42769</v>
      </c>
      <c r="C48" t="s">
        <v>89</v>
      </c>
      <c r="D48" s="1">
        <v>100000</v>
      </c>
      <c r="E48" s="1">
        <f t="shared" si="2"/>
        <v>20000</v>
      </c>
      <c r="F48" s="2">
        <f t="shared" si="3"/>
        <v>1360000</v>
      </c>
      <c r="G48" t="s">
        <v>93</v>
      </c>
      <c r="I48" s="8">
        <v>42769</v>
      </c>
      <c r="J48" t="s">
        <v>89</v>
      </c>
      <c r="K48" s="1">
        <v>100000</v>
      </c>
      <c r="L48" s="1">
        <f t="shared" si="4"/>
        <v>20000</v>
      </c>
      <c r="M48" s="2">
        <f t="shared" si="5"/>
        <v>560000</v>
      </c>
      <c r="N48" t="s">
        <v>93</v>
      </c>
    </row>
    <row r="49" spans="2:14">
      <c r="B49" s="8">
        <v>42776</v>
      </c>
      <c r="C49" t="s">
        <v>89</v>
      </c>
      <c r="D49" s="1">
        <v>1000000</v>
      </c>
      <c r="E49" s="1">
        <v>90000</v>
      </c>
      <c r="F49" s="2">
        <v>1450000</v>
      </c>
      <c r="G49" t="s">
        <v>93</v>
      </c>
      <c r="I49" s="8">
        <v>42776</v>
      </c>
      <c r="J49" t="s">
        <v>89</v>
      </c>
      <c r="K49" s="1">
        <v>1000000</v>
      </c>
      <c r="L49" s="1">
        <f t="shared" si="4"/>
        <v>200000</v>
      </c>
      <c r="M49" s="2">
        <f t="shared" si="5"/>
        <v>760000</v>
      </c>
      <c r="N49" t="s">
        <v>93</v>
      </c>
    </row>
    <row r="50" spans="2:14">
      <c r="B50" s="8">
        <v>42783</v>
      </c>
      <c r="C50" t="s">
        <v>89</v>
      </c>
      <c r="D50" s="1">
        <v>300000</v>
      </c>
      <c r="E50" s="1"/>
      <c r="F50" s="2">
        <v>1450000</v>
      </c>
      <c r="G50" t="s">
        <v>93</v>
      </c>
      <c r="I50" s="8">
        <v>42783</v>
      </c>
      <c r="J50" t="s">
        <v>89</v>
      </c>
      <c r="K50" s="1">
        <v>300000</v>
      </c>
      <c r="L50" s="1">
        <f t="shared" si="4"/>
        <v>60000</v>
      </c>
      <c r="M50" s="2">
        <f t="shared" si="5"/>
        <v>820000</v>
      </c>
      <c r="N50" t="s">
        <v>93</v>
      </c>
    </row>
    <row r="51" spans="2:14">
      <c r="B51" s="8">
        <v>42790</v>
      </c>
      <c r="C51" t="s">
        <v>89</v>
      </c>
      <c r="D51" s="1">
        <v>2000000</v>
      </c>
      <c r="E51" s="1"/>
      <c r="F51" s="2">
        <v>1450000</v>
      </c>
      <c r="G51" t="s">
        <v>93</v>
      </c>
      <c r="I51" s="8">
        <v>42790</v>
      </c>
      <c r="J51" t="s">
        <v>89</v>
      </c>
      <c r="K51" s="1">
        <v>2000000</v>
      </c>
      <c r="L51" s="1">
        <f t="shared" si="4"/>
        <v>400000</v>
      </c>
      <c r="M51" s="2">
        <f t="shared" si="5"/>
        <v>1220000</v>
      </c>
      <c r="N51" t="s">
        <v>93</v>
      </c>
    </row>
    <row r="52" spans="2:14">
      <c r="B52" s="9">
        <v>42794</v>
      </c>
      <c r="C52" s="10" t="s">
        <v>94</v>
      </c>
      <c r="D52" s="10"/>
      <c r="E52" s="11"/>
      <c r="F52" s="12">
        <v>1450000</v>
      </c>
      <c r="G52" s="10" t="s">
        <v>96</v>
      </c>
      <c r="I52" s="13">
        <v>42794</v>
      </c>
      <c r="J52" s="6" t="s">
        <v>94</v>
      </c>
      <c r="K52" s="6"/>
      <c r="L52" s="14"/>
      <c r="M52" s="15">
        <f>M51</f>
        <v>1220000</v>
      </c>
      <c r="N52" s="6" t="s">
        <v>93</v>
      </c>
    </row>
    <row r="53" spans="2:14">
      <c r="B53" s="8"/>
    </row>
    <row r="54" spans="2:14">
      <c r="B54" t="s">
        <v>20</v>
      </c>
    </row>
    <row r="55" spans="2:14">
      <c r="B55" t="s">
        <v>100</v>
      </c>
    </row>
    <row r="56" spans="2:14">
      <c r="B56" t="s">
        <v>71</v>
      </c>
    </row>
    <row r="58" spans="2:14">
      <c r="B58" t="s">
        <v>22</v>
      </c>
    </row>
    <row r="59" spans="2:14">
      <c r="B59" t="s">
        <v>23</v>
      </c>
      <c r="D59" s="3" t="s">
        <v>33</v>
      </c>
      <c r="E59" s="3">
        <v>500</v>
      </c>
      <c r="F59" s="3" t="s">
        <v>35</v>
      </c>
    </row>
    <row r="60" spans="2:14">
      <c r="D60" t="s">
        <v>24</v>
      </c>
      <c r="E60" s="4">
        <v>0.2</v>
      </c>
      <c r="F60" s="1">
        <f>E60*$E$59*1000</f>
        <v>100000</v>
      </c>
    </row>
    <row r="61" spans="2:14">
      <c r="D61" t="s">
        <v>25</v>
      </c>
      <c r="E61" s="4">
        <v>0.1</v>
      </c>
      <c r="F61" s="1">
        <v>100000</v>
      </c>
    </row>
    <row r="62" spans="2:14">
      <c r="D62" t="s">
        <v>26</v>
      </c>
      <c r="E62" s="4">
        <v>0.1</v>
      </c>
      <c r="F62" s="1">
        <f>E62*$E$59*1000</f>
        <v>50000</v>
      </c>
    </row>
    <row r="63" spans="2:14">
      <c r="D63" t="s">
        <v>27</v>
      </c>
      <c r="E63" s="4">
        <v>0.1</v>
      </c>
      <c r="F63" s="1">
        <f>E63*$E$59*1000</f>
        <v>50000</v>
      </c>
    </row>
    <row r="64" spans="2:14">
      <c r="D64" t="s">
        <v>28</v>
      </c>
      <c r="E64" s="4">
        <v>0.1</v>
      </c>
      <c r="F64" s="1">
        <v>25000</v>
      </c>
    </row>
    <row r="65" spans="2:8">
      <c r="D65" t="s">
        <v>29</v>
      </c>
      <c r="E65" s="4">
        <v>0.1</v>
      </c>
      <c r="F65" s="1">
        <v>25000</v>
      </c>
    </row>
    <row r="66" spans="2:8">
      <c r="D66" t="s">
        <v>30</v>
      </c>
      <c r="E66" s="4">
        <v>0.1</v>
      </c>
      <c r="F66" s="1">
        <f>E66*$E$59*1000</f>
        <v>50000</v>
      </c>
    </row>
    <row r="67" spans="2:8">
      <c r="D67" t="s">
        <v>31</v>
      </c>
      <c r="E67" s="4">
        <v>0.1</v>
      </c>
      <c r="F67" s="1">
        <f>E67*$E$59*1000</f>
        <v>50000</v>
      </c>
    </row>
    <row r="68" spans="2:8">
      <c r="D68" t="s">
        <v>32</v>
      </c>
      <c r="E68" s="4">
        <v>0.4</v>
      </c>
      <c r="F68" s="1">
        <f>E68*$E$59*1000</f>
        <v>200000</v>
      </c>
    </row>
    <row r="69" spans="2:8">
      <c r="D69" t="s">
        <v>34</v>
      </c>
      <c r="E69" s="4">
        <f>SUM(E60:E68)</f>
        <v>1.2999999999999998</v>
      </c>
      <c r="F69" s="2">
        <f>SUM(F60:F68)</f>
        <v>650000</v>
      </c>
    </row>
    <row r="71" spans="2:8">
      <c r="B71" t="s">
        <v>101</v>
      </c>
      <c r="C71" s="1">
        <v>50</v>
      </c>
      <c r="D71" s="1">
        <v>50</v>
      </c>
      <c r="E71" s="1">
        <v>3500000</v>
      </c>
      <c r="F71" s="1">
        <f>E71/D71</f>
        <v>70000</v>
      </c>
      <c r="G71" s="2">
        <f>F71*70%</f>
        <v>49000</v>
      </c>
      <c r="H71" t="s">
        <v>69</v>
      </c>
    </row>
    <row r="72" spans="2:8">
      <c r="C72" s="1">
        <v>350</v>
      </c>
      <c r="D72" s="1">
        <v>350</v>
      </c>
      <c r="E72" s="1">
        <v>16000000</v>
      </c>
      <c r="F72" s="1">
        <f>E72/D72</f>
        <v>45714.285714285717</v>
      </c>
      <c r="G72" s="2">
        <f>F72*70%</f>
        <v>32000</v>
      </c>
      <c r="H72" t="s">
        <v>68</v>
      </c>
    </row>
    <row r="73" spans="2:8">
      <c r="C73" s="1">
        <v>1000</v>
      </c>
      <c r="D73" s="1">
        <v>1000</v>
      </c>
      <c r="E73" s="1">
        <v>50000000</v>
      </c>
      <c r="F73" s="1">
        <f>E73/D73</f>
        <v>50000</v>
      </c>
      <c r="G73" s="2">
        <f>F73*70%</f>
        <v>35000</v>
      </c>
      <c r="H73" t="s">
        <v>70</v>
      </c>
    </row>
    <row r="74" spans="2:8">
      <c r="D74" s="1"/>
      <c r="G74" s="2">
        <f>SUM(G70:G73)</f>
        <v>116000</v>
      </c>
      <c r="H74" s="2">
        <f ca="1">G74*85%</f>
        <v>98600</v>
      </c>
    </row>
    <row r="75" spans="2:8">
      <c r="B75" t="s">
        <v>78</v>
      </c>
      <c r="G75" s="2"/>
    </row>
    <row r="76" spans="2:8">
      <c r="B76" t="s">
        <v>77</v>
      </c>
    </row>
    <row r="77" spans="2:8">
      <c r="B77" t="s">
        <v>36</v>
      </c>
    </row>
    <row r="78" spans="2:8">
      <c r="B78" t="s">
        <v>41</v>
      </c>
    </row>
    <row r="80" spans="2:8">
      <c r="B80" t="s">
        <v>38</v>
      </c>
    </row>
    <row r="81" spans="2:4">
      <c r="B81" t="s">
        <v>57</v>
      </c>
    </row>
    <row r="82" spans="2:4">
      <c r="B82" t="s">
        <v>40</v>
      </c>
    </row>
    <row r="85" spans="2:4">
      <c r="B85" t="s">
        <v>42</v>
      </c>
    </row>
    <row r="86" spans="2:4">
      <c r="B86" t="s">
        <v>44</v>
      </c>
      <c r="D86" t="s">
        <v>66</v>
      </c>
    </row>
    <row r="87" spans="2:4">
      <c r="B87" t="s">
        <v>43</v>
      </c>
      <c r="D87" t="s">
        <v>49</v>
      </c>
    </row>
    <row r="88" spans="2:4">
      <c r="B88" s="7" t="s">
        <v>46</v>
      </c>
      <c r="C88" s="7"/>
      <c r="D88" s="7" t="s">
        <v>48</v>
      </c>
    </row>
    <row r="89" spans="2:4">
      <c r="B89" s="7" t="s">
        <v>45</v>
      </c>
      <c r="C89" s="7"/>
      <c r="D89" s="7" t="s">
        <v>51</v>
      </c>
    </row>
    <row r="90" spans="2:4">
      <c r="B90" s="7" t="s">
        <v>47</v>
      </c>
      <c r="C90" s="7"/>
      <c r="D90" s="7" t="s">
        <v>67</v>
      </c>
    </row>
    <row r="92" spans="2:4">
      <c r="B92" t="s">
        <v>56</v>
      </c>
    </row>
    <row r="93" spans="2:4">
      <c r="B93" t="s">
        <v>50</v>
      </c>
    </row>
    <row r="95" spans="2:4">
      <c r="B95" t="s">
        <v>52</v>
      </c>
    </row>
    <row r="96" spans="2:4">
      <c r="B96" t="s">
        <v>53</v>
      </c>
    </row>
    <row r="97" spans="2:2">
      <c r="B97" t="s">
        <v>58</v>
      </c>
    </row>
    <row r="98" spans="2:2">
      <c r="B98" t="s">
        <v>60</v>
      </c>
    </row>
    <row r="99" spans="2:2">
      <c r="B99" t="s">
        <v>59</v>
      </c>
    </row>
    <row r="100" spans="2:2">
      <c r="B100" t="s">
        <v>55</v>
      </c>
    </row>
    <row r="101" spans="2:2">
      <c r="B101" t="s">
        <v>54</v>
      </c>
    </row>
  </sheetData>
  <mergeCells count="2">
    <mergeCell ref="B42:G42"/>
    <mergeCell ref="I42:N42"/>
  </mergeCells>
  <pageMargins left="0.7" right="0.7" top="0.75" bottom="0.75" header="0.3" footer="0.3"/>
  <pageSetup orientation="portrait" horizontalDpi="300" verticalDpi="300" r:id="rId1"/>
  <ignoredErrors>
    <ignoredError sqref="E69" formulaRange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J7:M16"/>
  <sheetViews>
    <sheetView topLeftCell="A3" workbookViewId="0">
      <selection activeCell="J6" sqref="J6:M16"/>
    </sheetView>
  </sheetViews>
  <sheetFormatPr defaultRowHeight="15"/>
  <cols>
    <col min="11" max="11" width="16.42578125" bestFit="1" customWidth="1"/>
    <col min="12" max="12" width="15.28515625" bestFit="1" customWidth="1"/>
    <col min="13" max="13" width="14.28515625" bestFit="1" customWidth="1"/>
  </cols>
  <sheetData>
    <row r="7" spans="10:13">
      <c r="J7" s="1"/>
      <c r="K7" s="1"/>
      <c r="L7" s="5"/>
      <c r="M7" s="1"/>
    </row>
    <row r="8" spans="10:13">
      <c r="J8" s="1"/>
      <c r="K8" s="1"/>
      <c r="L8" s="5"/>
      <c r="M8" s="1"/>
    </row>
    <row r="9" spans="10:13">
      <c r="J9" s="1"/>
      <c r="K9" s="1"/>
      <c r="L9" s="5"/>
      <c r="M9" s="1"/>
    </row>
    <row r="10" spans="10:13">
      <c r="J10" s="1"/>
      <c r="K10" s="1"/>
      <c r="L10" s="5"/>
      <c r="M10" s="1"/>
    </row>
    <row r="11" spans="10:13">
      <c r="J11" s="1"/>
      <c r="K11" s="1"/>
      <c r="L11" s="5"/>
      <c r="M11" s="1"/>
    </row>
    <row r="12" spans="10:13">
      <c r="J12" s="1"/>
      <c r="K12" s="1"/>
      <c r="L12" s="5"/>
      <c r="M12" s="1"/>
    </row>
    <row r="13" spans="10:13">
      <c r="J13" s="1"/>
      <c r="K13" s="1"/>
      <c r="L13" s="5"/>
      <c r="M13" s="1"/>
    </row>
    <row r="14" spans="10:13">
      <c r="J14" s="1"/>
      <c r="K14" s="1"/>
      <c r="L14" s="5"/>
      <c r="M14" s="1"/>
    </row>
    <row r="15" spans="10:13">
      <c r="J15" s="1"/>
      <c r="K15" s="1"/>
      <c r="L15" s="5"/>
      <c r="M15" s="1"/>
    </row>
    <row r="16" spans="10:13">
      <c r="J16" s="1"/>
      <c r="K16" s="1"/>
      <c r="L16" s="5"/>
      <c r="M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 Academy</dc:creator>
  <cp:lastModifiedBy>CIC Academy</cp:lastModifiedBy>
  <dcterms:created xsi:type="dcterms:W3CDTF">2017-07-29T09:05:21Z</dcterms:created>
  <dcterms:modified xsi:type="dcterms:W3CDTF">2017-08-23T08:35:48Z</dcterms:modified>
</cp:coreProperties>
</file>