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drawings/drawing4.xml" ContentType="application/vnd.openxmlformats-officedocument.drawing+xml"/>
  <Override PartName="/xl/charts/chart4.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autoCompressPictures="0"/>
  <mc:AlternateContent xmlns:mc="http://schemas.openxmlformats.org/markup-compatibility/2006">
    <mc:Choice Requires="x15">
      <x15ac:absPath xmlns:x15ac="http://schemas.microsoft.com/office/spreadsheetml/2010/11/ac" url="C:\Users\pdmarton\Dropbox\Teaching\BU\Courses -- Mine\SI 444 Spring 2016 -- Marton\Assignments\3 Final Presentation\Sample Documents\Sample Financials\"/>
    </mc:Choice>
  </mc:AlternateContent>
  <bookViews>
    <workbookView xWindow="84" yWindow="120" windowWidth="25596" windowHeight="15000" tabRatio="500"/>
  </bookViews>
  <sheets>
    <sheet name="Monthly" sheetId="1" r:id="rId1"/>
    <sheet name="Assumptions in Detail" sheetId="2" r:id="rId2"/>
    <sheet name="2 YR Monthly Proj" sheetId="6" r:id="rId3"/>
    <sheet name="5 YR Proj" sheetId="3" r:id="rId4"/>
    <sheet name="10 YR Proj" sheetId="7" r:id="rId5"/>
    <sheet name="10 YR Proj 2" sheetId="8" r:id="rId6"/>
    <sheet name="Workers" sheetId="4" r:id="rId7"/>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D3" i="8" l="1"/>
  <c r="E3" i="8"/>
  <c r="F3" i="8"/>
  <c r="G3" i="8"/>
  <c r="H3" i="8"/>
  <c r="I3" i="8"/>
  <c r="J3" i="8"/>
  <c r="K3" i="8"/>
  <c r="K5" i="8"/>
  <c r="J5" i="8"/>
  <c r="I5" i="8"/>
  <c r="H5" i="8"/>
  <c r="G5" i="8"/>
  <c r="F5" i="8"/>
  <c r="E5" i="8"/>
  <c r="D5" i="8"/>
  <c r="Q26" i="1"/>
  <c r="Q10" i="1"/>
  <c r="Q29" i="1"/>
  <c r="Q31" i="1"/>
  <c r="Q32" i="1"/>
  <c r="Q33" i="1"/>
  <c r="Q34" i="1"/>
  <c r="Q6" i="1"/>
  <c r="Q36" i="1"/>
  <c r="Q38" i="1"/>
  <c r="Q42" i="1"/>
  <c r="Q45" i="1"/>
  <c r="Q46" i="1"/>
  <c r="Q47" i="1"/>
  <c r="Q48" i="1"/>
  <c r="Q50" i="1"/>
  <c r="R26" i="1"/>
  <c r="R10" i="1"/>
  <c r="R29" i="1"/>
  <c r="R31" i="1"/>
  <c r="R32" i="1"/>
  <c r="R33" i="1"/>
  <c r="R34" i="1"/>
  <c r="R6" i="1"/>
  <c r="R36" i="1"/>
  <c r="R38" i="1"/>
  <c r="R42" i="1"/>
  <c r="R45" i="1"/>
  <c r="R46" i="1"/>
  <c r="R47" i="1"/>
  <c r="R48" i="1"/>
  <c r="R50" i="1"/>
  <c r="S26" i="1"/>
  <c r="S10" i="1"/>
  <c r="S29" i="1"/>
  <c r="S31" i="1"/>
  <c r="S32" i="1"/>
  <c r="S33" i="1"/>
  <c r="S34" i="1"/>
  <c r="S6" i="1"/>
  <c r="S36" i="1"/>
  <c r="S38" i="1"/>
  <c r="S42" i="1"/>
  <c r="S45" i="1"/>
  <c r="S46" i="1"/>
  <c r="S47" i="1"/>
  <c r="S48" i="1"/>
  <c r="S50" i="1"/>
  <c r="T26" i="1"/>
  <c r="T10" i="1"/>
  <c r="T29" i="1"/>
  <c r="T31" i="1"/>
  <c r="T32" i="1"/>
  <c r="T33" i="1"/>
  <c r="T34" i="1"/>
  <c r="T6" i="1"/>
  <c r="T36" i="1"/>
  <c r="T38" i="1"/>
  <c r="T42" i="1"/>
  <c r="T45" i="1"/>
  <c r="T46" i="1"/>
  <c r="T47" i="1"/>
  <c r="T48" i="1"/>
  <c r="T50" i="1"/>
  <c r="U26" i="1"/>
  <c r="U10" i="1"/>
  <c r="U29" i="1"/>
  <c r="U31" i="1"/>
  <c r="U32" i="1"/>
  <c r="U33" i="1"/>
  <c r="U34" i="1"/>
  <c r="U6" i="1"/>
  <c r="U36" i="1"/>
  <c r="U38" i="1"/>
  <c r="U42" i="1"/>
  <c r="U45" i="1"/>
  <c r="U46" i="1"/>
  <c r="U47" i="1"/>
  <c r="U48" i="1"/>
  <c r="U50" i="1"/>
  <c r="V26" i="1"/>
  <c r="V10" i="1"/>
  <c r="V29" i="1"/>
  <c r="V31" i="1"/>
  <c r="V32" i="1"/>
  <c r="V33" i="1"/>
  <c r="V34" i="1"/>
  <c r="V6" i="1"/>
  <c r="V36" i="1"/>
  <c r="V38" i="1"/>
  <c r="V42" i="1"/>
  <c r="V45" i="1"/>
  <c r="V46" i="1"/>
  <c r="V47" i="1"/>
  <c r="V48" i="1"/>
  <c r="V50" i="1"/>
  <c r="W26" i="1"/>
  <c r="W10" i="1"/>
  <c r="W29" i="1"/>
  <c r="W31" i="1"/>
  <c r="W32" i="1"/>
  <c r="W33" i="1"/>
  <c r="W34" i="1"/>
  <c r="W6" i="1"/>
  <c r="W36" i="1"/>
  <c r="W38" i="1"/>
  <c r="W42" i="1"/>
  <c r="W45" i="1"/>
  <c r="W46" i="1"/>
  <c r="W47" i="1"/>
  <c r="W48" i="1"/>
  <c r="W50" i="1"/>
  <c r="X26" i="1"/>
  <c r="X10" i="1"/>
  <c r="X29" i="1"/>
  <c r="X31" i="1"/>
  <c r="X32" i="1"/>
  <c r="X33" i="1"/>
  <c r="X34" i="1"/>
  <c r="X6" i="1"/>
  <c r="X36" i="1"/>
  <c r="X38" i="1"/>
  <c r="X42" i="1"/>
  <c r="X45" i="1"/>
  <c r="X46" i="1"/>
  <c r="X47" i="1"/>
  <c r="X48" i="1"/>
  <c r="X50" i="1"/>
  <c r="Y26" i="1"/>
  <c r="Y10" i="1"/>
  <c r="Y29" i="1"/>
  <c r="Y31" i="1"/>
  <c r="Y32" i="1"/>
  <c r="Y33" i="1"/>
  <c r="Y34" i="1"/>
  <c r="Y6" i="1"/>
  <c r="Y36" i="1"/>
  <c r="Y38" i="1"/>
  <c r="Y42" i="1"/>
  <c r="Y45" i="1"/>
  <c r="Y46" i="1"/>
  <c r="Y47" i="1"/>
  <c r="Y48" i="1"/>
  <c r="Y50" i="1"/>
  <c r="Z26" i="1"/>
  <c r="Z10" i="1"/>
  <c r="Z29" i="1"/>
  <c r="Z31" i="1"/>
  <c r="Z32" i="1"/>
  <c r="Z33" i="1"/>
  <c r="Z34" i="1"/>
  <c r="Z6" i="1"/>
  <c r="Z36" i="1"/>
  <c r="Z38" i="1"/>
  <c r="Z42" i="1"/>
  <c r="Z45" i="1"/>
  <c r="Z46" i="1"/>
  <c r="Z47" i="1"/>
  <c r="Z48" i="1"/>
  <c r="Z50" i="1"/>
  <c r="AA26" i="1"/>
  <c r="AA10" i="1"/>
  <c r="AA29" i="1"/>
  <c r="AA31" i="1"/>
  <c r="AA32" i="1"/>
  <c r="AA33" i="1"/>
  <c r="AA34" i="1"/>
  <c r="AA6" i="1"/>
  <c r="AA36" i="1"/>
  <c r="AA38" i="1"/>
  <c r="AA42" i="1"/>
  <c r="AA45" i="1"/>
  <c r="AA46" i="1"/>
  <c r="AA47" i="1"/>
  <c r="AA48" i="1"/>
  <c r="AA50" i="1"/>
  <c r="AB26" i="1"/>
  <c r="AB10" i="1"/>
  <c r="AB29" i="1"/>
  <c r="AB31" i="1"/>
  <c r="AB32" i="1"/>
  <c r="AB33" i="1"/>
  <c r="AB34" i="1"/>
  <c r="AB6" i="1"/>
  <c r="AB36" i="1"/>
  <c r="AB38" i="1"/>
  <c r="AB42" i="1"/>
  <c r="AB45" i="1"/>
  <c r="AB46" i="1"/>
  <c r="AB47" i="1"/>
  <c r="AB48" i="1"/>
  <c r="AB50" i="1"/>
  <c r="AC50" i="1"/>
  <c r="C5" i="8"/>
  <c r="C10" i="1"/>
  <c r="C29" i="1"/>
  <c r="C31" i="1"/>
  <c r="C32" i="1"/>
  <c r="C33" i="1"/>
  <c r="C34" i="1"/>
  <c r="C38" i="1"/>
  <c r="C42" i="1"/>
  <c r="C45" i="1"/>
  <c r="C46" i="1"/>
  <c r="C47" i="1"/>
  <c r="C48" i="1"/>
  <c r="C50" i="1"/>
  <c r="D26" i="1"/>
  <c r="D10" i="1"/>
  <c r="D29" i="1"/>
  <c r="D31" i="1"/>
  <c r="D32" i="1"/>
  <c r="D33" i="1"/>
  <c r="D34" i="1"/>
  <c r="D6" i="1"/>
  <c r="D36" i="1"/>
  <c r="D38" i="1"/>
  <c r="D42" i="1"/>
  <c r="D45" i="1"/>
  <c r="D46" i="1"/>
  <c r="D47" i="1"/>
  <c r="D48" i="1"/>
  <c r="D50" i="1"/>
  <c r="E26" i="1"/>
  <c r="E10" i="1"/>
  <c r="E29" i="1"/>
  <c r="E31" i="1"/>
  <c r="E32" i="1"/>
  <c r="E33" i="1"/>
  <c r="E34" i="1"/>
  <c r="E6" i="1"/>
  <c r="E36" i="1"/>
  <c r="E38" i="1"/>
  <c r="E42" i="1"/>
  <c r="E45" i="1"/>
  <c r="E46" i="1"/>
  <c r="E47" i="1"/>
  <c r="E48" i="1"/>
  <c r="E50" i="1"/>
  <c r="F26" i="1"/>
  <c r="F10" i="1"/>
  <c r="F29" i="1"/>
  <c r="F31" i="1"/>
  <c r="F32" i="1"/>
  <c r="F33" i="1"/>
  <c r="F34" i="1"/>
  <c r="F6" i="1"/>
  <c r="F36" i="1"/>
  <c r="F38" i="1"/>
  <c r="F42" i="1"/>
  <c r="F45" i="1"/>
  <c r="F46" i="1"/>
  <c r="F47" i="1"/>
  <c r="F48" i="1"/>
  <c r="F50" i="1"/>
  <c r="G26" i="1"/>
  <c r="G10" i="1"/>
  <c r="G29" i="1"/>
  <c r="G31" i="1"/>
  <c r="G32" i="1"/>
  <c r="G33" i="1"/>
  <c r="G34" i="1"/>
  <c r="G6" i="1"/>
  <c r="G36" i="1"/>
  <c r="G38" i="1"/>
  <c r="G42" i="1"/>
  <c r="G45" i="1"/>
  <c r="G46" i="1"/>
  <c r="G47" i="1"/>
  <c r="G48" i="1"/>
  <c r="G50" i="1"/>
  <c r="H26" i="1"/>
  <c r="H10" i="1"/>
  <c r="H29" i="1"/>
  <c r="H31" i="1"/>
  <c r="H32" i="1"/>
  <c r="H33" i="1"/>
  <c r="H34" i="1"/>
  <c r="H6" i="1"/>
  <c r="H36" i="1"/>
  <c r="H38" i="1"/>
  <c r="H42" i="1"/>
  <c r="H45" i="1"/>
  <c r="H46" i="1"/>
  <c r="H47" i="1"/>
  <c r="H48" i="1"/>
  <c r="H50" i="1"/>
  <c r="I26" i="1"/>
  <c r="I10" i="1"/>
  <c r="I29" i="1"/>
  <c r="I31" i="1"/>
  <c r="I32" i="1"/>
  <c r="I33" i="1"/>
  <c r="I34" i="1"/>
  <c r="I6" i="1"/>
  <c r="I36" i="1"/>
  <c r="I38" i="1"/>
  <c r="I42" i="1"/>
  <c r="I45" i="1"/>
  <c r="I46" i="1"/>
  <c r="I47" i="1"/>
  <c r="I48" i="1"/>
  <c r="I50" i="1"/>
  <c r="J26" i="1"/>
  <c r="J10" i="1"/>
  <c r="J29" i="1"/>
  <c r="J31" i="1"/>
  <c r="J32" i="1"/>
  <c r="J33" i="1"/>
  <c r="J34" i="1"/>
  <c r="J6" i="1"/>
  <c r="J36" i="1"/>
  <c r="J38" i="1"/>
  <c r="J42" i="1"/>
  <c r="J45" i="1"/>
  <c r="J46" i="1"/>
  <c r="J47" i="1"/>
  <c r="J48" i="1"/>
  <c r="J50" i="1"/>
  <c r="K26" i="1"/>
  <c r="K10" i="1"/>
  <c r="K29" i="1"/>
  <c r="K31" i="1"/>
  <c r="K32" i="1"/>
  <c r="K33" i="1"/>
  <c r="K34" i="1"/>
  <c r="K6" i="1"/>
  <c r="K36" i="1"/>
  <c r="K38" i="1"/>
  <c r="K42" i="1"/>
  <c r="K45" i="1"/>
  <c r="K46" i="1"/>
  <c r="K47" i="1"/>
  <c r="K48" i="1"/>
  <c r="K50" i="1"/>
  <c r="L26" i="1"/>
  <c r="L10" i="1"/>
  <c r="L29" i="1"/>
  <c r="L31" i="1"/>
  <c r="L32" i="1"/>
  <c r="L33" i="1"/>
  <c r="L34" i="1"/>
  <c r="L6" i="1"/>
  <c r="L36" i="1"/>
  <c r="L38" i="1"/>
  <c r="L42" i="1"/>
  <c r="L45" i="1"/>
  <c r="L46" i="1"/>
  <c r="L47" i="1"/>
  <c r="L48" i="1"/>
  <c r="L50" i="1"/>
  <c r="M26" i="1"/>
  <c r="M10" i="1"/>
  <c r="M29" i="1"/>
  <c r="M31" i="1"/>
  <c r="M32" i="1"/>
  <c r="M33" i="1"/>
  <c r="M34" i="1"/>
  <c r="M6" i="1"/>
  <c r="M36" i="1"/>
  <c r="M38" i="1"/>
  <c r="M42" i="1"/>
  <c r="M45" i="1"/>
  <c r="M46" i="1"/>
  <c r="M47" i="1"/>
  <c r="M48" i="1"/>
  <c r="M50" i="1"/>
  <c r="N26" i="1"/>
  <c r="N10" i="1"/>
  <c r="N29" i="1"/>
  <c r="N31" i="1"/>
  <c r="N32" i="1"/>
  <c r="N33" i="1"/>
  <c r="N34" i="1"/>
  <c r="N6" i="1"/>
  <c r="N36" i="1"/>
  <c r="N38" i="1"/>
  <c r="N42" i="1"/>
  <c r="N45" i="1"/>
  <c r="N46" i="1"/>
  <c r="N47" i="1"/>
  <c r="N48" i="1"/>
  <c r="N50" i="1"/>
  <c r="O50" i="1"/>
  <c r="B5" i="8"/>
  <c r="B6" i="8"/>
  <c r="C6" i="8"/>
  <c r="D6" i="8"/>
  <c r="E6" i="8"/>
  <c r="F6" i="8"/>
  <c r="G6" i="8"/>
  <c r="H6" i="8"/>
  <c r="I6" i="8"/>
  <c r="J6" i="8"/>
  <c r="K6" i="8"/>
  <c r="D3" i="7"/>
  <c r="E3" i="7"/>
  <c r="F3" i="7"/>
  <c r="G3" i="7"/>
  <c r="H3" i="7"/>
  <c r="I3" i="7"/>
  <c r="J3" i="7"/>
  <c r="K3" i="7"/>
  <c r="K5" i="7"/>
  <c r="J5" i="7"/>
  <c r="I5" i="7"/>
  <c r="D5" i="7"/>
  <c r="C5" i="7"/>
  <c r="B5" i="7"/>
  <c r="B6" i="7"/>
  <c r="C6" i="7"/>
  <c r="D6" i="7"/>
  <c r="E5" i="7"/>
  <c r="E6" i="7"/>
  <c r="F5" i="7"/>
  <c r="F6" i="7"/>
  <c r="G5" i="7"/>
  <c r="G6" i="7"/>
  <c r="H5" i="7"/>
  <c r="H6" i="7"/>
  <c r="I6" i="7"/>
  <c r="J6" i="7"/>
  <c r="K6" i="7"/>
  <c r="AC33" i="1"/>
  <c r="O33" i="1"/>
  <c r="AD33" i="1"/>
  <c r="AC38" i="1"/>
  <c r="O38" i="1"/>
  <c r="AD38" i="1"/>
  <c r="AC39" i="1"/>
  <c r="O39" i="1"/>
  <c r="AD39" i="1"/>
  <c r="AC40" i="1"/>
  <c r="O40" i="1"/>
  <c r="AD40" i="1"/>
  <c r="AD41" i="1"/>
  <c r="R41" i="1"/>
  <c r="S41" i="1"/>
  <c r="T41" i="1"/>
  <c r="U41" i="1"/>
  <c r="V41" i="1"/>
  <c r="W41" i="1"/>
  <c r="X41" i="1"/>
  <c r="Y41" i="1"/>
  <c r="Z41" i="1"/>
  <c r="AA41" i="1"/>
  <c r="AB41" i="1"/>
  <c r="AC41" i="1"/>
  <c r="Q41" i="1"/>
  <c r="D41" i="1"/>
  <c r="E41" i="1"/>
  <c r="F41" i="1"/>
  <c r="G41" i="1"/>
  <c r="H41" i="1"/>
  <c r="I41" i="1"/>
  <c r="J41" i="1"/>
  <c r="K41" i="1"/>
  <c r="L41" i="1"/>
  <c r="M41" i="1"/>
  <c r="N41" i="1"/>
  <c r="O41" i="1"/>
  <c r="C41" i="1"/>
  <c r="D5" i="3"/>
  <c r="D3" i="3"/>
  <c r="E3" i="3"/>
  <c r="F3" i="3"/>
  <c r="F4" i="3"/>
  <c r="E4" i="3"/>
  <c r="D4" i="3"/>
  <c r="C4" i="3"/>
  <c r="B4" i="3"/>
  <c r="AD50" i="1"/>
  <c r="AB49" i="1"/>
  <c r="AA49" i="1"/>
  <c r="Z49" i="1"/>
  <c r="Y49" i="1"/>
  <c r="X49" i="1"/>
  <c r="W49" i="1"/>
  <c r="V49" i="1"/>
  <c r="U49" i="1"/>
  <c r="T49" i="1"/>
  <c r="S49" i="1"/>
  <c r="R49" i="1"/>
  <c r="Q49" i="1"/>
  <c r="N49" i="1"/>
  <c r="M49" i="1"/>
  <c r="L49" i="1"/>
  <c r="K49" i="1"/>
  <c r="J49" i="1"/>
  <c r="I49" i="1"/>
  <c r="H49" i="1"/>
  <c r="G49" i="1"/>
  <c r="F49" i="1"/>
  <c r="E49" i="1"/>
  <c r="D49" i="1"/>
  <c r="C49" i="1"/>
  <c r="AC48" i="1"/>
  <c r="O48" i="1"/>
  <c r="AD48" i="1"/>
  <c r="AC47" i="1"/>
  <c r="O47" i="1"/>
  <c r="AD47" i="1"/>
  <c r="AC46" i="1"/>
  <c r="O46" i="1"/>
  <c r="AD46" i="1"/>
  <c r="AC45" i="1"/>
  <c r="O45" i="1"/>
  <c r="AD45" i="1"/>
  <c r="AC43" i="1"/>
  <c r="O43" i="1"/>
  <c r="AD43" i="1"/>
  <c r="AC42" i="1"/>
  <c r="O42" i="1"/>
  <c r="AD42" i="1"/>
  <c r="AC37" i="1"/>
  <c r="O37" i="1"/>
  <c r="AD37" i="1"/>
  <c r="AC36" i="1"/>
  <c r="O36" i="1"/>
  <c r="AC34" i="1"/>
  <c r="AC26" i="1"/>
  <c r="AC35" i="1"/>
  <c r="O34" i="1"/>
  <c r="O26" i="1"/>
  <c r="O35" i="1"/>
  <c r="AD35" i="1"/>
  <c r="AB35" i="1"/>
  <c r="AA35" i="1"/>
  <c r="Z35" i="1"/>
  <c r="Y35" i="1"/>
  <c r="X35" i="1"/>
  <c r="W35" i="1"/>
  <c r="V35" i="1"/>
  <c r="U35" i="1"/>
  <c r="T35" i="1"/>
  <c r="S35" i="1"/>
  <c r="R35" i="1"/>
  <c r="Q35" i="1"/>
  <c r="N35" i="1"/>
  <c r="M35" i="1"/>
  <c r="L35" i="1"/>
  <c r="K35" i="1"/>
  <c r="J35" i="1"/>
  <c r="I35" i="1"/>
  <c r="H35" i="1"/>
  <c r="G35" i="1"/>
  <c r="F35" i="1"/>
  <c r="AD34" i="1"/>
  <c r="AC32" i="1"/>
  <c r="O32" i="1"/>
  <c r="AD32" i="1"/>
  <c r="AC31" i="1"/>
  <c r="O31" i="1"/>
  <c r="AD31" i="1"/>
  <c r="AC30" i="1"/>
  <c r="O30" i="1"/>
  <c r="AD30" i="1"/>
  <c r="AC29" i="1"/>
  <c r="O29" i="1"/>
  <c r="AD29" i="1"/>
  <c r="AD28" i="1"/>
  <c r="AD26" i="1"/>
  <c r="AD21" i="1"/>
  <c r="AD20" i="1"/>
  <c r="AD19" i="1"/>
  <c r="AD18" i="1"/>
  <c r="AD17" i="1"/>
  <c r="AD16" i="1"/>
  <c r="AC15" i="1"/>
  <c r="O15" i="1"/>
  <c r="AD15" i="1"/>
  <c r="AC14" i="1"/>
  <c r="O14" i="1"/>
  <c r="O12" i="1"/>
  <c r="AD12" i="1"/>
  <c r="O11" i="1"/>
  <c r="AD11" i="1"/>
  <c r="AC10" i="1"/>
  <c r="O10" i="1"/>
  <c r="AD10" i="1"/>
  <c r="Q9" i="1"/>
  <c r="R9" i="1"/>
  <c r="S9" i="1"/>
  <c r="T9" i="1"/>
  <c r="U9" i="1"/>
  <c r="V9" i="1"/>
  <c r="W9" i="1"/>
  <c r="X9" i="1"/>
  <c r="Y9" i="1"/>
  <c r="Z9" i="1"/>
  <c r="AA9" i="1"/>
  <c r="AB9" i="1"/>
  <c r="AC9" i="1"/>
  <c r="D9" i="1"/>
  <c r="E9" i="1"/>
  <c r="F9" i="1"/>
  <c r="G9" i="1"/>
  <c r="H9" i="1"/>
  <c r="I9" i="1"/>
  <c r="J9" i="1"/>
  <c r="K9" i="1"/>
  <c r="L9" i="1"/>
  <c r="M9" i="1"/>
  <c r="N9" i="1"/>
  <c r="O9" i="1"/>
  <c r="AD9" i="1"/>
  <c r="O7" i="1"/>
  <c r="AC8" i="1"/>
  <c r="O8" i="1"/>
  <c r="AD8" i="1"/>
  <c r="AC7" i="1"/>
  <c r="AD7" i="1"/>
  <c r="AC6" i="1"/>
  <c r="O6" i="1"/>
  <c r="AD6" i="1"/>
  <c r="AD5" i="1"/>
</calcChain>
</file>

<file path=xl/sharedStrings.xml><?xml version="1.0" encoding="utf-8"?>
<sst xmlns="http://schemas.openxmlformats.org/spreadsheetml/2006/main" count="215" uniqueCount="99">
  <si>
    <t>Blue numbers are simply sums of the numbers above them.</t>
  </si>
  <si>
    <t>Green numbers are calculated, based upon results elsewhere in the statements.</t>
  </si>
  <si>
    <t>Fix Var</t>
  </si>
  <si>
    <t>Year 2</t>
  </si>
  <si>
    <t>Key Assumptions</t>
  </si>
  <si>
    <t>Jan</t>
  </si>
  <si>
    <t>Feb</t>
  </si>
  <si>
    <t>Mar</t>
  </si>
  <si>
    <t>Apr</t>
  </si>
  <si>
    <t>May</t>
  </si>
  <si>
    <t>Jun</t>
  </si>
  <si>
    <t>Jul</t>
  </si>
  <si>
    <t>Aug</t>
  </si>
  <si>
    <t>Sep</t>
  </si>
  <si>
    <t>Oct</t>
  </si>
  <si>
    <t>Nov</t>
  </si>
  <si>
    <t>Dec</t>
  </si>
  <si>
    <t>Total Year</t>
  </si>
  <si>
    <t>2 Years total</t>
  </si>
  <si>
    <t>Number of Professionals</t>
  </si>
  <si>
    <t xml:space="preserve">Average Services/worker </t>
  </si>
  <si>
    <t>Services provided (1 = 1 transaction)</t>
  </si>
  <si>
    <t>Avg Selling Price</t>
  </si>
  <si>
    <t>Material Cost per unit</t>
  </si>
  <si>
    <t>Direct Labor per unit</t>
  </si>
  <si>
    <t>Variable Overhead per unit</t>
  </si>
  <si>
    <t xml:space="preserve">Depreciation </t>
  </si>
  <si>
    <t>Other Fixed Overheads</t>
  </si>
  <si>
    <t>Days Sales Outstanding</t>
  </si>
  <si>
    <t>Inventory Days</t>
  </si>
  <si>
    <t>Days Payable Outstanding</t>
  </si>
  <si>
    <t>Taxes Payable</t>
  </si>
  <si>
    <t>Depreciation Period (years)</t>
  </si>
  <si>
    <t>Tax Rate</t>
  </si>
  <si>
    <t>Interest Rate</t>
  </si>
  <si>
    <t>Employee Headcount</t>
  </si>
  <si>
    <t>Income Statement:</t>
  </si>
  <si>
    <t>Sales</t>
  </si>
  <si>
    <t>v</t>
  </si>
  <si>
    <t>CGS:</t>
  </si>
  <si>
    <t>Material</t>
  </si>
  <si>
    <t xml:space="preserve">Variable Cost </t>
  </si>
  <si>
    <t>V</t>
  </si>
  <si>
    <t>Employees (management)</t>
  </si>
  <si>
    <t xml:space="preserve">Variable Overhead </t>
  </si>
  <si>
    <t>Fixed Overhead</t>
  </si>
  <si>
    <t>F</t>
  </si>
  <si>
    <t>Total CGS</t>
  </si>
  <si>
    <t>Gross Profit</t>
  </si>
  <si>
    <t>Gross Profit Margin</t>
  </si>
  <si>
    <t>Market Penetration marketing expense</t>
  </si>
  <si>
    <t>Regular Sales &amp; Marketing</t>
  </si>
  <si>
    <t>Total Marketing</t>
  </si>
  <si>
    <t>G&amp;A</t>
  </si>
  <si>
    <t>Rent for Office</t>
  </si>
  <si>
    <t>(EBIT) Operating Profit</t>
  </si>
  <si>
    <t>Interest Expense</t>
  </si>
  <si>
    <t>Pretax Income</t>
  </si>
  <si>
    <t>Cumulative Earnings</t>
  </si>
  <si>
    <t>Taxable Earnings</t>
  </si>
  <si>
    <t>Tax Provision</t>
  </si>
  <si>
    <t>Total Expenses</t>
  </si>
  <si>
    <t>Net Income</t>
  </si>
  <si>
    <t>Assumptions</t>
  </si>
  <si>
    <t>In year 1 we assume that the sales will start off at 0 for the first few months while our marketing efforts are in place.  In year 2 our sales increases from month to month due to the expansion of our professional base and increased marketing efforts.</t>
  </si>
  <si>
    <t>Our number of professionals will only increase as much as our customer base because without professionals we will not have anyone to see our customer base.</t>
  </si>
  <si>
    <t>Is calculated by dividing services provided by number of professionals.</t>
  </si>
  <si>
    <t xml:space="preserve">We plan on gradually increasing our prices as more customers are acquired.  We do not plan on increasing our prices by any more than $10 </t>
  </si>
  <si>
    <t xml:space="preserve">We estimate our materials to be very small overall because of the low cost of cosmetologist equipment per transaction.  </t>
  </si>
  <si>
    <t>We plan on giving 30% of our sales allocated to direct labor expenses for our professionals as their compensation.  Service companies use 30% as a base for their companies to compensate their workers.</t>
  </si>
  <si>
    <t xml:space="preserve">Estimated </t>
  </si>
  <si>
    <t>We expect to increase our company's staff to include an accounting manager, marketing professionals and office managers in year 1.  Ideally, we would like to have an established customer service, accounting, and marketing departments by the end of year 2.</t>
  </si>
  <si>
    <t>Transaction</t>
  </si>
  <si>
    <t>1 transaction is equal to 1 sitting with 1 professional and 1 customer</t>
  </si>
  <si>
    <t>Variable Cost</t>
  </si>
  <si>
    <t xml:space="preserve">Is calculated by multiplying the yearly cost per transaction by the total number of monthly transactions </t>
  </si>
  <si>
    <t>Marketing</t>
  </si>
  <si>
    <t>We ideally would like to increase our marketing on a year by year basis but right now we haven't implemented a solid marketing plan so the number will most likely change.</t>
  </si>
  <si>
    <t>Five-Year Financial Projections</t>
  </si>
  <si>
    <t>Year 1</t>
  </si>
  <si>
    <t>Year 3</t>
  </si>
  <si>
    <t>Year 4</t>
  </si>
  <si>
    <t>Year 5</t>
  </si>
  <si>
    <t>months</t>
  </si>
  <si>
    <t>Regional subordinates (managers) (supervised by CMO and CSO)</t>
  </si>
  <si>
    <t>NYC</t>
  </si>
  <si>
    <t>Chief of Quality (CMO and CPO)</t>
  </si>
  <si>
    <t>Miami</t>
  </si>
  <si>
    <t>Product Satisfaction Managers (CSO, CMO and CPO)</t>
  </si>
  <si>
    <t>Product Engineers (CFO and CPDO)</t>
  </si>
  <si>
    <t>Accountant (CFO)</t>
  </si>
  <si>
    <t>Legal (CSO and CFO)</t>
  </si>
  <si>
    <t>Year 6</t>
  </si>
  <si>
    <t>Year 7</t>
  </si>
  <si>
    <t>Year 8</t>
  </si>
  <si>
    <t>Year 9</t>
  </si>
  <si>
    <t>Year 10</t>
  </si>
  <si>
    <t>Cumulative</t>
  </si>
  <si>
    <t>Initial Investment</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</si>
</sst>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_(\$* #,##0_);_(\$* \(#,##0\);_(\$* \-??_);_(@_)"/>
    <numFmt numFmtId="165" formatCode="_(\$* #,##0.00_);_(\$* \(#,##0.00\);_(\$* \-??_);_(@_)"/>
    <numFmt numFmtId="166" formatCode="&quot;$&quot;#,##0;[Red]&quot;$&quot;#,##0"/>
  </numFmts>
  <fonts count="20" x14ac:knownFonts="1">
    <font>
      <sz val="10"/>
      <color rgb="FF000000"/>
      <name val="Arial"/>
    </font>
    <font>
      <sz val="10"/>
      <color rgb="FF0000FF"/>
      <name val="Arial"/>
    </font>
    <font>
      <sz val="10"/>
      <name val="Arial"/>
    </font>
    <font>
      <sz val="10"/>
      <name val="Arial"/>
    </font>
    <font>
      <sz val="10"/>
      <color rgb="FF008000"/>
      <name val="Arial"/>
    </font>
    <font>
      <b/>
      <sz val="10"/>
      <name val="Arial"/>
    </font>
    <font>
      <i/>
      <sz val="10"/>
      <name val="Arial"/>
    </font>
    <font>
      <b/>
      <i/>
      <sz val="10"/>
      <name val="Arial"/>
    </font>
    <font>
      <b/>
      <sz val="10"/>
      <name val="Arial"/>
    </font>
    <font>
      <sz val="10"/>
      <name val="Arial"/>
    </font>
    <font>
      <sz val="10"/>
      <color rgb="FF339966"/>
      <name val="Arial"/>
    </font>
    <font>
      <u/>
      <sz val="10"/>
      <name val="Arial"/>
    </font>
    <font>
      <b/>
      <u/>
      <sz val="10"/>
      <name val="Arial"/>
    </font>
    <font>
      <b/>
      <sz val="10"/>
      <color rgb="FF0000FF"/>
      <name val="Arial"/>
    </font>
    <font>
      <u/>
      <sz val="10"/>
      <name val="Arial"/>
    </font>
    <font>
      <sz val="10"/>
      <color rgb="FF000000"/>
      <name val="Arial"/>
    </font>
    <font>
      <sz val="12"/>
      <color rgb="FF000000"/>
      <name val="Arial"/>
    </font>
    <font>
      <u/>
      <sz val="10"/>
      <color theme="10"/>
      <name val="Arial"/>
    </font>
    <font>
      <u/>
      <sz val="10"/>
      <color theme="11"/>
      <name val="Arial"/>
    </font>
    <font>
      <b/>
      <sz val="10"/>
      <color rgb="FF000000"/>
      <name val="Arial"/>
    </font>
  </fonts>
  <fills count="3">
    <fill>
      <patternFill patternType="none"/>
    </fill>
    <fill>
      <patternFill patternType="gray125"/>
    </fill>
    <fill>
      <patternFill patternType="solid">
        <fgColor rgb="FFFFFF99"/>
        <bgColor rgb="FFFFFF99"/>
      </patternFill>
    </fill>
  </fills>
  <borders count="3">
    <border>
      <left/>
      <right/>
      <top/>
      <bottom/>
      <diagonal/>
    </border>
    <border>
      <left style="thin">
        <color rgb="FF000000"/>
      </left>
      <right/>
      <top/>
      <bottom/>
      <diagonal/>
    </border>
    <border>
      <left style="thin">
        <color rgb="FF000000"/>
      </left>
      <right style="thin">
        <color rgb="FF000000"/>
      </right>
      <top style="thin">
        <color rgb="FF000000"/>
      </top>
      <bottom style="thin">
        <color rgb="FF000000"/>
      </bottom>
      <diagonal/>
    </border>
  </borders>
  <cellStyleXfs count="23">
    <xf numFmtId="0" fontId="0" fillId="0" borderId="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cellStyleXfs>
  <cellXfs count="55">
    <xf numFmtId="0" fontId="0" fillId="0" borderId="0" xfId="0" applyFont="1" applyAlignment="1"/>
    <xf numFmtId="37" fontId="1" fillId="0" borderId="0" xfId="0" applyNumberFormat="1" applyFont="1"/>
    <xf numFmtId="37" fontId="2" fillId="0" borderId="0" xfId="0" applyNumberFormat="1" applyFont="1"/>
    <xf numFmtId="164" fontId="3" fillId="0" borderId="0" xfId="0" applyNumberFormat="1" applyFont="1" applyAlignment="1">
      <alignment horizontal="right"/>
    </xf>
    <xf numFmtId="37" fontId="4" fillId="0" borderId="0" xfId="0" applyNumberFormat="1" applyFont="1"/>
    <xf numFmtId="164" fontId="3" fillId="0" borderId="0" xfId="0" applyNumberFormat="1" applyFont="1" applyAlignment="1"/>
    <xf numFmtId="37" fontId="2" fillId="0" borderId="0" xfId="0" applyNumberFormat="1" applyFont="1" applyAlignment="1"/>
    <xf numFmtId="3" fontId="3" fillId="0" borderId="0" xfId="0" applyNumberFormat="1" applyFont="1" applyAlignment="1">
      <alignment horizontal="right"/>
    </xf>
    <xf numFmtId="37" fontId="5" fillId="0" borderId="0" xfId="0" applyNumberFormat="1" applyFont="1"/>
    <xf numFmtId="37" fontId="5" fillId="0" borderId="0" xfId="0" applyNumberFormat="1" applyFont="1" applyAlignment="1">
      <alignment horizontal="center"/>
    </xf>
    <xf numFmtId="37" fontId="6" fillId="0" borderId="0" xfId="0" applyNumberFormat="1" applyFont="1" applyAlignment="1"/>
    <xf numFmtId="37" fontId="6" fillId="0" borderId="0" xfId="0" applyNumberFormat="1" applyFont="1"/>
    <xf numFmtId="37" fontId="7" fillId="0" borderId="0" xfId="0" applyNumberFormat="1" applyFont="1" applyAlignment="1"/>
    <xf numFmtId="37" fontId="8" fillId="0" borderId="0" xfId="0" applyNumberFormat="1" applyFont="1" applyAlignment="1">
      <alignment horizontal="right"/>
    </xf>
    <xf numFmtId="37" fontId="5" fillId="0" borderId="0" xfId="0" applyNumberFormat="1" applyFont="1" applyAlignment="1"/>
    <xf numFmtId="165" fontId="2" fillId="0" borderId="0" xfId="0" applyNumberFormat="1" applyFont="1"/>
    <xf numFmtId="165" fontId="5" fillId="0" borderId="0" xfId="0" applyNumberFormat="1" applyFont="1"/>
    <xf numFmtId="165" fontId="8" fillId="0" borderId="0" xfId="0" applyNumberFormat="1" applyFont="1" applyAlignment="1">
      <alignment horizontal="right"/>
    </xf>
    <xf numFmtId="39" fontId="2" fillId="0" borderId="0" xfId="0" applyNumberFormat="1" applyFont="1" applyAlignment="1"/>
    <xf numFmtId="39" fontId="2" fillId="0" borderId="0" xfId="0" applyNumberFormat="1" applyFont="1"/>
    <xf numFmtId="165" fontId="2" fillId="0" borderId="0" xfId="0" applyNumberFormat="1" applyFont="1" applyAlignment="1"/>
    <xf numFmtId="165" fontId="5" fillId="0" borderId="0" xfId="0" applyNumberFormat="1" applyFont="1" applyAlignment="1"/>
    <xf numFmtId="0" fontId="8" fillId="0" borderId="0" xfId="0" applyFont="1" applyAlignment="1">
      <alignment horizontal="right"/>
    </xf>
    <xf numFmtId="0" fontId="8" fillId="0" borderId="0" xfId="0" applyFont="1" applyAlignment="1"/>
    <xf numFmtId="9" fontId="2" fillId="0" borderId="0" xfId="0" applyNumberFormat="1" applyFont="1" applyAlignment="1"/>
    <xf numFmtId="9" fontId="5" fillId="0" borderId="0" xfId="0" applyNumberFormat="1" applyFont="1" applyAlignment="1"/>
    <xf numFmtId="9" fontId="8" fillId="0" borderId="0" xfId="0" applyNumberFormat="1" applyFont="1" applyAlignment="1">
      <alignment horizontal="right"/>
    </xf>
    <xf numFmtId="9" fontId="2" fillId="0" borderId="0" xfId="0" applyNumberFormat="1" applyFont="1"/>
    <xf numFmtId="9" fontId="5" fillId="0" borderId="0" xfId="0" applyNumberFormat="1" applyFont="1"/>
    <xf numFmtId="164" fontId="8" fillId="0" borderId="0" xfId="0" applyNumberFormat="1" applyFont="1" applyAlignment="1"/>
    <xf numFmtId="164" fontId="8" fillId="0" borderId="0" xfId="0" applyNumberFormat="1" applyFont="1" applyAlignment="1">
      <alignment horizontal="right"/>
    </xf>
    <xf numFmtId="37" fontId="5" fillId="0" borderId="2" xfId="0" applyNumberFormat="1" applyFont="1" applyBorder="1" applyAlignment="1">
      <alignment horizontal="center"/>
    </xf>
    <xf numFmtId="37" fontId="5" fillId="0" borderId="2" xfId="0" applyNumberFormat="1" applyFont="1" applyBorder="1"/>
    <xf numFmtId="37" fontId="10" fillId="0" borderId="0" xfId="0" applyNumberFormat="1" applyFont="1"/>
    <xf numFmtId="164" fontId="2" fillId="0" borderId="0" xfId="0" applyNumberFormat="1" applyFont="1"/>
    <xf numFmtId="164" fontId="5" fillId="0" borderId="0" xfId="0" applyNumberFormat="1" applyFont="1"/>
    <xf numFmtId="0" fontId="5" fillId="0" borderId="0" xfId="0" applyFont="1"/>
    <xf numFmtId="37" fontId="10" fillId="0" borderId="0" xfId="0" applyNumberFormat="1" applyFont="1" applyAlignment="1"/>
    <xf numFmtId="0" fontId="9" fillId="0" borderId="0" xfId="0" applyFont="1" applyAlignment="1"/>
    <xf numFmtId="37" fontId="11" fillId="0" borderId="0" xfId="0" applyNumberFormat="1" applyFont="1"/>
    <xf numFmtId="37" fontId="12" fillId="0" borderId="0" xfId="0" applyNumberFormat="1" applyFont="1"/>
    <xf numFmtId="37" fontId="13" fillId="0" borderId="0" xfId="0" applyNumberFormat="1" applyFont="1"/>
    <xf numFmtId="37" fontId="14" fillId="0" borderId="0" xfId="0" applyNumberFormat="1" applyFont="1" applyAlignment="1"/>
    <xf numFmtId="0" fontId="9" fillId="0" borderId="0" xfId="0" applyFont="1" applyAlignment="1">
      <alignment wrapText="1"/>
    </xf>
    <xf numFmtId="0" fontId="15" fillId="0" borderId="0" xfId="0" applyFont="1" applyAlignment="1"/>
    <xf numFmtId="0" fontId="16" fillId="0" borderId="0" xfId="0" applyFont="1" applyAlignment="1"/>
    <xf numFmtId="166" fontId="0" fillId="0" borderId="0" xfId="0" applyNumberFormat="1" applyFont="1" applyAlignment="1"/>
    <xf numFmtId="0" fontId="15" fillId="0" borderId="0" xfId="0" applyFont="1" applyAlignment="1"/>
    <xf numFmtId="0" fontId="0" fillId="0" borderId="0" xfId="0" applyFont="1" applyAlignment="1"/>
    <xf numFmtId="0" fontId="19" fillId="0" borderId="0" xfId="0" applyFont="1" applyAlignment="1"/>
    <xf numFmtId="0" fontId="19" fillId="0" borderId="0" xfId="0" applyFont="1" applyAlignment="1">
      <alignment horizontal="center"/>
    </xf>
    <xf numFmtId="166" fontId="15" fillId="0" borderId="0" xfId="0" applyNumberFormat="1" applyFont="1" applyAlignment="1">
      <alignment horizontal="right"/>
    </xf>
    <xf numFmtId="166" fontId="15" fillId="0" borderId="0" xfId="0" applyNumberFormat="1" applyFont="1" applyAlignment="1"/>
    <xf numFmtId="37" fontId="5" fillId="2" borderId="1" xfId="0" applyNumberFormat="1" applyFont="1" applyFill="1" applyBorder="1" applyAlignment="1">
      <alignment horizontal="center"/>
    </xf>
    <xf numFmtId="0" fontId="9" fillId="0" borderId="0" xfId="0" applyFont="1" applyBorder="1"/>
  </cellXfs>
  <cellStyles count="2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Normal" xfId="0" builtinId="0"/>
  </cellStyles>
  <dxfs count="0"/>
  <tableStyles count="0" defaultTableStyle="TableStyleMedium9" defaultPivotStyle="PivotStyleMedium4"/>
  <colors>
    <mruColors>
      <color rgb="FFDF3CE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Financial Projections for Years 1-2</a:t>
            </a:r>
          </a:p>
        </c:rich>
      </c:tx>
      <c:overlay val="0"/>
    </c:title>
    <c:autoTitleDeleted val="0"/>
    <c:plotArea>
      <c:layout/>
      <c:lineChart>
        <c:grouping val="standard"/>
        <c:varyColors val="0"/>
        <c:ser>
          <c:idx val="0"/>
          <c:order val="0"/>
          <c:tx>
            <c:strRef>
              <c:f>'2 YR Monthly Proj'!$A$2</c:f>
              <c:strCache>
                <c:ptCount val="1"/>
                <c:pt idx="0">
                  <c:v>Sales</c:v>
                </c:pt>
              </c:strCache>
            </c:strRef>
          </c:tx>
          <c:spPr>
            <a:ln>
              <a:solidFill>
                <a:schemeClr val="bg1">
                  <a:lumMod val="50000"/>
                </a:schemeClr>
              </a:solidFill>
            </a:ln>
          </c:spPr>
          <c:marker>
            <c:symbol val="none"/>
          </c:marker>
          <c:cat>
            <c:strRef>
              <c:f>'2 YR Monthly Proj'!$B$1:$Y$1</c:f>
              <c:strCache>
                <c:ptCount val="24"/>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strCache>
            </c:strRef>
          </c:cat>
          <c:val>
            <c:numRef>
              <c:f>'2 YR Monthly Proj'!$B$2:$Y$2</c:f>
              <c:numCache>
                <c:formatCode>"$"#,##0;[Red]"$"#,##0</c:formatCode>
                <c:ptCount val="24"/>
                <c:pt idx="0">
                  <c:v>0</c:v>
                </c:pt>
                <c:pt idx="1">
                  <c:v>480</c:v>
                </c:pt>
                <c:pt idx="2">
                  <c:v>2380</c:v>
                </c:pt>
                <c:pt idx="3">
                  <c:v>2700</c:v>
                </c:pt>
                <c:pt idx="4">
                  <c:v>3060</c:v>
                </c:pt>
                <c:pt idx="5">
                  <c:v>3150</c:v>
                </c:pt>
                <c:pt idx="6">
                  <c:v>3600</c:v>
                </c:pt>
                <c:pt idx="7">
                  <c:v>3870</c:v>
                </c:pt>
                <c:pt idx="8">
                  <c:v>4370</c:v>
                </c:pt>
                <c:pt idx="9">
                  <c:v>5000</c:v>
                </c:pt>
                <c:pt idx="10">
                  <c:v>6000</c:v>
                </c:pt>
                <c:pt idx="11">
                  <c:v>8000</c:v>
                </c:pt>
                <c:pt idx="12">
                  <c:v>10000</c:v>
                </c:pt>
                <c:pt idx="13">
                  <c:v>12000</c:v>
                </c:pt>
                <c:pt idx="14">
                  <c:v>14000</c:v>
                </c:pt>
                <c:pt idx="15">
                  <c:v>16800</c:v>
                </c:pt>
                <c:pt idx="16">
                  <c:v>18900</c:v>
                </c:pt>
                <c:pt idx="17">
                  <c:v>21300</c:v>
                </c:pt>
                <c:pt idx="18">
                  <c:v>25920</c:v>
                </c:pt>
                <c:pt idx="19">
                  <c:v>30659.999999999996</c:v>
                </c:pt>
                <c:pt idx="20">
                  <c:v>35520</c:v>
                </c:pt>
                <c:pt idx="21">
                  <c:v>40500</c:v>
                </c:pt>
                <c:pt idx="22">
                  <c:v>45600</c:v>
                </c:pt>
                <c:pt idx="23">
                  <c:v>46200</c:v>
                </c:pt>
              </c:numCache>
            </c:numRef>
          </c:val>
          <c:smooth val="0"/>
        </c:ser>
        <c:ser>
          <c:idx val="1"/>
          <c:order val="1"/>
          <c:tx>
            <c:strRef>
              <c:f>'2 YR Monthly Proj'!$A$3</c:f>
              <c:strCache>
                <c:ptCount val="1"/>
                <c:pt idx="0">
                  <c:v>Total Expenses</c:v>
                </c:pt>
              </c:strCache>
            </c:strRef>
          </c:tx>
          <c:spPr>
            <a:ln>
              <a:solidFill>
                <a:schemeClr val="bg2">
                  <a:lumMod val="50000"/>
                </a:schemeClr>
              </a:solidFill>
            </a:ln>
          </c:spPr>
          <c:marker>
            <c:symbol val="none"/>
          </c:marker>
          <c:cat>
            <c:strRef>
              <c:f>'2 YR Monthly Proj'!$B$1:$Y$1</c:f>
              <c:strCache>
                <c:ptCount val="24"/>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strCache>
            </c:strRef>
          </c:cat>
          <c:val>
            <c:numRef>
              <c:f>'2 YR Monthly Proj'!$B$3:$Y$3</c:f>
              <c:numCache>
                <c:formatCode>"$"#,##0;[Red]"$"#,##0</c:formatCode>
                <c:ptCount val="24"/>
                <c:pt idx="0">
                  <c:v>4525</c:v>
                </c:pt>
                <c:pt idx="1">
                  <c:v>4840</c:v>
                </c:pt>
                <c:pt idx="2">
                  <c:v>5606</c:v>
                </c:pt>
                <c:pt idx="3">
                  <c:v>5822.5</c:v>
                </c:pt>
                <c:pt idx="4">
                  <c:v>7025</c:v>
                </c:pt>
                <c:pt idx="5">
                  <c:v>8146.5</c:v>
                </c:pt>
                <c:pt idx="6">
                  <c:v>9376</c:v>
                </c:pt>
                <c:pt idx="7">
                  <c:v>10551.5</c:v>
                </c:pt>
                <c:pt idx="8">
                  <c:v>10848.5</c:v>
                </c:pt>
                <c:pt idx="9">
                  <c:v>12195</c:v>
                </c:pt>
                <c:pt idx="10">
                  <c:v>13600</c:v>
                </c:pt>
                <c:pt idx="11">
                  <c:v>15305</c:v>
                </c:pt>
                <c:pt idx="12">
                  <c:v>15995</c:v>
                </c:pt>
                <c:pt idx="13">
                  <c:v>17808</c:v>
                </c:pt>
                <c:pt idx="14">
                  <c:v>18730</c:v>
                </c:pt>
                <c:pt idx="15">
                  <c:v>22015.75</c:v>
                </c:pt>
                <c:pt idx="16">
                  <c:v>23086.75</c:v>
                </c:pt>
                <c:pt idx="17">
                  <c:v>25396.575000000001</c:v>
                </c:pt>
                <c:pt idx="18">
                  <c:v>27285</c:v>
                </c:pt>
                <c:pt idx="19">
                  <c:v>30551.974999999999</c:v>
                </c:pt>
                <c:pt idx="20">
                  <c:v>32773.85</c:v>
                </c:pt>
                <c:pt idx="21">
                  <c:v>36150.625</c:v>
                </c:pt>
                <c:pt idx="22">
                  <c:v>38482.300000000003</c:v>
                </c:pt>
                <c:pt idx="23">
                  <c:v>40582.875</c:v>
                </c:pt>
              </c:numCache>
            </c:numRef>
          </c:val>
          <c:smooth val="0"/>
        </c:ser>
        <c:dLbls>
          <c:showLegendKey val="0"/>
          <c:showVal val="0"/>
          <c:showCatName val="0"/>
          <c:showSerName val="0"/>
          <c:showPercent val="0"/>
          <c:showBubbleSize val="0"/>
        </c:dLbls>
        <c:smooth val="0"/>
        <c:axId val="179318384"/>
        <c:axId val="179318944"/>
      </c:lineChart>
      <c:catAx>
        <c:axId val="179318384"/>
        <c:scaling>
          <c:orientation val="minMax"/>
        </c:scaling>
        <c:delete val="0"/>
        <c:axPos val="b"/>
        <c:title>
          <c:tx>
            <c:rich>
              <a:bodyPr/>
              <a:lstStyle/>
              <a:p>
                <a:pPr>
                  <a:defRPr/>
                </a:pPr>
                <a:r>
                  <a:rPr lang="en-US"/>
                  <a:t>Month</a:t>
                </a:r>
              </a:p>
            </c:rich>
          </c:tx>
          <c:overlay val="0"/>
        </c:title>
        <c:numFmt formatCode="General" sourceLinked="0"/>
        <c:majorTickMark val="out"/>
        <c:minorTickMark val="none"/>
        <c:tickLblPos val="nextTo"/>
        <c:crossAx val="179318944"/>
        <c:crosses val="autoZero"/>
        <c:auto val="1"/>
        <c:lblAlgn val="ctr"/>
        <c:lblOffset val="100"/>
        <c:noMultiLvlLbl val="0"/>
      </c:catAx>
      <c:valAx>
        <c:axId val="179318944"/>
        <c:scaling>
          <c:orientation val="minMax"/>
        </c:scaling>
        <c:delete val="0"/>
        <c:axPos val="l"/>
        <c:majorGridlines/>
        <c:numFmt formatCode="&quot;$&quot;#,##0;[Red]&quot;$&quot;#,##0" sourceLinked="1"/>
        <c:majorTickMark val="out"/>
        <c:minorTickMark val="none"/>
        <c:tickLblPos val="nextTo"/>
        <c:crossAx val="179318384"/>
        <c:crosses val="autoZero"/>
        <c:crossBetween val="between"/>
      </c:valAx>
    </c:plotArea>
    <c:legend>
      <c:legendPos val="r"/>
      <c:overlay val="0"/>
    </c:legend>
    <c:plotVisOnly val="1"/>
    <c:dispBlanksAs val="gap"/>
    <c:showDLblsOverMax val="0"/>
  </c:chart>
  <c:txPr>
    <a:bodyPr/>
    <a:lstStyle/>
    <a:p>
      <a:pPr>
        <a:defRPr sz="1400"/>
      </a:pPr>
      <a:endParaRPr lang="en-US"/>
    </a:p>
  </c:txPr>
  <c:printSettings>
    <c:headerFooter/>
    <c:pageMargins b="1" l="0.75" r="0.75" t="1" header="0.5" footer="0.5"/>
    <c:pageSetup orientation="portrait" horizontalDpi="-4" verticalDpi="-4"/>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5 Year Projections</a:t>
            </a:r>
          </a:p>
        </c:rich>
      </c:tx>
      <c:overlay val="0"/>
    </c:title>
    <c:autoTitleDeleted val="0"/>
    <c:plotArea>
      <c:layout/>
      <c:lineChart>
        <c:grouping val="standard"/>
        <c:varyColors val="0"/>
        <c:ser>
          <c:idx val="0"/>
          <c:order val="0"/>
          <c:tx>
            <c:strRef>
              <c:f>'5 YR Proj'!$A$3</c:f>
              <c:strCache>
                <c:ptCount val="1"/>
                <c:pt idx="0">
                  <c:v>Sales</c:v>
                </c:pt>
              </c:strCache>
            </c:strRef>
          </c:tx>
          <c:spPr>
            <a:ln>
              <a:solidFill>
                <a:schemeClr val="bg2">
                  <a:lumMod val="50000"/>
                </a:schemeClr>
              </a:solidFill>
            </a:ln>
          </c:spPr>
          <c:marker>
            <c:symbol val="none"/>
          </c:marker>
          <c:cat>
            <c:strRef>
              <c:f>'5 YR Proj'!$B$2:$F$2</c:f>
              <c:strCache>
                <c:ptCount val="5"/>
                <c:pt idx="0">
                  <c:v>Year 1</c:v>
                </c:pt>
                <c:pt idx="1">
                  <c:v>Year 2</c:v>
                </c:pt>
                <c:pt idx="2">
                  <c:v>Year 3</c:v>
                </c:pt>
                <c:pt idx="3">
                  <c:v>Year 4</c:v>
                </c:pt>
                <c:pt idx="4">
                  <c:v>Year 5</c:v>
                </c:pt>
              </c:strCache>
            </c:strRef>
          </c:cat>
          <c:val>
            <c:numRef>
              <c:f>'5 YR Proj'!$B$3:$F$3</c:f>
              <c:numCache>
                <c:formatCode>"$"#,##0;[Red]"$"#,##0</c:formatCode>
                <c:ptCount val="5"/>
                <c:pt idx="0">
                  <c:v>39750</c:v>
                </c:pt>
                <c:pt idx="1">
                  <c:v>317400</c:v>
                </c:pt>
                <c:pt idx="2">
                  <c:v>396750</c:v>
                </c:pt>
                <c:pt idx="3">
                  <c:v>436425.00000000006</c:v>
                </c:pt>
                <c:pt idx="4">
                  <c:v>501888.75</c:v>
                </c:pt>
              </c:numCache>
            </c:numRef>
          </c:val>
          <c:smooth val="0"/>
        </c:ser>
        <c:ser>
          <c:idx val="1"/>
          <c:order val="1"/>
          <c:tx>
            <c:strRef>
              <c:f>'5 YR Proj'!$A$4</c:f>
              <c:strCache>
                <c:ptCount val="1"/>
                <c:pt idx="0">
                  <c:v>Net Income</c:v>
                </c:pt>
              </c:strCache>
            </c:strRef>
          </c:tx>
          <c:spPr>
            <a:ln>
              <a:solidFill>
                <a:srgbClr val="DF3CE1"/>
              </a:solidFill>
            </a:ln>
          </c:spPr>
          <c:marker>
            <c:symbol val="none"/>
          </c:marker>
          <c:cat>
            <c:strRef>
              <c:f>'5 YR Proj'!$B$2:$F$2</c:f>
              <c:strCache>
                <c:ptCount val="5"/>
                <c:pt idx="0">
                  <c:v>Year 1</c:v>
                </c:pt>
                <c:pt idx="1">
                  <c:v>Year 2</c:v>
                </c:pt>
                <c:pt idx="2">
                  <c:v>Year 3</c:v>
                </c:pt>
                <c:pt idx="3">
                  <c:v>Year 4</c:v>
                </c:pt>
                <c:pt idx="4">
                  <c:v>Year 5</c:v>
                </c:pt>
              </c:strCache>
            </c:strRef>
          </c:cat>
          <c:val>
            <c:numRef>
              <c:f>'5 YR Proj'!$B$4:$F$4</c:f>
              <c:numCache>
                <c:formatCode>"$"#,##0;[Red]"$"#,##0</c:formatCode>
                <c:ptCount val="5"/>
                <c:pt idx="0">
                  <c:v>-65231</c:v>
                </c:pt>
                <c:pt idx="1">
                  <c:v>-11458.700000000004</c:v>
                </c:pt>
                <c:pt idx="2">
                  <c:v>23805</c:v>
                </c:pt>
                <c:pt idx="3">
                  <c:v>34914.000000000007</c:v>
                </c:pt>
                <c:pt idx="4">
                  <c:v>40151.1</c:v>
                </c:pt>
              </c:numCache>
            </c:numRef>
          </c:val>
          <c:smooth val="0"/>
        </c:ser>
        <c:dLbls>
          <c:showLegendKey val="0"/>
          <c:showVal val="0"/>
          <c:showCatName val="0"/>
          <c:showSerName val="0"/>
          <c:showPercent val="0"/>
          <c:showBubbleSize val="0"/>
        </c:dLbls>
        <c:smooth val="0"/>
        <c:axId val="180586480"/>
        <c:axId val="180587040"/>
      </c:lineChart>
      <c:catAx>
        <c:axId val="180586480"/>
        <c:scaling>
          <c:orientation val="minMax"/>
        </c:scaling>
        <c:delete val="0"/>
        <c:axPos val="b"/>
        <c:title>
          <c:tx>
            <c:rich>
              <a:bodyPr/>
              <a:lstStyle/>
              <a:p>
                <a:pPr>
                  <a:defRPr/>
                </a:pPr>
                <a:r>
                  <a:rPr lang="en-US"/>
                  <a:t>Year</a:t>
                </a:r>
              </a:p>
            </c:rich>
          </c:tx>
          <c:overlay val="0"/>
        </c:title>
        <c:numFmt formatCode="General" sourceLinked="0"/>
        <c:majorTickMark val="out"/>
        <c:minorTickMark val="none"/>
        <c:tickLblPos val="nextTo"/>
        <c:crossAx val="180587040"/>
        <c:crosses val="autoZero"/>
        <c:auto val="1"/>
        <c:lblAlgn val="ctr"/>
        <c:lblOffset val="100"/>
        <c:noMultiLvlLbl val="0"/>
      </c:catAx>
      <c:valAx>
        <c:axId val="180587040"/>
        <c:scaling>
          <c:orientation val="minMax"/>
        </c:scaling>
        <c:delete val="0"/>
        <c:axPos val="l"/>
        <c:majorGridlines/>
        <c:numFmt formatCode="&quot;$&quot;#,##0" sourceLinked="0"/>
        <c:majorTickMark val="out"/>
        <c:minorTickMark val="none"/>
        <c:tickLblPos val="nextTo"/>
        <c:crossAx val="180586480"/>
        <c:crosses val="autoZero"/>
        <c:crossBetween val="between"/>
      </c:valAx>
    </c:plotArea>
    <c:legend>
      <c:legendPos val="r"/>
      <c:overlay val="0"/>
    </c:legend>
    <c:plotVisOnly val="1"/>
    <c:dispBlanksAs val="gap"/>
    <c:showDLblsOverMax val="0"/>
  </c:chart>
  <c:txPr>
    <a:bodyPr/>
    <a:lstStyle/>
    <a:p>
      <a:pPr>
        <a:defRPr sz="1400"/>
      </a:pPr>
      <a:endParaRPr lang="en-US"/>
    </a:p>
  </c:txPr>
  <c:printSettings>
    <c:headerFooter/>
    <c:pageMargins b="1" l="0.75" r="0.75" t="1" header="0.5" footer="0.5"/>
    <c:pageSetup orientation="portrait" horizontalDpi="-4" verticalDpi="-4"/>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10 Year Projections: Recovering the initial investment</a:t>
            </a:r>
          </a:p>
        </c:rich>
      </c:tx>
      <c:overlay val="0"/>
    </c:title>
    <c:autoTitleDeleted val="0"/>
    <c:plotArea>
      <c:layout/>
      <c:lineChart>
        <c:grouping val="standard"/>
        <c:varyColors val="0"/>
        <c:ser>
          <c:idx val="0"/>
          <c:order val="0"/>
          <c:tx>
            <c:strRef>
              <c:f>'10 YR Proj'!$A$4</c:f>
              <c:strCache>
                <c:ptCount val="1"/>
                <c:pt idx="0">
                  <c:v>Initial Investment</c:v>
                </c:pt>
              </c:strCache>
            </c:strRef>
          </c:tx>
          <c:spPr>
            <a:ln>
              <a:solidFill>
                <a:schemeClr val="bg1">
                  <a:lumMod val="50000"/>
                </a:schemeClr>
              </a:solidFill>
            </a:ln>
          </c:spPr>
          <c:marker>
            <c:symbol val="none"/>
          </c:marker>
          <c:cat>
            <c:strRef>
              <c:f>'10 YR Proj'!$B$2:$K$2</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'10 YR Proj'!$B$4:$K$4</c:f>
              <c:numCache>
                <c:formatCode>"$"#,##0;[Red]"$"#,##0</c:formatCode>
                <c:ptCount val="10"/>
                <c:pt idx="0">
                  <c:v>320000</c:v>
                </c:pt>
                <c:pt idx="1">
                  <c:v>320000</c:v>
                </c:pt>
                <c:pt idx="2">
                  <c:v>320000</c:v>
                </c:pt>
                <c:pt idx="3">
                  <c:v>320000</c:v>
                </c:pt>
                <c:pt idx="4">
                  <c:v>320000</c:v>
                </c:pt>
                <c:pt idx="5">
                  <c:v>320000</c:v>
                </c:pt>
                <c:pt idx="6">
                  <c:v>320000</c:v>
                </c:pt>
                <c:pt idx="7">
                  <c:v>320000</c:v>
                </c:pt>
                <c:pt idx="8">
                  <c:v>320000</c:v>
                </c:pt>
                <c:pt idx="9">
                  <c:v>320000</c:v>
                </c:pt>
              </c:numCache>
            </c:numRef>
          </c:val>
          <c:smooth val="0"/>
        </c:ser>
        <c:ser>
          <c:idx val="1"/>
          <c:order val="1"/>
          <c:tx>
            <c:strRef>
              <c:f>'10 YR Proj'!$A$6</c:f>
              <c:strCache>
                <c:ptCount val="1"/>
                <c:pt idx="0">
                  <c:v>Cumulative</c:v>
                </c:pt>
              </c:strCache>
            </c:strRef>
          </c:tx>
          <c:spPr>
            <a:ln>
              <a:solidFill>
                <a:srgbClr val="DF3CE1"/>
              </a:solidFill>
            </a:ln>
          </c:spPr>
          <c:marker>
            <c:symbol val="none"/>
          </c:marker>
          <c:cat>
            <c:strRef>
              <c:f>'10 YR Proj'!$B$2:$K$2</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'10 YR Proj'!$B$6:$K$6</c:f>
              <c:numCache>
                <c:formatCode>"$"#,##0;[Red]"$"#,##0</c:formatCode>
                <c:ptCount val="10"/>
                <c:pt idx="0">
                  <c:v>-65231</c:v>
                </c:pt>
                <c:pt idx="1">
                  <c:v>-76689.700000000012</c:v>
                </c:pt>
                <c:pt idx="2">
                  <c:v>-52884.700000000012</c:v>
                </c:pt>
                <c:pt idx="3">
                  <c:v>-17970.700000000004</c:v>
                </c:pt>
                <c:pt idx="4">
                  <c:v>22180.399999999994</c:v>
                </c:pt>
                <c:pt idx="5">
                  <c:v>74376.829999999987</c:v>
                </c:pt>
                <c:pt idx="6">
                  <c:v>150714.10887499998</c:v>
                </c:pt>
                <c:pt idx="7">
                  <c:v>249952.57141249996</c:v>
                </c:pt>
                <c:pt idx="8">
                  <c:v>364628.12812249997</c:v>
                </c:pt>
                <c:pt idx="9">
                  <c:v>550975.90777625004</c:v>
                </c:pt>
              </c:numCache>
            </c:numRef>
          </c:val>
          <c:smooth val="0"/>
        </c:ser>
        <c:dLbls>
          <c:showLegendKey val="0"/>
          <c:showVal val="0"/>
          <c:showCatName val="0"/>
          <c:showSerName val="0"/>
          <c:showPercent val="0"/>
          <c:showBubbleSize val="0"/>
        </c:dLbls>
        <c:smooth val="0"/>
        <c:axId val="180590400"/>
        <c:axId val="180590960"/>
      </c:lineChart>
      <c:catAx>
        <c:axId val="180590400"/>
        <c:scaling>
          <c:orientation val="minMax"/>
        </c:scaling>
        <c:delete val="0"/>
        <c:axPos val="b"/>
        <c:title>
          <c:tx>
            <c:rich>
              <a:bodyPr/>
              <a:lstStyle/>
              <a:p>
                <a:pPr>
                  <a:defRPr/>
                </a:pPr>
                <a:r>
                  <a:rPr lang="en-US"/>
                  <a:t>Year</a:t>
                </a:r>
              </a:p>
            </c:rich>
          </c:tx>
          <c:overlay val="0"/>
        </c:title>
        <c:numFmt formatCode="General" sourceLinked="0"/>
        <c:majorTickMark val="out"/>
        <c:minorTickMark val="none"/>
        <c:tickLblPos val="nextTo"/>
        <c:crossAx val="180590960"/>
        <c:crosses val="autoZero"/>
        <c:auto val="1"/>
        <c:lblAlgn val="ctr"/>
        <c:lblOffset val="100"/>
        <c:noMultiLvlLbl val="0"/>
      </c:catAx>
      <c:valAx>
        <c:axId val="180590960"/>
        <c:scaling>
          <c:orientation val="minMax"/>
        </c:scaling>
        <c:delete val="0"/>
        <c:axPos val="l"/>
        <c:majorGridlines/>
        <c:numFmt formatCode="&quot;$&quot;#,##0" sourceLinked="0"/>
        <c:majorTickMark val="out"/>
        <c:minorTickMark val="none"/>
        <c:tickLblPos val="nextTo"/>
        <c:crossAx val="180590400"/>
        <c:crosses val="autoZero"/>
        <c:crossBetween val="between"/>
      </c:valAx>
    </c:plotArea>
    <c:legend>
      <c:legendPos val="r"/>
      <c:overlay val="0"/>
    </c:legend>
    <c:plotVisOnly val="1"/>
    <c:dispBlanksAs val="gap"/>
    <c:showDLblsOverMax val="0"/>
  </c:chart>
  <c:txPr>
    <a:bodyPr/>
    <a:lstStyle/>
    <a:p>
      <a:pPr>
        <a:defRPr sz="1400"/>
      </a:pPr>
      <a:endParaRPr lang="en-US"/>
    </a:p>
  </c:txPr>
  <c:printSettings>
    <c:headerFooter/>
    <c:pageMargins b="1" l="0.75" r="0.75" t="1" header="0.5" footer="0.5"/>
    <c:pageSetup orientation="portrait" horizontalDpi="-4" verticalDpi="-4"/>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10 Year Projections</a:t>
            </a:r>
          </a:p>
        </c:rich>
      </c:tx>
      <c:overlay val="0"/>
    </c:title>
    <c:autoTitleDeleted val="0"/>
    <c:plotArea>
      <c:layout/>
      <c:lineChart>
        <c:grouping val="standard"/>
        <c:varyColors val="0"/>
        <c:ser>
          <c:idx val="0"/>
          <c:order val="0"/>
          <c:tx>
            <c:strRef>
              <c:f>'10 YR Proj 2'!$A$3</c:f>
              <c:strCache>
                <c:ptCount val="1"/>
                <c:pt idx="0">
                  <c:v>Sales</c:v>
                </c:pt>
              </c:strCache>
            </c:strRef>
          </c:tx>
          <c:spPr>
            <a:ln>
              <a:solidFill>
                <a:schemeClr val="bg2">
                  <a:lumMod val="50000"/>
                </a:schemeClr>
              </a:solidFill>
            </a:ln>
          </c:spPr>
          <c:marker>
            <c:symbol val="none"/>
          </c:marker>
          <c:cat>
            <c:strRef>
              <c:f>'10 YR Proj 2'!$B$2:$K$2</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'10 YR Proj 2'!$B$3:$K$3</c:f>
              <c:numCache>
                <c:formatCode>"$"#,##0;[Red]"$"#,##0</c:formatCode>
                <c:ptCount val="10"/>
                <c:pt idx="0">
                  <c:v>39750</c:v>
                </c:pt>
                <c:pt idx="1">
                  <c:v>317400</c:v>
                </c:pt>
                <c:pt idx="2">
                  <c:v>396750</c:v>
                </c:pt>
                <c:pt idx="3">
                  <c:v>436425.00000000006</c:v>
                </c:pt>
                <c:pt idx="4">
                  <c:v>501888.75</c:v>
                </c:pt>
                <c:pt idx="5">
                  <c:v>652455.375</c:v>
                </c:pt>
                <c:pt idx="6">
                  <c:v>848191.98750000005</c:v>
                </c:pt>
                <c:pt idx="7">
                  <c:v>1102649.58375</c:v>
                </c:pt>
                <c:pt idx="8">
                  <c:v>1433444.458875</c:v>
                </c:pt>
                <c:pt idx="9">
                  <c:v>1863477.7965375001</c:v>
                </c:pt>
              </c:numCache>
            </c:numRef>
          </c:val>
          <c:smooth val="0"/>
        </c:ser>
        <c:ser>
          <c:idx val="1"/>
          <c:order val="1"/>
          <c:tx>
            <c:strRef>
              <c:f>'10 YR Proj 2'!$A$5</c:f>
              <c:strCache>
                <c:ptCount val="1"/>
                <c:pt idx="0">
                  <c:v>Net Income</c:v>
                </c:pt>
              </c:strCache>
            </c:strRef>
          </c:tx>
          <c:spPr>
            <a:ln>
              <a:solidFill>
                <a:srgbClr val="DF3CE1"/>
              </a:solidFill>
            </a:ln>
          </c:spPr>
          <c:marker>
            <c:symbol val="none"/>
          </c:marker>
          <c:cat>
            <c:strRef>
              <c:f>'10 YR Proj 2'!$B$2:$K$2</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'10 YR Proj 2'!$B$5:$K$5</c:f>
              <c:numCache>
                <c:formatCode>"$"#,##0;[Red]"$"#,##0</c:formatCode>
                <c:ptCount val="10"/>
                <c:pt idx="0">
                  <c:v>-65231</c:v>
                </c:pt>
                <c:pt idx="1">
                  <c:v>-11458.700000000004</c:v>
                </c:pt>
                <c:pt idx="2">
                  <c:v>23805</c:v>
                </c:pt>
                <c:pt idx="3">
                  <c:v>34914.000000000007</c:v>
                </c:pt>
                <c:pt idx="4">
                  <c:v>40151.1</c:v>
                </c:pt>
                <c:pt idx="5">
                  <c:v>52196.43</c:v>
                </c:pt>
                <c:pt idx="6">
                  <c:v>76337.278875000004</c:v>
                </c:pt>
                <c:pt idx="7">
                  <c:v>99238.462537499989</c:v>
                </c:pt>
                <c:pt idx="8">
                  <c:v>114675.55671</c:v>
                </c:pt>
                <c:pt idx="9">
                  <c:v>186347.77965375001</c:v>
                </c:pt>
              </c:numCache>
            </c:numRef>
          </c:val>
          <c:smooth val="0"/>
        </c:ser>
        <c:dLbls>
          <c:showLegendKey val="0"/>
          <c:showVal val="0"/>
          <c:showCatName val="0"/>
          <c:showSerName val="0"/>
          <c:showPercent val="0"/>
          <c:showBubbleSize val="0"/>
        </c:dLbls>
        <c:smooth val="0"/>
        <c:axId val="180905008"/>
        <c:axId val="180905568"/>
      </c:lineChart>
      <c:catAx>
        <c:axId val="180905008"/>
        <c:scaling>
          <c:orientation val="minMax"/>
        </c:scaling>
        <c:delete val="0"/>
        <c:axPos val="b"/>
        <c:title>
          <c:tx>
            <c:rich>
              <a:bodyPr/>
              <a:lstStyle/>
              <a:p>
                <a:pPr>
                  <a:defRPr/>
                </a:pPr>
                <a:r>
                  <a:rPr lang="en-US"/>
                  <a:t>Year</a:t>
                </a:r>
              </a:p>
            </c:rich>
          </c:tx>
          <c:overlay val="0"/>
        </c:title>
        <c:numFmt formatCode="General" sourceLinked="0"/>
        <c:majorTickMark val="out"/>
        <c:minorTickMark val="none"/>
        <c:tickLblPos val="nextTo"/>
        <c:crossAx val="180905568"/>
        <c:crosses val="autoZero"/>
        <c:auto val="1"/>
        <c:lblAlgn val="ctr"/>
        <c:lblOffset val="100"/>
        <c:noMultiLvlLbl val="0"/>
      </c:catAx>
      <c:valAx>
        <c:axId val="180905568"/>
        <c:scaling>
          <c:orientation val="minMax"/>
        </c:scaling>
        <c:delete val="0"/>
        <c:axPos val="l"/>
        <c:majorGridlines/>
        <c:numFmt formatCode="&quot;$&quot;#,##0" sourceLinked="0"/>
        <c:majorTickMark val="out"/>
        <c:minorTickMark val="none"/>
        <c:tickLblPos val="nextTo"/>
        <c:crossAx val="180905008"/>
        <c:crosses val="autoZero"/>
        <c:crossBetween val="between"/>
      </c:valAx>
    </c:plotArea>
    <c:legend>
      <c:legendPos val="r"/>
      <c:overlay val="0"/>
    </c:legend>
    <c:plotVisOnly val="1"/>
    <c:dispBlanksAs val="gap"/>
    <c:showDLblsOverMax val="0"/>
  </c:chart>
  <c:txPr>
    <a:bodyPr/>
    <a:lstStyle/>
    <a:p>
      <a:pPr>
        <a:defRPr sz="1400"/>
      </a:pPr>
      <a:endParaRPr lang="en-US"/>
    </a:p>
  </c:txPr>
  <c:printSettings>
    <c:headerFooter/>
    <c:pageMargins b="1" l="0.75" r="0.75" t="1" header="0.5" footer="0.5"/>
    <c:pageSetup orientation="portrait" horizontalDpi="-4" verticalDpi="-4"/>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647700</xdr:colOff>
      <xdr:row>5</xdr:row>
      <xdr:rowOff>95250</xdr:rowOff>
    </xdr:from>
    <xdr:to>
      <xdr:col>16</xdr:col>
      <xdr:colOff>152400</xdr:colOff>
      <xdr:row>41</xdr:row>
      <xdr:rowOff>139700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1003300</xdr:colOff>
      <xdr:row>7</xdr:row>
      <xdr:rowOff>120650</xdr:rowOff>
    </xdr:from>
    <xdr:to>
      <xdr:col>9</xdr:col>
      <xdr:colOff>762000</xdr:colOff>
      <xdr:row>37</xdr:row>
      <xdr:rowOff>38100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1003300</xdr:colOff>
      <xdr:row>10</xdr:row>
      <xdr:rowOff>120650</xdr:rowOff>
    </xdr:from>
    <xdr:to>
      <xdr:col>9</xdr:col>
      <xdr:colOff>762000</xdr:colOff>
      <xdr:row>40</xdr:row>
      <xdr:rowOff>38100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1003300</xdr:colOff>
      <xdr:row>9</xdr:row>
      <xdr:rowOff>120650</xdr:rowOff>
    </xdr:from>
    <xdr:to>
      <xdr:col>9</xdr:col>
      <xdr:colOff>762000</xdr:colOff>
      <xdr:row>39</xdr:row>
      <xdr:rowOff>38100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937"/>
  <sheetViews>
    <sheetView tabSelected="1" workbookViewId="0">
      <selection activeCell="G2" sqref="G2"/>
    </sheetView>
  </sheetViews>
  <sheetFormatPr defaultColWidth="17.33203125" defaultRowHeight="15" customHeight="1" x14ac:dyDescent="0.25"/>
  <cols>
    <col min="1" max="1" width="32.6640625" customWidth="1"/>
    <col min="2" max="2" width="0" hidden="1" customWidth="1"/>
    <col min="3" max="14" width="9.109375" customWidth="1"/>
    <col min="15" max="15" width="10.33203125" customWidth="1"/>
    <col min="16" max="25" width="9.109375" customWidth="1"/>
    <col min="26" max="28" width="8" customWidth="1"/>
    <col min="29" max="29" width="10.33203125" customWidth="1"/>
    <col min="30" max="30" width="11.77734375" customWidth="1"/>
  </cols>
  <sheetData>
    <row r="1" spans="1:30" ht="12.75" customHeight="1" x14ac:dyDescent="0.25">
      <c r="A1" s="1" t="s">
        <v>0</v>
      </c>
      <c r="B1" s="1"/>
      <c r="C1" s="2"/>
      <c r="D1" s="2"/>
      <c r="E1" s="2"/>
      <c r="F1" s="2"/>
      <c r="G1" s="2"/>
      <c r="H1" s="2"/>
      <c r="I1" s="2"/>
      <c r="J1" s="2"/>
      <c r="K1" s="2"/>
      <c r="L1" s="2"/>
      <c r="M1" s="2"/>
      <c r="N1" s="2"/>
      <c r="O1" s="2"/>
      <c r="P1" s="2"/>
      <c r="Q1" s="2"/>
      <c r="R1" s="2"/>
      <c r="S1" s="2"/>
      <c r="T1" s="2"/>
      <c r="U1" s="2"/>
      <c r="V1" s="2"/>
      <c r="W1" s="2"/>
      <c r="X1" s="2"/>
      <c r="Y1" s="2"/>
      <c r="Z1" s="2"/>
      <c r="AA1" s="2"/>
      <c r="AB1" s="2"/>
      <c r="AC1" s="2"/>
      <c r="AD1" s="3"/>
    </row>
    <row r="2" spans="1:30" ht="12.75" customHeight="1" x14ac:dyDescent="0.25">
      <c r="A2" s="4" t="s">
        <v>1</v>
      </c>
      <c r="B2" s="4"/>
      <c r="C2" s="2"/>
      <c r="D2" s="2"/>
      <c r="E2" s="2"/>
      <c r="F2" s="2"/>
      <c r="G2" s="2"/>
      <c r="H2" s="2"/>
      <c r="I2" s="2"/>
      <c r="J2" s="2"/>
      <c r="K2" s="2"/>
      <c r="L2" s="2"/>
      <c r="M2" s="2"/>
      <c r="N2" s="2"/>
      <c r="O2" s="2"/>
      <c r="P2" s="2"/>
      <c r="Q2" s="2"/>
      <c r="R2" s="2"/>
      <c r="S2" s="2"/>
      <c r="T2" s="2"/>
      <c r="U2" s="2"/>
      <c r="V2" s="2"/>
      <c r="W2" s="2"/>
      <c r="X2" s="2"/>
      <c r="Y2" s="2"/>
      <c r="Z2" s="2"/>
      <c r="AA2" s="2"/>
      <c r="AB2" s="2"/>
      <c r="AC2" s="2"/>
      <c r="AD2" s="5"/>
    </row>
    <row r="3" spans="1:30" ht="12.75" customHeight="1" x14ac:dyDescent="0.25">
      <c r="A3" s="2"/>
      <c r="B3" s="2" t="s">
        <v>2</v>
      </c>
      <c r="C3" s="2"/>
      <c r="D3" s="2"/>
      <c r="E3" s="2"/>
      <c r="F3" s="2"/>
      <c r="G3" s="2"/>
      <c r="H3" s="2"/>
      <c r="I3" s="2"/>
      <c r="J3" s="2"/>
      <c r="K3" s="2"/>
      <c r="L3" s="2"/>
      <c r="M3" s="2"/>
      <c r="N3" s="2"/>
      <c r="O3" s="2"/>
      <c r="P3" s="2"/>
      <c r="Q3" s="6" t="s">
        <v>3</v>
      </c>
      <c r="R3" s="2"/>
      <c r="S3" s="2"/>
      <c r="T3" s="2"/>
      <c r="U3" s="2"/>
      <c r="V3" s="2"/>
      <c r="W3" s="2"/>
      <c r="X3" s="2"/>
      <c r="Y3" s="2"/>
      <c r="Z3" s="2"/>
      <c r="AA3" s="2"/>
      <c r="AB3" s="2"/>
      <c r="AC3" s="2"/>
      <c r="AD3" s="7"/>
    </row>
    <row r="4" spans="1:30" ht="12.75" customHeight="1" x14ac:dyDescent="0.25">
      <c r="A4" s="8" t="s">
        <v>4</v>
      </c>
      <c r="B4" s="8"/>
      <c r="C4" s="9" t="s">
        <v>5</v>
      </c>
      <c r="D4" s="9" t="s">
        <v>6</v>
      </c>
      <c r="E4" s="9" t="s">
        <v>7</v>
      </c>
      <c r="F4" s="9" t="s">
        <v>8</v>
      </c>
      <c r="G4" s="9" t="s">
        <v>9</v>
      </c>
      <c r="H4" s="9" t="s">
        <v>10</v>
      </c>
      <c r="I4" s="9" t="s">
        <v>11</v>
      </c>
      <c r="J4" s="9" t="s">
        <v>12</v>
      </c>
      <c r="K4" s="9" t="s">
        <v>13</v>
      </c>
      <c r="L4" s="9" t="s">
        <v>14</v>
      </c>
      <c r="M4" s="9" t="s">
        <v>15</v>
      </c>
      <c r="N4" s="9" t="s">
        <v>16</v>
      </c>
      <c r="O4" s="8" t="s">
        <v>17</v>
      </c>
      <c r="P4" s="2"/>
      <c r="Q4" s="9" t="s">
        <v>5</v>
      </c>
      <c r="R4" s="9" t="s">
        <v>6</v>
      </c>
      <c r="S4" s="9" t="s">
        <v>7</v>
      </c>
      <c r="T4" s="9" t="s">
        <v>8</v>
      </c>
      <c r="U4" s="9" t="s">
        <v>9</v>
      </c>
      <c r="V4" s="9" t="s">
        <v>10</v>
      </c>
      <c r="W4" s="9" t="s">
        <v>11</v>
      </c>
      <c r="X4" s="9" t="s">
        <v>12</v>
      </c>
      <c r="Y4" s="9" t="s">
        <v>13</v>
      </c>
      <c r="Z4" s="9" t="s">
        <v>14</v>
      </c>
      <c r="AA4" s="9" t="s">
        <v>15</v>
      </c>
      <c r="AB4" s="9" t="s">
        <v>16</v>
      </c>
      <c r="AC4" s="8" t="s">
        <v>17</v>
      </c>
      <c r="AD4" s="8" t="s">
        <v>18</v>
      </c>
    </row>
    <row r="5" spans="1:30" ht="12.75" customHeight="1" x14ac:dyDescent="0.25">
      <c r="A5" s="10" t="s">
        <v>19</v>
      </c>
      <c r="B5" s="11"/>
      <c r="C5" s="10">
        <v>0</v>
      </c>
      <c r="D5" s="10">
        <v>10</v>
      </c>
      <c r="E5" s="10">
        <v>20</v>
      </c>
      <c r="F5" s="10">
        <v>25</v>
      </c>
      <c r="G5" s="10">
        <v>30</v>
      </c>
      <c r="H5" s="10">
        <v>35</v>
      </c>
      <c r="I5" s="10">
        <v>40</v>
      </c>
      <c r="J5" s="10">
        <v>45</v>
      </c>
      <c r="K5" s="10">
        <v>50</v>
      </c>
      <c r="L5" s="10">
        <v>55</v>
      </c>
      <c r="M5" s="10">
        <v>60</v>
      </c>
      <c r="N5" s="10">
        <v>65</v>
      </c>
      <c r="O5" s="10">
        <v>65</v>
      </c>
      <c r="P5" s="11"/>
      <c r="Q5" s="10">
        <v>70</v>
      </c>
      <c r="R5" s="10">
        <v>80</v>
      </c>
      <c r="S5" s="10">
        <v>95</v>
      </c>
      <c r="T5" s="10">
        <v>115</v>
      </c>
      <c r="U5" s="10">
        <v>135</v>
      </c>
      <c r="V5" s="10">
        <v>155</v>
      </c>
      <c r="W5" s="10">
        <v>175</v>
      </c>
      <c r="X5" s="10">
        <v>205</v>
      </c>
      <c r="Y5" s="10">
        <v>235</v>
      </c>
      <c r="Z5" s="10">
        <v>265</v>
      </c>
      <c r="AA5" s="10">
        <v>295</v>
      </c>
      <c r="AB5" s="10">
        <v>325</v>
      </c>
      <c r="AC5" s="12">
        <v>325</v>
      </c>
      <c r="AD5" s="13">
        <f t="shared" ref="AD5:AD12" si="0">SUM(AC5+O5)</f>
        <v>390</v>
      </c>
    </row>
    <row r="6" spans="1:30" ht="12.75" customHeight="1" x14ac:dyDescent="0.25">
      <c r="A6" s="6" t="s">
        <v>20</v>
      </c>
      <c r="B6" s="2"/>
      <c r="C6" s="6">
        <v>0</v>
      </c>
      <c r="D6" s="6">
        <f t="shared" ref="D6:N6" si="1">D7/D5</f>
        <v>3</v>
      </c>
      <c r="E6" s="6">
        <f t="shared" si="1"/>
        <v>7</v>
      </c>
      <c r="F6" s="6">
        <f t="shared" si="1"/>
        <v>6</v>
      </c>
      <c r="G6" s="6">
        <f t="shared" si="1"/>
        <v>5.666666666666667</v>
      </c>
      <c r="H6" s="6">
        <f t="shared" si="1"/>
        <v>5</v>
      </c>
      <c r="I6" s="6">
        <f t="shared" si="1"/>
        <v>5</v>
      </c>
      <c r="J6" s="6">
        <f t="shared" si="1"/>
        <v>4.7777777777777777</v>
      </c>
      <c r="K6" s="6">
        <f t="shared" si="1"/>
        <v>4.5999999999999996</v>
      </c>
      <c r="L6" s="6">
        <f t="shared" si="1"/>
        <v>4.5454545454545459</v>
      </c>
      <c r="M6" s="6">
        <f t="shared" si="1"/>
        <v>5</v>
      </c>
      <c r="N6" s="6">
        <f t="shared" si="1"/>
        <v>6.1538461538461542</v>
      </c>
      <c r="O6" s="6">
        <f>AVERAGE(C6:N6)</f>
        <v>4.7286454286454287</v>
      </c>
      <c r="P6" s="2"/>
      <c r="Q6" s="6">
        <f t="shared" ref="Q6:AC6" si="2">Q7/Q5</f>
        <v>7.1428571428571432</v>
      </c>
      <c r="R6" s="6">
        <f t="shared" si="2"/>
        <v>7.5</v>
      </c>
      <c r="S6" s="6">
        <f t="shared" si="2"/>
        <v>7.3684210526315788</v>
      </c>
      <c r="T6" s="6">
        <f t="shared" si="2"/>
        <v>6.9565217391304346</v>
      </c>
      <c r="U6" s="6">
        <f t="shared" si="2"/>
        <v>6.666666666666667</v>
      </c>
      <c r="V6" s="6">
        <f t="shared" si="2"/>
        <v>6.4516129032258061</v>
      </c>
      <c r="W6" s="6">
        <f t="shared" si="2"/>
        <v>6.8571428571428568</v>
      </c>
      <c r="X6" s="6">
        <f t="shared" si="2"/>
        <v>6.8292682926829267</v>
      </c>
      <c r="Y6" s="6">
        <f t="shared" si="2"/>
        <v>6.8085106382978724</v>
      </c>
      <c r="Z6" s="6">
        <f t="shared" si="2"/>
        <v>6.7924528301886795</v>
      </c>
      <c r="AA6" s="6">
        <f t="shared" si="2"/>
        <v>6.7796610169491522</v>
      </c>
      <c r="AB6" s="6">
        <f t="shared" si="2"/>
        <v>6.1538461538461542</v>
      </c>
      <c r="AC6" s="14">
        <f t="shared" si="2"/>
        <v>44.615384615384613</v>
      </c>
      <c r="AD6" s="13">
        <f t="shared" si="0"/>
        <v>49.344030044030042</v>
      </c>
    </row>
    <row r="7" spans="1:30" ht="12.75" customHeight="1" x14ac:dyDescent="0.25">
      <c r="A7" s="6" t="s">
        <v>21</v>
      </c>
      <c r="B7" s="2"/>
      <c r="C7" s="6">
        <v>0</v>
      </c>
      <c r="D7" s="6">
        <v>30</v>
      </c>
      <c r="E7" s="6">
        <v>140</v>
      </c>
      <c r="F7" s="6">
        <v>150</v>
      </c>
      <c r="G7" s="6">
        <v>170</v>
      </c>
      <c r="H7" s="6">
        <v>175</v>
      </c>
      <c r="I7" s="6">
        <v>200</v>
      </c>
      <c r="J7" s="6">
        <v>215</v>
      </c>
      <c r="K7" s="6">
        <v>230</v>
      </c>
      <c r="L7" s="6">
        <v>250</v>
      </c>
      <c r="M7" s="6">
        <v>300</v>
      </c>
      <c r="N7" s="6">
        <v>400</v>
      </c>
      <c r="O7" s="2">
        <f>SUM(C7:N7)</f>
        <v>2260</v>
      </c>
      <c r="P7" s="2"/>
      <c r="Q7" s="6">
        <v>500</v>
      </c>
      <c r="R7" s="6">
        <v>600</v>
      </c>
      <c r="S7" s="6">
        <v>700</v>
      </c>
      <c r="T7" s="6">
        <v>800</v>
      </c>
      <c r="U7" s="6">
        <v>900</v>
      </c>
      <c r="V7" s="6">
        <v>1000</v>
      </c>
      <c r="W7" s="6">
        <v>1200</v>
      </c>
      <c r="X7" s="6">
        <v>1400</v>
      </c>
      <c r="Y7" s="6">
        <v>1600</v>
      </c>
      <c r="Z7" s="6">
        <v>1800</v>
      </c>
      <c r="AA7" s="6">
        <v>2000</v>
      </c>
      <c r="AB7" s="6">
        <v>2000</v>
      </c>
      <c r="AC7" s="8">
        <f>SUM(Q7:AB7)</f>
        <v>14500</v>
      </c>
      <c r="AD7" s="13">
        <f t="shared" si="0"/>
        <v>16760</v>
      </c>
    </row>
    <row r="8" spans="1:30" ht="12.75" customHeight="1" x14ac:dyDescent="0.25">
      <c r="A8" s="2" t="s">
        <v>22</v>
      </c>
      <c r="B8" s="2"/>
      <c r="C8" s="6">
        <v>15</v>
      </c>
      <c r="D8" s="6">
        <v>16</v>
      </c>
      <c r="E8" s="6">
        <v>17</v>
      </c>
      <c r="F8" s="6">
        <v>18</v>
      </c>
      <c r="G8" s="6">
        <v>18</v>
      </c>
      <c r="H8" s="6">
        <v>18</v>
      </c>
      <c r="I8" s="6">
        <v>18</v>
      </c>
      <c r="J8" s="6">
        <v>18</v>
      </c>
      <c r="K8" s="6">
        <v>19</v>
      </c>
      <c r="L8" s="6">
        <v>20</v>
      </c>
      <c r="M8" s="6">
        <v>20</v>
      </c>
      <c r="N8" s="6">
        <v>20</v>
      </c>
      <c r="O8" s="15">
        <f>O26/$O$7</f>
        <v>18.853982300884955</v>
      </c>
      <c r="P8" s="2"/>
      <c r="Q8" s="6">
        <v>20</v>
      </c>
      <c r="R8" s="6">
        <v>20</v>
      </c>
      <c r="S8" s="6">
        <v>20</v>
      </c>
      <c r="T8" s="6">
        <v>21</v>
      </c>
      <c r="U8" s="6">
        <v>21</v>
      </c>
      <c r="V8" s="6">
        <v>21.3</v>
      </c>
      <c r="W8" s="6">
        <v>21.6</v>
      </c>
      <c r="X8" s="6">
        <v>21.9</v>
      </c>
      <c r="Y8" s="6">
        <v>22.2</v>
      </c>
      <c r="Z8" s="6">
        <v>22.5</v>
      </c>
      <c r="AA8" s="6">
        <v>22.8</v>
      </c>
      <c r="AB8" s="6">
        <v>23.1</v>
      </c>
      <c r="AC8" s="16">
        <f>AC26/$O$7</f>
        <v>140.44247787610618</v>
      </c>
      <c r="AD8" s="17">
        <f t="shared" si="0"/>
        <v>159.29646017699113</v>
      </c>
    </row>
    <row r="9" spans="1:30" ht="12.75" customHeight="1" x14ac:dyDescent="0.25">
      <c r="A9" s="2" t="s">
        <v>23</v>
      </c>
      <c r="B9" s="2"/>
      <c r="C9" s="18">
        <v>0.2</v>
      </c>
      <c r="D9" s="19">
        <f t="shared" ref="D9:N9" si="3">C9*1.1</f>
        <v>0.22000000000000003</v>
      </c>
      <c r="E9" s="19">
        <f t="shared" si="3"/>
        <v>0.24200000000000005</v>
      </c>
      <c r="F9" s="19">
        <f t="shared" si="3"/>
        <v>0.26620000000000005</v>
      </c>
      <c r="G9" s="19">
        <f t="shared" si="3"/>
        <v>0.29282000000000008</v>
      </c>
      <c r="H9" s="19">
        <f t="shared" si="3"/>
        <v>0.32210200000000011</v>
      </c>
      <c r="I9" s="19">
        <f t="shared" si="3"/>
        <v>0.35431220000000013</v>
      </c>
      <c r="J9" s="19">
        <f t="shared" si="3"/>
        <v>0.38974342000000017</v>
      </c>
      <c r="K9" s="19">
        <f t="shared" si="3"/>
        <v>0.42871776200000022</v>
      </c>
      <c r="L9" s="19">
        <f t="shared" si="3"/>
        <v>0.47158953820000027</v>
      </c>
      <c r="M9" s="19">
        <f t="shared" si="3"/>
        <v>0.51874849202000028</v>
      </c>
      <c r="N9" s="19">
        <f t="shared" si="3"/>
        <v>0.57062334122200031</v>
      </c>
      <c r="O9" s="19">
        <f t="shared" ref="O9:O12" si="4">AVERAGE(C9:N9)</f>
        <v>0.35640472945350016</v>
      </c>
      <c r="P9" s="2"/>
      <c r="Q9" s="19">
        <f>0.57*1.1</f>
        <v>0.627</v>
      </c>
      <c r="R9" s="19">
        <f t="shared" ref="R9:AB9" si="5">Q9*1.1</f>
        <v>0.68970000000000009</v>
      </c>
      <c r="S9" s="19">
        <f t="shared" si="5"/>
        <v>0.75867000000000018</v>
      </c>
      <c r="T9" s="19">
        <f t="shared" si="5"/>
        <v>0.83453700000000031</v>
      </c>
      <c r="U9" s="19">
        <f t="shared" si="5"/>
        <v>0.91799070000000038</v>
      </c>
      <c r="V9" s="19">
        <f t="shared" si="5"/>
        <v>1.0097897700000005</v>
      </c>
      <c r="W9" s="19">
        <f t="shared" si="5"/>
        <v>1.1107687470000007</v>
      </c>
      <c r="X9" s="19">
        <f t="shared" si="5"/>
        <v>1.2218456217000009</v>
      </c>
      <c r="Y9" s="19">
        <f t="shared" si="5"/>
        <v>1.3440301838700011</v>
      </c>
      <c r="Z9" s="19">
        <f t="shared" si="5"/>
        <v>1.4784332022570013</v>
      </c>
      <c r="AA9" s="19">
        <f t="shared" si="5"/>
        <v>1.6262765224827016</v>
      </c>
      <c r="AB9" s="19">
        <f t="shared" si="5"/>
        <v>1.788904174730972</v>
      </c>
      <c r="AC9" s="16">
        <f t="shared" ref="AC9:AC10" si="6">SUM(Q9:AB9)</f>
        <v>13.407945922040678</v>
      </c>
      <c r="AD9" s="17">
        <f t="shared" si="0"/>
        <v>13.764350651494178</v>
      </c>
    </row>
    <row r="10" spans="1:30" ht="12.75" customHeight="1" x14ac:dyDescent="0.25">
      <c r="A10" s="6" t="s">
        <v>24</v>
      </c>
      <c r="B10" s="2"/>
      <c r="C10" s="19">
        <f t="shared" ref="C10:N10" si="7">0.3*C8</f>
        <v>4.5</v>
      </c>
      <c r="D10" s="19">
        <f t="shared" si="7"/>
        <v>4.8</v>
      </c>
      <c r="E10" s="19">
        <f t="shared" si="7"/>
        <v>5.0999999999999996</v>
      </c>
      <c r="F10" s="19">
        <f t="shared" si="7"/>
        <v>5.3999999999999995</v>
      </c>
      <c r="G10" s="19">
        <f t="shared" si="7"/>
        <v>5.3999999999999995</v>
      </c>
      <c r="H10" s="19">
        <f t="shared" si="7"/>
        <v>5.3999999999999995</v>
      </c>
      <c r="I10" s="19">
        <f t="shared" si="7"/>
        <v>5.3999999999999995</v>
      </c>
      <c r="J10" s="19">
        <f t="shared" si="7"/>
        <v>5.3999999999999995</v>
      </c>
      <c r="K10" s="19">
        <f t="shared" si="7"/>
        <v>5.7</v>
      </c>
      <c r="L10" s="19">
        <f t="shared" si="7"/>
        <v>6</v>
      </c>
      <c r="M10" s="19">
        <f t="shared" si="7"/>
        <v>6</v>
      </c>
      <c r="N10" s="19">
        <f t="shared" si="7"/>
        <v>6</v>
      </c>
      <c r="O10" s="19">
        <f t="shared" si="4"/>
        <v>5.4249999999999998</v>
      </c>
      <c r="P10" s="2"/>
      <c r="Q10" s="19">
        <f t="shared" ref="Q10:AB10" si="8">0.3*Q8</f>
        <v>6</v>
      </c>
      <c r="R10" s="19">
        <f t="shared" si="8"/>
        <v>6</v>
      </c>
      <c r="S10" s="19">
        <f t="shared" si="8"/>
        <v>6</v>
      </c>
      <c r="T10" s="19">
        <f t="shared" si="8"/>
        <v>6.3</v>
      </c>
      <c r="U10" s="19">
        <f t="shared" si="8"/>
        <v>6.3</v>
      </c>
      <c r="V10" s="19">
        <f t="shared" si="8"/>
        <v>6.39</v>
      </c>
      <c r="W10" s="19">
        <f t="shared" si="8"/>
        <v>6.48</v>
      </c>
      <c r="X10" s="19">
        <f t="shared" si="8"/>
        <v>6.5699999999999994</v>
      </c>
      <c r="Y10" s="19">
        <f t="shared" si="8"/>
        <v>6.6599999999999993</v>
      </c>
      <c r="Z10" s="19">
        <f t="shared" si="8"/>
        <v>6.75</v>
      </c>
      <c r="AA10" s="19">
        <f t="shared" si="8"/>
        <v>6.84</v>
      </c>
      <c r="AB10" s="19">
        <f t="shared" si="8"/>
        <v>6.9300000000000006</v>
      </c>
      <c r="AC10" s="16">
        <f t="shared" si="6"/>
        <v>77.22</v>
      </c>
      <c r="AD10" s="17">
        <f t="shared" si="0"/>
        <v>82.644999999999996</v>
      </c>
    </row>
    <row r="11" spans="1:30" ht="12.75" customHeight="1" x14ac:dyDescent="0.25">
      <c r="A11" s="2" t="s">
        <v>25</v>
      </c>
      <c r="B11" s="2"/>
      <c r="C11" s="18">
        <v>0</v>
      </c>
      <c r="D11" s="18">
        <v>0</v>
      </c>
      <c r="E11" s="18">
        <v>0</v>
      </c>
      <c r="F11" s="18">
        <v>0</v>
      </c>
      <c r="G11" s="18">
        <v>0</v>
      </c>
      <c r="H11" s="18">
        <v>0</v>
      </c>
      <c r="I11" s="18">
        <v>0</v>
      </c>
      <c r="J11" s="18">
        <v>0</v>
      </c>
      <c r="K11" s="18">
        <v>0</v>
      </c>
      <c r="L11" s="18">
        <v>0</v>
      </c>
      <c r="M11" s="18">
        <v>0</v>
      </c>
      <c r="N11" s="18">
        <v>0</v>
      </c>
      <c r="O11" s="19">
        <f t="shared" si="4"/>
        <v>0</v>
      </c>
      <c r="P11" s="6"/>
      <c r="Q11" s="18">
        <v>0</v>
      </c>
      <c r="R11" s="18">
        <v>0</v>
      </c>
      <c r="S11" s="18">
        <v>0</v>
      </c>
      <c r="T11" s="18">
        <v>0</v>
      </c>
      <c r="U11" s="18">
        <v>0</v>
      </c>
      <c r="V11" s="18">
        <v>0</v>
      </c>
      <c r="W11" s="18">
        <v>0</v>
      </c>
      <c r="X11" s="18">
        <v>0</v>
      </c>
      <c r="Y11" s="18">
        <v>0</v>
      </c>
      <c r="Z11" s="18">
        <v>0</v>
      </c>
      <c r="AA11" s="18">
        <v>0</v>
      </c>
      <c r="AB11" s="18">
        <v>0</v>
      </c>
      <c r="AC11" s="8">
        <v>0</v>
      </c>
      <c r="AD11" s="13">
        <f t="shared" si="0"/>
        <v>0</v>
      </c>
    </row>
    <row r="12" spans="1:30" ht="12.75" customHeight="1" x14ac:dyDescent="0.25">
      <c r="A12" s="2" t="s">
        <v>26</v>
      </c>
      <c r="B12" s="2"/>
      <c r="C12" s="20">
        <v>0</v>
      </c>
      <c r="D12" s="20">
        <v>0</v>
      </c>
      <c r="E12" s="20">
        <v>0</v>
      </c>
      <c r="F12" s="20">
        <v>0</v>
      </c>
      <c r="G12" s="20">
        <v>0</v>
      </c>
      <c r="H12" s="20">
        <v>0</v>
      </c>
      <c r="I12" s="20">
        <v>0</v>
      </c>
      <c r="J12" s="20">
        <v>0</v>
      </c>
      <c r="K12" s="20">
        <v>0</v>
      </c>
      <c r="L12" s="20">
        <v>0</v>
      </c>
      <c r="M12" s="20">
        <v>0</v>
      </c>
      <c r="N12" s="20">
        <v>0</v>
      </c>
      <c r="O12" s="19">
        <f t="shared" si="4"/>
        <v>0</v>
      </c>
      <c r="P12" s="2"/>
      <c r="Q12" s="20">
        <v>0</v>
      </c>
      <c r="R12" s="20">
        <v>0</v>
      </c>
      <c r="S12" s="20">
        <v>0</v>
      </c>
      <c r="T12" s="20">
        <v>0</v>
      </c>
      <c r="U12" s="20">
        <v>0</v>
      </c>
      <c r="V12" s="20">
        <v>0</v>
      </c>
      <c r="W12" s="20">
        <v>0</v>
      </c>
      <c r="X12" s="20">
        <v>0</v>
      </c>
      <c r="Y12" s="20">
        <v>0</v>
      </c>
      <c r="Z12" s="20">
        <v>0</v>
      </c>
      <c r="AA12" s="20">
        <v>0</v>
      </c>
      <c r="AB12" s="20">
        <v>0</v>
      </c>
      <c r="AC12" s="21">
        <v>0</v>
      </c>
      <c r="AD12" s="17">
        <f t="shared" si="0"/>
        <v>0</v>
      </c>
    </row>
    <row r="13" spans="1:30" ht="12.75" customHeight="1" x14ac:dyDescent="0.25">
      <c r="A13" s="2" t="s">
        <v>27</v>
      </c>
      <c r="B13" s="2"/>
      <c r="C13" s="2"/>
      <c r="D13" s="2"/>
      <c r="E13" s="2"/>
      <c r="F13" s="2"/>
      <c r="G13" s="2"/>
      <c r="H13" s="2"/>
      <c r="I13" s="2"/>
      <c r="J13" s="2"/>
      <c r="K13" s="2"/>
      <c r="L13" s="2"/>
      <c r="M13" s="2"/>
      <c r="N13" s="2"/>
      <c r="O13" s="15"/>
      <c r="P13" s="2"/>
      <c r="Q13" s="2"/>
      <c r="R13" s="2"/>
      <c r="S13" s="2"/>
      <c r="T13" s="2"/>
      <c r="U13" s="2"/>
      <c r="V13" s="2"/>
      <c r="W13" s="2"/>
      <c r="X13" s="2"/>
      <c r="Y13" s="2"/>
      <c r="Z13" s="2"/>
      <c r="AA13" s="2"/>
      <c r="AB13" s="2"/>
      <c r="AC13" s="16"/>
      <c r="AD13" s="22"/>
    </row>
    <row r="14" spans="1:30" ht="12.75" hidden="1" customHeight="1" x14ac:dyDescent="0.25">
      <c r="A14" s="2" t="s">
        <v>28</v>
      </c>
      <c r="B14" s="2"/>
      <c r="C14" s="2">
        <v>45</v>
      </c>
      <c r="D14" s="2">
        <v>40</v>
      </c>
      <c r="E14" s="2">
        <v>35</v>
      </c>
      <c r="F14" s="2">
        <v>35</v>
      </c>
      <c r="G14" s="2">
        <v>35</v>
      </c>
      <c r="H14" s="2">
        <v>35</v>
      </c>
      <c r="I14" s="2">
        <v>35</v>
      </c>
      <c r="J14" s="2">
        <v>35</v>
      </c>
      <c r="K14" s="2">
        <v>35</v>
      </c>
      <c r="L14" s="2">
        <v>35</v>
      </c>
      <c r="M14" s="2">
        <v>35</v>
      </c>
      <c r="N14" s="2">
        <v>35</v>
      </c>
      <c r="O14" s="2" t="e">
        <f>AVERAGE(#REF!)/(O26/365)</f>
        <v>#REF!</v>
      </c>
      <c r="P14" s="2"/>
      <c r="Q14" s="2">
        <v>45</v>
      </c>
      <c r="R14" s="2">
        <v>40</v>
      </c>
      <c r="S14" s="2">
        <v>35</v>
      </c>
      <c r="T14" s="2">
        <v>35</v>
      </c>
      <c r="U14" s="2">
        <v>35</v>
      </c>
      <c r="V14" s="2">
        <v>35</v>
      </c>
      <c r="W14" s="2">
        <v>35</v>
      </c>
      <c r="X14" s="2">
        <v>35</v>
      </c>
      <c r="Y14" s="2">
        <v>35</v>
      </c>
      <c r="Z14" s="2">
        <v>35</v>
      </c>
      <c r="AA14" s="2">
        <v>35</v>
      </c>
      <c r="AB14" s="2">
        <v>35</v>
      </c>
      <c r="AC14" s="8" t="e">
        <f>AVERAGE(#REF!)/(AC26/365)</f>
        <v>#REF!</v>
      </c>
      <c r="AD14" s="23"/>
    </row>
    <row r="15" spans="1:30" ht="12.75" hidden="1" customHeight="1" x14ac:dyDescent="0.25">
      <c r="A15" s="2" t="s">
        <v>29</v>
      </c>
      <c r="B15" s="2"/>
      <c r="C15" s="2">
        <v>60</v>
      </c>
      <c r="D15" s="2">
        <v>60</v>
      </c>
      <c r="E15" s="2">
        <v>50</v>
      </c>
      <c r="F15" s="2">
        <v>60</v>
      </c>
      <c r="G15" s="2">
        <v>60</v>
      </c>
      <c r="H15" s="2">
        <v>60</v>
      </c>
      <c r="I15" s="2">
        <v>60</v>
      </c>
      <c r="J15" s="2">
        <v>60</v>
      </c>
      <c r="K15" s="2">
        <v>60</v>
      </c>
      <c r="L15" s="2">
        <v>60</v>
      </c>
      <c r="M15" s="2">
        <v>60</v>
      </c>
      <c r="N15" s="2">
        <v>60</v>
      </c>
      <c r="O15" s="2" t="e">
        <f>AVERAGE(#REF!)/(O33/365)</f>
        <v>#REF!</v>
      </c>
      <c r="P15" s="2"/>
      <c r="Q15" s="2">
        <v>60</v>
      </c>
      <c r="R15" s="2">
        <v>60</v>
      </c>
      <c r="S15" s="2">
        <v>50</v>
      </c>
      <c r="T15" s="2">
        <v>60</v>
      </c>
      <c r="U15" s="2">
        <v>60</v>
      </c>
      <c r="V15" s="2">
        <v>60</v>
      </c>
      <c r="W15" s="2">
        <v>60</v>
      </c>
      <c r="X15" s="2">
        <v>60</v>
      </c>
      <c r="Y15" s="2">
        <v>60</v>
      </c>
      <c r="Z15" s="2">
        <v>60</v>
      </c>
      <c r="AA15" s="2">
        <v>60</v>
      </c>
      <c r="AB15" s="2">
        <v>60</v>
      </c>
      <c r="AC15" s="8" t="e">
        <f>AVERAGE(#REF!)/(AC33/365)</f>
        <v>#REF!</v>
      </c>
      <c r="AD15" s="22" t="e">
        <f t="shared" ref="AD15:AD21" si="9">SUM(AC15+O15)</f>
        <v>#REF!</v>
      </c>
    </row>
    <row r="16" spans="1:30" ht="12.75" customHeight="1" x14ac:dyDescent="0.25">
      <c r="A16" s="2" t="s">
        <v>30</v>
      </c>
      <c r="B16" s="2"/>
      <c r="C16" s="2">
        <v>30</v>
      </c>
      <c r="D16" s="2">
        <v>30</v>
      </c>
      <c r="E16" s="2">
        <v>30</v>
      </c>
      <c r="F16" s="2">
        <v>30</v>
      </c>
      <c r="G16" s="2">
        <v>30</v>
      </c>
      <c r="H16" s="2">
        <v>30</v>
      </c>
      <c r="I16" s="2">
        <v>30</v>
      </c>
      <c r="J16" s="2">
        <v>30</v>
      </c>
      <c r="K16" s="2">
        <v>30</v>
      </c>
      <c r="L16" s="2">
        <v>30</v>
      </c>
      <c r="M16" s="2">
        <v>30</v>
      </c>
      <c r="N16" s="2">
        <v>30</v>
      </c>
      <c r="O16" s="6">
        <v>30</v>
      </c>
      <c r="P16" s="2"/>
      <c r="Q16" s="2">
        <v>30</v>
      </c>
      <c r="R16" s="2">
        <v>30</v>
      </c>
      <c r="S16" s="2">
        <v>30</v>
      </c>
      <c r="T16" s="2">
        <v>30</v>
      </c>
      <c r="U16" s="2">
        <v>30</v>
      </c>
      <c r="V16" s="2">
        <v>30</v>
      </c>
      <c r="W16" s="2">
        <v>30</v>
      </c>
      <c r="X16" s="2">
        <v>30</v>
      </c>
      <c r="Y16" s="2">
        <v>30</v>
      </c>
      <c r="Z16" s="2">
        <v>30</v>
      </c>
      <c r="AA16" s="2">
        <v>30</v>
      </c>
      <c r="AB16" s="2">
        <v>30</v>
      </c>
      <c r="AC16" s="14">
        <v>30</v>
      </c>
      <c r="AD16" s="13">
        <f t="shared" si="9"/>
        <v>60</v>
      </c>
    </row>
    <row r="17" spans="1:30" ht="12.75" customHeight="1" x14ac:dyDescent="0.25">
      <c r="A17" s="2" t="s">
        <v>31</v>
      </c>
      <c r="B17" s="2"/>
      <c r="C17" s="6">
        <v>0</v>
      </c>
      <c r="D17" s="6">
        <v>0</v>
      </c>
      <c r="E17" s="6">
        <v>0</v>
      </c>
      <c r="F17" s="6">
        <v>0</v>
      </c>
      <c r="G17" s="6">
        <v>0</v>
      </c>
      <c r="H17" s="6">
        <v>0</v>
      </c>
      <c r="I17" s="6">
        <v>0</v>
      </c>
      <c r="J17" s="6">
        <v>0</v>
      </c>
      <c r="K17" s="6">
        <v>0</v>
      </c>
      <c r="L17" s="6">
        <v>0</v>
      </c>
      <c r="M17" s="6">
        <v>0</v>
      </c>
      <c r="N17" s="6">
        <v>0</v>
      </c>
      <c r="O17" s="6">
        <v>0</v>
      </c>
      <c r="P17" s="2"/>
      <c r="Q17" s="6">
        <v>0</v>
      </c>
      <c r="R17" s="6">
        <v>0</v>
      </c>
      <c r="S17" s="6">
        <v>0</v>
      </c>
      <c r="T17" s="6">
        <v>0</v>
      </c>
      <c r="U17" s="6">
        <v>0</v>
      </c>
      <c r="V17" s="6">
        <v>0</v>
      </c>
      <c r="W17" s="6">
        <v>0</v>
      </c>
      <c r="X17" s="6">
        <v>0</v>
      </c>
      <c r="Y17" s="6">
        <v>0</v>
      </c>
      <c r="Z17" s="6">
        <v>0</v>
      </c>
      <c r="AA17" s="6">
        <v>0</v>
      </c>
      <c r="AB17" s="6">
        <v>0</v>
      </c>
      <c r="AC17" s="14">
        <v>0</v>
      </c>
      <c r="AD17" s="13">
        <f t="shared" si="9"/>
        <v>0</v>
      </c>
    </row>
    <row r="18" spans="1:30" ht="12.75" customHeight="1" x14ac:dyDescent="0.25">
      <c r="A18" s="2" t="s">
        <v>32</v>
      </c>
      <c r="B18" s="2"/>
      <c r="C18" s="2">
        <v>5</v>
      </c>
      <c r="D18" s="2">
        <v>5</v>
      </c>
      <c r="E18" s="2">
        <v>5</v>
      </c>
      <c r="F18" s="2">
        <v>5</v>
      </c>
      <c r="G18" s="2">
        <v>5</v>
      </c>
      <c r="H18" s="2">
        <v>5</v>
      </c>
      <c r="I18" s="2">
        <v>5</v>
      </c>
      <c r="J18" s="2">
        <v>5</v>
      </c>
      <c r="K18" s="2">
        <v>5</v>
      </c>
      <c r="L18" s="2">
        <v>5</v>
      </c>
      <c r="M18" s="2">
        <v>5</v>
      </c>
      <c r="N18" s="2">
        <v>5</v>
      </c>
      <c r="O18" s="2">
        <v>5</v>
      </c>
      <c r="P18" s="2"/>
      <c r="Q18" s="2">
        <v>5</v>
      </c>
      <c r="R18" s="2">
        <v>5</v>
      </c>
      <c r="S18" s="2">
        <v>5</v>
      </c>
      <c r="T18" s="2">
        <v>5</v>
      </c>
      <c r="U18" s="2">
        <v>5</v>
      </c>
      <c r="V18" s="2">
        <v>5</v>
      </c>
      <c r="W18" s="2">
        <v>5</v>
      </c>
      <c r="X18" s="2">
        <v>5</v>
      </c>
      <c r="Y18" s="2">
        <v>5</v>
      </c>
      <c r="Z18" s="2">
        <v>5</v>
      </c>
      <c r="AA18" s="2">
        <v>5</v>
      </c>
      <c r="AB18" s="2">
        <v>5</v>
      </c>
      <c r="AC18" s="8">
        <v>5</v>
      </c>
      <c r="AD18" s="13">
        <f t="shared" si="9"/>
        <v>10</v>
      </c>
    </row>
    <row r="19" spans="1:30" ht="12.75" customHeight="1" x14ac:dyDescent="0.25">
      <c r="A19" s="2" t="s">
        <v>33</v>
      </c>
      <c r="B19" s="2"/>
      <c r="C19" s="24">
        <v>0.3</v>
      </c>
      <c r="D19" s="24">
        <v>0.3</v>
      </c>
      <c r="E19" s="24">
        <v>0.3</v>
      </c>
      <c r="F19" s="24">
        <v>0.3</v>
      </c>
      <c r="G19" s="24">
        <v>0.3</v>
      </c>
      <c r="H19" s="24">
        <v>0.3</v>
      </c>
      <c r="I19" s="24">
        <v>0.3</v>
      </c>
      <c r="J19" s="24">
        <v>0.3</v>
      </c>
      <c r="K19" s="24">
        <v>0.3</v>
      </c>
      <c r="L19" s="24">
        <v>0.3</v>
      </c>
      <c r="M19" s="24">
        <v>0.3</v>
      </c>
      <c r="N19" s="24">
        <v>0.3</v>
      </c>
      <c r="O19" s="24">
        <v>0.3</v>
      </c>
      <c r="P19" s="2"/>
      <c r="Q19" s="24">
        <v>0.3</v>
      </c>
      <c r="R19" s="24">
        <v>0.3</v>
      </c>
      <c r="S19" s="24">
        <v>0.3</v>
      </c>
      <c r="T19" s="24">
        <v>0.3</v>
      </c>
      <c r="U19" s="24">
        <v>0.3</v>
      </c>
      <c r="V19" s="24">
        <v>0.3</v>
      </c>
      <c r="W19" s="24">
        <v>0.3</v>
      </c>
      <c r="X19" s="24">
        <v>0.3</v>
      </c>
      <c r="Y19" s="24">
        <v>0.3</v>
      </c>
      <c r="Z19" s="24">
        <v>0.3</v>
      </c>
      <c r="AA19" s="24">
        <v>0.3</v>
      </c>
      <c r="AB19" s="24">
        <v>0.3</v>
      </c>
      <c r="AC19" s="25">
        <v>0.3</v>
      </c>
      <c r="AD19" s="26">
        <f t="shared" si="9"/>
        <v>0.6</v>
      </c>
    </row>
    <row r="20" spans="1:30" ht="12.75" customHeight="1" x14ac:dyDescent="0.25">
      <c r="A20" s="2" t="s">
        <v>34</v>
      </c>
      <c r="B20" s="2"/>
      <c r="C20" s="27">
        <v>0.1</v>
      </c>
      <c r="D20" s="27">
        <v>0.1</v>
      </c>
      <c r="E20" s="27">
        <v>0.1</v>
      </c>
      <c r="F20" s="27">
        <v>0.1</v>
      </c>
      <c r="G20" s="27">
        <v>0.1</v>
      </c>
      <c r="H20" s="27">
        <v>0.1</v>
      </c>
      <c r="I20" s="27">
        <v>0.1</v>
      </c>
      <c r="J20" s="27">
        <v>0.1</v>
      </c>
      <c r="K20" s="27">
        <v>0.1</v>
      </c>
      <c r="L20" s="27">
        <v>0.1</v>
      </c>
      <c r="M20" s="27">
        <v>0.1</v>
      </c>
      <c r="N20" s="27">
        <v>0.1</v>
      </c>
      <c r="O20" s="27">
        <v>0.1</v>
      </c>
      <c r="P20" s="2"/>
      <c r="Q20" s="27">
        <v>0.1</v>
      </c>
      <c r="R20" s="27">
        <v>0.1</v>
      </c>
      <c r="S20" s="27">
        <v>0.1</v>
      </c>
      <c r="T20" s="27">
        <v>0.1</v>
      </c>
      <c r="U20" s="27">
        <v>0.1</v>
      </c>
      <c r="V20" s="27">
        <v>0.1</v>
      </c>
      <c r="W20" s="27">
        <v>0.1</v>
      </c>
      <c r="X20" s="27">
        <v>0.1</v>
      </c>
      <c r="Y20" s="27">
        <v>0.1</v>
      </c>
      <c r="Z20" s="27">
        <v>0.1</v>
      </c>
      <c r="AA20" s="27">
        <v>0.1</v>
      </c>
      <c r="AB20" s="27">
        <v>0.1</v>
      </c>
      <c r="AC20" s="28">
        <v>0.1</v>
      </c>
      <c r="AD20" s="26">
        <f t="shared" si="9"/>
        <v>0.2</v>
      </c>
    </row>
    <row r="21" spans="1:30" ht="12.75" customHeight="1" x14ac:dyDescent="0.25">
      <c r="A21" s="2" t="s">
        <v>35</v>
      </c>
      <c r="B21" s="2"/>
      <c r="C21" s="6">
        <v>4</v>
      </c>
      <c r="D21" s="6">
        <v>4</v>
      </c>
      <c r="E21" s="6">
        <v>4</v>
      </c>
      <c r="F21" s="6">
        <v>4</v>
      </c>
      <c r="G21" s="6">
        <v>5</v>
      </c>
      <c r="H21" s="6">
        <v>6</v>
      </c>
      <c r="I21" s="6">
        <v>7</v>
      </c>
      <c r="J21" s="6">
        <v>8</v>
      </c>
      <c r="K21" s="6">
        <v>8</v>
      </c>
      <c r="L21" s="6">
        <v>9</v>
      </c>
      <c r="M21" s="6">
        <v>10</v>
      </c>
      <c r="N21" s="6">
        <v>11</v>
      </c>
      <c r="O21" s="6">
        <v>11</v>
      </c>
      <c r="P21" s="2"/>
      <c r="Q21" s="6">
        <v>11</v>
      </c>
      <c r="R21" s="6">
        <v>12</v>
      </c>
      <c r="S21" s="6">
        <v>12</v>
      </c>
      <c r="T21" s="6">
        <v>13</v>
      </c>
      <c r="U21" s="6">
        <v>13</v>
      </c>
      <c r="V21" s="6">
        <v>14</v>
      </c>
      <c r="W21" s="6">
        <v>14</v>
      </c>
      <c r="X21" s="6">
        <v>15</v>
      </c>
      <c r="Y21" s="6">
        <v>15</v>
      </c>
      <c r="Z21" s="6">
        <v>16</v>
      </c>
      <c r="AA21" s="6">
        <v>16</v>
      </c>
      <c r="AB21" s="6">
        <v>17</v>
      </c>
      <c r="AC21" s="14">
        <v>17</v>
      </c>
      <c r="AD21" s="13">
        <f t="shared" si="9"/>
        <v>28</v>
      </c>
    </row>
    <row r="22" spans="1:30" ht="12.75" customHeight="1" x14ac:dyDescent="0.25">
      <c r="A22" s="2"/>
      <c r="B22" s="2"/>
      <c r="C22" s="2"/>
      <c r="D22" s="2"/>
      <c r="E22" s="2"/>
      <c r="F22" s="2"/>
      <c r="G22" s="2"/>
      <c r="H22" s="2"/>
      <c r="I22" s="2"/>
      <c r="J22" s="2"/>
      <c r="K22" s="2"/>
      <c r="L22" s="2"/>
      <c r="M22" s="2"/>
      <c r="N22" s="2"/>
      <c r="O22" s="2"/>
      <c r="P22" s="2"/>
      <c r="Q22" s="2"/>
      <c r="R22" s="2"/>
      <c r="S22" s="2"/>
      <c r="T22" s="2"/>
      <c r="U22" s="2"/>
      <c r="V22" s="2"/>
      <c r="W22" s="2"/>
      <c r="X22" s="2"/>
      <c r="Y22" s="2"/>
      <c r="Z22" s="2"/>
      <c r="AA22" s="2"/>
      <c r="AB22" s="2"/>
      <c r="AC22" s="8"/>
      <c r="AD22" s="29"/>
    </row>
    <row r="23" spans="1:30" ht="12.75" customHeight="1" x14ac:dyDescent="0.25">
      <c r="A23" s="53" t="s">
        <v>36</v>
      </c>
      <c r="B23" s="54"/>
      <c r="C23" s="54"/>
      <c r="D23" s="54"/>
      <c r="E23" s="54"/>
      <c r="F23" s="54"/>
      <c r="G23" s="54"/>
      <c r="H23" s="54"/>
      <c r="I23" s="54"/>
      <c r="J23" s="54"/>
      <c r="K23" s="54"/>
      <c r="L23" s="54"/>
      <c r="M23" s="54"/>
      <c r="N23" s="54"/>
      <c r="O23" s="54"/>
      <c r="P23" s="2"/>
      <c r="Q23" s="2"/>
      <c r="R23" s="2"/>
      <c r="S23" s="2"/>
      <c r="T23" s="2"/>
      <c r="U23" s="2"/>
      <c r="V23" s="2"/>
      <c r="W23" s="2"/>
      <c r="X23" s="2"/>
      <c r="Y23" s="2"/>
      <c r="Z23" s="2"/>
      <c r="AA23" s="2"/>
      <c r="AB23" s="2"/>
      <c r="AC23" s="8"/>
      <c r="AD23" s="30"/>
    </row>
    <row r="24" spans="1:30" ht="12.75" customHeight="1" x14ac:dyDescent="0.25">
      <c r="A24" s="9"/>
      <c r="B24" s="9"/>
      <c r="C24" s="31" t="s">
        <v>5</v>
      </c>
      <c r="D24" s="31" t="s">
        <v>6</v>
      </c>
      <c r="E24" s="31" t="s">
        <v>7</v>
      </c>
      <c r="F24" s="31" t="s">
        <v>8</v>
      </c>
      <c r="G24" s="31" t="s">
        <v>9</v>
      </c>
      <c r="H24" s="31" t="s">
        <v>10</v>
      </c>
      <c r="I24" s="31" t="s">
        <v>11</v>
      </c>
      <c r="J24" s="31" t="s">
        <v>12</v>
      </c>
      <c r="K24" s="31" t="s">
        <v>13</v>
      </c>
      <c r="L24" s="31" t="s">
        <v>14</v>
      </c>
      <c r="M24" s="31" t="s">
        <v>15</v>
      </c>
      <c r="N24" s="31" t="s">
        <v>16</v>
      </c>
      <c r="O24" s="32" t="s">
        <v>17</v>
      </c>
      <c r="P24" s="2"/>
      <c r="Q24" s="31" t="s">
        <v>5</v>
      </c>
      <c r="R24" s="31" t="s">
        <v>6</v>
      </c>
      <c r="S24" s="31" t="s">
        <v>7</v>
      </c>
      <c r="T24" s="31" t="s">
        <v>8</v>
      </c>
      <c r="U24" s="31" t="s">
        <v>9</v>
      </c>
      <c r="V24" s="31" t="s">
        <v>10</v>
      </c>
      <c r="W24" s="31" t="s">
        <v>11</v>
      </c>
      <c r="X24" s="31" t="s">
        <v>12</v>
      </c>
      <c r="Y24" s="31" t="s">
        <v>13</v>
      </c>
      <c r="Z24" s="31" t="s">
        <v>14</v>
      </c>
      <c r="AA24" s="31" t="s">
        <v>15</v>
      </c>
      <c r="AB24" s="31" t="s">
        <v>16</v>
      </c>
      <c r="AC24" s="32" t="s">
        <v>17</v>
      </c>
      <c r="AD24" s="32" t="s">
        <v>18</v>
      </c>
    </row>
    <row r="25" spans="1:30" ht="12.75" customHeight="1" x14ac:dyDescent="0.25">
      <c r="A25" s="9"/>
      <c r="B25" s="9"/>
      <c r="C25" s="9"/>
      <c r="D25" s="9"/>
      <c r="E25" s="9"/>
      <c r="F25" s="9"/>
      <c r="G25" s="9"/>
      <c r="H25" s="2"/>
      <c r="I25" s="2"/>
      <c r="J25" s="2"/>
      <c r="K25" s="2"/>
      <c r="L25" s="2"/>
      <c r="M25" s="2"/>
      <c r="N25" s="2"/>
      <c r="O25" s="2"/>
      <c r="P25" s="2"/>
      <c r="Q25" s="9"/>
      <c r="R25" s="9"/>
      <c r="S25" s="9"/>
      <c r="T25" s="9"/>
      <c r="U25" s="9"/>
      <c r="V25" s="2"/>
      <c r="W25" s="2"/>
      <c r="X25" s="2"/>
      <c r="Y25" s="2"/>
      <c r="Z25" s="2"/>
      <c r="AA25" s="2"/>
      <c r="AB25" s="2"/>
      <c r="AC25" s="8"/>
      <c r="AD25" s="8"/>
    </row>
    <row r="26" spans="1:30" ht="12.75" customHeight="1" x14ac:dyDescent="0.25">
      <c r="A26" s="33" t="s">
        <v>37</v>
      </c>
      <c r="B26" s="33" t="s">
        <v>38</v>
      </c>
      <c r="C26" s="6">
        <v>0</v>
      </c>
      <c r="D26" s="2">
        <f t="shared" ref="D26:N26" si="10">D7*D8</f>
        <v>480</v>
      </c>
      <c r="E26" s="2">
        <f t="shared" si="10"/>
        <v>2380</v>
      </c>
      <c r="F26" s="2">
        <f t="shared" si="10"/>
        <v>2700</v>
      </c>
      <c r="G26" s="2">
        <f t="shared" si="10"/>
        <v>3060</v>
      </c>
      <c r="H26" s="2">
        <f t="shared" si="10"/>
        <v>3150</v>
      </c>
      <c r="I26" s="2">
        <f t="shared" si="10"/>
        <v>3600</v>
      </c>
      <c r="J26" s="2">
        <f t="shared" si="10"/>
        <v>3870</v>
      </c>
      <c r="K26" s="2">
        <f t="shared" si="10"/>
        <v>4370</v>
      </c>
      <c r="L26" s="2">
        <f t="shared" si="10"/>
        <v>5000</v>
      </c>
      <c r="M26" s="2">
        <f t="shared" si="10"/>
        <v>6000</v>
      </c>
      <c r="N26" s="2">
        <f t="shared" si="10"/>
        <v>8000</v>
      </c>
      <c r="O26" s="34">
        <f>SUM(C26:N26)</f>
        <v>42610</v>
      </c>
      <c r="P26" s="2"/>
      <c r="Q26" s="2">
        <f t="shared" ref="Q26:AB26" si="11">Q7*Q8</f>
        <v>10000</v>
      </c>
      <c r="R26" s="2">
        <f t="shared" si="11"/>
        <v>12000</v>
      </c>
      <c r="S26" s="2">
        <f t="shared" si="11"/>
        <v>14000</v>
      </c>
      <c r="T26" s="2">
        <f t="shared" si="11"/>
        <v>16800</v>
      </c>
      <c r="U26" s="2">
        <f t="shared" si="11"/>
        <v>18900</v>
      </c>
      <c r="V26" s="2">
        <f t="shared" si="11"/>
        <v>21300</v>
      </c>
      <c r="W26" s="2">
        <f t="shared" si="11"/>
        <v>25920</v>
      </c>
      <c r="X26" s="2">
        <f t="shared" si="11"/>
        <v>30659.999999999996</v>
      </c>
      <c r="Y26" s="2">
        <f t="shared" si="11"/>
        <v>35520</v>
      </c>
      <c r="Z26" s="2">
        <f t="shared" si="11"/>
        <v>40500</v>
      </c>
      <c r="AA26" s="2">
        <f t="shared" si="11"/>
        <v>45600</v>
      </c>
      <c r="AB26" s="2">
        <f t="shared" si="11"/>
        <v>46200</v>
      </c>
      <c r="AC26" s="35">
        <f>SUM(Q26:AB26)</f>
        <v>317400</v>
      </c>
      <c r="AD26" s="35">
        <f>SUM(AC26+O26)</f>
        <v>360010</v>
      </c>
    </row>
    <row r="27" spans="1:30" ht="12.75" customHeight="1" x14ac:dyDescent="0.25">
      <c r="A27" s="2" t="s">
        <v>39</v>
      </c>
      <c r="B27" s="2"/>
      <c r="C27" s="2"/>
      <c r="D27" s="2"/>
      <c r="E27" s="2"/>
      <c r="F27" s="2"/>
      <c r="G27" s="2"/>
      <c r="H27" s="2"/>
      <c r="I27" s="2"/>
      <c r="J27" s="2"/>
      <c r="K27" s="2"/>
      <c r="L27" s="2"/>
      <c r="M27" s="2"/>
      <c r="N27" s="2"/>
      <c r="O27" s="2"/>
      <c r="P27" s="2"/>
      <c r="Q27" s="2"/>
      <c r="R27" s="2"/>
      <c r="S27" s="2"/>
      <c r="T27" s="2"/>
      <c r="U27" s="2"/>
      <c r="V27" s="2"/>
      <c r="W27" s="2"/>
      <c r="X27" s="2"/>
      <c r="Y27" s="2"/>
      <c r="Z27" s="2"/>
      <c r="AA27" s="2"/>
      <c r="AB27" s="2"/>
      <c r="AC27" s="8"/>
      <c r="AD27" s="36"/>
    </row>
    <row r="28" spans="1:30" ht="12.75" customHeight="1" x14ac:dyDescent="0.25">
      <c r="A28" s="33" t="s">
        <v>40</v>
      </c>
      <c r="B28" s="33" t="s">
        <v>38</v>
      </c>
      <c r="C28" s="6">
        <v>0</v>
      </c>
      <c r="D28" s="6">
        <v>0</v>
      </c>
      <c r="E28" s="6">
        <v>0</v>
      </c>
      <c r="F28" s="6">
        <v>0</v>
      </c>
      <c r="G28" s="6">
        <v>0</v>
      </c>
      <c r="H28" s="6">
        <v>0</v>
      </c>
      <c r="I28" s="6">
        <v>0</v>
      </c>
      <c r="J28" s="6">
        <v>0</v>
      </c>
      <c r="K28" s="6">
        <v>0</v>
      </c>
      <c r="L28" s="6">
        <v>0</v>
      </c>
      <c r="M28" s="6">
        <v>0</v>
      </c>
      <c r="N28" s="6">
        <v>0</v>
      </c>
      <c r="O28" s="6">
        <v>0</v>
      </c>
      <c r="P28" s="2"/>
      <c r="Q28" s="6">
        <v>0</v>
      </c>
      <c r="R28" s="6">
        <v>0</v>
      </c>
      <c r="S28" s="6">
        <v>0</v>
      </c>
      <c r="T28" s="6">
        <v>0</v>
      </c>
      <c r="U28" s="6">
        <v>0</v>
      </c>
      <c r="V28" s="6">
        <v>0</v>
      </c>
      <c r="W28" s="6">
        <v>0</v>
      </c>
      <c r="X28" s="6">
        <v>0</v>
      </c>
      <c r="Y28" s="6">
        <v>0</v>
      </c>
      <c r="Z28" s="6">
        <v>0</v>
      </c>
      <c r="AA28" s="6">
        <v>0</v>
      </c>
      <c r="AB28" s="6">
        <v>0</v>
      </c>
      <c r="AC28" s="14">
        <v>0</v>
      </c>
      <c r="AD28" s="8">
        <f t="shared" ref="AD28:AD35" si="12">SUM(AC28+O28)</f>
        <v>0</v>
      </c>
    </row>
    <row r="29" spans="1:30" ht="12.75" customHeight="1" x14ac:dyDescent="0.25">
      <c r="A29" s="37" t="s">
        <v>41</v>
      </c>
      <c r="B29" s="33" t="s">
        <v>42</v>
      </c>
      <c r="C29" s="38">
        <f t="shared" ref="C29:N29" si="13">C10*C7</f>
        <v>0</v>
      </c>
      <c r="D29" s="38">
        <f t="shared" si="13"/>
        <v>144</v>
      </c>
      <c r="E29" s="38">
        <f t="shared" si="13"/>
        <v>714</v>
      </c>
      <c r="F29" s="38">
        <f t="shared" si="13"/>
        <v>809.99999999999989</v>
      </c>
      <c r="G29" s="38">
        <f t="shared" si="13"/>
        <v>917.99999999999989</v>
      </c>
      <c r="H29" s="38">
        <f t="shared" si="13"/>
        <v>944.99999999999989</v>
      </c>
      <c r="I29" s="38">
        <f t="shared" si="13"/>
        <v>1080</v>
      </c>
      <c r="J29" s="38">
        <f t="shared" si="13"/>
        <v>1160.9999999999998</v>
      </c>
      <c r="K29" s="38">
        <f t="shared" si="13"/>
        <v>1311</v>
      </c>
      <c r="L29" s="38">
        <f t="shared" si="13"/>
        <v>1500</v>
      </c>
      <c r="M29" s="38">
        <f t="shared" si="13"/>
        <v>1800</v>
      </c>
      <c r="N29" s="38">
        <f t="shared" si="13"/>
        <v>2400</v>
      </c>
      <c r="O29" s="6">
        <f t="shared" ref="O29:O30" si="14">SUM(C29:N29)</f>
        <v>12783</v>
      </c>
      <c r="P29" s="2"/>
      <c r="Q29" s="38">
        <f t="shared" ref="Q29:AB29" si="15">Q10*Q7</f>
        <v>3000</v>
      </c>
      <c r="R29" s="38">
        <f t="shared" si="15"/>
        <v>3600</v>
      </c>
      <c r="S29" s="38">
        <f t="shared" si="15"/>
        <v>4200</v>
      </c>
      <c r="T29" s="38">
        <f t="shared" si="15"/>
        <v>5040</v>
      </c>
      <c r="U29" s="38">
        <f t="shared" si="15"/>
        <v>5670</v>
      </c>
      <c r="V29" s="38">
        <f t="shared" si="15"/>
        <v>6390</v>
      </c>
      <c r="W29" s="38">
        <f t="shared" si="15"/>
        <v>7776.0000000000009</v>
      </c>
      <c r="X29" s="38">
        <f t="shared" si="15"/>
        <v>9198</v>
      </c>
      <c r="Y29" s="38">
        <f t="shared" si="15"/>
        <v>10655.999999999998</v>
      </c>
      <c r="Z29" s="38">
        <f t="shared" si="15"/>
        <v>12150</v>
      </c>
      <c r="AA29" s="38">
        <f t="shared" si="15"/>
        <v>13680</v>
      </c>
      <c r="AB29" s="38">
        <f t="shared" si="15"/>
        <v>13860.000000000002</v>
      </c>
      <c r="AC29" s="14">
        <f t="shared" ref="AC29:AC30" si="16">SUM(Q29:AB29)</f>
        <v>95220</v>
      </c>
      <c r="AD29" s="8">
        <f t="shared" si="12"/>
        <v>108003</v>
      </c>
    </row>
    <row r="30" spans="1:30" ht="12.75" customHeight="1" x14ac:dyDescent="0.25">
      <c r="A30" s="37" t="s">
        <v>43</v>
      </c>
      <c r="B30" s="33" t="s">
        <v>42</v>
      </c>
      <c r="C30" s="38">
        <v>2000</v>
      </c>
      <c r="D30" s="6">
        <v>2000</v>
      </c>
      <c r="E30" s="6">
        <v>2000</v>
      </c>
      <c r="F30" s="6">
        <v>2000</v>
      </c>
      <c r="G30" s="6">
        <v>2000</v>
      </c>
      <c r="H30" s="6">
        <v>2000</v>
      </c>
      <c r="I30" s="6">
        <v>2000</v>
      </c>
      <c r="J30" s="6">
        <v>2000</v>
      </c>
      <c r="K30" s="6">
        <v>2000</v>
      </c>
      <c r="L30" s="6">
        <v>2000</v>
      </c>
      <c r="M30" s="6">
        <v>2000</v>
      </c>
      <c r="N30" s="6">
        <v>2000</v>
      </c>
      <c r="O30" s="6">
        <f t="shared" si="14"/>
        <v>24000</v>
      </c>
      <c r="P30" s="2"/>
      <c r="Q30" s="6">
        <v>2000</v>
      </c>
      <c r="R30" s="6">
        <v>2000</v>
      </c>
      <c r="S30" s="6">
        <v>2000</v>
      </c>
      <c r="T30" s="6">
        <v>2000</v>
      </c>
      <c r="U30" s="6">
        <v>2000</v>
      </c>
      <c r="V30" s="6">
        <v>2000</v>
      </c>
      <c r="W30" s="6">
        <v>2000</v>
      </c>
      <c r="X30" s="6">
        <v>2000</v>
      </c>
      <c r="Y30" s="6">
        <v>2000</v>
      </c>
      <c r="Z30" s="6">
        <v>2000</v>
      </c>
      <c r="AA30" s="6">
        <v>2000</v>
      </c>
      <c r="AB30" s="6">
        <v>2000</v>
      </c>
      <c r="AC30" s="14">
        <f t="shared" si="16"/>
        <v>24000</v>
      </c>
      <c r="AD30" s="8">
        <f t="shared" si="12"/>
        <v>48000</v>
      </c>
    </row>
    <row r="31" spans="1:30" ht="12.75" customHeight="1" x14ac:dyDescent="0.25">
      <c r="A31" s="37" t="s">
        <v>44</v>
      </c>
      <c r="B31" s="33" t="s">
        <v>42</v>
      </c>
      <c r="C31" s="2">
        <f t="shared" ref="C31:N31" si="17">C11*C7</f>
        <v>0</v>
      </c>
      <c r="D31" s="2">
        <f t="shared" si="17"/>
        <v>0</v>
      </c>
      <c r="E31" s="2">
        <f t="shared" si="17"/>
        <v>0</v>
      </c>
      <c r="F31" s="2">
        <f t="shared" si="17"/>
        <v>0</v>
      </c>
      <c r="G31" s="2">
        <f t="shared" si="17"/>
        <v>0</v>
      </c>
      <c r="H31" s="2">
        <f t="shared" si="17"/>
        <v>0</v>
      </c>
      <c r="I31" s="2">
        <f t="shared" si="17"/>
        <v>0</v>
      </c>
      <c r="J31" s="2">
        <f t="shared" si="17"/>
        <v>0</v>
      </c>
      <c r="K31" s="2">
        <f t="shared" si="17"/>
        <v>0</v>
      </c>
      <c r="L31" s="2">
        <f t="shared" si="17"/>
        <v>0</v>
      </c>
      <c r="M31" s="2">
        <f t="shared" si="17"/>
        <v>0</v>
      </c>
      <c r="N31" s="2">
        <f t="shared" si="17"/>
        <v>0</v>
      </c>
      <c r="O31" s="2">
        <f t="shared" ref="O31:O34" si="18">SUM(C31:N31)</f>
        <v>0</v>
      </c>
      <c r="P31" s="2"/>
      <c r="Q31" s="2">
        <f t="shared" ref="Q31:AB31" si="19">Q11*Q7</f>
        <v>0</v>
      </c>
      <c r="R31" s="2">
        <f t="shared" si="19"/>
        <v>0</v>
      </c>
      <c r="S31" s="2">
        <f t="shared" si="19"/>
        <v>0</v>
      </c>
      <c r="T31" s="2">
        <f t="shared" si="19"/>
        <v>0</v>
      </c>
      <c r="U31" s="2">
        <f t="shared" si="19"/>
        <v>0</v>
      </c>
      <c r="V31" s="2">
        <f t="shared" si="19"/>
        <v>0</v>
      </c>
      <c r="W31" s="2">
        <f t="shared" si="19"/>
        <v>0</v>
      </c>
      <c r="X31" s="2">
        <f t="shared" si="19"/>
        <v>0</v>
      </c>
      <c r="Y31" s="2">
        <f t="shared" si="19"/>
        <v>0</v>
      </c>
      <c r="Z31" s="2">
        <f t="shared" si="19"/>
        <v>0</v>
      </c>
      <c r="AA31" s="2">
        <f t="shared" si="19"/>
        <v>0</v>
      </c>
      <c r="AB31" s="2">
        <f t="shared" si="19"/>
        <v>0</v>
      </c>
      <c r="AC31" s="8">
        <f t="shared" ref="AC31:AC34" si="20">SUM(Q31:AB31)</f>
        <v>0</v>
      </c>
      <c r="AD31" s="8">
        <f t="shared" si="12"/>
        <v>0</v>
      </c>
    </row>
    <row r="32" spans="1:30" ht="12.75" customHeight="1" x14ac:dyDescent="0.25">
      <c r="A32" s="33" t="s">
        <v>45</v>
      </c>
      <c r="B32" s="33" t="s">
        <v>46</v>
      </c>
      <c r="C32" s="2">
        <f t="shared" ref="C32:F32" si="21">C12+C13</f>
        <v>0</v>
      </c>
      <c r="D32" s="2">
        <f t="shared" si="21"/>
        <v>0</v>
      </c>
      <c r="E32" s="2">
        <f t="shared" si="21"/>
        <v>0</v>
      </c>
      <c r="F32" s="2">
        <f t="shared" si="21"/>
        <v>0</v>
      </c>
      <c r="G32" s="6">
        <f t="shared" ref="G32:N32" si="22">(G21-4)*1000</f>
        <v>1000</v>
      </c>
      <c r="H32" s="6">
        <f t="shared" si="22"/>
        <v>2000</v>
      </c>
      <c r="I32" s="6">
        <f t="shared" si="22"/>
        <v>3000</v>
      </c>
      <c r="J32" s="6">
        <f t="shared" si="22"/>
        <v>4000</v>
      </c>
      <c r="K32" s="6">
        <f t="shared" si="22"/>
        <v>4000</v>
      </c>
      <c r="L32" s="6">
        <f t="shared" si="22"/>
        <v>5000</v>
      </c>
      <c r="M32" s="6">
        <f t="shared" si="22"/>
        <v>6000</v>
      </c>
      <c r="N32" s="6">
        <f t="shared" si="22"/>
        <v>7000</v>
      </c>
      <c r="O32" s="2">
        <f t="shared" si="18"/>
        <v>32000</v>
      </c>
      <c r="P32" s="2"/>
      <c r="Q32" s="6">
        <f t="shared" ref="Q32:S32" si="23">(Q21-4)*1000</f>
        <v>7000</v>
      </c>
      <c r="R32" s="6">
        <f t="shared" si="23"/>
        <v>8000</v>
      </c>
      <c r="S32" s="6">
        <f t="shared" si="23"/>
        <v>8000</v>
      </c>
      <c r="T32" s="6">
        <f t="shared" ref="T32:AB32" si="24">(T21-4)*1100</f>
        <v>9900</v>
      </c>
      <c r="U32" s="6">
        <f t="shared" si="24"/>
        <v>9900</v>
      </c>
      <c r="V32" s="6">
        <f t="shared" si="24"/>
        <v>11000</v>
      </c>
      <c r="W32" s="6">
        <f t="shared" si="24"/>
        <v>11000</v>
      </c>
      <c r="X32" s="6">
        <f t="shared" si="24"/>
        <v>12100</v>
      </c>
      <c r="Y32" s="6">
        <f t="shared" si="24"/>
        <v>12100</v>
      </c>
      <c r="Z32" s="6">
        <f t="shared" si="24"/>
        <v>13200</v>
      </c>
      <c r="AA32" s="6">
        <f t="shared" si="24"/>
        <v>13200</v>
      </c>
      <c r="AB32" s="6">
        <f t="shared" si="24"/>
        <v>14300</v>
      </c>
      <c r="AC32" s="8">
        <f t="shared" si="20"/>
        <v>129700</v>
      </c>
      <c r="AD32" s="8">
        <f t="shared" si="12"/>
        <v>161700</v>
      </c>
    </row>
    <row r="33" spans="1:30" ht="12.75" customHeight="1" x14ac:dyDescent="0.25">
      <c r="A33" s="1" t="s">
        <v>47</v>
      </c>
      <c r="B33" s="1"/>
      <c r="C33" s="39">
        <f t="shared" ref="C33:N33" si="25">SUM(C28:C32)</f>
        <v>2000</v>
      </c>
      <c r="D33" s="39">
        <f t="shared" si="25"/>
        <v>2144</v>
      </c>
      <c r="E33" s="39">
        <f t="shared" si="25"/>
        <v>2714</v>
      </c>
      <c r="F33" s="39">
        <f t="shared" si="25"/>
        <v>2810</v>
      </c>
      <c r="G33" s="39">
        <f t="shared" si="25"/>
        <v>3918</v>
      </c>
      <c r="H33" s="39">
        <f t="shared" si="25"/>
        <v>4945</v>
      </c>
      <c r="I33" s="39">
        <f t="shared" si="25"/>
        <v>6080</v>
      </c>
      <c r="J33" s="39">
        <f t="shared" si="25"/>
        <v>7161</v>
      </c>
      <c r="K33" s="39">
        <f t="shared" si="25"/>
        <v>7311</v>
      </c>
      <c r="L33" s="39">
        <f t="shared" si="25"/>
        <v>8500</v>
      </c>
      <c r="M33" s="39">
        <f t="shared" si="25"/>
        <v>9800</v>
      </c>
      <c r="N33" s="39">
        <f t="shared" si="25"/>
        <v>11400</v>
      </c>
      <c r="O33" s="39">
        <f t="shared" si="18"/>
        <v>68783</v>
      </c>
      <c r="P33" s="2"/>
      <c r="Q33" s="39">
        <f t="shared" ref="Q33:AB33" si="26">SUM(Q28:Q32)</f>
        <v>12000</v>
      </c>
      <c r="R33" s="39">
        <f t="shared" si="26"/>
        <v>13600</v>
      </c>
      <c r="S33" s="39">
        <f t="shared" si="26"/>
        <v>14200</v>
      </c>
      <c r="T33" s="39">
        <f t="shared" si="26"/>
        <v>16940</v>
      </c>
      <c r="U33" s="39">
        <f t="shared" si="26"/>
        <v>17570</v>
      </c>
      <c r="V33" s="39">
        <f t="shared" si="26"/>
        <v>19390</v>
      </c>
      <c r="W33" s="39">
        <f t="shared" si="26"/>
        <v>20776</v>
      </c>
      <c r="X33" s="39">
        <f t="shared" si="26"/>
        <v>23298</v>
      </c>
      <c r="Y33" s="39">
        <f t="shared" si="26"/>
        <v>24756</v>
      </c>
      <c r="Z33" s="39">
        <f t="shared" si="26"/>
        <v>27350</v>
      </c>
      <c r="AA33" s="39">
        <f t="shared" si="26"/>
        <v>28880</v>
      </c>
      <c r="AB33" s="39">
        <f t="shared" si="26"/>
        <v>30160</v>
      </c>
      <c r="AC33" s="40">
        <f t="shared" si="20"/>
        <v>248920</v>
      </c>
      <c r="AD33" s="40">
        <f t="shared" si="12"/>
        <v>317703</v>
      </c>
    </row>
    <row r="34" spans="1:30" ht="12.75" customHeight="1" x14ac:dyDescent="0.25">
      <c r="A34" s="41" t="s">
        <v>48</v>
      </c>
      <c r="B34" s="41"/>
      <c r="C34" s="8">
        <f t="shared" ref="C34:N34" si="27">C26-C33</f>
        <v>-2000</v>
      </c>
      <c r="D34" s="8">
        <f t="shared" si="27"/>
        <v>-1664</v>
      </c>
      <c r="E34" s="8">
        <f t="shared" si="27"/>
        <v>-334</v>
      </c>
      <c r="F34" s="8">
        <f t="shared" si="27"/>
        <v>-110</v>
      </c>
      <c r="G34" s="8">
        <f t="shared" si="27"/>
        <v>-858</v>
      </c>
      <c r="H34" s="8">
        <f t="shared" si="27"/>
        <v>-1795</v>
      </c>
      <c r="I34" s="8">
        <f t="shared" si="27"/>
        <v>-2480</v>
      </c>
      <c r="J34" s="8">
        <f t="shared" si="27"/>
        <v>-3291</v>
      </c>
      <c r="K34" s="8">
        <f t="shared" si="27"/>
        <v>-2941</v>
      </c>
      <c r="L34" s="8">
        <f t="shared" si="27"/>
        <v>-3500</v>
      </c>
      <c r="M34" s="8">
        <f t="shared" si="27"/>
        <v>-3800</v>
      </c>
      <c r="N34" s="8">
        <f t="shared" si="27"/>
        <v>-3400</v>
      </c>
      <c r="O34" s="8">
        <f t="shared" si="18"/>
        <v>-26173</v>
      </c>
      <c r="P34" s="2"/>
      <c r="Q34" s="8">
        <f t="shared" ref="Q34:AB34" si="28">Q26-Q33</f>
        <v>-2000</v>
      </c>
      <c r="R34" s="8">
        <f t="shared" si="28"/>
        <v>-1600</v>
      </c>
      <c r="S34" s="8">
        <f t="shared" si="28"/>
        <v>-200</v>
      </c>
      <c r="T34" s="8">
        <f t="shared" si="28"/>
        <v>-140</v>
      </c>
      <c r="U34" s="8">
        <f t="shared" si="28"/>
        <v>1330</v>
      </c>
      <c r="V34" s="8">
        <f t="shared" si="28"/>
        <v>1910</v>
      </c>
      <c r="W34" s="8">
        <f t="shared" si="28"/>
        <v>5144</v>
      </c>
      <c r="X34" s="8">
        <f t="shared" si="28"/>
        <v>7361.9999999999964</v>
      </c>
      <c r="Y34" s="8">
        <f t="shared" si="28"/>
        <v>10764</v>
      </c>
      <c r="Z34" s="8">
        <f t="shared" si="28"/>
        <v>13150</v>
      </c>
      <c r="AA34" s="8">
        <f t="shared" si="28"/>
        <v>16720</v>
      </c>
      <c r="AB34" s="8">
        <f t="shared" si="28"/>
        <v>16040</v>
      </c>
      <c r="AC34" s="8">
        <f t="shared" si="20"/>
        <v>68480</v>
      </c>
      <c r="AD34" s="8">
        <f t="shared" si="12"/>
        <v>42307</v>
      </c>
    </row>
    <row r="35" spans="1:30" ht="12.75" customHeight="1" x14ac:dyDescent="0.25">
      <c r="A35" s="2" t="s">
        <v>49</v>
      </c>
      <c r="B35" s="2"/>
      <c r="C35" s="24">
        <v>0</v>
      </c>
      <c r="D35" s="24">
        <v>0</v>
      </c>
      <c r="E35" s="24">
        <v>0</v>
      </c>
      <c r="F35" s="27">
        <f t="shared" ref="F35:O35" si="29">F34/F26</f>
        <v>-4.0740740740740744E-2</v>
      </c>
      <c r="G35" s="27">
        <f t="shared" si="29"/>
        <v>-0.2803921568627451</v>
      </c>
      <c r="H35" s="27">
        <f t="shared" si="29"/>
        <v>-0.56984126984126982</v>
      </c>
      <c r="I35" s="27">
        <f t="shared" si="29"/>
        <v>-0.68888888888888888</v>
      </c>
      <c r="J35" s="27">
        <f t="shared" si="29"/>
        <v>-0.85038759689922483</v>
      </c>
      <c r="K35" s="27">
        <f t="shared" si="29"/>
        <v>-0.6729977116704805</v>
      </c>
      <c r="L35" s="27">
        <f t="shared" si="29"/>
        <v>-0.7</v>
      </c>
      <c r="M35" s="27">
        <f t="shared" si="29"/>
        <v>-0.6333333333333333</v>
      </c>
      <c r="N35" s="27">
        <f t="shared" si="29"/>
        <v>-0.42499999999999999</v>
      </c>
      <c r="O35" s="27">
        <f t="shared" si="29"/>
        <v>-0.61424548228115461</v>
      </c>
      <c r="P35" s="2"/>
      <c r="Q35" s="27">
        <f t="shared" ref="Q35:AC35" si="30">Q34/Q26</f>
        <v>-0.2</v>
      </c>
      <c r="R35" s="27">
        <f t="shared" si="30"/>
        <v>-0.13333333333333333</v>
      </c>
      <c r="S35" s="27">
        <f t="shared" si="30"/>
        <v>-1.4285714285714285E-2</v>
      </c>
      <c r="T35" s="27">
        <f t="shared" si="30"/>
        <v>-8.3333333333333332E-3</v>
      </c>
      <c r="U35" s="27">
        <f t="shared" si="30"/>
        <v>7.0370370370370375E-2</v>
      </c>
      <c r="V35" s="27">
        <f t="shared" si="30"/>
        <v>8.9671361502347419E-2</v>
      </c>
      <c r="W35" s="27">
        <f t="shared" si="30"/>
        <v>0.19845679012345679</v>
      </c>
      <c r="X35" s="27">
        <f t="shared" si="30"/>
        <v>0.24011741682974549</v>
      </c>
      <c r="Y35" s="27">
        <f t="shared" si="30"/>
        <v>0.30304054054054053</v>
      </c>
      <c r="Z35" s="27">
        <f t="shared" si="30"/>
        <v>0.32469135802469135</v>
      </c>
      <c r="AA35" s="27">
        <f t="shared" si="30"/>
        <v>0.36666666666666664</v>
      </c>
      <c r="AB35" s="27">
        <f t="shared" si="30"/>
        <v>0.34718614718614721</v>
      </c>
      <c r="AC35" s="28">
        <f t="shared" si="30"/>
        <v>0.21575299306868306</v>
      </c>
      <c r="AD35" s="28">
        <f t="shared" si="12"/>
        <v>-0.39849248921247155</v>
      </c>
    </row>
    <row r="36" spans="1:30" ht="12.75" customHeight="1" x14ac:dyDescent="0.25">
      <c r="A36" s="6" t="s">
        <v>50</v>
      </c>
      <c r="B36" s="2"/>
      <c r="C36" s="6">
        <v>0</v>
      </c>
      <c r="D36" s="6">
        <f t="shared" ref="D36:N36" si="31">(D7/(D6*(2/3))*D8*0.7)</f>
        <v>168</v>
      </c>
      <c r="E36" s="6">
        <f t="shared" si="31"/>
        <v>357</v>
      </c>
      <c r="F36" s="6">
        <f t="shared" si="31"/>
        <v>472.49999999999994</v>
      </c>
      <c r="G36" s="6">
        <f t="shared" si="31"/>
        <v>567</v>
      </c>
      <c r="H36" s="6">
        <f t="shared" si="31"/>
        <v>661.5</v>
      </c>
      <c r="I36" s="6">
        <f t="shared" si="31"/>
        <v>756.00000000000011</v>
      </c>
      <c r="J36" s="6">
        <f t="shared" si="31"/>
        <v>850.5</v>
      </c>
      <c r="K36" s="6">
        <f t="shared" si="31"/>
        <v>997.49999999999989</v>
      </c>
      <c r="L36" s="6">
        <f t="shared" si="31"/>
        <v>1155</v>
      </c>
      <c r="M36" s="6">
        <f t="shared" si="31"/>
        <v>1260</v>
      </c>
      <c r="N36" s="6">
        <f t="shared" si="31"/>
        <v>1365</v>
      </c>
      <c r="O36" s="6">
        <f>SUM(C36:N36)</f>
        <v>8610</v>
      </c>
      <c r="P36" s="2"/>
      <c r="Q36" s="6">
        <f t="shared" ref="Q36:AB36" si="32">(Q7/(Q6*(2/3))*Q8*0.7)</f>
        <v>1470</v>
      </c>
      <c r="R36" s="6">
        <f t="shared" si="32"/>
        <v>1680</v>
      </c>
      <c r="S36" s="6">
        <f t="shared" si="32"/>
        <v>1995.0000000000002</v>
      </c>
      <c r="T36" s="6">
        <f t="shared" si="32"/>
        <v>2535.75</v>
      </c>
      <c r="U36" s="6">
        <f t="shared" si="32"/>
        <v>2976.75</v>
      </c>
      <c r="V36" s="6">
        <f t="shared" si="32"/>
        <v>3466.5750000000003</v>
      </c>
      <c r="W36" s="6">
        <f t="shared" si="32"/>
        <v>3968.9999999999995</v>
      </c>
      <c r="X36" s="6">
        <f t="shared" si="32"/>
        <v>4713.9749999999995</v>
      </c>
      <c r="Y36" s="6">
        <f t="shared" si="32"/>
        <v>5477.85</v>
      </c>
      <c r="Z36" s="6">
        <f t="shared" si="32"/>
        <v>6260.625</v>
      </c>
      <c r="AA36" s="6">
        <f t="shared" si="32"/>
        <v>7062.3000000000011</v>
      </c>
      <c r="AB36" s="6">
        <f t="shared" si="32"/>
        <v>7882.8750000000009</v>
      </c>
      <c r="AC36" s="6">
        <f>SUM(Q36:AB36)</f>
        <v>49490.700000000004</v>
      </c>
      <c r="AD36" s="36"/>
    </row>
    <row r="37" spans="1:30" ht="12.75" customHeight="1" x14ac:dyDescent="0.25">
      <c r="A37" s="6" t="s">
        <v>51</v>
      </c>
      <c r="B37" s="2" t="s">
        <v>46</v>
      </c>
      <c r="C37" s="6">
        <v>500</v>
      </c>
      <c r="D37" s="6">
        <v>500</v>
      </c>
      <c r="E37" s="6">
        <v>500</v>
      </c>
      <c r="F37" s="6">
        <v>500</v>
      </c>
      <c r="G37" s="6">
        <v>500</v>
      </c>
      <c r="H37" s="6">
        <v>500</v>
      </c>
      <c r="I37" s="6">
        <v>500</v>
      </c>
      <c r="J37" s="6">
        <v>500</v>
      </c>
      <c r="K37" s="6">
        <v>500</v>
      </c>
      <c r="L37" s="6">
        <v>500</v>
      </c>
      <c r="M37" s="6">
        <v>500</v>
      </c>
      <c r="N37" s="6">
        <v>500</v>
      </c>
      <c r="O37" s="6">
        <f t="shared" ref="O37:O38" si="33">SUM(C37:N37)</f>
        <v>6000</v>
      </c>
      <c r="P37" s="2"/>
      <c r="Q37" s="6">
        <v>500</v>
      </c>
      <c r="R37" s="6">
        <v>500</v>
      </c>
      <c r="S37" s="6">
        <v>500</v>
      </c>
      <c r="T37" s="6">
        <v>500</v>
      </c>
      <c r="U37" s="6">
        <v>500</v>
      </c>
      <c r="V37" s="6">
        <v>500</v>
      </c>
      <c r="W37" s="6">
        <v>500</v>
      </c>
      <c r="X37" s="6">
        <v>500</v>
      </c>
      <c r="Y37" s="6">
        <v>500</v>
      </c>
      <c r="Z37" s="6">
        <v>500</v>
      </c>
      <c r="AA37" s="6">
        <v>500</v>
      </c>
      <c r="AB37" s="6">
        <v>500</v>
      </c>
      <c r="AC37" s="14">
        <f t="shared" ref="AC37:AC38" si="34">SUM(Q37:AB37)</f>
        <v>6000</v>
      </c>
      <c r="AD37" s="8">
        <f t="shared" ref="AD37:AD40" si="35">SUM(AC37+O37)</f>
        <v>12000</v>
      </c>
    </row>
    <row r="38" spans="1:30" ht="12.75" customHeight="1" x14ac:dyDescent="0.25">
      <c r="A38" s="6" t="s">
        <v>52</v>
      </c>
      <c r="B38" s="2" t="s">
        <v>46</v>
      </c>
      <c r="C38" s="6">
        <f t="shared" ref="C38:N38" si="36">SUM(C36:C37)</f>
        <v>500</v>
      </c>
      <c r="D38" s="6">
        <f t="shared" si="36"/>
        <v>668</v>
      </c>
      <c r="E38" s="6">
        <f t="shared" si="36"/>
        <v>857</v>
      </c>
      <c r="F38" s="6">
        <f t="shared" si="36"/>
        <v>972.5</v>
      </c>
      <c r="G38" s="6">
        <f t="shared" si="36"/>
        <v>1067</v>
      </c>
      <c r="H38" s="6">
        <f t="shared" si="36"/>
        <v>1161.5</v>
      </c>
      <c r="I38" s="6">
        <f t="shared" si="36"/>
        <v>1256</v>
      </c>
      <c r="J38" s="6">
        <f t="shared" si="36"/>
        <v>1350.5</v>
      </c>
      <c r="K38" s="6">
        <f t="shared" si="36"/>
        <v>1497.5</v>
      </c>
      <c r="L38" s="6">
        <f t="shared" si="36"/>
        <v>1655</v>
      </c>
      <c r="M38" s="6">
        <f t="shared" si="36"/>
        <v>1760</v>
      </c>
      <c r="N38" s="6">
        <f t="shared" si="36"/>
        <v>1865</v>
      </c>
      <c r="O38" s="6">
        <f t="shared" si="33"/>
        <v>14610</v>
      </c>
      <c r="P38" s="2"/>
      <c r="Q38" s="6">
        <f t="shared" ref="Q38:AB38" si="37">SUM(Q36:Q37)</f>
        <v>1970</v>
      </c>
      <c r="R38" s="6">
        <f t="shared" si="37"/>
        <v>2180</v>
      </c>
      <c r="S38" s="6">
        <f t="shared" si="37"/>
        <v>2495</v>
      </c>
      <c r="T38" s="6">
        <f t="shared" si="37"/>
        <v>3035.75</v>
      </c>
      <c r="U38" s="6">
        <f t="shared" si="37"/>
        <v>3476.75</v>
      </c>
      <c r="V38" s="6">
        <f t="shared" si="37"/>
        <v>3966.5750000000003</v>
      </c>
      <c r="W38" s="6">
        <f t="shared" si="37"/>
        <v>4469</v>
      </c>
      <c r="X38" s="6">
        <f t="shared" si="37"/>
        <v>5213.9749999999995</v>
      </c>
      <c r="Y38" s="6">
        <f t="shared" si="37"/>
        <v>5977.85</v>
      </c>
      <c r="Z38" s="6">
        <f t="shared" si="37"/>
        <v>6760.625</v>
      </c>
      <c r="AA38" s="6">
        <f t="shared" si="37"/>
        <v>7562.3000000000011</v>
      </c>
      <c r="AB38" s="6">
        <f t="shared" si="37"/>
        <v>8382.875</v>
      </c>
      <c r="AC38" s="6">
        <f t="shared" si="34"/>
        <v>55490.700000000004</v>
      </c>
      <c r="AD38" s="8">
        <f t="shared" si="35"/>
        <v>70100.700000000012</v>
      </c>
    </row>
    <row r="39" spans="1:30" ht="12.75" customHeight="1" x14ac:dyDescent="0.25">
      <c r="A39" s="2" t="s">
        <v>53</v>
      </c>
      <c r="B39" s="2" t="s">
        <v>46</v>
      </c>
      <c r="C39" s="39">
        <v>25</v>
      </c>
      <c r="D39" s="39">
        <v>28</v>
      </c>
      <c r="E39" s="39">
        <v>35</v>
      </c>
      <c r="F39" s="39">
        <v>40</v>
      </c>
      <c r="G39" s="39">
        <v>40</v>
      </c>
      <c r="H39" s="39">
        <v>40</v>
      </c>
      <c r="I39" s="39">
        <v>40</v>
      </c>
      <c r="J39" s="39">
        <v>40</v>
      </c>
      <c r="K39" s="39">
        <v>40</v>
      </c>
      <c r="L39" s="39">
        <v>40</v>
      </c>
      <c r="M39" s="39">
        <v>40</v>
      </c>
      <c r="N39" s="39">
        <v>40</v>
      </c>
      <c r="O39" s="39">
        <f>SUM(C39:N39)</f>
        <v>448</v>
      </c>
      <c r="P39" s="2"/>
      <c r="Q39" s="39">
        <v>25</v>
      </c>
      <c r="R39" s="39">
        <v>28</v>
      </c>
      <c r="S39" s="39">
        <v>35</v>
      </c>
      <c r="T39" s="39">
        <v>40</v>
      </c>
      <c r="U39" s="39">
        <v>40</v>
      </c>
      <c r="V39" s="39">
        <v>40</v>
      </c>
      <c r="W39" s="39">
        <v>40</v>
      </c>
      <c r="X39" s="39">
        <v>40</v>
      </c>
      <c r="Y39" s="39">
        <v>40</v>
      </c>
      <c r="Z39" s="39">
        <v>40</v>
      </c>
      <c r="AA39" s="39">
        <v>40</v>
      </c>
      <c r="AB39" s="39">
        <v>40</v>
      </c>
      <c r="AC39" s="40">
        <f>SUM(Q39:AB39)</f>
        <v>448</v>
      </c>
      <c r="AD39" s="40">
        <f t="shared" si="35"/>
        <v>896</v>
      </c>
    </row>
    <row r="40" spans="1:30" ht="12.75" customHeight="1" x14ac:dyDescent="0.25">
      <c r="A40" s="6" t="s">
        <v>54</v>
      </c>
      <c r="B40" s="2"/>
      <c r="C40" s="42">
        <v>2000</v>
      </c>
      <c r="D40" s="42">
        <v>2000</v>
      </c>
      <c r="E40" s="42">
        <v>2000</v>
      </c>
      <c r="F40" s="42">
        <v>2000</v>
      </c>
      <c r="G40" s="42">
        <v>2000</v>
      </c>
      <c r="H40" s="42">
        <v>2000</v>
      </c>
      <c r="I40" s="42">
        <v>2000</v>
      </c>
      <c r="J40" s="42">
        <v>2000</v>
      </c>
      <c r="K40" s="42">
        <v>2000</v>
      </c>
      <c r="L40" s="42">
        <v>2000</v>
      </c>
      <c r="M40" s="42">
        <v>2000</v>
      </c>
      <c r="N40" s="42">
        <v>2000</v>
      </c>
      <c r="O40" s="39">
        <f>SUM(C40:N40)</f>
        <v>24000</v>
      </c>
      <c r="P40" s="2"/>
      <c r="Q40" s="42">
        <v>2000</v>
      </c>
      <c r="R40" s="42">
        <v>2000</v>
      </c>
      <c r="S40" s="42">
        <v>2000</v>
      </c>
      <c r="T40" s="42">
        <v>2000</v>
      </c>
      <c r="U40" s="42">
        <v>2000</v>
      </c>
      <c r="V40" s="42">
        <v>2000</v>
      </c>
      <c r="W40" s="42">
        <v>2000</v>
      </c>
      <c r="X40" s="42">
        <v>2000</v>
      </c>
      <c r="Y40" s="42">
        <v>2000</v>
      </c>
      <c r="Z40" s="42">
        <v>2000</v>
      </c>
      <c r="AA40" s="42">
        <v>2000</v>
      </c>
      <c r="AB40" s="42">
        <v>2000</v>
      </c>
      <c r="AC40" s="40">
        <f>SUM(Q40:AB40)</f>
        <v>24000</v>
      </c>
      <c r="AD40" s="40">
        <f t="shared" si="35"/>
        <v>48000</v>
      </c>
    </row>
    <row r="41" spans="1:30" ht="12.75" customHeight="1" x14ac:dyDescent="0.25">
      <c r="A41" s="2" t="s">
        <v>61</v>
      </c>
      <c r="B41" s="2"/>
      <c r="C41" s="2">
        <f>C33+C38+C39+C40</f>
        <v>4525</v>
      </c>
      <c r="D41" s="2">
        <f t="shared" ref="D41:O41" si="38">D33+D38+D39+D40</f>
        <v>4840</v>
      </c>
      <c r="E41" s="2">
        <f t="shared" si="38"/>
        <v>5606</v>
      </c>
      <c r="F41" s="2">
        <f t="shared" si="38"/>
        <v>5822.5</v>
      </c>
      <c r="G41" s="2">
        <f t="shared" si="38"/>
        <v>7025</v>
      </c>
      <c r="H41" s="2">
        <f t="shared" si="38"/>
        <v>8146.5</v>
      </c>
      <c r="I41" s="2">
        <f t="shared" si="38"/>
        <v>9376</v>
      </c>
      <c r="J41" s="2">
        <f t="shared" si="38"/>
        <v>10551.5</v>
      </c>
      <c r="K41" s="2">
        <f t="shared" si="38"/>
        <v>10848.5</v>
      </c>
      <c r="L41" s="2">
        <f t="shared" si="38"/>
        <v>12195</v>
      </c>
      <c r="M41" s="2">
        <f t="shared" si="38"/>
        <v>13600</v>
      </c>
      <c r="N41" s="2">
        <f t="shared" si="38"/>
        <v>15305</v>
      </c>
      <c r="O41" s="2">
        <f t="shared" si="38"/>
        <v>107841</v>
      </c>
      <c r="P41" s="2"/>
      <c r="Q41" s="2">
        <f>Q33+Q38+Q39+Q40</f>
        <v>15995</v>
      </c>
      <c r="R41" s="2">
        <f t="shared" ref="R41:AC41" si="39">R33+R38+R39+R40</f>
        <v>17808</v>
      </c>
      <c r="S41" s="2">
        <f t="shared" si="39"/>
        <v>18730</v>
      </c>
      <c r="T41" s="2">
        <f t="shared" si="39"/>
        <v>22015.75</v>
      </c>
      <c r="U41" s="2">
        <f t="shared" si="39"/>
        <v>23086.75</v>
      </c>
      <c r="V41" s="2">
        <f t="shared" si="39"/>
        <v>25396.575000000001</v>
      </c>
      <c r="W41" s="2">
        <f t="shared" si="39"/>
        <v>27285</v>
      </c>
      <c r="X41" s="2">
        <f t="shared" si="39"/>
        <v>30551.974999999999</v>
      </c>
      <c r="Y41" s="2">
        <f t="shared" si="39"/>
        <v>32773.85</v>
      </c>
      <c r="Z41" s="2">
        <f t="shared" si="39"/>
        <v>36150.625</v>
      </c>
      <c r="AA41" s="2">
        <f t="shared" si="39"/>
        <v>38482.300000000003</v>
      </c>
      <c r="AB41" s="2">
        <f t="shared" si="39"/>
        <v>40582.875</v>
      </c>
      <c r="AC41" s="2">
        <f t="shared" si="39"/>
        <v>328858.7</v>
      </c>
      <c r="AD41" s="2">
        <f>AD33+AD38+AD39+AD40</f>
        <v>436699.7</v>
      </c>
    </row>
    <row r="42" spans="1:30" ht="12.75" customHeight="1" x14ac:dyDescent="0.25">
      <c r="A42" s="1" t="s">
        <v>55</v>
      </c>
      <c r="B42" s="1"/>
      <c r="C42" s="2">
        <f t="shared" ref="C42:N42" si="40">C34-C38-C39-C40</f>
        <v>-4525</v>
      </c>
      <c r="D42" s="2">
        <f t="shared" si="40"/>
        <v>-4360</v>
      </c>
      <c r="E42" s="2">
        <f t="shared" si="40"/>
        <v>-3226</v>
      </c>
      <c r="F42" s="2">
        <f t="shared" si="40"/>
        <v>-3122.5</v>
      </c>
      <c r="G42" s="2">
        <f t="shared" si="40"/>
        <v>-3965</v>
      </c>
      <c r="H42" s="2">
        <f t="shared" si="40"/>
        <v>-4996.5</v>
      </c>
      <c r="I42" s="2">
        <f t="shared" si="40"/>
        <v>-5776</v>
      </c>
      <c r="J42" s="2">
        <f t="shared" si="40"/>
        <v>-6681.5</v>
      </c>
      <c r="K42" s="2">
        <f t="shared" si="40"/>
        <v>-6478.5</v>
      </c>
      <c r="L42" s="2">
        <f t="shared" si="40"/>
        <v>-7195</v>
      </c>
      <c r="M42" s="2">
        <f t="shared" si="40"/>
        <v>-7600</v>
      </c>
      <c r="N42" s="2">
        <f t="shared" si="40"/>
        <v>-7305</v>
      </c>
      <c r="O42" s="2">
        <f t="shared" ref="O42:O43" si="41">SUM(C42:N42)</f>
        <v>-65231</v>
      </c>
      <c r="P42" s="2"/>
      <c r="Q42" s="2">
        <f t="shared" ref="Q42:AB42" si="42">Q34-Q38-Q39-Q40</f>
        <v>-5995</v>
      </c>
      <c r="R42" s="2">
        <f t="shared" si="42"/>
        <v>-5808</v>
      </c>
      <c r="S42" s="2">
        <f t="shared" si="42"/>
        <v>-4730</v>
      </c>
      <c r="T42" s="2">
        <f t="shared" si="42"/>
        <v>-5215.75</v>
      </c>
      <c r="U42" s="2">
        <f t="shared" si="42"/>
        <v>-4186.75</v>
      </c>
      <c r="V42" s="2">
        <f t="shared" si="42"/>
        <v>-4096.5750000000007</v>
      </c>
      <c r="W42" s="2">
        <f t="shared" si="42"/>
        <v>-1365</v>
      </c>
      <c r="X42" s="2">
        <f t="shared" si="42"/>
        <v>108.02499999999691</v>
      </c>
      <c r="Y42" s="2">
        <f t="shared" si="42"/>
        <v>2746.1499999999996</v>
      </c>
      <c r="Z42" s="2">
        <f t="shared" si="42"/>
        <v>4349.375</v>
      </c>
      <c r="AA42" s="2">
        <f t="shared" si="42"/>
        <v>7117.6999999999989</v>
      </c>
      <c r="AB42" s="2">
        <f t="shared" si="42"/>
        <v>5617.125</v>
      </c>
      <c r="AC42" s="8">
        <f t="shared" ref="AC42:AC43" si="43">SUM(Q42:AB42)</f>
        <v>-11458.700000000004</v>
      </c>
      <c r="AD42" s="8">
        <f t="shared" ref="AD42:AD43" si="44">SUM(AC42+O42)</f>
        <v>-76689.700000000012</v>
      </c>
    </row>
    <row r="43" spans="1:30" ht="12.75" customHeight="1" x14ac:dyDescent="0.25">
      <c r="A43" s="2" t="s">
        <v>56</v>
      </c>
      <c r="B43" s="2"/>
      <c r="C43" s="6">
        <v>0</v>
      </c>
      <c r="D43" s="6">
        <v>0</v>
      </c>
      <c r="E43" s="6">
        <v>0</v>
      </c>
      <c r="F43" s="6">
        <v>0</v>
      </c>
      <c r="G43" s="6">
        <v>0</v>
      </c>
      <c r="H43" s="6">
        <v>0</v>
      </c>
      <c r="I43" s="6">
        <v>0</v>
      </c>
      <c r="J43" s="6">
        <v>0</v>
      </c>
      <c r="K43" s="6">
        <v>0</v>
      </c>
      <c r="L43" s="6">
        <v>0</v>
      </c>
      <c r="M43" s="6">
        <v>0</v>
      </c>
      <c r="N43" s="6">
        <v>0</v>
      </c>
      <c r="O43" s="2">
        <f t="shared" si="41"/>
        <v>0</v>
      </c>
      <c r="P43" s="2"/>
      <c r="Q43" s="6">
        <v>0</v>
      </c>
      <c r="R43" s="6">
        <v>0</v>
      </c>
      <c r="S43" s="6">
        <v>0</v>
      </c>
      <c r="T43" s="6">
        <v>0</v>
      </c>
      <c r="U43" s="6">
        <v>0</v>
      </c>
      <c r="V43" s="6">
        <v>0</v>
      </c>
      <c r="W43" s="6">
        <v>0</v>
      </c>
      <c r="X43" s="6">
        <v>0</v>
      </c>
      <c r="Y43" s="6">
        <v>0</v>
      </c>
      <c r="Z43" s="6">
        <v>0</v>
      </c>
      <c r="AA43" s="6">
        <v>0</v>
      </c>
      <c r="AB43" s="6">
        <v>0</v>
      </c>
      <c r="AC43" s="8">
        <f t="shared" si="43"/>
        <v>0</v>
      </c>
      <c r="AD43" s="8">
        <f t="shared" si="44"/>
        <v>0</v>
      </c>
    </row>
    <row r="44" spans="1:30" ht="12.75" customHeight="1" x14ac:dyDescent="0.25">
      <c r="A44" s="2"/>
      <c r="B44" s="2"/>
      <c r="C44" s="2"/>
      <c r="D44" s="2"/>
      <c r="E44" s="2"/>
      <c r="F44" s="2"/>
      <c r="G44" s="2"/>
      <c r="H44" s="2"/>
      <c r="I44" s="2"/>
      <c r="J44" s="2"/>
      <c r="K44" s="2"/>
      <c r="L44" s="2"/>
      <c r="M44" s="2"/>
      <c r="N44" s="2"/>
      <c r="O44" s="2"/>
      <c r="P44" s="2"/>
      <c r="Q44" s="2"/>
      <c r="R44" s="2"/>
      <c r="S44" s="2"/>
      <c r="T44" s="2"/>
      <c r="U44" s="2"/>
      <c r="V44" s="2"/>
      <c r="W44" s="2"/>
      <c r="X44" s="2"/>
      <c r="Y44" s="2"/>
      <c r="Z44" s="2"/>
      <c r="AA44" s="2"/>
      <c r="AB44" s="2"/>
      <c r="AC44" s="8"/>
      <c r="AD44" s="36"/>
    </row>
    <row r="45" spans="1:30" ht="12.75" customHeight="1" x14ac:dyDescent="0.25">
      <c r="A45" s="1" t="s">
        <v>57</v>
      </c>
      <c r="B45" s="1"/>
      <c r="C45" s="2">
        <f t="shared" ref="C45:N45" si="45">C42-C43</f>
        <v>-4525</v>
      </c>
      <c r="D45" s="2">
        <f t="shared" si="45"/>
        <v>-4360</v>
      </c>
      <c r="E45" s="2">
        <f t="shared" si="45"/>
        <v>-3226</v>
      </c>
      <c r="F45" s="2">
        <f t="shared" si="45"/>
        <v>-3122.5</v>
      </c>
      <c r="G45" s="2">
        <f t="shared" si="45"/>
        <v>-3965</v>
      </c>
      <c r="H45" s="2">
        <f t="shared" si="45"/>
        <v>-4996.5</v>
      </c>
      <c r="I45" s="2">
        <f t="shared" si="45"/>
        <v>-5776</v>
      </c>
      <c r="J45" s="2">
        <f t="shared" si="45"/>
        <v>-6681.5</v>
      </c>
      <c r="K45" s="2">
        <f t="shared" si="45"/>
        <v>-6478.5</v>
      </c>
      <c r="L45" s="2">
        <f t="shared" si="45"/>
        <v>-7195</v>
      </c>
      <c r="M45" s="2">
        <f t="shared" si="45"/>
        <v>-7600</v>
      </c>
      <c r="N45" s="2">
        <f t="shared" si="45"/>
        <v>-7305</v>
      </c>
      <c r="O45" s="2">
        <f t="shared" ref="O45:O48" si="46">SUM(C45:N45)</f>
        <v>-65231</v>
      </c>
      <c r="P45" s="2"/>
      <c r="Q45" s="2">
        <f t="shared" ref="Q45:AB45" si="47">Q42-Q43</f>
        <v>-5995</v>
      </c>
      <c r="R45" s="2">
        <f t="shared" si="47"/>
        <v>-5808</v>
      </c>
      <c r="S45" s="2">
        <f t="shared" si="47"/>
        <v>-4730</v>
      </c>
      <c r="T45" s="2">
        <f t="shared" si="47"/>
        <v>-5215.75</v>
      </c>
      <c r="U45" s="2">
        <f t="shared" si="47"/>
        <v>-4186.75</v>
      </c>
      <c r="V45" s="2">
        <f t="shared" si="47"/>
        <v>-4096.5750000000007</v>
      </c>
      <c r="W45" s="2">
        <f t="shared" si="47"/>
        <v>-1365</v>
      </c>
      <c r="X45" s="2">
        <f t="shared" si="47"/>
        <v>108.02499999999691</v>
      </c>
      <c r="Y45" s="2">
        <f t="shared" si="47"/>
        <v>2746.1499999999996</v>
      </c>
      <c r="Z45" s="2">
        <f t="shared" si="47"/>
        <v>4349.375</v>
      </c>
      <c r="AA45" s="2">
        <f t="shared" si="47"/>
        <v>7117.6999999999989</v>
      </c>
      <c r="AB45" s="2">
        <f t="shared" si="47"/>
        <v>5617.125</v>
      </c>
      <c r="AC45" s="8">
        <f t="shared" ref="AC45:AC48" si="48">SUM(Q45:AB45)</f>
        <v>-11458.700000000004</v>
      </c>
      <c r="AD45" s="8">
        <f t="shared" ref="AD45:AD48" si="49">SUM(AC45+O45)</f>
        <v>-76689.700000000012</v>
      </c>
    </row>
    <row r="46" spans="1:30" ht="12.75" customHeight="1" x14ac:dyDescent="0.25">
      <c r="A46" s="33" t="s">
        <v>58</v>
      </c>
      <c r="B46" s="1"/>
      <c r="C46" s="2">
        <f>+C45</f>
        <v>-4525</v>
      </c>
      <c r="D46" s="2">
        <f t="shared" ref="D46:N46" si="50">+C46+D45</f>
        <v>-8885</v>
      </c>
      <c r="E46" s="2">
        <f t="shared" si="50"/>
        <v>-12111</v>
      </c>
      <c r="F46" s="2">
        <f t="shared" si="50"/>
        <v>-15233.5</v>
      </c>
      <c r="G46" s="2">
        <f t="shared" si="50"/>
        <v>-19198.5</v>
      </c>
      <c r="H46" s="2">
        <f t="shared" si="50"/>
        <v>-24195</v>
      </c>
      <c r="I46" s="2">
        <f t="shared" si="50"/>
        <v>-29971</v>
      </c>
      <c r="J46" s="2">
        <f t="shared" si="50"/>
        <v>-36652.5</v>
      </c>
      <c r="K46" s="2">
        <f t="shared" si="50"/>
        <v>-43131</v>
      </c>
      <c r="L46" s="2">
        <f t="shared" si="50"/>
        <v>-50326</v>
      </c>
      <c r="M46" s="2">
        <f t="shared" si="50"/>
        <v>-57926</v>
      </c>
      <c r="N46" s="2">
        <f t="shared" si="50"/>
        <v>-65231</v>
      </c>
      <c r="O46" s="2">
        <f t="shared" si="46"/>
        <v>-367385.5</v>
      </c>
      <c r="P46" s="2"/>
      <c r="Q46" s="2">
        <f>+Q45</f>
        <v>-5995</v>
      </c>
      <c r="R46" s="2">
        <f t="shared" ref="R46:AB46" si="51">+Q46+R45</f>
        <v>-11803</v>
      </c>
      <c r="S46" s="2">
        <f t="shared" si="51"/>
        <v>-16533</v>
      </c>
      <c r="T46" s="2">
        <f t="shared" si="51"/>
        <v>-21748.75</v>
      </c>
      <c r="U46" s="2">
        <f t="shared" si="51"/>
        <v>-25935.5</v>
      </c>
      <c r="V46" s="2">
        <f t="shared" si="51"/>
        <v>-30032.075000000001</v>
      </c>
      <c r="W46" s="2">
        <f t="shared" si="51"/>
        <v>-31397.075000000001</v>
      </c>
      <c r="X46" s="2">
        <f t="shared" si="51"/>
        <v>-31289.050000000003</v>
      </c>
      <c r="Y46" s="2">
        <f t="shared" si="51"/>
        <v>-28542.9</v>
      </c>
      <c r="Z46" s="2">
        <f t="shared" si="51"/>
        <v>-24193.525000000001</v>
      </c>
      <c r="AA46" s="2">
        <f t="shared" si="51"/>
        <v>-17075.825000000004</v>
      </c>
      <c r="AB46" s="2">
        <f t="shared" si="51"/>
        <v>-11458.700000000004</v>
      </c>
      <c r="AC46" s="8">
        <f t="shared" si="48"/>
        <v>-256004.40000000002</v>
      </c>
      <c r="AD46" s="8">
        <f t="shared" si="49"/>
        <v>-623389.9</v>
      </c>
    </row>
    <row r="47" spans="1:30" ht="12.75" customHeight="1" x14ac:dyDescent="0.25">
      <c r="A47" s="33" t="s">
        <v>59</v>
      </c>
      <c r="B47" s="1"/>
      <c r="C47" s="2">
        <f t="shared" ref="C47:N47" si="52">IF(C46&lt;0,0,IF(C46&gt;C45,C45*C19,C46*C19))</f>
        <v>0</v>
      </c>
      <c r="D47" s="2">
        <f t="shared" si="52"/>
        <v>0</v>
      </c>
      <c r="E47" s="2">
        <f t="shared" si="52"/>
        <v>0</v>
      </c>
      <c r="F47" s="2">
        <f t="shared" si="52"/>
        <v>0</v>
      </c>
      <c r="G47" s="2">
        <f t="shared" si="52"/>
        <v>0</v>
      </c>
      <c r="H47" s="2">
        <f t="shared" si="52"/>
        <v>0</v>
      </c>
      <c r="I47" s="2">
        <f t="shared" si="52"/>
        <v>0</v>
      </c>
      <c r="J47" s="2">
        <f t="shared" si="52"/>
        <v>0</v>
      </c>
      <c r="K47" s="2">
        <f t="shared" si="52"/>
        <v>0</v>
      </c>
      <c r="L47" s="2">
        <f t="shared" si="52"/>
        <v>0</v>
      </c>
      <c r="M47" s="2">
        <f t="shared" si="52"/>
        <v>0</v>
      </c>
      <c r="N47" s="2">
        <f t="shared" si="52"/>
        <v>0</v>
      </c>
      <c r="O47" s="2">
        <f t="shared" si="46"/>
        <v>0</v>
      </c>
      <c r="P47" s="2"/>
      <c r="Q47" s="2">
        <f t="shared" ref="Q47:AB47" si="53">IF(Q46&lt;0,0,IF(Q46&gt;Q45,Q45*Q19,Q46*Q19))</f>
        <v>0</v>
      </c>
      <c r="R47" s="2">
        <f t="shared" si="53"/>
        <v>0</v>
      </c>
      <c r="S47" s="2">
        <f t="shared" si="53"/>
        <v>0</v>
      </c>
      <c r="T47" s="2">
        <f t="shared" si="53"/>
        <v>0</v>
      </c>
      <c r="U47" s="2">
        <f t="shared" si="53"/>
        <v>0</v>
      </c>
      <c r="V47" s="2">
        <f t="shared" si="53"/>
        <v>0</v>
      </c>
      <c r="W47" s="2">
        <f t="shared" si="53"/>
        <v>0</v>
      </c>
      <c r="X47" s="2">
        <f t="shared" si="53"/>
        <v>0</v>
      </c>
      <c r="Y47" s="2">
        <f t="shared" si="53"/>
        <v>0</v>
      </c>
      <c r="Z47" s="2">
        <f t="shared" si="53"/>
        <v>0</v>
      </c>
      <c r="AA47" s="2">
        <f t="shared" si="53"/>
        <v>0</v>
      </c>
      <c r="AB47" s="2">
        <f t="shared" si="53"/>
        <v>0</v>
      </c>
      <c r="AC47" s="8">
        <f t="shared" si="48"/>
        <v>0</v>
      </c>
      <c r="AD47" s="8">
        <f t="shared" si="49"/>
        <v>0</v>
      </c>
    </row>
    <row r="48" spans="1:30" ht="12.75" customHeight="1" x14ac:dyDescent="0.25">
      <c r="A48" s="33" t="s">
        <v>60</v>
      </c>
      <c r="B48" s="33"/>
      <c r="C48" s="2">
        <f t="shared" ref="C48:N48" si="54">C47</f>
        <v>0</v>
      </c>
      <c r="D48" s="2">
        <f t="shared" si="54"/>
        <v>0</v>
      </c>
      <c r="E48" s="2">
        <f t="shared" si="54"/>
        <v>0</v>
      </c>
      <c r="F48" s="2">
        <f t="shared" si="54"/>
        <v>0</v>
      </c>
      <c r="G48" s="2">
        <f t="shared" si="54"/>
        <v>0</v>
      </c>
      <c r="H48" s="2">
        <f t="shared" si="54"/>
        <v>0</v>
      </c>
      <c r="I48" s="2">
        <f t="shared" si="54"/>
        <v>0</v>
      </c>
      <c r="J48" s="2">
        <f t="shared" si="54"/>
        <v>0</v>
      </c>
      <c r="K48" s="2">
        <f t="shared" si="54"/>
        <v>0</v>
      </c>
      <c r="L48" s="2">
        <f t="shared" si="54"/>
        <v>0</v>
      </c>
      <c r="M48" s="2">
        <f t="shared" si="54"/>
        <v>0</v>
      </c>
      <c r="N48" s="2">
        <f t="shared" si="54"/>
        <v>0</v>
      </c>
      <c r="O48" s="2">
        <f t="shared" si="46"/>
        <v>0</v>
      </c>
      <c r="P48" s="2"/>
      <c r="Q48" s="2">
        <f t="shared" ref="Q48:AB48" si="55">Q47</f>
        <v>0</v>
      </c>
      <c r="R48" s="2">
        <f t="shared" si="55"/>
        <v>0</v>
      </c>
      <c r="S48" s="2">
        <f t="shared" si="55"/>
        <v>0</v>
      </c>
      <c r="T48" s="2">
        <f t="shared" si="55"/>
        <v>0</v>
      </c>
      <c r="U48" s="2">
        <f t="shared" si="55"/>
        <v>0</v>
      </c>
      <c r="V48" s="2">
        <f t="shared" si="55"/>
        <v>0</v>
      </c>
      <c r="W48" s="2">
        <f t="shared" si="55"/>
        <v>0</v>
      </c>
      <c r="X48" s="2">
        <f t="shared" si="55"/>
        <v>0</v>
      </c>
      <c r="Y48" s="2">
        <f t="shared" si="55"/>
        <v>0</v>
      </c>
      <c r="Z48" s="2">
        <f t="shared" si="55"/>
        <v>0</v>
      </c>
      <c r="AA48" s="2">
        <f t="shared" si="55"/>
        <v>0</v>
      </c>
      <c r="AB48" s="2">
        <f t="shared" si="55"/>
        <v>0</v>
      </c>
      <c r="AC48" s="8">
        <f t="shared" si="48"/>
        <v>0</v>
      </c>
      <c r="AD48" s="8">
        <f t="shared" si="49"/>
        <v>0</v>
      </c>
    </row>
    <row r="49" spans="1:30" ht="12.75" customHeight="1" x14ac:dyDescent="0.25">
      <c r="A49" s="6" t="s">
        <v>61</v>
      </c>
      <c r="B49" s="2"/>
      <c r="C49" s="2">
        <f t="shared" ref="C49:N49" si="56">C26-C50</f>
        <v>4525</v>
      </c>
      <c r="D49" s="2">
        <f t="shared" si="56"/>
        <v>4840</v>
      </c>
      <c r="E49" s="2">
        <f t="shared" si="56"/>
        <v>5606</v>
      </c>
      <c r="F49" s="2">
        <f t="shared" si="56"/>
        <v>5822.5</v>
      </c>
      <c r="G49" s="2">
        <f t="shared" si="56"/>
        <v>7025</v>
      </c>
      <c r="H49" s="2">
        <f t="shared" si="56"/>
        <v>8146.5</v>
      </c>
      <c r="I49" s="2">
        <f t="shared" si="56"/>
        <v>9376</v>
      </c>
      <c r="J49" s="2">
        <f t="shared" si="56"/>
        <v>10551.5</v>
      </c>
      <c r="K49" s="2">
        <f t="shared" si="56"/>
        <v>10848.5</v>
      </c>
      <c r="L49" s="2">
        <f t="shared" si="56"/>
        <v>12195</v>
      </c>
      <c r="M49" s="2">
        <f t="shared" si="56"/>
        <v>13600</v>
      </c>
      <c r="N49" s="2">
        <f t="shared" si="56"/>
        <v>15305</v>
      </c>
      <c r="O49" s="2"/>
      <c r="P49" s="2"/>
      <c r="Q49" s="2">
        <f t="shared" ref="Q49:AB49" si="57">Q26-Q50</f>
        <v>15995</v>
      </c>
      <c r="R49" s="2">
        <f t="shared" si="57"/>
        <v>17808</v>
      </c>
      <c r="S49" s="2">
        <f t="shared" si="57"/>
        <v>18730</v>
      </c>
      <c r="T49" s="2">
        <f t="shared" si="57"/>
        <v>22015.75</v>
      </c>
      <c r="U49" s="2">
        <f t="shared" si="57"/>
        <v>23086.75</v>
      </c>
      <c r="V49" s="2">
        <f t="shared" si="57"/>
        <v>25396.575000000001</v>
      </c>
      <c r="W49" s="2">
        <f t="shared" si="57"/>
        <v>27285</v>
      </c>
      <c r="X49" s="2">
        <f t="shared" si="57"/>
        <v>30551.974999999999</v>
      </c>
      <c r="Y49" s="2">
        <f t="shared" si="57"/>
        <v>32773.85</v>
      </c>
      <c r="Z49" s="2">
        <f t="shared" si="57"/>
        <v>36150.625</v>
      </c>
      <c r="AA49" s="2">
        <f t="shared" si="57"/>
        <v>38482.300000000003</v>
      </c>
      <c r="AB49" s="2">
        <f t="shared" si="57"/>
        <v>40582.875</v>
      </c>
      <c r="AC49" s="8"/>
      <c r="AD49" s="36"/>
    </row>
    <row r="50" spans="1:30" ht="12.75" customHeight="1" x14ac:dyDescent="0.25">
      <c r="A50" s="41" t="s">
        <v>62</v>
      </c>
      <c r="B50" s="41"/>
      <c r="C50" s="8">
        <f t="shared" ref="C50:N50" si="58">C45-C48</f>
        <v>-4525</v>
      </c>
      <c r="D50" s="8">
        <f t="shared" si="58"/>
        <v>-4360</v>
      </c>
      <c r="E50" s="8">
        <f t="shared" si="58"/>
        <v>-3226</v>
      </c>
      <c r="F50" s="8">
        <f t="shared" si="58"/>
        <v>-3122.5</v>
      </c>
      <c r="G50" s="8">
        <f t="shared" si="58"/>
        <v>-3965</v>
      </c>
      <c r="H50" s="8">
        <f t="shared" si="58"/>
        <v>-4996.5</v>
      </c>
      <c r="I50" s="8">
        <f t="shared" si="58"/>
        <v>-5776</v>
      </c>
      <c r="J50" s="8">
        <f t="shared" si="58"/>
        <v>-6681.5</v>
      </c>
      <c r="K50" s="8">
        <f t="shared" si="58"/>
        <v>-6478.5</v>
      </c>
      <c r="L50" s="8">
        <f t="shared" si="58"/>
        <v>-7195</v>
      </c>
      <c r="M50" s="8">
        <f t="shared" si="58"/>
        <v>-7600</v>
      </c>
      <c r="N50" s="8">
        <f t="shared" si="58"/>
        <v>-7305</v>
      </c>
      <c r="O50" s="8">
        <f>SUM(C50:N50)</f>
        <v>-65231</v>
      </c>
      <c r="P50" s="2"/>
      <c r="Q50" s="8">
        <f t="shared" ref="Q50:AB50" si="59">Q45-Q48</f>
        <v>-5995</v>
      </c>
      <c r="R50" s="8">
        <f t="shared" si="59"/>
        <v>-5808</v>
      </c>
      <c r="S50" s="8">
        <f t="shared" si="59"/>
        <v>-4730</v>
      </c>
      <c r="T50" s="8">
        <f t="shared" si="59"/>
        <v>-5215.75</v>
      </c>
      <c r="U50" s="8">
        <f t="shared" si="59"/>
        <v>-4186.75</v>
      </c>
      <c r="V50" s="8">
        <f t="shared" si="59"/>
        <v>-4096.5750000000007</v>
      </c>
      <c r="W50" s="8">
        <f t="shared" si="59"/>
        <v>-1365</v>
      </c>
      <c r="X50" s="8">
        <f t="shared" si="59"/>
        <v>108.02499999999691</v>
      </c>
      <c r="Y50" s="8">
        <f t="shared" si="59"/>
        <v>2746.1499999999996</v>
      </c>
      <c r="Z50" s="8">
        <f t="shared" si="59"/>
        <v>4349.375</v>
      </c>
      <c r="AA50" s="8">
        <f t="shared" si="59"/>
        <v>7117.6999999999989</v>
      </c>
      <c r="AB50" s="8">
        <f t="shared" si="59"/>
        <v>5617.125</v>
      </c>
      <c r="AC50" s="8">
        <f>SUM(Q50:AB50)</f>
        <v>-11458.700000000004</v>
      </c>
      <c r="AD50" s="8">
        <f>SUM(AC50+O50)</f>
        <v>-76689.700000000012</v>
      </c>
    </row>
    <row r="51" spans="1:30" ht="12.75" customHeight="1" x14ac:dyDescent="0.25">
      <c r="A51" s="2"/>
      <c r="B51" s="2"/>
      <c r="C51" s="2"/>
      <c r="D51" s="2"/>
      <c r="E51" s="2"/>
      <c r="F51" s="2"/>
      <c r="G51" s="2"/>
      <c r="H51" s="2"/>
      <c r="I51" s="2"/>
      <c r="J51" s="2"/>
      <c r="K51" s="2"/>
      <c r="L51" s="2"/>
      <c r="M51" s="2"/>
      <c r="N51" s="2"/>
      <c r="O51" s="2"/>
      <c r="P51" s="2"/>
      <c r="Q51" s="2"/>
      <c r="R51" s="2"/>
      <c r="S51" s="2"/>
      <c r="T51" s="2"/>
      <c r="U51" s="2"/>
      <c r="V51" s="2"/>
      <c r="W51" s="2"/>
      <c r="X51" s="2"/>
      <c r="Y51" s="2"/>
      <c r="Z51" s="2"/>
      <c r="AA51" s="2"/>
      <c r="AB51" s="2"/>
      <c r="AC51" s="2"/>
      <c r="AD51" s="2"/>
    </row>
    <row r="52" spans="1:30" ht="12.75" customHeight="1" x14ac:dyDescent="0.25">
      <c r="B52" s="2"/>
      <c r="C52" s="2"/>
      <c r="D52" s="2"/>
      <c r="E52" s="2"/>
      <c r="F52" s="2"/>
      <c r="G52" s="2"/>
      <c r="H52" s="2"/>
      <c r="I52" s="2"/>
      <c r="J52" s="2"/>
      <c r="K52" s="2"/>
      <c r="L52" s="2"/>
      <c r="M52" s="2"/>
      <c r="N52" s="2"/>
      <c r="O52" s="2"/>
      <c r="P52" s="2"/>
      <c r="Q52" s="2"/>
      <c r="R52" s="2"/>
      <c r="S52" s="2"/>
      <c r="T52" s="2"/>
      <c r="U52" s="2"/>
      <c r="V52" s="2"/>
      <c r="W52" s="2"/>
      <c r="X52" s="2"/>
      <c r="Y52" s="2"/>
      <c r="Z52" s="2"/>
      <c r="AA52" s="2"/>
      <c r="AB52" s="2"/>
      <c r="AC52" s="2"/>
      <c r="AD52" s="2"/>
    </row>
    <row r="53" spans="1:30" ht="12.75" customHeight="1" x14ac:dyDescent="0.25">
      <c r="A53" s="6"/>
      <c r="B53" s="2"/>
      <c r="C53" s="2"/>
      <c r="D53" s="2"/>
      <c r="E53" s="2"/>
      <c r="F53" s="2"/>
      <c r="G53" s="2"/>
      <c r="H53" s="2"/>
      <c r="I53" s="2"/>
      <c r="J53" s="2"/>
      <c r="K53" s="2"/>
      <c r="L53" s="2"/>
      <c r="M53" s="2"/>
      <c r="N53" s="2"/>
      <c r="O53" s="2"/>
      <c r="P53" s="2"/>
      <c r="Q53" s="2"/>
      <c r="R53" s="2"/>
      <c r="S53" s="2"/>
      <c r="T53" s="2"/>
      <c r="U53" s="2"/>
      <c r="V53" s="2"/>
      <c r="W53" s="2"/>
      <c r="X53" s="2"/>
      <c r="Y53" s="2"/>
      <c r="Z53" s="2"/>
      <c r="AA53" s="2"/>
      <c r="AB53" s="2"/>
      <c r="AC53" s="2"/>
      <c r="AD53" s="2"/>
    </row>
    <row r="54" spans="1:30" ht="12.75" customHeight="1" x14ac:dyDescent="0.25">
      <c r="A54" s="6"/>
      <c r="B54" s="2"/>
      <c r="C54" s="2"/>
      <c r="D54" s="2"/>
      <c r="E54" s="2"/>
      <c r="F54" s="2"/>
      <c r="G54" s="2"/>
      <c r="H54" s="2"/>
      <c r="I54" s="2"/>
      <c r="J54" s="2"/>
      <c r="K54" s="2"/>
      <c r="L54" s="2"/>
      <c r="M54" s="2"/>
      <c r="N54" s="2"/>
      <c r="O54" s="2"/>
      <c r="P54" s="2"/>
      <c r="Q54" s="2"/>
      <c r="R54" s="2"/>
      <c r="S54" s="2"/>
      <c r="T54" s="2"/>
      <c r="U54" s="2"/>
      <c r="V54" s="2"/>
      <c r="W54" s="2"/>
      <c r="X54" s="2"/>
      <c r="Y54" s="2"/>
      <c r="Z54" s="2"/>
      <c r="AA54" s="2"/>
      <c r="AB54" s="2"/>
      <c r="AC54" s="2"/>
      <c r="AD54" s="2"/>
    </row>
    <row r="55" spans="1:30" ht="12.75" customHeight="1" x14ac:dyDescent="0.25">
      <c r="A55" s="2"/>
      <c r="B55" s="2"/>
      <c r="C55" s="2"/>
      <c r="D55" s="2"/>
      <c r="E55" s="2"/>
      <c r="F55" s="2"/>
      <c r="G55" s="2"/>
      <c r="H55" s="2"/>
      <c r="I55" s="2"/>
      <c r="J55" s="2"/>
      <c r="K55" s="2"/>
      <c r="L55" s="2"/>
      <c r="M55" s="2"/>
      <c r="N55" s="2"/>
      <c r="O55" s="2"/>
      <c r="P55" s="2"/>
      <c r="Q55" s="2"/>
      <c r="R55" s="2"/>
      <c r="S55" s="2"/>
      <c r="T55" s="2"/>
      <c r="U55" s="2"/>
      <c r="V55" s="2"/>
      <c r="W55" s="2"/>
      <c r="X55" s="2"/>
      <c r="Y55" s="2"/>
      <c r="Z55" s="2"/>
      <c r="AA55" s="2"/>
      <c r="AB55" s="2"/>
      <c r="AC55" s="2"/>
      <c r="AD55" s="2"/>
    </row>
    <row r="56" spans="1:30" ht="12.75" customHeight="1" x14ac:dyDescent="0.25">
      <c r="A56" s="2"/>
      <c r="B56" s="2"/>
      <c r="C56" s="2"/>
      <c r="D56" s="2"/>
      <c r="E56" s="2"/>
      <c r="F56" s="2"/>
      <c r="G56" s="2"/>
      <c r="H56" s="2"/>
      <c r="I56" s="2"/>
      <c r="J56" s="2"/>
      <c r="K56" s="2"/>
      <c r="L56" s="2"/>
      <c r="M56" s="2"/>
      <c r="N56" s="2"/>
      <c r="O56" s="2"/>
      <c r="P56" s="2"/>
      <c r="Q56" s="2"/>
      <c r="R56" s="2"/>
      <c r="S56" s="2"/>
      <c r="T56" s="2"/>
      <c r="U56" s="2"/>
      <c r="V56" s="2"/>
      <c r="W56" s="2"/>
      <c r="X56" s="2"/>
      <c r="Y56" s="2"/>
      <c r="Z56" s="2"/>
      <c r="AA56" s="2"/>
      <c r="AB56" s="2"/>
      <c r="AC56" s="2"/>
      <c r="AD56" s="2"/>
    </row>
    <row r="57" spans="1:30" ht="12.75" customHeight="1" x14ac:dyDescent="0.25">
      <c r="A57" s="2"/>
      <c r="B57" s="2"/>
      <c r="C57" s="2"/>
      <c r="D57" s="2"/>
      <c r="E57" s="2"/>
      <c r="F57" s="2"/>
      <c r="G57" s="2"/>
      <c r="H57" s="2"/>
      <c r="I57" s="2"/>
      <c r="J57" s="2"/>
      <c r="K57" s="2"/>
      <c r="L57" s="2"/>
      <c r="M57" s="2"/>
      <c r="N57" s="2"/>
      <c r="O57" s="2"/>
      <c r="P57" s="2"/>
      <c r="Q57" s="2"/>
      <c r="R57" s="2"/>
      <c r="S57" s="2"/>
      <c r="T57" s="2"/>
      <c r="U57" s="2"/>
      <c r="V57" s="2"/>
      <c r="W57" s="2"/>
      <c r="X57" s="2"/>
      <c r="Y57" s="2"/>
      <c r="Z57" s="2"/>
      <c r="AA57" s="2"/>
      <c r="AB57" s="2"/>
      <c r="AC57" s="2"/>
      <c r="AD57" s="2"/>
    </row>
    <row r="58" spans="1:30" ht="12.75" customHeight="1" x14ac:dyDescent="0.25">
      <c r="A58" s="2"/>
      <c r="B58" s="2"/>
      <c r="C58" s="2"/>
      <c r="D58" s="2"/>
      <c r="E58" s="2"/>
      <c r="F58" s="2"/>
      <c r="G58" s="2"/>
      <c r="H58" s="2"/>
      <c r="I58" s="2"/>
      <c r="J58" s="2"/>
      <c r="K58" s="2"/>
      <c r="L58" s="2"/>
      <c r="M58" s="2"/>
      <c r="N58" s="2"/>
      <c r="O58" s="2"/>
      <c r="P58" s="2"/>
      <c r="Q58" s="2"/>
      <c r="R58" s="2"/>
      <c r="S58" s="2"/>
      <c r="T58" s="2"/>
      <c r="U58" s="2"/>
      <c r="V58" s="2"/>
      <c r="W58" s="2"/>
      <c r="X58" s="2"/>
      <c r="Y58" s="2"/>
      <c r="Z58" s="2"/>
      <c r="AA58" s="2"/>
      <c r="AB58" s="2"/>
      <c r="AC58" s="2"/>
      <c r="AD58" s="2"/>
    </row>
    <row r="59" spans="1:30" ht="12.75" customHeight="1" x14ac:dyDescent="0.25">
      <c r="A59" s="2"/>
      <c r="B59" s="2"/>
      <c r="C59" s="2"/>
      <c r="D59" s="2"/>
      <c r="E59" s="2"/>
      <c r="F59" s="2"/>
      <c r="G59" s="2"/>
      <c r="H59" s="2"/>
      <c r="I59" s="2"/>
      <c r="J59" s="2"/>
      <c r="K59" s="2"/>
      <c r="L59" s="2"/>
      <c r="M59" s="2"/>
      <c r="N59" s="2"/>
      <c r="O59" s="2"/>
      <c r="P59" s="2"/>
      <c r="Q59" s="2"/>
      <c r="R59" s="2"/>
      <c r="S59" s="2"/>
      <c r="T59" s="2"/>
      <c r="U59" s="2"/>
      <c r="V59" s="2"/>
      <c r="W59" s="2"/>
      <c r="X59" s="2"/>
      <c r="Y59" s="2"/>
      <c r="Z59" s="2"/>
      <c r="AA59" s="2"/>
      <c r="AB59" s="2"/>
      <c r="AC59" s="2"/>
      <c r="AD59" s="2"/>
    </row>
    <row r="60" spans="1:30" ht="12.75" customHeight="1" x14ac:dyDescent="0.25">
      <c r="A60" s="2"/>
      <c r="B60" s="2"/>
      <c r="C60" s="2"/>
      <c r="D60" s="2"/>
      <c r="E60" s="2"/>
      <c r="F60" s="2"/>
      <c r="G60" s="2"/>
      <c r="H60" s="2"/>
      <c r="I60" s="2"/>
      <c r="J60" s="2"/>
      <c r="K60" s="2"/>
      <c r="L60" s="2"/>
      <c r="M60" s="2"/>
      <c r="N60" s="2"/>
      <c r="O60" s="2"/>
      <c r="P60" s="2"/>
      <c r="Q60" s="2"/>
      <c r="R60" s="2"/>
      <c r="S60" s="2"/>
      <c r="T60" s="2"/>
      <c r="U60" s="2"/>
      <c r="V60" s="2"/>
      <c r="W60" s="2"/>
      <c r="X60" s="2"/>
      <c r="Y60" s="2"/>
      <c r="Z60" s="2"/>
      <c r="AA60" s="2"/>
      <c r="AB60" s="2"/>
      <c r="AC60" s="2"/>
      <c r="AD60" s="2"/>
    </row>
    <row r="61" spans="1:30" ht="12.75" customHeight="1" x14ac:dyDescent="0.25">
      <c r="A61" s="2"/>
      <c r="B61" s="2"/>
      <c r="C61" s="2"/>
      <c r="D61" s="2"/>
      <c r="E61" s="2"/>
      <c r="F61" s="2"/>
      <c r="G61" s="2"/>
      <c r="H61" s="2"/>
      <c r="I61" s="2"/>
      <c r="J61" s="2"/>
      <c r="K61" s="2"/>
      <c r="L61" s="2"/>
      <c r="M61" s="2"/>
      <c r="N61" s="2"/>
      <c r="O61" s="2"/>
      <c r="P61" s="2"/>
      <c r="Q61" s="2"/>
      <c r="R61" s="2"/>
      <c r="S61" s="2"/>
      <c r="T61" s="2"/>
      <c r="U61" s="2"/>
      <c r="V61" s="2"/>
      <c r="W61" s="2"/>
      <c r="X61" s="2"/>
      <c r="Y61" s="2"/>
      <c r="Z61" s="2"/>
      <c r="AA61" s="2"/>
      <c r="AB61" s="2"/>
      <c r="AC61" s="2"/>
      <c r="AD61" s="2"/>
    </row>
    <row r="62" spans="1:30" ht="12.75" customHeight="1" x14ac:dyDescent="0.25">
      <c r="A62" s="2"/>
      <c r="B62" s="2"/>
      <c r="C62" s="2"/>
      <c r="D62" s="2"/>
      <c r="E62" s="2"/>
      <c r="F62" s="2"/>
      <c r="G62" s="2"/>
      <c r="H62" s="2"/>
      <c r="I62" s="2"/>
      <c r="J62" s="2"/>
      <c r="K62" s="2"/>
      <c r="L62" s="2"/>
      <c r="M62" s="2"/>
      <c r="N62" s="2"/>
      <c r="O62" s="2"/>
      <c r="P62" s="2"/>
      <c r="Q62" s="2"/>
      <c r="R62" s="2"/>
      <c r="S62" s="2"/>
      <c r="T62" s="2"/>
      <c r="U62" s="2"/>
      <c r="V62" s="2"/>
      <c r="W62" s="2"/>
      <c r="X62" s="2"/>
      <c r="Y62" s="2"/>
      <c r="Z62" s="2"/>
      <c r="AA62" s="2"/>
      <c r="AB62" s="2"/>
      <c r="AC62" s="2"/>
      <c r="AD62" s="2"/>
    </row>
    <row r="63" spans="1:30" ht="12.75" customHeight="1" x14ac:dyDescent="0.25">
      <c r="A63" s="2"/>
      <c r="B63" s="2"/>
      <c r="C63" s="2"/>
      <c r="D63" s="2"/>
      <c r="E63" s="2"/>
      <c r="F63" s="2"/>
      <c r="G63" s="2"/>
      <c r="H63" s="2"/>
      <c r="I63" s="2"/>
      <c r="J63" s="2"/>
      <c r="K63" s="2"/>
      <c r="L63" s="2"/>
      <c r="M63" s="2"/>
      <c r="N63" s="2"/>
      <c r="O63" s="2"/>
      <c r="P63" s="2"/>
      <c r="Q63" s="2"/>
      <c r="R63" s="2"/>
      <c r="S63" s="2"/>
      <c r="T63" s="2"/>
      <c r="U63" s="2"/>
      <c r="V63" s="2"/>
      <c r="W63" s="2"/>
      <c r="X63" s="2"/>
      <c r="Y63" s="2"/>
      <c r="Z63" s="2"/>
      <c r="AA63" s="2"/>
      <c r="AB63" s="2"/>
      <c r="AC63" s="2"/>
      <c r="AD63" s="2"/>
    </row>
    <row r="64" spans="1:30" ht="12.75" customHeight="1" x14ac:dyDescent="0.25">
      <c r="A64" s="2"/>
      <c r="B64" s="2"/>
      <c r="C64" s="2"/>
      <c r="D64" s="2"/>
      <c r="E64" s="2"/>
      <c r="F64" s="2"/>
      <c r="G64" s="2"/>
      <c r="H64" s="2"/>
      <c r="I64" s="2"/>
      <c r="J64" s="2"/>
      <c r="K64" s="2"/>
      <c r="L64" s="2"/>
      <c r="M64" s="2"/>
      <c r="N64" s="2"/>
      <c r="O64" s="2"/>
      <c r="P64" s="2"/>
      <c r="Q64" s="2"/>
      <c r="R64" s="2"/>
      <c r="S64" s="2"/>
      <c r="T64" s="2"/>
      <c r="U64" s="2"/>
      <c r="V64" s="2"/>
      <c r="W64" s="2"/>
      <c r="X64" s="2"/>
      <c r="Y64" s="2"/>
      <c r="Z64" s="2"/>
      <c r="AA64" s="2"/>
      <c r="AB64" s="2"/>
      <c r="AC64" s="2"/>
      <c r="AD64" s="2"/>
    </row>
    <row r="65" spans="1:30" ht="12.75" customHeight="1" x14ac:dyDescent="0.25">
      <c r="A65" s="2"/>
      <c r="B65" s="2"/>
      <c r="C65" s="2"/>
      <c r="D65" s="2"/>
      <c r="E65" s="2"/>
      <c r="F65" s="2"/>
      <c r="G65" s="2"/>
      <c r="H65" s="2"/>
      <c r="I65" s="2"/>
      <c r="J65" s="2"/>
      <c r="K65" s="2"/>
      <c r="L65" s="2"/>
      <c r="M65" s="2"/>
      <c r="N65" s="2"/>
      <c r="O65" s="2"/>
      <c r="P65" s="2"/>
      <c r="Q65" s="2"/>
      <c r="R65" s="2"/>
      <c r="S65" s="2"/>
      <c r="T65" s="2"/>
      <c r="U65" s="2"/>
      <c r="V65" s="2"/>
      <c r="W65" s="2"/>
      <c r="X65" s="2"/>
      <c r="Y65" s="2"/>
      <c r="Z65" s="2"/>
      <c r="AA65" s="2"/>
      <c r="AB65" s="2"/>
      <c r="AC65" s="2"/>
      <c r="AD65" s="2"/>
    </row>
    <row r="66" spans="1:30" ht="12.75" customHeight="1" x14ac:dyDescent="0.25">
      <c r="A66" s="2"/>
      <c r="B66" s="2"/>
      <c r="C66" s="2"/>
      <c r="D66" s="2"/>
      <c r="E66" s="2"/>
      <c r="F66" s="2"/>
      <c r="G66" s="2"/>
      <c r="H66" s="2"/>
      <c r="I66" s="2"/>
      <c r="J66" s="2"/>
      <c r="K66" s="2"/>
      <c r="L66" s="2"/>
      <c r="M66" s="2"/>
      <c r="N66" s="2"/>
      <c r="O66" s="2"/>
      <c r="P66" s="2"/>
      <c r="Q66" s="2"/>
      <c r="R66" s="2"/>
      <c r="S66" s="2"/>
      <c r="T66" s="2"/>
      <c r="U66" s="2"/>
      <c r="V66" s="2"/>
      <c r="W66" s="2"/>
      <c r="X66" s="2"/>
      <c r="Y66" s="2"/>
      <c r="Z66" s="2"/>
      <c r="AA66" s="2"/>
      <c r="AB66" s="2"/>
      <c r="AC66" s="2"/>
      <c r="AD66" s="2"/>
    </row>
    <row r="67" spans="1:30" ht="12.75" customHeight="1" x14ac:dyDescent="0.25">
      <c r="A67" s="2"/>
      <c r="B67" s="2"/>
      <c r="C67" s="2"/>
      <c r="D67" s="2"/>
      <c r="E67" s="2"/>
      <c r="F67" s="2"/>
      <c r="G67" s="2"/>
      <c r="H67" s="2"/>
      <c r="I67" s="2"/>
      <c r="J67" s="2"/>
      <c r="K67" s="2"/>
      <c r="L67" s="2"/>
      <c r="M67" s="2"/>
      <c r="N67" s="2"/>
      <c r="O67" s="2"/>
      <c r="P67" s="2"/>
      <c r="Q67" s="2"/>
      <c r="R67" s="2"/>
      <c r="S67" s="2"/>
      <c r="T67" s="2"/>
      <c r="U67" s="2"/>
      <c r="V67" s="2"/>
      <c r="W67" s="2"/>
      <c r="X67" s="2"/>
      <c r="Y67" s="2"/>
      <c r="Z67" s="2"/>
      <c r="AA67" s="2"/>
      <c r="AB67" s="2"/>
      <c r="AC67" s="2"/>
      <c r="AD67" s="2"/>
    </row>
    <row r="68" spans="1:30" ht="12.75" customHeight="1" x14ac:dyDescent="0.25">
      <c r="A68" s="2"/>
      <c r="B68" s="2"/>
      <c r="C68" s="2"/>
      <c r="D68" s="2"/>
      <c r="E68" s="2"/>
      <c r="F68" s="2"/>
      <c r="G68" s="2"/>
      <c r="H68" s="2"/>
      <c r="I68" s="2"/>
      <c r="J68" s="2"/>
      <c r="K68" s="2"/>
      <c r="L68" s="2"/>
      <c r="M68" s="2"/>
      <c r="N68" s="2"/>
      <c r="O68" s="2"/>
      <c r="P68" s="2"/>
      <c r="Q68" s="2"/>
      <c r="R68" s="2"/>
      <c r="S68" s="2"/>
      <c r="T68" s="2"/>
      <c r="U68" s="2"/>
      <c r="V68" s="2"/>
      <c r="W68" s="2"/>
      <c r="X68" s="2"/>
      <c r="Y68" s="2"/>
      <c r="Z68" s="2"/>
      <c r="AA68" s="2"/>
      <c r="AB68" s="2"/>
      <c r="AC68" s="2"/>
      <c r="AD68" s="2"/>
    </row>
    <row r="69" spans="1:30" ht="12.75" customHeight="1" x14ac:dyDescent="0.25">
      <c r="A69" s="2"/>
      <c r="B69" s="2"/>
      <c r="C69" s="2"/>
      <c r="D69" s="2"/>
      <c r="E69" s="2"/>
      <c r="F69" s="2"/>
      <c r="G69" s="2"/>
      <c r="H69" s="2"/>
      <c r="I69" s="2"/>
      <c r="J69" s="2"/>
      <c r="K69" s="2"/>
      <c r="L69" s="2"/>
      <c r="M69" s="2"/>
      <c r="N69" s="2"/>
      <c r="O69" s="2"/>
      <c r="P69" s="2"/>
      <c r="Q69" s="2"/>
      <c r="R69" s="2"/>
      <c r="S69" s="2"/>
      <c r="T69" s="2"/>
      <c r="U69" s="2"/>
      <c r="V69" s="2"/>
      <c r="W69" s="2"/>
      <c r="X69" s="2"/>
      <c r="Y69" s="2"/>
      <c r="Z69" s="2"/>
      <c r="AA69" s="2"/>
      <c r="AB69" s="2"/>
      <c r="AC69" s="2"/>
      <c r="AD69" s="2"/>
    </row>
    <row r="70" spans="1:30" ht="12.75" customHeight="1" x14ac:dyDescent="0.25">
      <c r="A70" s="2"/>
      <c r="B70" s="2"/>
      <c r="C70" s="2"/>
      <c r="D70" s="2"/>
      <c r="E70" s="2"/>
      <c r="F70" s="2"/>
      <c r="G70" s="2"/>
      <c r="H70" s="2"/>
      <c r="I70" s="2"/>
      <c r="J70" s="2"/>
      <c r="K70" s="2"/>
      <c r="L70" s="2"/>
      <c r="M70" s="2"/>
      <c r="N70" s="2"/>
      <c r="O70" s="2"/>
      <c r="P70" s="2"/>
      <c r="Q70" s="2"/>
      <c r="R70" s="2"/>
      <c r="S70" s="2"/>
      <c r="T70" s="2"/>
      <c r="U70" s="2"/>
      <c r="V70" s="2"/>
      <c r="W70" s="2"/>
      <c r="X70" s="2"/>
      <c r="Y70" s="2"/>
      <c r="Z70" s="2"/>
      <c r="AA70" s="2"/>
      <c r="AB70" s="2"/>
      <c r="AC70" s="2"/>
      <c r="AD70" s="2"/>
    </row>
    <row r="71" spans="1:30" ht="12.75" customHeight="1" x14ac:dyDescent="0.25">
      <c r="A71" s="2"/>
      <c r="B71" s="2"/>
      <c r="C71" s="2"/>
      <c r="D71" s="2"/>
      <c r="E71" s="2"/>
      <c r="F71" s="2"/>
      <c r="G71" s="2"/>
      <c r="H71" s="2"/>
      <c r="I71" s="2"/>
      <c r="J71" s="2"/>
      <c r="K71" s="2"/>
      <c r="L71" s="2"/>
      <c r="M71" s="2"/>
      <c r="N71" s="2"/>
      <c r="O71" s="2"/>
      <c r="P71" s="2"/>
      <c r="Q71" s="2"/>
      <c r="R71" s="2"/>
      <c r="S71" s="2"/>
      <c r="T71" s="2"/>
      <c r="U71" s="2"/>
      <c r="V71" s="2"/>
      <c r="W71" s="2"/>
      <c r="X71" s="2"/>
      <c r="Y71" s="2"/>
      <c r="Z71" s="2"/>
      <c r="AA71" s="2"/>
      <c r="AB71" s="2"/>
      <c r="AC71" s="2"/>
      <c r="AD71" s="2"/>
    </row>
    <row r="72" spans="1:30" ht="12.75" customHeight="1" x14ac:dyDescent="0.25">
      <c r="A72" s="2"/>
      <c r="B72" s="2"/>
      <c r="C72" s="2"/>
      <c r="D72" s="2"/>
      <c r="E72" s="2"/>
      <c r="F72" s="2"/>
      <c r="G72" s="2"/>
      <c r="H72" s="2"/>
      <c r="I72" s="2"/>
      <c r="J72" s="2"/>
      <c r="K72" s="2"/>
      <c r="L72" s="2"/>
      <c r="M72" s="2"/>
      <c r="N72" s="2"/>
      <c r="O72" s="2"/>
      <c r="P72" s="2"/>
      <c r="Q72" s="2"/>
      <c r="R72" s="2"/>
      <c r="S72" s="2"/>
      <c r="T72" s="2"/>
      <c r="U72" s="2"/>
      <c r="V72" s="2"/>
      <c r="W72" s="2"/>
      <c r="X72" s="2"/>
      <c r="Y72" s="2"/>
      <c r="Z72" s="2"/>
      <c r="AA72" s="2"/>
      <c r="AB72" s="2"/>
      <c r="AC72" s="2"/>
      <c r="AD72" s="2"/>
    </row>
    <row r="73" spans="1:30" ht="12.75" customHeight="1" x14ac:dyDescent="0.25">
      <c r="A73" s="2"/>
      <c r="B73" s="2"/>
      <c r="C73" s="2"/>
      <c r="D73" s="2"/>
      <c r="E73" s="2"/>
      <c r="F73" s="2"/>
      <c r="G73" s="2"/>
      <c r="H73" s="2"/>
      <c r="I73" s="2"/>
      <c r="J73" s="2"/>
      <c r="K73" s="2"/>
      <c r="L73" s="2"/>
      <c r="M73" s="2"/>
      <c r="N73" s="2"/>
      <c r="O73" s="2"/>
      <c r="P73" s="2"/>
      <c r="Q73" s="2"/>
      <c r="R73" s="2"/>
      <c r="S73" s="2"/>
      <c r="T73" s="2"/>
      <c r="U73" s="2"/>
      <c r="V73" s="2"/>
      <c r="W73" s="2"/>
      <c r="X73" s="2"/>
      <c r="Y73" s="2"/>
      <c r="Z73" s="2"/>
      <c r="AA73" s="2"/>
      <c r="AB73" s="2"/>
      <c r="AC73" s="2"/>
      <c r="AD73" s="2"/>
    </row>
    <row r="74" spans="1:30" ht="12.75" customHeight="1" x14ac:dyDescent="0.25">
      <c r="A74" s="2"/>
      <c r="B74" s="2"/>
      <c r="C74" s="2"/>
      <c r="D74" s="2"/>
      <c r="E74" s="2"/>
      <c r="F74" s="2"/>
      <c r="G74" s="2"/>
      <c r="H74" s="2"/>
      <c r="I74" s="2"/>
      <c r="J74" s="2"/>
      <c r="K74" s="2"/>
      <c r="L74" s="2"/>
      <c r="M74" s="2"/>
      <c r="N74" s="2"/>
      <c r="O74" s="2"/>
      <c r="P74" s="2"/>
      <c r="Q74" s="2"/>
      <c r="R74" s="2"/>
      <c r="S74" s="2"/>
      <c r="T74" s="2"/>
      <c r="U74" s="2"/>
      <c r="V74" s="2"/>
      <c r="W74" s="2"/>
      <c r="X74" s="2"/>
      <c r="Y74" s="2"/>
      <c r="Z74" s="2"/>
      <c r="AA74" s="2"/>
      <c r="AB74" s="2"/>
      <c r="AC74" s="2"/>
      <c r="AD74" s="2"/>
    </row>
    <row r="75" spans="1:30" ht="12.75" customHeight="1" x14ac:dyDescent="0.25">
      <c r="A75" s="2"/>
      <c r="B75" s="2"/>
      <c r="C75" s="2"/>
      <c r="D75" s="2"/>
      <c r="E75" s="2"/>
      <c r="F75" s="2"/>
      <c r="G75" s="2"/>
      <c r="H75" s="2"/>
      <c r="I75" s="2"/>
      <c r="J75" s="2"/>
      <c r="K75" s="2"/>
      <c r="L75" s="2"/>
      <c r="M75" s="2"/>
      <c r="N75" s="2"/>
      <c r="O75" s="2"/>
      <c r="P75" s="2"/>
      <c r="Q75" s="2"/>
      <c r="R75" s="2"/>
      <c r="S75" s="2"/>
      <c r="T75" s="2"/>
      <c r="U75" s="2"/>
      <c r="V75" s="2"/>
      <c r="W75" s="2"/>
      <c r="X75" s="2"/>
      <c r="Y75" s="2"/>
      <c r="Z75" s="2"/>
      <c r="AA75" s="2"/>
      <c r="AB75" s="2"/>
      <c r="AC75" s="2"/>
      <c r="AD75" s="2"/>
    </row>
    <row r="76" spans="1:30" ht="12.75" customHeight="1" x14ac:dyDescent="0.25">
      <c r="A76" s="2"/>
      <c r="B76" s="2"/>
      <c r="C76" s="2"/>
      <c r="D76" s="2"/>
      <c r="E76" s="2"/>
      <c r="F76" s="2"/>
      <c r="G76" s="2"/>
      <c r="H76" s="2"/>
      <c r="I76" s="2"/>
      <c r="J76" s="2"/>
      <c r="K76" s="2"/>
      <c r="L76" s="2"/>
      <c r="M76" s="2"/>
      <c r="N76" s="2"/>
      <c r="O76" s="2"/>
      <c r="P76" s="2"/>
      <c r="Q76" s="2"/>
      <c r="R76" s="2"/>
      <c r="S76" s="2"/>
      <c r="T76" s="2"/>
      <c r="U76" s="2"/>
      <c r="V76" s="2"/>
      <c r="W76" s="2"/>
      <c r="X76" s="2"/>
      <c r="Y76" s="2"/>
      <c r="Z76" s="2"/>
      <c r="AA76" s="2"/>
      <c r="AB76" s="2"/>
      <c r="AC76" s="2"/>
      <c r="AD76" s="2"/>
    </row>
    <row r="77" spans="1:30" ht="12.75" customHeight="1" x14ac:dyDescent="0.25">
      <c r="A77" s="2"/>
      <c r="B77" s="2"/>
      <c r="C77" s="2"/>
      <c r="D77" s="2"/>
      <c r="E77" s="2"/>
      <c r="F77" s="2"/>
      <c r="G77" s="2"/>
      <c r="H77" s="2"/>
      <c r="I77" s="2"/>
      <c r="J77" s="2"/>
      <c r="K77" s="2"/>
      <c r="L77" s="2"/>
      <c r="M77" s="2"/>
      <c r="N77" s="2"/>
      <c r="O77" s="2"/>
      <c r="P77" s="2"/>
      <c r="Q77" s="2"/>
      <c r="R77" s="2"/>
      <c r="S77" s="2"/>
      <c r="T77" s="2"/>
      <c r="U77" s="2"/>
      <c r="V77" s="2"/>
      <c r="W77" s="2"/>
      <c r="X77" s="2"/>
      <c r="Y77" s="2"/>
      <c r="Z77" s="2"/>
      <c r="AA77" s="2"/>
      <c r="AB77" s="2"/>
      <c r="AC77" s="2"/>
      <c r="AD77" s="2"/>
    </row>
    <row r="78" spans="1:30" ht="12.75" customHeight="1" x14ac:dyDescent="0.25">
      <c r="A78" s="2"/>
      <c r="B78" s="2"/>
      <c r="C78" s="2"/>
      <c r="D78" s="2"/>
      <c r="E78" s="2"/>
      <c r="F78" s="2"/>
      <c r="G78" s="2"/>
      <c r="H78" s="2"/>
      <c r="I78" s="2"/>
      <c r="J78" s="2"/>
      <c r="K78" s="2"/>
      <c r="L78" s="2"/>
      <c r="M78" s="2"/>
      <c r="N78" s="2"/>
      <c r="O78" s="2"/>
      <c r="P78" s="2"/>
      <c r="Q78" s="2"/>
      <c r="R78" s="2"/>
      <c r="S78" s="2"/>
      <c r="T78" s="2"/>
      <c r="U78" s="2"/>
      <c r="V78" s="2"/>
      <c r="W78" s="2"/>
      <c r="X78" s="2"/>
      <c r="Y78" s="2"/>
      <c r="Z78" s="2"/>
      <c r="AA78" s="2"/>
      <c r="AB78" s="2"/>
      <c r="AC78" s="2"/>
      <c r="AD78" s="2"/>
    </row>
    <row r="79" spans="1:30" ht="12.75" customHeight="1" x14ac:dyDescent="0.25">
      <c r="A79" s="2"/>
      <c r="B79" s="2"/>
      <c r="C79" s="2"/>
      <c r="D79" s="2"/>
      <c r="E79" s="2"/>
      <c r="F79" s="2"/>
      <c r="G79" s="2"/>
      <c r="H79" s="2"/>
      <c r="I79" s="2"/>
      <c r="J79" s="2"/>
      <c r="K79" s="2"/>
      <c r="L79" s="2"/>
      <c r="M79" s="2"/>
      <c r="N79" s="2"/>
      <c r="O79" s="2"/>
      <c r="P79" s="2"/>
      <c r="Q79" s="2"/>
      <c r="R79" s="2"/>
      <c r="S79" s="2"/>
      <c r="T79" s="2"/>
      <c r="U79" s="2"/>
      <c r="V79" s="2"/>
      <c r="W79" s="2"/>
      <c r="X79" s="2"/>
      <c r="Y79" s="2"/>
      <c r="Z79" s="2"/>
      <c r="AA79" s="2"/>
      <c r="AB79" s="2"/>
      <c r="AC79" s="2"/>
      <c r="AD79" s="2"/>
    </row>
    <row r="80" spans="1:30" ht="12.75" customHeight="1" x14ac:dyDescent="0.25">
      <c r="A80" s="2"/>
      <c r="B80" s="2"/>
      <c r="C80" s="2"/>
      <c r="D80" s="2"/>
      <c r="E80" s="2"/>
      <c r="F80" s="2"/>
      <c r="G80" s="2"/>
      <c r="H80" s="2"/>
      <c r="I80" s="2"/>
      <c r="J80" s="2"/>
      <c r="K80" s="2"/>
      <c r="L80" s="2"/>
      <c r="M80" s="2"/>
      <c r="N80" s="2"/>
      <c r="O80" s="2"/>
      <c r="P80" s="2"/>
      <c r="Q80" s="2"/>
      <c r="R80" s="2"/>
      <c r="S80" s="2"/>
      <c r="T80" s="2"/>
      <c r="U80" s="2"/>
      <c r="V80" s="2"/>
      <c r="W80" s="2"/>
      <c r="X80" s="2"/>
      <c r="Y80" s="2"/>
      <c r="Z80" s="2"/>
      <c r="AA80" s="2"/>
      <c r="AB80" s="2"/>
      <c r="AC80" s="2"/>
      <c r="AD80" s="2"/>
    </row>
    <row r="81" spans="1:30" ht="12.75" customHeight="1" x14ac:dyDescent="0.25">
      <c r="A81" s="2"/>
      <c r="B81" s="2"/>
      <c r="C81" s="2"/>
      <c r="D81" s="2"/>
      <c r="E81" s="2"/>
      <c r="F81" s="2"/>
      <c r="G81" s="2"/>
      <c r="H81" s="2"/>
      <c r="I81" s="2"/>
      <c r="J81" s="2"/>
      <c r="K81" s="2"/>
      <c r="L81" s="2"/>
      <c r="M81" s="2"/>
      <c r="N81" s="2"/>
      <c r="O81" s="2"/>
      <c r="P81" s="2"/>
      <c r="Q81" s="2"/>
      <c r="R81" s="2"/>
      <c r="S81" s="2"/>
      <c r="T81" s="2"/>
      <c r="U81" s="2"/>
      <c r="V81" s="2"/>
      <c r="W81" s="2"/>
      <c r="X81" s="2"/>
      <c r="Y81" s="2"/>
      <c r="Z81" s="2"/>
      <c r="AA81" s="2"/>
      <c r="AB81" s="2"/>
      <c r="AC81" s="2"/>
      <c r="AD81" s="2"/>
    </row>
    <row r="82" spans="1:30" ht="12.75" customHeight="1" x14ac:dyDescent="0.25">
      <c r="A82" s="2"/>
      <c r="B82" s="2"/>
      <c r="C82" s="2"/>
      <c r="D82" s="2"/>
      <c r="E82" s="2"/>
      <c r="F82" s="2"/>
      <c r="G82" s="2"/>
      <c r="H82" s="2"/>
      <c r="I82" s="2"/>
      <c r="J82" s="2"/>
      <c r="K82" s="2"/>
      <c r="L82" s="2"/>
      <c r="M82" s="2"/>
      <c r="N82" s="2"/>
      <c r="O82" s="2"/>
      <c r="P82" s="2"/>
      <c r="Q82" s="2"/>
      <c r="R82" s="2"/>
      <c r="S82" s="2"/>
      <c r="T82" s="2"/>
      <c r="U82" s="2"/>
      <c r="V82" s="2"/>
      <c r="W82" s="2"/>
      <c r="X82" s="2"/>
      <c r="Y82" s="2"/>
      <c r="Z82" s="2"/>
      <c r="AA82" s="2"/>
      <c r="AB82" s="2"/>
      <c r="AC82" s="2"/>
      <c r="AD82" s="2"/>
    </row>
    <row r="83" spans="1:30" ht="12.75" customHeight="1" x14ac:dyDescent="0.25">
      <c r="A83" s="2"/>
      <c r="B83" s="2"/>
      <c r="C83" s="2"/>
      <c r="D83" s="2"/>
      <c r="E83" s="2"/>
      <c r="F83" s="2"/>
      <c r="G83" s="2"/>
      <c r="H83" s="2"/>
      <c r="I83" s="2"/>
      <c r="J83" s="2"/>
      <c r="K83" s="2"/>
      <c r="L83" s="2"/>
      <c r="M83" s="2"/>
      <c r="N83" s="2"/>
      <c r="O83" s="2"/>
      <c r="P83" s="2"/>
      <c r="Q83" s="2"/>
      <c r="R83" s="2"/>
      <c r="S83" s="2"/>
      <c r="T83" s="2"/>
      <c r="U83" s="2"/>
      <c r="V83" s="2"/>
      <c r="W83" s="2"/>
      <c r="X83" s="2"/>
      <c r="Y83" s="2"/>
      <c r="Z83" s="2"/>
      <c r="AA83" s="2"/>
      <c r="AB83" s="2"/>
      <c r="AC83" s="2"/>
      <c r="AD83" s="2"/>
    </row>
    <row r="84" spans="1:30" ht="12.75" customHeight="1" x14ac:dyDescent="0.25">
      <c r="A84" s="2"/>
      <c r="B84" s="2"/>
      <c r="C84" s="2"/>
      <c r="D84" s="2"/>
      <c r="E84" s="2"/>
      <c r="F84" s="2"/>
      <c r="G84" s="2"/>
      <c r="H84" s="2"/>
      <c r="I84" s="2"/>
      <c r="J84" s="2"/>
      <c r="K84" s="2"/>
      <c r="L84" s="2"/>
      <c r="M84" s="2"/>
      <c r="N84" s="2"/>
      <c r="O84" s="2"/>
      <c r="P84" s="2"/>
      <c r="Q84" s="2"/>
      <c r="R84" s="2"/>
      <c r="S84" s="2"/>
      <c r="T84" s="2"/>
      <c r="U84" s="2"/>
      <c r="V84" s="2"/>
      <c r="W84" s="2"/>
      <c r="X84" s="2"/>
      <c r="Y84" s="2"/>
      <c r="Z84" s="2"/>
      <c r="AA84" s="2"/>
      <c r="AB84" s="2"/>
      <c r="AC84" s="2"/>
      <c r="AD84" s="2"/>
    </row>
    <row r="85" spans="1:30" ht="12.75" customHeight="1" x14ac:dyDescent="0.25">
      <c r="A85" s="2"/>
      <c r="B85" s="2"/>
      <c r="C85" s="2"/>
      <c r="D85" s="2"/>
      <c r="E85" s="2"/>
      <c r="F85" s="2"/>
      <c r="G85" s="2"/>
      <c r="H85" s="2"/>
      <c r="I85" s="2"/>
      <c r="J85" s="2"/>
      <c r="K85" s="2"/>
      <c r="L85" s="2"/>
      <c r="M85" s="2"/>
      <c r="N85" s="2"/>
      <c r="O85" s="2"/>
      <c r="P85" s="2"/>
      <c r="Q85" s="2"/>
      <c r="R85" s="2"/>
      <c r="S85" s="2"/>
      <c r="T85" s="2"/>
      <c r="U85" s="2"/>
      <c r="V85" s="2"/>
      <c r="W85" s="2"/>
      <c r="X85" s="2"/>
      <c r="Y85" s="2"/>
      <c r="Z85" s="2"/>
      <c r="AA85" s="2"/>
      <c r="AB85" s="2"/>
      <c r="AC85" s="2"/>
      <c r="AD85" s="2"/>
    </row>
    <row r="86" spans="1:30" ht="12.75" customHeight="1" x14ac:dyDescent="0.25">
      <c r="A86" s="2"/>
      <c r="B86" s="2"/>
      <c r="C86" s="2"/>
      <c r="D86" s="2"/>
      <c r="E86" s="2"/>
      <c r="F86" s="2"/>
      <c r="G86" s="2"/>
      <c r="H86" s="2"/>
      <c r="I86" s="2"/>
      <c r="J86" s="2"/>
      <c r="K86" s="2"/>
      <c r="L86" s="2"/>
      <c r="M86" s="2"/>
      <c r="N86" s="2"/>
      <c r="O86" s="2"/>
      <c r="P86" s="2"/>
      <c r="Q86" s="2"/>
      <c r="R86" s="2"/>
      <c r="S86" s="2"/>
      <c r="T86" s="2"/>
      <c r="U86" s="2"/>
      <c r="V86" s="2"/>
      <c r="W86" s="2"/>
      <c r="X86" s="2"/>
      <c r="Y86" s="2"/>
      <c r="Z86" s="2"/>
      <c r="AA86" s="2"/>
      <c r="AB86" s="2"/>
      <c r="AC86" s="2"/>
      <c r="AD86" s="2"/>
    </row>
    <row r="87" spans="1:30" ht="12.75" customHeight="1" x14ac:dyDescent="0.25">
      <c r="A87" s="2"/>
      <c r="B87" s="2"/>
      <c r="C87" s="2"/>
      <c r="D87" s="2"/>
      <c r="E87" s="2"/>
      <c r="F87" s="2"/>
      <c r="G87" s="2"/>
      <c r="H87" s="2"/>
      <c r="I87" s="2"/>
      <c r="J87" s="2"/>
      <c r="K87" s="2"/>
      <c r="L87" s="2"/>
      <c r="M87" s="2"/>
      <c r="N87" s="2"/>
      <c r="O87" s="2"/>
      <c r="P87" s="2"/>
      <c r="Q87" s="2"/>
      <c r="R87" s="2"/>
      <c r="S87" s="2"/>
      <c r="T87" s="2"/>
      <c r="U87" s="2"/>
      <c r="V87" s="2"/>
      <c r="W87" s="2"/>
      <c r="X87" s="2"/>
      <c r="Y87" s="2"/>
      <c r="Z87" s="2"/>
      <c r="AA87" s="2"/>
      <c r="AB87" s="2"/>
      <c r="AC87" s="2"/>
      <c r="AD87" s="2"/>
    </row>
    <row r="88" spans="1:30" ht="12.75" customHeight="1" x14ac:dyDescent="0.25">
      <c r="A88" s="2"/>
      <c r="B88" s="2"/>
      <c r="C88" s="2"/>
      <c r="D88" s="2"/>
      <c r="E88" s="2"/>
      <c r="F88" s="2"/>
      <c r="G88" s="2"/>
      <c r="H88" s="2"/>
      <c r="I88" s="2"/>
      <c r="J88" s="2"/>
      <c r="K88" s="2"/>
      <c r="L88" s="2"/>
      <c r="M88" s="2"/>
      <c r="N88" s="2"/>
      <c r="O88" s="2"/>
      <c r="P88" s="2"/>
      <c r="Q88" s="2"/>
      <c r="R88" s="2"/>
      <c r="S88" s="2"/>
      <c r="T88" s="2"/>
      <c r="U88" s="2"/>
      <c r="V88" s="2"/>
      <c r="W88" s="2"/>
      <c r="X88" s="2"/>
      <c r="Y88" s="2"/>
      <c r="Z88" s="2"/>
      <c r="AA88" s="2"/>
      <c r="AB88" s="2"/>
      <c r="AC88" s="2"/>
      <c r="AD88" s="2"/>
    </row>
    <row r="89" spans="1:30" ht="12.75" customHeight="1" x14ac:dyDescent="0.25">
      <c r="A89" s="2"/>
      <c r="B89" s="2"/>
      <c r="C89" s="2"/>
      <c r="D89" s="2"/>
      <c r="E89" s="2"/>
      <c r="F89" s="2"/>
      <c r="G89" s="2"/>
      <c r="H89" s="2"/>
      <c r="I89" s="2"/>
      <c r="J89" s="2"/>
      <c r="K89" s="2"/>
      <c r="L89" s="2"/>
      <c r="M89" s="2"/>
      <c r="N89" s="2"/>
      <c r="O89" s="2"/>
      <c r="P89" s="2"/>
      <c r="Q89" s="2"/>
      <c r="R89" s="2"/>
      <c r="S89" s="2"/>
      <c r="T89" s="2"/>
      <c r="U89" s="2"/>
      <c r="V89" s="2"/>
      <c r="W89" s="2"/>
      <c r="X89" s="2"/>
      <c r="Y89" s="2"/>
      <c r="Z89" s="2"/>
      <c r="AA89" s="2"/>
      <c r="AB89" s="2"/>
      <c r="AC89" s="2"/>
      <c r="AD89" s="2"/>
    </row>
    <row r="90" spans="1:30" ht="12.75" customHeight="1" x14ac:dyDescent="0.25">
      <c r="A90" s="2"/>
      <c r="B90" s="2"/>
      <c r="C90" s="2"/>
      <c r="D90" s="2"/>
      <c r="E90" s="2"/>
      <c r="F90" s="2"/>
      <c r="G90" s="2"/>
      <c r="H90" s="2"/>
      <c r="I90" s="2"/>
      <c r="J90" s="2"/>
      <c r="K90" s="2"/>
      <c r="L90" s="2"/>
      <c r="M90" s="2"/>
      <c r="N90" s="2"/>
      <c r="O90" s="2"/>
      <c r="P90" s="2"/>
      <c r="Q90" s="2"/>
      <c r="R90" s="2"/>
      <c r="S90" s="2"/>
      <c r="T90" s="2"/>
      <c r="U90" s="2"/>
      <c r="V90" s="2"/>
      <c r="W90" s="2"/>
      <c r="X90" s="2"/>
      <c r="Y90" s="2"/>
      <c r="Z90" s="2"/>
      <c r="AA90" s="2"/>
      <c r="AB90" s="2"/>
      <c r="AC90" s="2"/>
      <c r="AD90" s="2"/>
    </row>
    <row r="91" spans="1:30" ht="12.75" customHeight="1" x14ac:dyDescent="0.25">
      <c r="A91" s="2"/>
      <c r="B91" s="2"/>
      <c r="C91" s="2"/>
      <c r="D91" s="2"/>
      <c r="E91" s="2"/>
      <c r="F91" s="2"/>
      <c r="G91" s="2"/>
      <c r="H91" s="2"/>
      <c r="I91" s="2"/>
      <c r="J91" s="2"/>
      <c r="K91" s="2"/>
      <c r="L91" s="2"/>
      <c r="M91" s="2"/>
      <c r="N91" s="2"/>
      <c r="O91" s="2"/>
      <c r="P91" s="2"/>
      <c r="Q91" s="2"/>
      <c r="R91" s="2"/>
      <c r="S91" s="2"/>
      <c r="T91" s="2"/>
      <c r="U91" s="2"/>
      <c r="V91" s="2"/>
      <c r="W91" s="2"/>
      <c r="X91" s="2"/>
      <c r="Y91" s="2"/>
      <c r="Z91" s="2"/>
      <c r="AA91" s="2"/>
      <c r="AB91" s="2"/>
      <c r="AC91" s="2"/>
      <c r="AD91" s="2"/>
    </row>
    <row r="92" spans="1:30" ht="12.75" customHeight="1" x14ac:dyDescent="0.25">
      <c r="A92" s="2"/>
      <c r="B92" s="2"/>
      <c r="C92" s="2"/>
      <c r="D92" s="2"/>
      <c r="E92" s="2"/>
      <c r="F92" s="2"/>
      <c r="G92" s="2"/>
      <c r="H92" s="2"/>
      <c r="I92" s="2"/>
      <c r="J92" s="2"/>
      <c r="K92" s="2"/>
      <c r="L92" s="2"/>
      <c r="M92" s="2"/>
      <c r="N92" s="2"/>
      <c r="O92" s="2"/>
      <c r="P92" s="2"/>
      <c r="Q92" s="2"/>
      <c r="R92" s="2"/>
      <c r="S92" s="2"/>
      <c r="T92" s="2"/>
      <c r="U92" s="2"/>
      <c r="V92" s="2"/>
      <c r="W92" s="2"/>
      <c r="X92" s="2"/>
      <c r="Y92" s="2"/>
      <c r="Z92" s="2"/>
      <c r="AA92" s="2"/>
      <c r="AB92" s="2"/>
      <c r="AC92" s="2"/>
      <c r="AD92" s="2"/>
    </row>
    <row r="93" spans="1:30" ht="12.75" customHeight="1" x14ac:dyDescent="0.25">
      <c r="A93" s="2"/>
      <c r="B93" s="2"/>
      <c r="C93" s="2"/>
      <c r="D93" s="2"/>
      <c r="E93" s="2"/>
      <c r="F93" s="2"/>
      <c r="G93" s="2"/>
      <c r="H93" s="2"/>
      <c r="I93" s="2"/>
      <c r="J93" s="2"/>
      <c r="K93" s="2"/>
      <c r="L93" s="2"/>
      <c r="M93" s="2"/>
      <c r="N93" s="2"/>
      <c r="O93" s="2"/>
      <c r="P93" s="2"/>
      <c r="Q93" s="2"/>
      <c r="R93" s="2"/>
      <c r="S93" s="2"/>
      <c r="T93" s="2"/>
      <c r="U93" s="2"/>
      <c r="V93" s="2"/>
      <c r="W93" s="2"/>
      <c r="X93" s="2"/>
      <c r="Y93" s="2"/>
      <c r="Z93" s="2"/>
      <c r="AA93" s="2"/>
      <c r="AB93" s="2"/>
      <c r="AC93" s="2"/>
      <c r="AD93" s="2"/>
    </row>
    <row r="94" spans="1:30" ht="12.75" customHeight="1" x14ac:dyDescent="0.25">
      <c r="A94" s="2"/>
      <c r="B94" s="2"/>
      <c r="C94" s="2"/>
      <c r="D94" s="2"/>
      <c r="E94" s="2"/>
      <c r="F94" s="2"/>
      <c r="G94" s="2"/>
      <c r="H94" s="2"/>
      <c r="I94" s="2"/>
      <c r="J94" s="2"/>
      <c r="K94" s="2"/>
      <c r="L94" s="2"/>
      <c r="M94" s="2"/>
      <c r="N94" s="2"/>
      <c r="O94" s="2"/>
      <c r="P94" s="2"/>
      <c r="Q94" s="2"/>
      <c r="R94" s="2"/>
      <c r="S94" s="2"/>
      <c r="T94" s="2"/>
      <c r="U94" s="2"/>
      <c r="V94" s="2"/>
      <c r="W94" s="2"/>
      <c r="X94" s="2"/>
      <c r="Y94" s="2"/>
      <c r="Z94" s="2"/>
      <c r="AA94" s="2"/>
      <c r="AB94" s="2"/>
      <c r="AC94" s="2"/>
      <c r="AD94" s="2"/>
    </row>
    <row r="95" spans="1:30" ht="12.75" customHeight="1" x14ac:dyDescent="0.25">
      <c r="A95" s="2"/>
      <c r="B95" s="2"/>
      <c r="C95" s="2"/>
      <c r="D95" s="2"/>
      <c r="E95" s="2"/>
      <c r="F95" s="2"/>
      <c r="G95" s="2"/>
      <c r="H95" s="2"/>
      <c r="I95" s="2"/>
      <c r="J95" s="2"/>
      <c r="K95" s="2"/>
      <c r="L95" s="2"/>
      <c r="M95" s="2"/>
      <c r="N95" s="2"/>
      <c r="O95" s="2"/>
      <c r="P95" s="2"/>
      <c r="Q95" s="2"/>
      <c r="R95" s="2"/>
      <c r="S95" s="2"/>
      <c r="T95" s="2"/>
      <c r="U95" s="2"/>
      <c r="V95" s="2"/>
      <c r="W95" s="2"/>
      <c r="X95" s="2"/>
      <c r="Y95" s="2"/>
      <c r="Z95" s="2"/>
      <c r="AA95" s="2"/>
      <c r="AB95" s="2"/>
      <c r="AC95" s="2"/>
      <c r="AD95" s="2"/>
    </row>
    <row r="96" spans="1:30" ht="12.75" customHeight="1" x14ac:dyDescent="0.25">
      <c r="A96" s="2"/>
      <c r="B96" s="2"/>
      <c r="C96" s="2"/>
      <c r="D96" s="2"/>
      <c r="E96" s="2"/>
      <c r="F96" s="2"/>
      <c r="G96" s="2"/>
      <c r="H96" s="2"/>
      <c r="I96" s="2"/>
      <c r="J96" s="2"/>
      <c r="K96" s="2"/>
      <c r="L96" s="2"/>
      <c r="M96" s="2"/>
      <c r="N96" s="2"/>
      <c r="O96" s="2"/>
      <c r="P96" s="2"/>
      <c r="Q96" s="2"/>
      <c r="R96" s="2"/>
      <c r="S96" s="2"/>
      <c r="T96" s="2"/>
      <c r="U96" s="2"/>
      <c r="V96" s="2"/>
      <c r="W96" s="2"/>
      <c r="X96" s="2"/>
      <c r="Y96" s="2"/>
      <c r="Z96" s="2"/>
      <c r="AA96" s="2"/>
      <c r="AB96" s="2"/>
      <c r="AC96" s="2"/>
      <c r="AD96" s="2"/>
    </row>
    <row r="97" spans="1:30" ht="12.75" customHeight="1" x14ac:dyDescent="0.25">
      <c r="A97" s="2"/>
      <c r="B97" s="2"/>
      <c r="C97" s="2"/>
      <c r="D97" s="2"/>
      <c r="E97" s="2"/>
      <c r="F97" s="2"/>
      <c r="G97" s="2"/>
      <c r="H97" s="2"/>
      <c r="I97" s="2"/>
      <c r="J97" s="2"/>
      <c r="K97" s="2"/>
      <c r="L97" s="2"/>
      <c r="M97" s="2"/>
      <c r="N97" s="2"/>
      <c r="O97" s="2"/>
      <c r="P97" s="2"/>
      <c r="Q97" s="2"/>
      <c r="R97" s="2"/>
      <c r="S97" s="2"/>
      <c r="T97" s="2"/>
      <c r="U97" s="2"/>
      <c r="V97" s="2"/>
      <c r="W97" s="2"/>
      <c r="X97" s="2"/>
      <c r="Y97" s="2"/>
      <c r="Z97" s="2"/>
      <c r="AA97" s="2"/>
      <c r="AB97" s="2"/>
      <c r="AC97" s="2"/>
      <c r="AD97" s="2"/>
    </row>
    <row r="98" spans="1:30" ht="12.75" customHeight="1" x14ac:dyDescent="0.25">
      <c r="A98" s="2"/>
      <c r="B98" s="2"/>
      <c r="C98" s="2"/>
      <c r="D98" s="2"/>
      <c r="E98" s="2"/>
      <c r="F98" s="2"/>
      <c r="G98" s="2"/>
      <c r="H98" s="2"/>
      <c r="I98" s="2"/>
      <c r="J98" s="2"/>
      <c r="K98" s="2"/>
      <c r="L98" s="2"/>
      <c r="M98" s="2"/>
      <c r="N98" s="2"/>
      <c r="O98" s="2"/>
      <c r="P98" s="2"/>
      <c r="Q98" s="2"/>
      <c r="R98" s="2"/>
      <c r="S98" s="2"/>
      <c r="T98" s="2"/>
      <c r="U98" s="2"/>
      <c r="V98" s="2"/>
      <c r="W98" s="2"/>
      <c r="X98" s="2"/>
      <c r="Y98" s="2"/>
      <c r="Z98" s="2"/>
      <c r="AA98" s="2"/>
      <c r="AB98" s="2"/>
      <c r="AC98" s="2"/>
      <c r="AD98" s="2"/>
    </row>
    <row r="99" spans="1:30" ht="12.75" customHeight="1" x14ac:dyDescent="0.25">
      <c r="A99" s="2"/>
      <c r="B99" s="2"/>
      <c r="C99" s="2"/>
      <c r="D99" s="2"/>
      <c r="E99" s="2"/>
      <c r="F99" s="2"/>
      <c r="G99" s="2"/>
      <c r="H99" s="2"/>
      <c r="I99" s="2"/>
      <c r="J99" s="2"/>
      <c r="K99" s="2"/>
      <c r="L99" s="2"/>
      <c r="M99" s="2"/>
      <c r="N99" s="2"/>
      <c r="O99" s="2"/>
      <c r="P99" s="2"/>
      <c r="Q99" s="2"/>
      <c r="R99" s="2"/>
      <c r="S99" s="2"/>
      <c r="T99" s="2"/>
      <c r="U99" s="2"/>
      <c r="V99" s="2"/>
      <c r="W99" s="2"/>
      <c r="X99" s="2"/>
      <c r="Y99" s="2"/>
      <c r="Z99" s="2"/>
      <c r="AA99" s="2"/>
      <c r="AB99" s="2"/>
      <c r="AC99" s="2"/>
      <c r="AD99" s="2"/>
    </row>
    <row r="100" spans="1:30" ht="12.75" customHeight="1" x14ac:dyDescent="0.25">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c r="AB100" s="2"/>
      <c r="AC100" s="2"/>
      <c r="AD100" s="2"/>
    </row>
    <row r="101" spans="1:30" ht="12.75" customHeight="1" x14ac:dyDescent="0.25">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c r="AB101" s="2"/>
      <c r="AC101" s="2"/>
      <c r="AD101" s="2"/>
    </row>
    <row r="102" spans="1:30" ht="12.75" customHeight="1" x14ac:dyDescent="0.25">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c r="AB102" s="2"/>
      <c r="AC102" s="2"/>
      <c r="AD102" s="2"/>
    </row>
    <row r="103" spans="1:30" ht="12.75" customHeight="1" x14ac:dyDescent="0.25">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c r="AC103" s="2"/>
      <c r="AD103" s="2"/>
    </row>
    <row r="104" spans="1:30" ht="12.75" customHeight="1" x14ac:dyDescent="0.25">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c r="AC104" s="2"/>
      <c r="AD104" s="2"/>
    </row>
    <row r="105" spans="1:30" ht="12.75" customHeight="1" x14ac:dyDescent="0.2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c r="AC105" s="2"/>
      <c r="AD105" s="2"/>
    </row>
    <row r="106" spans="1:30" ht="12.75" customHeight="1" x14ac:dyDescent="0.25">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c r="AC106" s="2"/>
      <c r="AD106" s="2"/>
    </row>
    <row r="107" spans="1:30" ht="12.75" customHeight="1" x14ac:dyDescent="0.25">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c r="AC107" s="2"/>
      <c r="AD107" s="2"/>
    </row>
    <row r="108" spans="1:30" ht="12.75" customHeight="1" x14ac:dyDescent="0.25">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c r="AC108" s="2"/>
      <c r="AD108" s="2"/>
    </row>
    <row r="109" spans="1:30" ht="12.75" customHeight="1" x14ac:dyDescent="0.25">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c r="AC109" s="2"/>
      <c r="AD109" s="2"/>
    </row>
    <row r="110" spans="1:30" ht="12.75" customHeight="1" x14ac:dyDescent="0.25">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c r="AC110" s="2"/>
      <c r="AD110" s="2"/>
    </row>
    <row r="111" spans="1:30" ht="12.75" customHeight="1" x14ac:dyDescent="0.25">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c r="AC111" s="2"/>
      <c r="AD111" s="2"/>
    </row>
    <row r="112" spans="1:30" ht="12.75" customHeight="1" x14ac:dyDescent="0.25">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c r="AC112" s="2"/>
      <c r="AD112" s="2"/>
    </row>
    <row r="113" spans="1:30" ht="12.75" customHeight="1" x14ac:dyDescent="0.25">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c r="AC113" s="2"/>
      <c r="AD113" s="2"/>
    </row>
    <row r="114" spans="1:30" ht="12.75" customHeight="1" x14ac:dyDescent="0.25">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c r="AC114" s="2"/>
      <c r="AD114" s="2"/>
    </row>
    <row r="115" spans="1:30" ht="12.75" customHeight="1" x14ac:dyDescent="0.2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c r="AC115" s="2"/>
      <c r="AD115" s="2"/>
    </row>
    <row r="116" spans="1:30" ht="12.75" customHeight="1" x14ac:dyDescent="0.25">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c r="AC116" s="2"/>
      <c r="AD116" s="2"/>
    </row>
    <row r="117" spans="1:30" ht="12.75" customHeight="1" x14ac:dyDescent="0.25">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c r="AC117" s="2"/>
      <c r="AD117" s="2"/>
    </row>
    <row r="118" spans="1:30" ht="12.75" customHeight="1" x14ac:dyDescent="0.25">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c r="AC118" s="2"/>
      <c r="AD118" s="2"/>
    </row>
    <row r="119" spans="1:30" ht="12.75" customHeight="1" x14ac:dyDescent="0.25">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c r="AC119" s="2"/>
      <c r="AD119" s="2"/>
    </row>
    <row r="120" spans="1:30" ht="12.75" customHeight="1" x14ac:dyDescent="0.25">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c r="AC120" s="2"/>
      <c r="AD120" s="2"/>
    </row>
    <row r="121" spans="1:30" ht="12.75" customHeight="1" x14ac:dyDescent="0.25">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c r="AC121" s="2"/>
      <c r="AD121" s="2"/>
    </row>
    <row r="122" spans="1:30" ht="12.75" customHeight="1" x14ac:dyDescent="0.25">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c r="AC122" s="2"/>
      <c r="AD122" s="2"/>
    </row>
    <row r="123" spans="1:30" ht="12.75" customHeight="1" x14ac:dyDescent="0.25">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c r="AC123" s="2"/>
      <c r="AD123" s="2"/>
    </row>
    <row r="124" spans="1:30" ht="12.75" customHeight="1" x14ac:dyDescent="0.25">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c r="AC124" s="2"/>
      <c r="AD124" s="2"/>
    </row>
    <row r="125" spans="1:30" ht="12.75" customHeight="1" x14ac:dyDescent="0.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c r="AC125" s="2"/>
      <c r="AD125" s="2"/>
    </row>
    <row r="126" spans="1:30" ht="12.75" customHeight="1" x14ac:dyDescent="0.25">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c r="AC126" s="2"/>
      <c r="AD126" s="2"/>
    </row>
    <row r="127" spans="1:30" ht="12.75" customHeight="1" x14ac:dyDescent="0.25">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c r="AC127" s="2"/>
      <c r="AD127" s="2"/>
    </row>
    <row r="128" spans="1:30" ht="12.75" customHeight="1" x14ac:dyDescent="0.25">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c r="AC128" s="2"/>
      <c r="AD128" s="2"/>
    </row>
    <row r="129" spans="1:30" ht="12.75" customHeight="1" x14ac:dyDescent="0.25">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c r="AC129" s="2"/>
      <c r="AD129" s="2"/>
    </row>
    <row r="130" spans="1:30" ht="12.75" customHeight="1" x14ac:dyDescent="0.25">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c r="AC130" s="2"/>
      <c r="AD130" s="2"/>
    </row>
    <row r="131" spans="1:30" ht="12.75" customHeight="1" x14ac:dyDescent="0.25">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c r="AC131" s="2"/>
      <c r="AD131" s="2"/>
    </row>
    <row r="132" spans="1:30" ht="12.75" customHeight="1" x14ac:dyDescent="0.25">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c r="AC132" s="2"/>
      <c r="AD132" s="2"/>
    </row>
    <row r="133" spans="1:30" ht="12.75" customHeight="1" x14ac:dyDescent="0.25">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c r="AC133" s="2"/>
      <c r="AD133" s="2"/>
    </row>
    <row r="134" spans="1:30" ht="12.75" customHeight="1" x14ac:dyDescent="0.25">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c r="AC134" s="2"/>
      <c r="AD134" s="2"/>
    </row>
    <row r="135" spans="1:30" ht="12.75" customHeight="1" x14ac:dyDescent="0.2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c r="AC135" s="2"/>
      <c r="AD135" s="2"/>
    </row>
    <row r="136" spans="1:30" ht="12.75" customHeight="1" x14ac:dyDescent="0.25">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c r="AC136" s="2"/>
      <c r="AD136" s="2"/>
    </row>
    <row r="137" spans="1:30" ht="12.75" customHeight="1" x14ac:dyDescent="0.25">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c r="AC137" s="2"/>
      <c r="AD137" s="2"/>
    </row>
    <row r="138" spans="1:30" ht="12.75" customHeight="1" x14ac:dyDescent="0.25">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c r="AC138" s="2"/>
      <c r="AD138" s="2"/>
    </row>
    <row r="139" spans="1:30" ht="12.75" customHeight="1" x14ac:dyDescent="0.25">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c r="AC139" s="2"/>
      <c r="AD139" s="2"/>
    </row>
    <row r="140" spans="1:30" ht="12.75" customHeight="1" x14ac:dyDescent="0.25">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c r="AC140" s="2"/>
      <c r="AD140" s="2"/>
    </row>
    <row r="141" spans="1:30" ht="12.75" customHeight="1" x14ac:dyDescent="0.25">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c r="AC141" s="2"/>
      <c r="AD141" s="2"/>
    </row>
    <row r="142" spans="1:30" ht="12.75" customHeight="1" x14ac:dyDescent="0.25">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c r="AC142" s="2"/>
      <c r="AD142" s="2"/>
    </row>
    <row r="143" spans="1:30" ht="12.75" customHeight="1" x14ac:dyDescent="0.25">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c r="AC143" s="2"/>
      <c r="AD143" s="2"/>
    </row>
    <row r="144" spans="1:30" ht="12.75" customHeight="1" x14ac:dyDescent="0.25">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c r="AC144" s="2"/>
      <c r="AD144" s="2"/>
    </row>
    <row r="145" spans="1:30" ht="12.75" customHeight="1" x14ac:dyDescent="0.2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c r="AC145" s="2"/>
      <c r="AD145" s="2"/>
    </row>
    <row r="146" spans="1:30" ht="12.75" customHeight="1" x14ac:dyDescent="0.25">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c r="AC146" s="2"/>
      <c r="AD146" s="2"/>
    </row>
    <row r="147" spans="1:30" ht="12.75" customHeight="1" x14ac:dyDescent="0.25">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c r="AC147" s="2"/>
      <c r="AD147" s="2"/>
    </row>
    <row r="148" spans="1:30" ht="12.75" customHeight="1" x14ac:dyDescent="0.25">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c r="AC148" s="2"/>
      <c r="AD148" s="2"/>
    </row>
    <row r="149" spans="1:30" ht="12.75" customHeight="1" x14ac:dyDescent="0.25">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c r="AC149" s="2"/>
      <c r="AD149" s="2"/>
    </row>
    <row r="150" spans="1:30" ht="12.75" customHeight="1" x14ac:dyDescent="0.25">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c r="AC150" s="2"/>
      <c r="AD150" s="2"/>
    </row>
    <row r="151" spans="1:30" ht="12.75" customHeight="1" x14ac:dyDescent="0.25">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c r="AC151" s="2"/>
      <c r="AD151" s="2"/>
    </row>
    <row r="152" spans="1:30" ht="12.75" customHeight="1" x14ac:dyDescent="0.25">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c r="AC152" s="2"/>
      <c r="AD152" s="2"/>
    </row>
    <row r="153" spans="1:30" ht="12.75" customHeight="1" x14ac:dyDescent="0.25">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c r="AC153" s="2"/>
      <c r="AD153" s="2"/>
    </row>
    <row r="154" spans="1:30" ht="12.75" customHeight="1" x14ac:dyDescent="0.25">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c r="AC154" s="2"/>
      <c r="AD154" s="2"/>
    </row>
    <row r="155" spans="1:30" ht="12.75" customHeight="1" x14ac:dyDescent="0.2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c r="AC155" s="2"/>
      <c r="AD155" s="2"/>
    </row>
    <row r="156" spans="1:30" ht="12.75" customHeight="1" x14ac:dyDescent="0.25">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c r="AC156" s="2"/>
      <c r="AD156" s="2"/>
    </row>
    <row r="157" spans="1:30" ht="12.75" customHeight="1" x14ac:dyDescent="0.25">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c r="AC157" s="2"/>
      <c r="AD157" s="2"/>
    </row>
    <row r="158" spans="1:30" ht="12.75" customHeight="1" x14ac:dyDescent="0.25">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c r="AC158" s="2"/>
      <c r="AD158" s="2"/>
    </row>
    <row r="159" spans="1:30" ht="12.75" customHeight="1" x14ac:dyDescent="0.25">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c r="AC159" s="2"/>
      <c r="AD159" s="2"/>
    </row>
    <row r="160" spans="1:30" ht="12.75" customHeight="1" x14ac:dyDescent="0.25">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c r="AC160" s="2"/>
      <c r="AD160" s="2"/>
    </row>
    <row r="161" spans="1:30" ht="12.75" customHeight="1" x14ac:dyDescent="0.25">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c r="AC161" s="2"/>
      <c r="AD161" s="2"/>
    </row>
    <row r="162" spans="1:30" ht="12.75" customHeight="1" x14ac:dyDescent="0.25">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c r="AC162" s="2"/>
      <c r="AD162" s="2"/>
    </row>
    <row r="163" spans="1:30" ht="12.75" customHeight="1" x14ac:dyDescent="0.25">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c r="AC163" s="2"/>
      <c r="AD163" s="2"/>
    </row>
    <row r="164" spans="1:30" ht="12.75" customHeight="1" x14ac:dyDescent="0.25">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c r="AC164" s="2"/>
      <c r="AD164" s="2"/>
    </row>
    <row r="165" spans="1:30" ht="12.75" customHeight="1" x14ac:dyDescent="0.2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c r="AC165" s="2"/>
      <c r="AD165" s="2"/>
    </row>
    <row r="166" spans="1:30" ht="12.75" customHeight="1" x14ac:dyDescent="0.25">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c r="AC166" s="2"/>
      <c r="AD166" s="2"/>
    </row>
    <row r="167" spans="1:30" ht="12.75" customHeight="1" x14ac:dyDescent="0.25">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c r="AC167" s="2"/>
      <c r="AD167" s="2"/>
    </row>
    <row r="168" spans="1:30" ht="12.75" customHeight="1" x14ac:dyDescent="0.25">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c r="AC168" s="2"/>
      <c r="AD168" s="2"/>
    </row>
    <row r="169" spans="1:30" ht="12.75" customHeight="1" x14ac:dyDescent="0.25">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c r="AC169" s="2"/>
      <c r="AD169" s="2"/>
    </row>
    <row r="170" spans="1:30" ht="12.75" customHeight="1" x14ac:dyDescent="0.25">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c r="AC170" s="2"/>
      <c r="AD170" s="2"/>
    </row>
    <row r="171" spans="1:30" ht="12.75" customHeight="1" x14ac:dyDescent="0.25">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c r="AC171" s="2"/>
      <c r="AD171" s="2"/>
    </row>
    <row r="172" spans="1:30" ht="12.75" customHeight="1" x14ac:dyDescent="0.25">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c r="AC172" s="2"/>
      <c r="AD172" s="2"/>
    </row>
    <row r="173" spans="1:30" ht="12.75" customHeight="1" x14ac:dyDescent="0.25">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c r="AC173" s="2"/>
      <c r="AD173" s="2"/>
    </row>
    <row r="174" spans="1:30" ht="12.75" customHeight="1" x14ac:dyDescent="0.25">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c r="AC174" s="2"/>
      <c r="AD174" s="2"/>
    </row>
    <row r="175" spans="1:30" ht="12.75" customHeight="1" x14ac:dyDescent="0.2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c r="AC175" s="2"/>
      <c r="AD175" s="2"/>
    </row>
    <row r="176" spans="1:30" ht="12.75" customHeight="1" x14ac:dyDescent="0.25">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c r="AC176" s="2"/>
      <c r="AD176" s="2"/>
    </row>
    <row r="177" spans="1:30" ht="12.75" customHeight="1" x14ac:dyDescent="0.25">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c r="AC177" s="2"/>
      <c r="AD177" s="2"/>
    </row>
    <row r="178" spans="1:30" ht="12.75" customHeight="1" x14ac:dyDescent="0.25">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c r="AC178" s="2"/>
      <c r="AD178" s="2"/>
    </row>
    <row r="179" spans="1:30" ht="12.75" customHeight="1" x14ac:dyDescent="0.25">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c r="AC179" s="2"/>
      <c r="AD179" s="2"/>
    </row>
    <row r="180" spans="1:30" ht="12.75" customHeight="1" x14ac:dyDescent="0.25">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c r="AC180" s="2"/>
      <c r="AD180" s="2"/>
    </row>
    <row r="181" spans="1:30" ht="12.75" customHeight="1" x14ac:dyDescent="0.25">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c r="AC181" s="2"/>
      <c r="AD181" s="2"/>
    </row>
    <row r="182" spans="1:30" ht="12.75" customHeight="1" x14ac:dyDescent="0.25">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c r="AC182" s="2"/>
      <c r="AD182" s="2"/>
    </row>
    <row r="183" spans="1:30" ht="12.75" customHeight="1" x14ac:dyDescent="0.25">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c r="AC183" s="2"/>
      <c r="AD183" s="2"/>
    </row>
    <row r="184" spans="1:30" ht="12.75" customHeight="1" x14ac:dyDescent="0.25">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c r="AC184" s="2"/>
      <c r="AD184" s="2"/>
    </row>
    <row r="185" spans="1:30" ht="12.75" customHeight="1" x14ac:dyDescent="0.2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c r="AC185" s="2"/>
      <c r="AD185" s="2"/>
    </row>
    <row r="186" spans="1:30" ht="12.75" customHeight="1" x14ac:dyDescent="0.25">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c r="AC186" s="2"/>
      <c r="AD186" s="2"/>
    </row>
    <row r="187" spans="1:30" ht="12.75" customHeight="1" x14ac:dyDescent="0.25">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c r="AC187" s="2"/>
      <c r="AD187" s="2"/>
    </row>
    <row r="188" spans="1:30" ht="12.75" customHeight="1" x14ac:dyDescent="0.25">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c r="AC188" s="2"/>
      <c r="AD188" s="2"/>
    </row>
    <row r="189" spans="1:30" ht="12.75" customHeight="1" x14ac:dyDescent="0.25">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c r="AC189" s="2"/>
      <c r="AD189" s="2"/>
    </row>
    <row r="190" spans="1:30" ht="12.75" customHeight="1" x14ac:dyDescent="0.25">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c r="AC190" s="2"/>
      <c r="AD190" s="2"/>
    </row>
    <row r="191" spans="1:30" ht="12.75" customHeight="1" x14ac:dyDescent="0.25">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c r="AC191" s="2"/>
      <c r="AD191" s="2"/>
    </row>
    <row r="192" spans="1:30" ht="12.75" customHeight="1" x14ac:dyDescent="0.25">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c r="AC192" s="2"/>
      <c r="AD192" s="2"/>
    </row>
    <row r="193" spans="1:30" ht="12.75" customHeight="1" x14ac:dyDescent="0.25">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c r="AC193" s="2"/>
      <c r="AD193" s="2"/>
    </row>
    <row r="194" spans="1:30" ht="12.75" customHeight="1" x14ac:dyDescent="0.25">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c r="AC194" s="2"/>
      <c r="AD194" s="2"/>
    </row>
    <row r="195" spans="1:30" ht="12.75" customHeight="1" x14ac:dyDescent="0.2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c r="AC195" s="2"/>
      <c r="AD195" s="2"/>
    </row>
    <row r="196" spans="1:30" ht="12.75" customHeight="1" x14ac:dyDescent="0.25">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c r="AC196" s="2"/>
      <c r="AD196" s="2"/>
    </row>
    <row r="197" spans="1:30" ht="12.75" customHeight="1" x14ac:dyDescent="0.25">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c r="AC197" s="2"/>
      <c r="AD197" s="2"/>
    </row>
    <row r="198" spans="1:30" ht="12.75" customHeight="1" x14ac:dyDescent="0.25">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c r="AC198" s="2"/>
      <c r="AD198" s="2"/>
    </row>
    <row r="199" spans="1:30" ht="12.75" customHeight="1" x14ac:dyDescent="0.25">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c r="AC199" s="2"/>
      <c r="AD199" s="2"/>
    </row>
    <row r="200" spans="1:30" ht="12.75" customHeight="1" x14ac:dyDescent="0.25">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c r="AC200" s="2"/>
      <c r="AD200" s="2"/>
    </row>
    <row r="201" spans="1:30" ht="12.75" customHeight="1" x14ac:dyDescent="0.25">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c r="AC201" s="2"/>
      <c r="AD201" s="2"/>
    </row>
    <row r="202" spans="1:30" ht="12.75" customHeight="1" x14ac:dyDescent="0.25">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c r="AC202" s="2"/>
      <c r="AD202" s="2"/>
    </row>
    <row r="203" spans="1:30" ht="12.75" customHeight="1" x14ac:dyDescent="0.25">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c r="AC203" s="2"/>
      <c r="AD203" s="2"/>
    </row>
    <row r="204" spans="1:30" ht="12.75" customHeight="1" x14ac:dyDescent="0.25">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c r="AC204" s="2"/>
      <c r="AD204" s="2"/>
    </row>
    <row r="205" spans="1:30" ht="12.75" customHeight="1" x14ac:dyDescent="0.2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c r="AC205" s="2"/>
      <c r="AD205" s="2"/>
    </row>
    <row r="206" spans="1:30" ht="12.75" customHeight="1" x14ac:dyDescent="0.25">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c r="AC206" s="2"/>
      <c r="AD206" s="2"/>
    </row>
    <row r="207" spans="1:30" ht="12.75" customHeight="1" x14ac:dyDescent="0.25">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c r="AC207" s="2"/>
      <c r="AD207" s="2"/>
    </row>
    <row r="208" spans="1:30" ht="12.75" customHeight="1" x14ac:dyDescent="0.25">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c r="AC208" s="2"/>
      <c r="AD208" s="2"/>
    </row>
    <row r="209" spans="1:30" ht="12.75" customHeight="1" x14ac:dyDescent="0.25">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c r="AC209" s="2"/>
      <c r="AD209" s="2"/>
    </row>
    <row r="210" spans="1:30" ht="12.75" customHeight="1" x14ac:dyDescent="0.25">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c r="AC210" s="2"/>
      <c r="AD210" s="2"/>
    </row>
    <row r="211" spans="1:30" ht="12.75" customHeight="1" x14ac:dyDescent="0.25">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c r="AC211" s="2"/>
      <c r="AD211" s="2"/>
    </row>
    <row r="212" spans="1:30" ht="12.75" customHeight="1" x14ac:dyDescent="0.25">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c r="AC212" s="2"/>
      <c r="AD212" s="2"/>
    </row>
    <row r="213" spans="1:30" ht="12.75" customHeight="1" x14ac:dyDescent="0.25">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c r="AD213" s="2"/>
    </row>
    <row r="214" spans="1:30" ht="12.75" customHeight="1" x14ac:dyDescent="0.25">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c r="AC214" s="2"/>
      <c r="AD214" s="2"/>
    </row>
    <row r="215" spans="1:30" ht="12.75" customHeight="1" x14ac:dyDescent="0.2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c r="AC215" s="2"/>
      <c r="AD215" s="2"/>
    </row>
    <row r="216" spans="1:30" ht="12.75" customHeight="1" x14ac:dyDescent="0.25">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c r="AC216" s="2"/>
      <c r="AD216" s="2"/>
    </row>
    <row r="217" spans="1:30" ht="12.75" customHeight="1" x14ac:dyDescent="0.25">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c r="AC217" s="2"/>
      <c r="AD217" s="2"/>
    </row>
    <row r="218" spans="1:30" ht="12.75" customHeight="1" x14ac:dyDescent="0.25">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c r="AC218" s="2"/>
      <c r="AD218" s="2"/>
    </row>
    <row r="219" spans="1:30" ht="12.75" customHeight="1" x14ac:dyDescent="0.25">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c r="AC219" s="2"/>
      <c r="AD219" s="2"/>
    </row>
    <row r="220" spans="1:30" ht="12.75" customHeight="1" x14ac:dyDescent="0.25">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c r="AC220" s="2"/>
      <c r="AD220" s="2"/>
    </row>
    <row r="221" spans="1:30" ht="12.75" customHeight="1" x14ac:dyDescent="0.25">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c r="AC221" s="2"/>
      <c r="AD221" s="2"/>
    </row>
    <row r="222" spans="1:30" ht="12.75" customHeight="1" x14ac:dyDescent="0.25">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c r="AC222" s="2"/>
      <c r="AD222" s="2"/>
    </row>
    <row r="223" spans="1:30" ht="12.75" customHeight="1" x14ac:dyDescent="0.25">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c r="AC223" s="2"/>
      <c r="AD223" s="2"/>
    </row>
    <row r="224" spans="1:30" ht="12.75" customHeight="1" x14ac:dyDescent="0.25">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c r="AC224" s="2"/>
      <c r="AD224" s="2"/>
    </row>
    <row r="225" spans="1:30" ht="12.75" customHeight="1" x14ac:dyDescent="0.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c r="AC225" s="2"/>
      <c r="AD225" s="2"/>
    </row>
    <row r="226" spans="1:30" ht="12.75" customHeight="1" x14ac:dyDescent="0.25">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c r="AC226" s="2"/>
      <c r="AD226" s="2"/>
    </row>
    <row r="227" spans="1:30" ht="12.75" customHeight="1" x14ac:dyDescent="0.25">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c r="AC227" s="2"/>
      <c r="AD227" s="2"/>
    </row>
    <row r="228" spans="1:30" ht="12.75" customHeight="1" x14ac:dyDescent="0.25">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c r="AC228" s="2"/>
      <c r="AD228" s="2"/>
    </row>
    <row r="229" spans="1:30" ht="12.75" customHeight="1" x14ac:dyDescent="0.25">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c r="AC229" s="2"/>
      <c r="AD229" s="2"/>
    </row>
    <row r="230" spans="1:30" ht="12.75" customHeight="1" x14ac:dyDescent="0.25">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c r="AC230" s="2"/>
      <c r="AD230" s="2"/>
    </row>
    <row r="231" spans="1:30" ht="12.75" customHeight="1" x14ac:dyDescent="0.25">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c r="AC231" s="2"/>
      <c r="AD231" s="2"/>
    </row>
    <row r="232" spans="1:30" ht="12.75" customHeight="1" x14ac:dyDescent="0.25">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c r="AC232" s="2"/>
      <c r="AD232" s="2"/>
    </row>
    <row r="233" spans="1:30" ht="12.75" customHeight="1" x14ac:dyDescent="0.25">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c r="AC233" s="2"/>
      <c r="AD233" s="2"/>
    </row>
    <row r="234" spans="1:30" ht="12.75" customHeight="1" x14ac:dyDescent="0.25">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c r="AC234" s="2"/>
      <c r="AD234" s="2"/>
    </row>
    <row r="235" spans="1:30" ht="12.75" customHeight="1" x14ac:dyDescent="0.2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c r="AC235" s="2"/>
      <c r="AD235" s="2"/>
    </row>
    <row r="236" spans="1:30" ht="12.75" customHeight="1" x14ac:dyDescent="0.25">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c r="AC236" s="2"/>
      <c r="AD236" s="2"/>
    </row>
    <row r="237" spans="1:30" ht="12.75" customHeight="1" x14ac:dyDescent="0.25">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c r="AC237" s="2"/>
      <c r="AD237" s="2"/>
    </row>
    <row r="238" spans="1:30" ht="12.75" customHeight="1" x14ac:dyDescent="0.25">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c r="AC238" s="2"/>
      <c r="AD238" s="2"/>
    </row>
    <row r="239" spans="1:30" ht="12.75" customHeight="1" x14ac:dyDescent="0.25">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c r="AC239" s="2"/>
      <c r="AD239" s="2"/>
    </row>
    <row r="240" spans="1:30" ht="12.75" customHeight="1" x14ac:dyDescent="0.25">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c r="AC240" s="2"/>
      <c r="AD240" s="2"/>
    </row>
    <row r="241" spans="1:30" ht="12.75" customHeight="1" x14ac:dyDescent="0.25">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c r="AC241" s="2"/>
      <c r="AD241" s="2"/>
    </row>
    <row r="242" spans="1:30" ht="12.75" customHeight="1" x14ac:dyDescent="0.25">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c r="AC242" s="2"/>
      <c r="AD242" s="2"/>
    </row>
    <row r="243" spans="1:30" ht="12.75" customHeight="1" x14ac:dyDescent="0.25">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c r="AC243" s="2"/>
      <c r="AD243" s="2"/>
    </row>
    <row r="244" spans="1:30" ht="12.75" customHeight="1" x14ac:dyDescent="0.25">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c r="AC244" s="2"/>
      <c r="AD244" s="2"/>
    </row>
    <row r="245" spans="1:30" ht="12.75" customHeight="1" x14ac:dyDescent="0.2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c r="AC245" s="2"/>
      <c r="AD245" s="2"/>
    </row>
    <row r="246" spans="1:30" ht="12.75" customHeight="1" x14ac:dyDescent="0.25">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c r="AC246" s="2"/>
      <c r="AD246" s="2"/>
    </row>
    <row r="247" spans="1:30" ht="12.75" customHeight="1" x14ac:dyDescent="0.25">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c r="AC247" s="2"/>
      <c r="AD247" s="2"/>
    </row>
    <row r="248" spans="1:30" ht="12.75" customHeight="1" x14ac:dyDescent="0.25">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c r="AC248" s="2"/>
      <c r="AD248" s="2"/>
    </row>
    <row r="249" spans="1:30" ht="12.75" customHeight="1" x14ac:dyDescent="0.25">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c r="AC249" s="2"/>
      <c r="AD249" s="2"/>
    </row>
    <row r="250" spans="1:30" ht="12.75" customHeight="1" x14ac:dyDescent="0.25">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c r="AC250" s="2"/>
      <c r="AD250" s="2"/>
    </row>
    <row r="251" spans="1:30" ht="12.75" customHeight="1" x14ac:dyDescent="0.25">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c r="AC251" s="2"/>
      <c r="AD251" s="2"/>
    </row>
    <row r="252" spans="1:30" ht="12.75" customHeight="1" x14ac:dyDescent="0.25">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c r="AC252" s="2"/>
      <c r="AD252" s="2"/>
    </row>
    <row r="253" spans="1:30" ht="12.75" customHeight="1" x14ac:dyDescent="0.25">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c r="AC253" s="2"/>
      <c r="AD253" s="2"/>
    </row>
    <row r="254" spans="1:30" ht="12.75" customHeight="1" x14ac:dyDescent="0.25">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c r="AC254" s="2"/>
      <c r="AD254" s="2"/>
    </row>
    <row r="255" spans="1:30" ht="12.75" customHeight="1" x14ac:dyDescent="0.2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c r="AC255" s="2"/>
      <c r="AD255" s="2"/>
    </row>
    <row r="256" spans="1:30" ht="12.75" customHeight="1" x14ac:dyDescent="0.25">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c r="AC256" s="2"/>
      <c r="AD256" s="2"/>
    </row>
    <row r="257" spans="1:30" ht="12.75" customHeight="1" x14ac:dyDescent="0.25">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c r="AC257" s="2"/>
      <c r="AD257" s="2"/>
    </row>
    <row r="258" spans="1:30" ht="12.75" customHeight="1" x14ac:dyDescent="0.25">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c r="AC258" s="2"/>
      <c r="AD258" s="2"/>
    </row>
    <row r="259" spans="1:30" ht="12.75" customHeight="1" x14ac:dyDescent="0.25">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c r="AB259" s="2"/>
      <c r="AC259" s="2"/>
      <c r="AD259" s="2"/>
    </row>
    <row r="260" spans="1:30" ht="12.75" customHeight="1" x14ac:dyDescent="0.25">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c r="AC260" s="2"/>
      <c r="AD260" s="2"/>
    </row>
    <row r="261" spans="1:30" ht="12.75" customHeight="1" x14ac:dyDescent="0.25">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c r="AC261" s="2"/>
      <c r="AD261" s="2"/>
    </row>
    <row r="262" spans="1:30" ht="12.75" customHeight="1" x14ac:dyDescent="0.25">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c r="AC262" s="2"/>
      <c r="AD262" s="2"/>
    </row>
    <row r="263" spans="1:30" ht="12.75" customHeight="1" x14ac:dyDescent="0.25">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c r="AC263" s="2"/>
      <c r="AD263" s="2"/>
    </row>
    <row r="264" spans="1:30" ht="12.75" customHeight="1" x14ac:dyDescent="0.25">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c r="AC264" s="2"/>
      <c r="AD264" s="2"/>
    </row>
    <row r="265" spans="1:30" ht="12.75" customHeight="1" x14ac:dyDescent="0.2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c r="AC265" s="2"/>
      <c r="AD265" s="2"/>
    </row>
    <row r="266" spans="1:30" ht="12.75" customHeight="1" x14ac:dyDescent="0.25">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c r="AC266" s="2"/>
      <c r="AD266" s="2"/>
    </row>
    <row r="267" spans="1:30" ht="12.75" customHeight="1" x14ac:dyDescent="0.25">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c r="AC267" s="2"/>
      <c r="AD267" s="2"/>
    </row>
    <row r="268" spans="1:30" ht="12.75" customHeight="1" x14ac:dyDescent="0.25">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c r="AC268" s="2"/>
      <c r="AD268" s="2"/>
    </row>
    <row r="269" spans="1:30" ht="12.75" customHeight="1" x14ac:dyDescent="0.25">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c r="AC269" s="2"/>
      <c r="AD269" s="2"/>
    </row>
    <row r="270" spans="1:30" ht="12.75" customHeight="1" x14ac:dyDescent="0.25">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c r="AC270" s="2"/>
      <c r="AD270" s="2"/>
    </row>
    <row r="271" spans="1:30" ht="12.75" customHeight="1" x14ac:dyDescent="0.25">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c r="AC271" s="2"/>
      <c r="AD271" s="2"/>
    </row>
    <row r="272" spans="1:30" ht="12.75" customHeight="1" x14ac:dyDescent="0.25">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c r="AC272" s="2"/>
      <c r="AD272" s="2"/>
    </row>
    <row r="273" spans="1:30" ht="12.75" customHeight="1" x14ac:dyDescent="0.25">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c r="AC273" s="2"/>
      <c r="AD273" s="2"/>
    </row>
    <row r="274" spans="1:30" ht="12.75" customHeight="1" x14ac:dyDescent="0.25">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c r="AC274" s="2"/>
      <c r="AD274" s="2"/>
    </row>
    <row r="275" spans="1:30" ht="12.75" customHeight="1" x14ac:dyDescent="0.2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c r="AC275" s="2"/>
      <c r="AD275" s="2"/>
    </row>
    <row r="276" spans="1:30" ht="12.75" customHeight="1" x14ac:dyDescent="0.25">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c r="AC276" s="2"/>
      <c r="AD276" s="2"/>
    </row>
    <row r="277" spans="1:30" ht="12.75" customHeight="1" x14ac:dyDescent="0.25">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2"/>
      <c r="AC277" s="2"/>
      <c r="AD277" s="2"/>
    </row>
    <row r="278" spans="1:30" ht="12.75" customHeight="1" x14ac:dyDescent="0.25">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c r="AC278" s="2"/>
      <c r="AD278" s="2"/>
    </row>
    <row r="279" spans="1:30" ht="12.75" customHeight="1" x14ac:dyDescent="0.25">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c r="AC279" s="2"/>
      <c r="AD279" s="2"/>
    </row>
    <row r="280" spans="1:30" ht="12.75" customHeight="1" x14ac:dyDescent="0.25">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c r="AC280" s="2"/>
      <c r="AD280" s="2"/>
    </row>
    <row r="281" spans="1:30" ht="12.75" customHeight="1" x14ac:dyDescent="0.25">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c r="AC281" s="2"/>
      <c r="AD281" s="2"/>
    </row>
    <row r="282" spans="1:30" ht="12.75" customHeight="1" x14ac:dyDescent="0.25">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c r="AC282" s="2"/>
      <c r="AD282" s="2"/>
    </row>
    <row r="283" spans="1:30" ht="12.75" customHeight="1" x14ac:dyDescent="0.25">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c r="AC283" s="2"/>
      <c r="AD283" s="2"/>
    </row>
    <row r="284" spans="1:30" ht="12.75" customHeight="1" x14ac:dyDescent="0.25">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c r="AC284" s="2"/>
      <c r="AD284" s="2"/>
    </row>
    <row r="285" spans="1:30" ht="12.75" customHeight="1" x14ac:dyDescent="0.2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c r="AC285" s="2"/>
      <c r="AD285" s="2"/>
    </row>
    <row r="286" spans="1:30" ht="12.75" customHeight="1" x14ac:dyDescent="0.25">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c r="AC286" s="2"/>
      <c r="AD286" s="2"/>
    </row>
    <row r="287" spans="1:30" ht="12.75" customHeight="1" x14ac:dyDescent="0.25">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c r="AC287" s="2"/>
      <c r="AD287" s="2"/>
    </row>
    <row r="288" spans="1:30" ht="12.75" customHeight="1" x14ac:dyDescent="0.25">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c r="AC288" s="2"/>
      <c r="AD288" s="2"/>
    </row>
    <row r="289" spans="1:30" ht="12.75" customHeight="1" x14ac:dyDescent="0.25">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c r="AC289" s="2"/>
      <c r="AD289" s="2"/>
    </row>
    <row r="290" spans="1:30" ht="12.75" customHeight="1" x14ac:dyDescent="0.25">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c r="AC290" s="2"/>
      <c r="AD290" s="2"/>
    </row>
    <row r="291" spans="1:30" ht="12.75" customHeight="1" x14ac:dyDescent="0.25">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c r="AC291" s="2"/>
      <c r="AD291" s="2"/>
    </row>
    <row r="292" spans="1:30" ht="12.75" customHeight="1" x14ac:dyDescent="0.25">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c r="AC292" s="2"/>
      <c r="AD292" s="2"/>
    </row>
    <row r="293" spans="1:30" ht="12.75" customHeight="1" x14ac:dyDescent="0.25">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c r="AC293" s="2"/>
      <c r="AD293" s="2"/>
    </row>
    <row r="294" spans="1:30" ht="12.75" customHeight="1" x14ac:dyDescent="0.25">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c r="AC294" s="2"/>
      <c r="AD294" s="2"/>
    </row>
    <row r="295" spans="1:30" ht="12.75" customHeight="1" x14ac:dyDescent="0.2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c r="AC295" s="2"/>
      <c r="AD295" s="2"/>
    </row>
    <row r="296" spans="1:30" ht="12.75" customHeight="1" x14ac:dyDescent="0.25">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c r="AC296" s="2"/>
      <c r="AD296" s="2"/>
    </row>
    <row r="297" spans="1:30" ht="12.75" customHeight="1" x14ac:dyDescent="0.25">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c r="AC297" s="2"/>
      <c r="AD297" s="2"/>
    </row>
    <row r="298" spans="1:30" ht="12.75" customHeight="1" x14ac:dyDescent="0.25">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c r="AC298" s="2"/>
      <c r="AD298" s="2"/>
    </row>
    <row r="299" spans="1:30" ht="12.75" customHeight="1" x14ac:dyDescent="0.25">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c r="AC299" s="2"/>
      <c r="AD299" s="2"/>
    </row>
    <row r="300" spans="1:30" ht="12.75" customHeight="1" x14ac:dyDescent="0.25">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c r="AC300" s="2"/>
      <c r="AD300" s="2"/>
    </row>
    <row r="301" spans="1:30" ht="12.75" customHeight="1" x14ac:dyDescent="0.25">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c r="AC301" s="2"/>
      <c r="AD301" s="2"/>
    </row>
    <row r="302" spans="1:30" ht="12.75" customHeight="1" x14ac:dyDescent="0.25">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c r="AC302" s="2"/>
      <c r="AD302" s="2"/>
    </row>
    <row r="303" spans="1:30" ht="12.75" customHeight="1" x14ac:dyDescent="0.25">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c r="AB303" s="2"/>
      <c r="AC303" s="2"/>
      <c r="AD303" s="2"/>
    </row>
    <row r="304" spans="1:30" ht="12.75" customHeight="1" x14ac:dyDescent="0.25">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c r="AC304" s="2"/>
      <c r="AD304" s="2"/>
    </row>
    <row r="305" spans="1:30" ht="12.75" customHeight="1" x14ac:dyDescent="0.2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c r="AB305" s="2"/>
      <c r="AC305" s="2"/>
      <c r="AD305" s="2"/>
    </row>
    <row r="306" spans="1:30" ht="12.75" customHeight="1" x14ac:dyDescent="0.25">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c r="AC306" s="2"/>
      <c r="AD306" s="2"/>
    </row>
    <row r="307" spans="1:30" ht="12.75" customHeight="1" x14ac:dyDescent="0.25">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c r="AB307" s="2"/>
      <c r="AC307" s="2"/>
      <c r="AD307" s="2"/>
    </row>
    <row r="308" spans="1:30" ht="12.75" customHeight="1" x14ac:dyDescent="0.25">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c r="AC308" s="2"/>
      <c r="AD308" s="2"/>
    </row>
    <row r="309" spans="1:30" ht="12.75" customHeight="1" x14ac:dyDescent="0.25">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c r="AB309" s="2"/>
      <c r="AC309" s="2"/>
      <c r="AD309" s="2"/>
    </row>
    <row r="310" spans="1:30" ht="12.75" customHeight="1" x14ac:dyDescent="0.25">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c r="AC310" s="2"/>
      <c r="AD310" s="2"/>
    </row>
    <row r="311" spans="1:30" ht="12.75" customHeight="1" x14ac:dyDescent="0.25">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c r="AC311" s="2"/>
      <c r="AD311" s="2"/>
    </row>
    <row r="312" spans="1:30" ht="12.75" customHeight="1" x14ac:dyDescent="0.25">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c r="AC312" s="2"/>
      <c r="AD312" s="2"/>
    </row>
    <row r="313" spans="1:30" ht="12.75" customHeight="1" x14ac:dyDescent="0.25">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c r="AB313" s="2"/>
      <c r="AC313" s="2"/>
      <c r="AD313" s="2"/>
    </row>
    <row r="314" spans="1:30" ht="12.75" customHeight="1" x14ac:dyDescent="0.25">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c r="AC314" s="2"/>
      <c r="AD314" s="2"/>
    </row>
    <row r="315" spans="1:30" ht="12.75" customHeight="1" x14ac:dyDescent="0.2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c r="AB315" s="2"/>
      <c r="AC315" s="2"/>
      <c r="AD315" s="2"/>
    </row>
    <row r="316" spans="1:30" ht="12.75" customHeight="1" x14ac:dyDescent="0.25">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c r="AC316" s="2"/>
      <c r="AD316" s="2"/>
    </row>
    <row r="317" spans="1:30" ht="12.75" customHeight="1" x14ac:dyDescent="0.25">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c r="AC317" s="2"/>
      <c r="AD317" s="2"/>
    </row>
    <row r="318" spans="1:30" ht="12.75" customHeight="1" x14ac:dyDescent="0.25">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c r="AC318" s="2"/>
      <c r="AD318" s="2"/>
    </row>
    <row r="319" spans="1:30" ht="12.75" customHeight="1" x14ac:dyDescent="0.25">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c r="AB319" s="2"/>
      <c r="AC319" s="2"/>
      <c r="AD319" s="2"/>
    </row>
    <row r="320" spans="1:30" ht="12.75" customHeight="1" x14ac:dyDescent="0.25">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c r="AC320" s="2"/>
      <c r="AD320" s="2"/>
    </row>
    <row r="321" spans="1:30" ht="12.75" customHeight="1" x14ac:dyDescent="0.25">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c r="AB321" s="2"/>
      <c r="AC321" s="2"/>
      <c r="AD321" s="2"/>
    </row>
    <row r="322" spans="1:30" ht="12.75" customHeight="1" x14ac:dyDescent="0.25">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c r="AC322" s="2"/>
      <c r="AD322" s="2"/>
    </row>
    <row r="323" spans="1:30" ht="12.75" customHeight="1" x14ac:dyDescent="0.25">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c r="AC323" s="2"/>
      <c r="AD323" s="2"/>
    </row>
    <row r="324" spans="1:30" ht="12.75" customHeight="1" x14ac:dyDescent="0.25">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c r="AC324" s="2"/>
      <c r="AD324" s="2"/>
    </row>
    <row r="325" spans="1:30" ht="12.75" customHeight="1" x14ac:dyDescent="0.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c r="AC325" s="2"/>
      <c r="AD325" s="2"/>
    </row>
    <row r="326" spans="1:30" ht="12.75" customHeight="1" x14ac:dyDescent="0.25">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c r="AC326" s="2"/>
      <c r="AD326" s="2"/>
    </row>
    <row r="327" spans="1:30" ht="12.75" customHeight="1" x14ac:dyDescent="0.25">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c r="AB327" s="2"/>
      <c r="AC327" s="2"/>
      <c r="AD327" s="2"/>
    </row>
    <row r="328" spans="1:30" ht="12.75" customHeight="1" x14ac:dyDescent="0.25">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c r="AC328" s="2"/>
      <c r="AD328" s="2"/>
    </row>
    <row r="329" spans="1:30" ht="12.75" customHeight="1" x14ac:dyDescent="0.25">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c r="AC329" s="2"/>
      <c r="AD329" s="2"/>
    </row>
    <row r="330" spans="1:30" ht="12.75" customHeight="1" x14ac:dyDescent="0.25">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c r="AC330" s="2"/>
      <c r="AD330" s="2"/>
    </row>
    <row r="331" spans="1:30" ht="12.75" customHeight="1" x14ac:dyDescent="0.25">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c r="AC331" s="2"/>
      <c r="AD331" s="2"/>
    </row>
    <row r="332" spans="1:30" ht="12.75" customHeight="1" x14ac:dyDescent="0.25">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c r="AC332" s="2"/>
      <c r="AD332" s="2"/>
    </row>
    <row r="333" spans="1:30" ht="12.75" customHeight="1" x14ac:dyDescent="0.25">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c r="AB333" s="2"/>
      <c r="AC333" s="2"/>
      <c r="AD333" s="2"/>
    </row>
    <row r="334" spans="1:30" ht="12.75" customHeight="1" x14ac:dyDescent="0.25">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c r="AC334" s="2"/>
      <c r="AD334" s="2"/>
    </row>
    <row r="335" spans="1:30" ht="12.75" customHeight="1" x14ac:dyDescent="0.2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c r="AB335" s="2"/>
      <c r="AC335" s="2"/>
      <c r="AD335" s="2"/>
    </row>
    <row r="336" spans="1:30" ht="12.75" customHeight="1" x14ac:dyDescent="0.25">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c r="AC336" s="2"/>
      <c r="AD336" s="2"/>
    </row>
    <row r="337" spans="1:30" ht="12.75" customHeight="1" x14ac:dyDescent="0.25">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c r="AB337" s="2"/>
      <c r="AC337" s="2"/>
      <c r="AD337" s="2"/>
    </row>
    <row r="338" spans="1:30" ht="12.75" customHeight="1" x14ac:dyDescent="0.25">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c r="AC338" s="2"/>
      <c r="AD338" s="2"/>
    </row>
    <row r="339" spans="1:30" ht="12.75" customHeight="1" x14ac:dyDescent="0.25">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c r="AB339" s="2"/>
      <c r="AC339" s="2"/>
      <c r="AD339" s="2"/>
    </row>
    <row r="340" spans="1:30" ht="12.75" customHeight="1" x14ac:dyDescent="0.25">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c r="AC340" s="2"/>
      <c r="AD340" s="2"/>
    </row>
    <row r="341" spans="1:30" ht="12.75" customHeight="1" x14ac:dyDescent="0.25">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c r="AB341" s="2"/>
      <c r="AC341" s="2"/>
      <c r="AD341" s="2"/>
    </row>
    <row r="342" spans="1:30" ht="12.75" customHeight="1" x14ac:dyDescent="0.25">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c r="AC342" s="2"/>
      <c r="AD342" s="2"/>
    </row>
    <row r="343" spans="1:30" ht="12.75" customHeight="1" x14ac:dyDescent="0.25">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c r="AB343" s="2"/>
      <c r="AC343" s="2"/>
      <c r="AD343" s="2"/>
    </row>
    <row r="344" spans="1:30" ht="12.75" customHeight="1" x14ac:dyDescent="0.25">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c r="AB344" s="2"/>
      <c r="AC344" s="2"/>
      <c r="AD344" s="2"/>
    </row>
    <row r="345" spans="1:30" ht="12.75" customHeight="1" x14ac:dyDescent="0.2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c r="AB345" s="2"/>
      <c r="AC345" s="2"/>
      <c r="AD345" s="2"/>
    </row>
    <row r="346" spans="1:30" ht="12.75" customHeight="1" x14ac:dyDescent="0.25">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c r="AB346" s="2"/>
      <c r="AC346" s="2"/>
      <c r="AD346" s="2"/>
    </row>
    <row r="347" spans="1:30" ht="12.75" customHeight="1" x14ac:dyDescent="0.25">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c r="AB347" s="2"/>
      <c r="AC347" s="2"/>
      <c r="AD347" s="2"/>
    </row>
    <row r="348" spans="1:30" ht="12.75" customHeight="1" x14ac:dyDescent="0.25">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c r="AB348" s="2"/>
      <c r="AC348" s="2"/>
      <c r="AD348" s="2"/>
    </row>
    <row r="349" spans="1:30" ht="12.75" customHeight="1" x14ac:dyDescent="0.25">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c r="AB349" s="2"/>
      <c r="AC349" s="2"/>
      <c r="AD349" s="2"/>
    </row>
    <row r="350" spans="1:30" ht="12.75" customHeight="1" x14ac:dyDescent="0.25">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c r="AB350" s="2"/>
      <c r="AC350" s="2"/>
      <c r="AD350" s="2"/>
    </row>
    <row r="351" spans="1:30" ht="12.75" customHeight="1" x14ac:dyDescent="0.25">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c r="AB351" s="2"/>
      <c r="AC351" s="2"/>
      <c r="AD351" s="2"/>
    </row>
    <row r="352" spans="1:30" ht="12.75" customHeight="1" x14ac:dyDescent="0.25">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c r="AB352" s="2"/>
      <c r="AC352" s="2"/>
      <c r="AD352" s="2"/>
    </row>
    <row r="353" spans="1:30" ht="12.75" customHeight="1" x14ac:dyDescent="0.25">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c r="AB353" s="2"/>
      <c r="AC353" s="2"/>
      <c r="AD353" s="2"/>
    </row>
    <row r="354" spans="1:30" ht="12.75" customHeight="1" x14ac:dyDescent="0.25">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c r="AB354" s="2"/>
      <c r="AC354" s="2"/>
      <c r="AD354" s="2"/>
    </row>
    <row r="355" spans="1:30" ht="12.75" customHeight="1" x14ac:dyDescent="0.2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c r="AB355" s="2"/>
      <c r="AC355" s="2"/>
      <c r="AD355" s="2"/>
    </row>
    <row r="356" spans="1:30" ht="12.75" customHeight="1" x14ac:dyDescent="0.25">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c r="AB356" s="2"/>
      <c r="AC356" s="2"/>
      <c r="AD356" s="2"/>
    </row>
    <row r="357" spans="1:30" ht="12.75" customHeight="1" x14ac:dyDescent="0.25">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c r="AB357" s="2"/>
      <c r="AC357" s="2"/>
      <c r="AD357" s="2"/>
    </row>
    <row r="358" spans="1:30" ht="12.75" customHeight="1" x14ac:dyDescent="0.25">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c r="AB358" s="2"/>
      <c r="AC358" s="2"/>
      <c r="AD358" s="2"/>
    </row>
    <row r="359" spans="1:30" ht="12.75" customHeight="1" x14ac:dyDescent="0.25">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c r="AB359" s="2"/>
      <c r="AC359" s="2"/>
      <c r="AD359" s="2"/>
    </row>
    <row r="360" spans="1:30" ht="12.75" customHeight="1" x14ac:dyDescent="0.25">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c r="AB360" s="2"/>
      <c r="AC360" s="2"/>
      <c r="AD360" s="2"/>
    </row>
    <row r="361" spans="1:30" ht="12.75" customHeight="1" x14ac:dyDescent="0.25">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c r="AB361" s="2"/>
      <c r="AC361" s="2"/>
      <c r="AD361" s="2"/>
    </row>
    <row r="362" spans="1:30" ht="12.75" customHeight="1" x14ac:dyDescent="0.25">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c r="AB362" s="2"/>
      <c r="AC362" s="2"/>
      <c r="AD362" s="2"/>
    </row>
    <row r="363" spans="1:30" ht="12.75" customHeight="1" x14ac:dyDescent="0.25">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c r="AB363" s="2"/>
      <c r="AC363" s="2"/>
      <c r="AD363" s="2"/>
    </row>
    <row r="364" spans="1:30" ht="12.75" customHeight="1" x14ac:dyDescent="0.25">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c r="AB364" s="2"/>
      <c r="AC364" s="2"/>
      <c r="AD364" s="2"/>
    </row>
    <row r="365" spans="1:30" ht="12.75" customHeight="1" x14ac:dyDescent="0.2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c r="AB365" s="2"/>
      <c r="AC365" s="2"/>
      <c r="AD365" s="2"/>
    </row>
    <row r="366" spans="1:30" ht="12.75" customHeight="1" x14ac:dyDescent="0.25">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c r="AB366" s="2"/>
      <c r="AC366" s="2"/>
      <c r="AD366" s="2"/>
    </row>
    <row r="367" spans="1:30" ht="12.75" customHeight="1" x14ac:dyDescent="0.25">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c r="AB367" s="2"/>
      <c r="AC367" s="2"/>
      <c r="AD367" s="2"/>
    </row>
    <row r="368" spans="1:30" ht="12.75" customHeight="1" x14ac:dyDescent="0.25">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c r="AB368" s="2"/>
      <c r="AC368" s="2"/>
      <c r="AD368" s="2"/>
    </row>
    <row r="369" spans="1:30" ht="12.75" customHeight="1" x14ac:dyDescent="0.25">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c r="AB369" s="2"/>
      <c r="AC369" s="2"/>
      <c r="AD369" s="2"/>
    </row>
    <row r="370" spans="1:30" ht="12.75" customHeight="1" x14ac:dyDescent="0.25">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c r="AB370" s="2"/>
      <c r="AC370" s="2"/>
      <c r="AD370" s="2"/>
    </row>
    <row r="371" spans="1:30" ht="12.75" customHeight="1" x14ac:dyDescent="0.25">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c r="AB371" s="2"/>
      <c r="AC371" s="2"/>
      <c r="AD371" s="2"/>
    </row>
    <row r="372" spans="1:30" ht="12.75" customHeight="1" x14ac:dyDescent="0.25">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c r="AB372" s="2"/>
      <c r="AC372" s="2"/>
      <c r="AD372" s="2"/>
    </row>
    <row r="373" spans="1:30" ht="12.75" customHeight="1" x14ac:dyDescent="0.25">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c r="AB373" s="2"/>
      <c r="AC373" s="2"/>
      <c r="AD373" s="2"/>
    </row>
    <row r="374" spans="1:30" ht="12.75" customHeight="1" x14ac:dyDescent="0.25">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c r="AB374" s="2"/>
      <c r="AC374" s="2"/>
      <c r="AD374" s="2"/>
    </row>
    <row r="375" spans="1:30" ht="12.75" customHeight="1" x14ac:dyDescent="0.2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c r="AB375" s="2"/>
      <c r="AC375" s="2"/>
      <c r="AD375" s="2"/>
    </row>
    <row r="376" spans="1:30" ht="12.75" customHeight="1" x14ac:dyDescent="0.25">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c r="AB376" s="2"/>
      <c r="AC376" s="2"/>
      <c r="AD376" s="2"/>
    </row>
    <row r="377" spans="1:30" ht="12.75" customHeight="1" x14ac:dyDescent="0.25">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c r="AB377" s="2"/>
      <c r="AC377" s="2"/>
      <c r="AD377" s="2"/>
    </row>
    <row r="378" spans="1:30" ht="12.75" customHeight="1" x14ac:dyDescent="0.25">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c r="AB378" s="2"/>
      <c r="AC378" s="2"/>
      <c r="AD378" s="2"/>
    </row>
    <row r="379" spans="1:30" ht="12.75" customHeight="1" x14ac:dyDescent="0.25">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c r="AB379" s="2"/>
      <c r="AC379" s="2"/>
      <c r="AD379" s="2"/>
    </row>
    <row r="380" spans="1:30" ht="12.75" customHeight="1" x14ac:dyDescent="0.25">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c r="AB380" s="2"/>
      <c r="AC380" s="2"/>
      <c r="AD380" s="2"/>
    </row>
    <row r="381" spans="1:30" ht="12.75" customHeight="1" x14ac:dyDescent="0.25">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c r="AC381" s="2"/>
      <c r="AD381" s="2"/>
    </row>
    <row r="382" spans="1:30" ht="12.75" customHeight="1" x14ac:dyDescent="0.25">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c r="AC382" s="2"/>
      <c r="AD382" s="2"/>
    </row>
    <row r="383" spans="1:30" ht="12.75" customHeight="1" x14ac:dyDescent="0.25">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c r="AC383" s="2"/>
      <c r="AD383" s="2"/>
    </row>
    <row r="384" spans="1:30" ht="12.75" customHeight="1" x14ac:dyDescent="0.25">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c r="AC384" s="2"/>
      <c r="AD384" s="2"/>
    </row>
    <row r="385" spans="1:30" ht="12.75" customHeight="1" x14ac:dyDescent="0.2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c r="AC385" s="2"/>
      <c r="AD385" s="2"/>
    </row>
    <row r="386" spans="1:30" ht="12.75" customHeight="1" x14ac:dyDescent="0.25">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c r="AC386" s="2"/>
      <c r="AD386" s="2"/>
    </row>
    <row r="387" spans="1:30" ht="12.75" customHeight="1" x14ac:dyDescent="0.25">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c r="AC387" s="2"/>
      <c r="AD387" s="2"/>
    </row>
    <row r="388" spans="1:30" ht="12.75" customHeight="1" x14ac:dyDescent="0.25">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c r="AC388" s="2"/>
      <c r="AD388" s="2"/>
    </row>
    <row r="389" spans="1:30" ht="12.75" customHeight="1" x14ac:dyDescent="0.25">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c r="AC389" s="2"/>
      <c r="AD389" s="2"/>
    </row>
    <row r="390" spans="1:30" ht="12.75" customHeight="1" x14ac:dyDescent="0.25">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c r="AC390" s="2"/>
      <c r="AD390" s="2"/>
    </row>
    <row r="391" spans="1:30" ht="12.75" customHeight="1" x14ac:dyDescent="0.25">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c r="AC391" s="2"/>
      <c r="AD391" s="2"/>
    </row>
    <row r="392" spans="1:30" ht="12.75" customHeight="1" x14ac:dyDescent="0.25">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c r="AC392" s="2"/>
      <c r="AD392" s="2"/>
    </row>
    <row r="393" spans="1:30" ht="12.75" customHeight="1" x14ac:dyDescent="0.25">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c r="AC393" s="2"/>
      <c r="AD393" s="2"/>
    </row>
    <row r="394" spans="1:30" ht="12.75" customHeight="1" x14ac:dyDescent="0.25">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c r="AC394" s="2"/>
      <c r="AD394" s="2"/>
    </row>
    <row r="395" spans="1:30" ht="12.75" customHeight="1" x14ac:dyDescent="0.2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c r="AC395" s="2"/>
      <c r="AD395" s="2"/>
    </row>
    <row r="396" spans="1:30" ht="12.75" customHeight="1" x14ac:dyDescent="0.25">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c r="AC396" s="2"/>
      <c r="AD396" s="2"/>
    </row>
    <row r="397" spans="1:30" ht="12.75" customHeight="1" x14ac:dyDescent="0.25">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c r="AC397" s="2"/>
      <c r="AD397" s="2"/>
    </row>
    <row r="398" spans="1:30" ht="12.75" customHeight="1" x14ac:dyDescent="0.25">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c r="AC398" s="2"/>
      <c r="AD398" s="2"/>
    </row>
    <row r="399" spans="1:30" ht="12.75" customHeight="1" x14ac:dyDescent="0.25">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c r="AC399" s="2"/>
      <c r="AD399" s="2"/>
    </row>
    <row r="400" spans="1:30" ht="12.75" customHeight="1" x14ac:dyDescent="0.25">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c r="AC400" s="2"/>
      <c r="AD400" s="2"/>
    </row>
    <row r="401" spans="1:30" ht="12.75" customHeight="1" x14ac:dyDescent="0.25">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c r="AC401" s="2"/>
      <c r="AD401" s="2"/>
    </row>
    <row r="402" spans="1:30" ht="12.75" customHeight="1" x14ac:dyDescent="0.25">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c r="AC402" s="2"/>
      <c r="AD402" s="2"/>
    </row>
    <row r="403" spans="1:30" ht="12.75" customHeight="1" x14ac:dyDescent="0.25">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c r="AC403" s="2"/>
      <c r="AD403" s="2"/>
    </row>
    <row r="404" spans="1:30" ht="12.75" customHeight="1" x14ac:dyDescent="0.25">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c r="AC404" s="2"/>
      <c r="AD404" s="2"/>
    </row>
    <row r="405" spans="1:30" ht="12.75" customHeight="1" x14ac:dyDescent="0.2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c r="AC405" s="2"/>
      <c r="AD405" s="2"/>
    </row>
    <row r="406" spans="1:30" ht="12.75" customHeight="1" x14ac:dyDescent="0.25">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c r="AC406" s="2"/>
      <c r="AD406" s="2"/>
    </row>
    <row r="407" spans="1:30" ht="12.75" customHeight="1" x14ac:dyDescent="0.25">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c r="AC407" s="2"/>
      <c r="AD407" s="2"/>
    </row>
    <row r="408" spans="1:30" ht="12.75" customHeight="1" x14ac:dyDescent="0.25">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c r="AC408" s="2"/>
      <c r="AD408" s="2"/>
    </row>
    <row r="409" spans="1:30" ht="12.75" customHeight="1" x14ac:dyDescent="0.25">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c r="AC409" s="2"/>
      <c r="AD409" s="2"/>
    </row>
    <row r="410" spans="1:30" ht="12.75" customHeight="1" x14ac:dyDescent="0.25">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c r="AC410" s="2"/>
      <c r="AD410" s="2"/>
    </row>
    <row r="411" spans="1:30" ht="12.75" customHeight="1" x14ac:dyDescent="0.25">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c r="AC411" s="2"/>
      <c r="AD411" s="2"/>
    </row>
    <row r="412" spans="1:30" ht="12.75" customHeight="1" x14ac:dyDescent="0.25">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c r="AC412" s="2"/>
      <c r="AD412" s="2"/>
    </row>
    <row r="413" spans="1:30" ht="12.75" customHeight="1" x14ac:dyDescent="0.25">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c r="AC413" s="2"/>
      <c r="AD413" s="2"/>
    </row>
    <row r="414" spans="1:30" ht="12.75" customHeight="1" x14ac:dyDescent="0.25">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c r="AC414" s="2"/>
      <c r="AD414" s="2"/>
    </row>
    <row r="415" spans="1:30" ht="12.75" customHeight="1" x14ac:dyDescent="0.2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c r="AC415" s="2"/>
      <c r="AD415" s="2"/>
    </row>
    <row r="416" spans="1:30" ht="12.75" customHeight="1" x14ac:dyDescent="0.25">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c r="AC416" s="2"/>
      <c r="AD416" s="2"/>
    </row>
    <row r="417" spans="1:30" ht="12.75" customHeight="1" x14ac:dyDescent="0.25">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c r="AC417" s="2"/>
      <c r="AD417" s="2"/>
    </row>
    <row r="418" spans="1:30" ht="12.75" customHeight="1" x14ac:dyDescent="0.25">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c r="AC418" s="2"/>
      <c r="AD418" s="2"/>
    </row>
    <row r="419" spans="1:30" ht="12.75" customHeight="1" x14ac:dyDescent="0.25">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c r="AC419" s="2"/>
      <c r="AD419" s="2"/>
    </row>
    <row r="420" spans="1:30" ht="12.75" customHeight="1" x14ac:dyDescent="0.25">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c r="AC420" s="2"/>
      <c r="AD420" s="2"/>
    </row>
    <row r="421" spans="1:30" ht="12.75" customHeight="1" x14ac:dyDescent="0.25">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c r="AC421" s="2"/>
      <c r="AD421" s="2"/>
    </row>
    <row r="422" spans="1:30" ht="12.75" customHeight="1" x14ac:dyDescent="0.25">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c r="AC422" s="2"/>
      <c r="AD422" s="2"/>
    </row>
    <row r="423" spans="1:30" ht="12.75" customHeight="1" x14ac:dyDescent="0.25">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c r="AC423" s="2"/>
      <c r="AD423" s="2"/>
    </row>
    <row r="424" spans="1:30" ht="12.75" customHeight="1" x14ac:dyDescent="0.25">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c r="AC424" s="2"/>
      <c r="AD424" s="2"/>
    </row>
    <row r="425" spans="1:30" ht="12.75" customHeight="1" x14ac:dyDescent="0.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c r="AC425" s="2"/>
      <c r="AD425" s="2"/>
    </row>
    <row r="426" spans="1:30" ht="12.75" customHeight="1" x14ac:dyDescent="0.25">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c r="AC426" s="2"/>
      <c r="AD426" s="2"/>
    </row>
    <row r="427" spans="1:30" ht="12.75" customHeight="1" x14ac:dyDescent="0.25">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c r="AC427" s="2"/>
      <c r="AD427" s="2"/>
    </row>
    <row r="428" spans="1:30" ht="12.75" customHeight="1" x14ac:dyDescent="0.25">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c r="AC428" s="2"/>
      <c r="AD428" s="2"/>
    </row>
    <row r="429" spans="1:30" ht="12.75" customHeight="1" x14ac:dyDescent="0.25">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c r="AC429" s="2"/>
      <c r="AD429" s="2"/>
    </row>
    <row r="430" spans="1:30" ht="12.75" customHeight="1" x14ac:dyDescent="0.25">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c r="AC430" s="2"/>
      <c r="AD430" s="2"/>
    </row>
    <row r="431" spans="1:30" ht="12.75" customHeight="1" x14ac:dyDescent="0.25">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c r="AC431" s="2"/>
      <c r="AD431" s="2"/>
    </row>
    <row r="432" spans="1:30" ht="12.75" customHeight="1" x14ac:dyDescent="0.25">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c r="AC432" s="2"/>
      <c r="AD432" s="2"/>
    </row>
    <row r="433" spans="1:30" ht="12.75" customHeight="1" x14ac:dyDescent="0.25">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c r="AC433" s="2"/>
      <c r="AD433" s="2"/>
    </row>
    <row r="434" spans="1:30" ht="12.75" customHeight="1" x14ac:dyDescent="0.25">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c r="AC434" s="2"/>
      <c r="AD434" s="2"/>
    </row>
    <row r="435" spans="1:30" ht="12.75" customHeight="1" x14ac:dyDescent="0.2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c r="AC435" s="2"/>
      <c r="AD435" s="2"/>
    </row>
    <row r="436" spans="1:30" ht="12.75" customHeight="1" x14ac:dyDescent="0.25">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c r="AC436" s="2"/>
      <c r="AD436" s="2"/>
    </row>
    <row r="437" spans="1:30" ht="12.75" customHeight="1" x14ac:dyDescent="0.25">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c r="AC437" s="2"/>
      <c r="AD437" s="2"/>
    </row>
    <row r="438" spans="1:30" ht="12.75" customHeight="1" x14ac:dyDescent="0.25">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c r="AC438" s="2"/>
      <c r="AD438" s="2"/>
    </row>
    <row r="439" spans="1:30" ht="12.75" customHeight="1" x14ac:dyDescent="0.25">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c r="AC439" s="2"/>
      <c r="AD439" s="2"/>
    </row>
    <row r="440" spans="1:30" ht="12.75" customHeight="1" x14ac:dyDescent="0.25">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c r="AC440" s="2"/>
      <c r="AD440" s="2"/>
    </row>
    <row r="441" spans="1:30" ht="12.75" customHeight="1" x14ac:dyDescent="0.25">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c r="AC441" s="2"/>
      <c r="AD441" s="2"/>
    </row>
    <row r="442" spans="1:30" ht="12.75" customHeight="1" x14ac:dyDescent="0.25">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c r="AC442" s="2"/>
      <c r="AD442" s="2"/>
    </row>
    <row r="443" spans="1:30" ht="12.75" customHeight="1" x14ac:dyDescent="0.25">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c r="AC443" s="2"/>
      <c r="AD443" s="2"/>
    </row>
    <row r="444" spans="1:30" ht="12.75" customHeight="1" x14ac:dyDescent="0.25">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c r="AC444" s="2"/>
      <c r="AD444" s="2"/>
    </row>
    <row r="445" spans="1:30" ht="12.75" customHeight="1" x14ac:dyDescent="0.2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c r="AC445" s="2"/>
      <c r="AD445" s="2"/>
    </row>
    <row r="446" spans="1:30" ht="12.75" customHeight="1" x14ac:dyDescent="0.25">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c r="AC446" s="2"/>
      <c r="AD446" s="2"/>
    </row>
    <row r="447" spans="1:30" ht="12.75" customHeight="1" x14ac:dyDescent="0.25">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c r="AC447" s="2"/>
      <c r="AD447" s="2"/>
    </row>
    <row r="448" spans="1:30" ht="12.75" customHeight="1" x14ac:dyDescent="0.25">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c r="AC448" s="2"/>
      <c r="AD448" s="2"/>
    </row>
    <row r="449" spans="1:30" ht="12.75" customHeight="1" x14ac:dyDescent="0.25">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c r="AC449" s="2"/>
      <c r="AD449" s="2"/>
    </row>
    <row r="450" spans="1:30" ht="12.75" customHeight="1" x14ac:dyDescent="0.25">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c r="AC450" s="2"/>
      <c r="AD450" s="2"/>
    </row>
    <row r="451" spans="1:30" ht="12.75" customHeight="1" x14ac:dyDescent="0.25">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c r="AC451" s="2"/>
      <c r="AD451" s="2"/>
    </row>
    <row r="452" spans="1:30" ht="12.75" customHeight="1" x14ac:dyDescent="0.25">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c r="AC452" s="2"/>
      <c r="AD452" s="2"/>
    </row>
    <row r="453" spans="1:30" ht="12.75" customHeight="1" x14ac:dyDescent="0.25">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c r="AC453" s="2"/>
      <c r="AD453" s="2"/>
    </row>
    <row r="454" spans="1:30" ht="12.75" customHeight="1" x14ac:dyDescent="0.25">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c r="AC454" s="2"/>
      <c r="AD454" s="2"/>
    </row>
    <row r="455" spans="1:30" ht="12.75" customHeight="1" x14ac:dyDescent="0.2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c r="AC455" s="2"/>
      <c r="AD455" s="2"/>
    </row>
    <row r="456" spans="1:30" ht="12.75" customHeight="1" x14ac:dyDescent="0.25">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c r="AC456" s="2"/>
      <c r="AD456" s="2"/>
    </row>
    <row r="457" spans="1:30" ht="12.75" customHeight="1" x14ac:dyDescent="0.25">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c r="AC457" s="2"/>
      <c r="AD457" s="2"/>
    </row>
    <row r="458" spans="1:30" ht="12.75" customHeight="1" x14ac:dyDescent="0.25">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c r="AC458" s="2"/>
      <c r="AD458" s="2"/>
    </row>
    <row r="459" spans="1:30" ht="12.75" customHeight="1" x14ac:dyDescent="0.25">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c r="AC459" s="2"/>
      <c r="AD459" s="2"/>
    </row>
    <row r="460" spans="1:30" ht="12.75" customHeight="1" x14ac:dyDescent="0.25">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c r="AC460" s="2"/>
      <c r="AD460" s="2"/>
    </row>
    <row r="461" spans="1:30" ht="12.75" customHeight="1" x14ac:dyDescent="0.25">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c r="AC461" s="2"/>
      <c r="AD461" s="2"/>
    </row>
    <row r="462" spans="1:30" ht="12.75" customHeight="1" x14ac:dyDescent="0.25">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c r="AC462" s="2"/>
      <c r="AD462" s="2"/>
    </row>
    <row r="463" spans="1:30" ht="12.75" customHeight="1" x14ac:dyDescent="0.25">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c r="AC463" s="2"/>
      <c r="AD463" s="2"/>
    </row>
    <row r="464" spans="1:30" ht="12.75" customHeight="1" x14ac:dyDescent="0.25">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c r="AC464" s="2"/>
      <c r="AD464" s="2"/>
    </row>
    <row r="465" spans="1:30" ht="12.75" customHeight="1" x14ac:dyDescent="0.2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c r="AC465" s="2"/>
      <c r="AD465" s="2"/>
    </row>
    <row r="466" spans="1:30" ht="12.75" customHeight="1" x14ac:dyDescent="0.25">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c r="AC466" s="2"/>
      <c r="AD466" s="2"/>
    </row>
    <row r="467" spans="1:30" ht="12.75" customHeight="1" x14ac:dyDescent="0.25">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c r="AC467" s="2"/>
      <c r="AD467" s="2"/>
    </row>
    <row r="468" spans="1:30" ht="12.75" customHeight="1" x14ac:dyDescent="0.25">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c r="AC468" s="2"/>
      <c r="AD468" s="2"/>
    </row>
    <row r="469" spans="1:30" ht="12.75" customHeight="1" x14ac:dyDescent="0.25">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c r="AC469" s="2"/>
      <c r="AD469" s="2"/>
    </row>
    <row r="470" spans="1:30" ht="12.75" customHeight="1" x14ac:dyDescent="0.25">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c r="AC470" s="2"/>
      <c r="AD470" s="2"/>
    </row>
    <row r="471" spans="1:30" ht="12.75" customHeight="1" x14ac:dyDescent="0.25">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c r="AC471" s="2"/>
      <c r="AD471" s="2"/>
    </row>
    <row r="472" spans="1:30" ht="12.75" customHeight="1" x14ac:dyDescent="0.25">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c r="AC472" s="2"/>
      <c r="AD472" s="2"/>
    </row>
    <row r="473" spans="1:30" ht="12.75" customHeight="1" x14ac:dyDescent="0.25">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c r="AC473" s="2"/>
      <c r="AD473" s="2"/>
    </row>
    <row r="474" spans="1:30" ht="12.75" customHeight="1" x14ac:dyDescent="0.25">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c r="AC474" s="2"/>
      <c r="AD474" s="2"/>
    </row>
    <row r="475" spans="1:30" ht="12.75" customHeight="1" x14ac:dyDescent="0.2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c r="AC475" s="2"/>
      <c r="AD475" s="2"/>
    </row>
    <row r="476" spans="1:30" ht="12.75" customHeight="1" x14ac:dyDescent="0.25">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c r="AC476" s="2"/>
      <c r="AD476" s="2"/>
    </row>
    <row r="477" spans="1:30" ht="12.75" customHeight="1" x14ac:dyDescent="0.25">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c r="AC477" s="2"/>
      <c r="AD477" s="2"/>
    </row>
    <row r="478" spans="1:30" ht="12.75" customHeight="1" x14ac:dyDescent="0.25">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c r="AC478" s="2"/>
      <c r="AD478" s="2"/>
    </row>
    <row r="479" spans="1:30" ht="12.75" customHeight="1" x14ac:dyDescent="0.25">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c r="AC479" s="2"/>
      <c r="AD479" s="2"/>
    </row>
    <row r="480" spans="1:30" ht="12.75" customHeight="1" x14ac:dyDescent="0.25">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c r="AC480" s="2"/>
      <c r="AD480" s="2"/>
    </row>
    <row r="481" spans="1:30" ht="12.75" customHeight="1" x14ac:dyDescent="0.25">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c r="AC481" s="2"/>
      <c r="AD481" s="2"/>
    </row>
    <row r="482" spans="1:30" ht="12.75" customHeight="1" x14ac:dyDescent="0.25">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c r="AC482" s="2"/>
      <c r="AD482" s="2"/>
    </row>
    <row r="483" spans="1:30" ht="12.75" customHeight="1" x14ac:dyDescent="0.25">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c r="AC483" s="2"/>
      <c r="AD483" s="2"/>
    </row>
    <row r="484" spans="1:30" ht="12.75" customHeight="1" x14ac:dyDescent="0.25">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c r="AC484" s="2"/>
      <c r="AD484" s="2"/>
    </row>
    <row r="485" spans="1:30" ht="12.75" customHeight="1" x14ac:dyDescent="0.2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c r="AC485" s="2"/>
      <c r="AD485" s="2"/>
    </row>
    <row r="486" spans="1:30" ht="12.75" customHeight="1" x14ac:dyDescent="0.25">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c r="AC486" s="2"/>
      <c r="AD486" s="2"/>
    </row>
    <row r="487" spans="1:30" ht="12.75" customHeight="1" x14ac:dyDescent="0.25">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c r="AC487" s="2"/>
      <c r="AD487" s="2"/>
    </row>
    <row r="488" spans="1:30" ht="12.75" customHeight="1" x14ac:dyDescent="0.25">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c r="AC488" s="2"/>
      <c r="AD488" s="2"/>
    </row>
    <row r="489" spans="1:30" ht="12.75" customHeight="1" x14ac:dyDescent="0.25">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c r="AC489" s="2"/>
      <c r="AD489" s="2"/>
    </row>
    <row r="490" spans="1:30" ht="12.75" customHeight="1" x14ac:dyDescent="0.25">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c r="AC490" s="2"/>
      <c r="AD490" s="2"/>
    </row>
    <row r="491" spans="1:30" ht="12.75" customHeight="1" x14ac:dyDescent="0.25">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c r="AC491" s="2"/>
      <c r="AD491" s="2"/>
    </row>
    <row r="492" spans="1:30" ht="12.75" customHeight="1" x14ac:dyDescent="0.25">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c r="AC492" s="2"/>
      <c r="AD492" s="2"/>
    </row>
    <row r="493" spans="1:30" ht="12.75" customHeight="1" x14ac:dyDescent="0.25">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c r="AC493" s="2"/>
      <c r="AD493" s="2"/>
    </row>
    <row r="494" spans="1:30" ht="12.75" customHeight="1" x14ac:dyDescent="0.25">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c r="AC494" s="2"/>
      <c r="AD494" s="2"/>
    </row>
    <row r="495" spans="1:30" ht="12.75" customHeight="1" x14ac:dyDescent="0.2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c r="AC495" s="2"/>
      <c r="AD495" s="2"/>
    </row>
    <row r="496" spans="1:30" ht="12.75" customHeight="1" x14ac:dyDescent="0.25">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c r="AC496" s="2"/>
      <c r="AD496" s="2"/>
    </row>
    <row r="497" spans="1:30" ht="12.75" customHeight="1" x14ac:dyDescent="0.25">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c r="AC497" s="2"/>
      <c r="AD497" s="2"/>
    </row>
    <row r="498" spans="1:30" ht="12.75" customHeight="1" x14ac:dyDescent="0.25">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c r="AC498" s="2"/>
      <c r="AD498" s="2"/>
    </row>
    <row r="499" spans="1:30" ht="12.75" customHeight="1" x14ac:dyDescent="0.25">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c r="AC499" s="2"/>
      <c r="AD499" s="2"/>
    </row>
    <row r="500" spans="1:30" ht="12.75" customHeight="1" x14ac:dyDescent="0.25">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c r="AC500" s="2"/>
      <c r="AD500" s="2"/>
    </row>
    <row r="501" spans="1:30" ht="12.75" customHeight="1" x14ac:dyDescent="0.25">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c r="AC501" s="2"/>
      <c r="AD501" s="2"/>
    </row>
    <row r="502" spans="1:30" ht="12.75" customHeight="1" x14ac:dyDescent="0.25">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c r="AC502" s="2"/>
      <c r="AD502" s="2"/>
    </row>
    <row r="503" spans="1:30" ht="12.75" customHeight="1" x14ac:dyDescent="0.25">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c r="AC503" s="2"/>
      <c r="AD503" s="2"/>
    </row>
    <row r="504" spans="1:30" ht="12.75" customHeight="1" x14ac:dyDescent="0.25">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c r="AC504" s="2"/>
      <c r="AD504" s="2"/>
    </row>
    <row r="505" spans="1:30" ht="12.75" customHeight="1" x14ac:dyDescent="0.2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c r="AC505" s="2"/>
      <c r="AD505" s="2"/>
    </row>
    <row r="506" spans="1:30" ht="12.75" customHeight="1" x14ac:dyDescent="0.25">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c r="AC506" s="2"/>
      <c r="AD506" s="2"/>
    </row>
    <row r="507" spans="1:30" ht="12.75" customHeight="1" x14ac:dyDescent="0.25">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c r="AC507" s="2"/>
      <c r="AD507" s="2"/>
    </row>
    <row r="508" spans="1:30" ht="12.75" customHeight="1" x14ac:dyDescent="0.25">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c r="AC508" s="2"/>
      <c r="AD508" s="2"/>
    </row>
    <row r="509" spans="1:30" ht="12.75" customHeight="1" x14ac:dyDescent="0.25">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c r="AC509" s="2"/>
      <c r="AD509" s="2"/>
    </row>
    <row r="510" spans="1:30" ht="12.75" customHeight="1" x14ac:dyDescent="0.25">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c r="AC510" s="2"/>
      <c r="AD510" s="2"/>
    </row>
    <row r="511" spans="1:30" ht="12.75" customHeight="1" x14ac:dyDescent="0.25">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c r="AC511" s="2"/>
      <c r="AD511" s="2"/>
    </row>
    <row r="512" spans="1:30" ht="12.75" customHeight="1" x14ac:dyDescent="0.25">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c r="AC512" s="2"/>
      <c r="AD512" s="2"/>
    </row>
    <row r="513" spans="1:30" ht="12.75" customHeight="1" x14ac:dyDescent="0.25">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c r="AC513" s="2"/>
      <c r="AD513" s="2"/>
    </row>
    <row r="514" spans="1:30" ht="12.75" customHeight="1" x14ac:dyDescent="0.25">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c r="AC514" s="2"/>
      <c r="AD514" s="2"/>
    </row>
    <row r="515" spans="1:30" ht="12.75" customHeight="1" x14ac:dyDescent="0.2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c r="AC515" s="2"/>
      <c r="AD515" s="2"/>
    </row>
    <row r="516" spans="1:30" ht="12.75" customHeight="1" x14ac:dyDescent="0.25">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c r="AC516" s="2"/>
      <c r="AD516" s="2"/>
    </row>
    <row r="517" spans="1:30" ht="12.75" customHeight="1" x14ac:dyDescent="0.25">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c r="AC517" s="2"/>
      <c r="AD517" s="2"/>
    </row>
    <row r="518" spans="1:30" ht="12.75" customHeight="1" x14ac:dyDescent="0.25">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c r="AC518" s="2"/>
      <c r="AD518" s="2"/>
    </row>
    <row r="519" spans="1:30" ht="12.75" customHeight="1" x14ac:dyDescent="0.25">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c r="AC519" s="2"/>
      <c r="AD519" s="2"/>
    </row>
    <row r="520" spans="1:30" ht="12.75" customHeight="1" x14ac:dyDescent="0.25">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c r="AC520" s="2"/>
      <c r="AD520" s="2"/>
    </row>
    <row r="521" spans="1:30" ht="12.75" customHeight="1" x14ac:dyDescent="0.25">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c r="AC521" s="2"/>
      <c r="AD521" s="2"/>
    </row>
    <row r="522" spans="1:30" ht="12.75" customHeight="1" x14ac:dyDescent="0.25">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c r="AC522" s="2"/>
      <c r="AD522" s="2"/>
    </row>
    <row r="523" spans="1:30" ht="12.75" customHeight="1" x14ac:dyDescent="0.25">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c r="AC523" s="2"/>
      <c r="AD523" s="2"/>
    </row>
    <row r="524" spans="1:30" ht="12.75" customHeight="1" x14ac:dyDescent="0.25">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c r="AC524" s="2"/>
      <c r="AD524" s="2"/>
    </row>
    <row r="525" spans="1:30" ht="12.75" customHeight="1" x14ac:dyDescent="0.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c r="AC525" s="2"/>
      <c r="AD525" s="2"/>
    </row>
    <row r="526" spans="1:30" ht="12.75" customHeight="1" x14ac:dyDescent="0.25">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c r="AC526" s="2"/>
      <c r="AD526" s="2"/>
    </row>
    <row r="527" spans="1:30" ht="12.75" customHeight="1" x14ac:dyDescent="0.25">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c r="AC527" s="2"/>
      <c r="AD527" s="2"/>
    </row>
    <row r="528" spans="1:30" ht="12.75" customHeight="1" x14ac:dyDescent="0.25">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c r="AC528" s="2"/>
      <c r="AD528" s="2"/>
    </row>
    <row r="529" spans="1:30" ht="12.75" customHeight="1" x14ac:dyDescent="0.25">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c r="AC529" s="2"/>
      <c r="AD529" s="2"/>
    </row>
    <row r="530" spans="1:30" ht="12.75" customHeight="1" x14ac:dyDescent="0.25">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c r="AC530" s="2"/>
      <c r="AD530" s="2"/>
    </row>
    <row r="531" spans="1:30" ht="12.75" customHeight="1" x14ac:dyDescent="0.25">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c r="AC531" s="2"/>
      <c r="AD531" s="2"/>
    </row>
    <row r="532" spans="1:30" ht="12.75" customHeight="1" x14ac:dyDescent="0.25">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c r="AC532" s="2"/>
      <c r="AD532" s="2"/>
    </row>
    <row r="533" spans="1:30" ht="12.75" customHeight="1" x14ac:dyDescent="0.25">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c r="AC533" s="2"/>
      <c r="AD533" s="2"/>
    </row>
    <row r="534" spans="1:30" ht="12.75" customHeight="1" x14ac:dyDescent="0.25">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c r="AC534" s="2"/>
      <c r="AD534" s="2"/>
    </row>
    <row r="535" spans="1:30" ht="12.75" customHeight="1" x14ac:dyDescent="0.2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c r="AC535" s="2"/>
      <c r="AD535" s="2"/>
    </row>
    <row r="536" spans="1:30" ht="12.75" customHeight="1" x14ac:dyDescent="0.25">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c r="AC536" s="2"/>
      <c r="AD536" s="2"/>
    </row>
    <row r="537" spans="1:30" ht="12.75" customHeight="1" x14ac:dyDescent="0.25">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c r="AC537" s="2"/>
      <c r="AD537" s="2"/>
    </row>
    <row r="538" spans="1:30" ht="12.75" customHeight="1" x14ac:dyDescent="0.25">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c r="AC538" s="2"/>
      <c r="AD538" s="2"/>
    </row>
    <row r="539" spans="1:30" ht="12.75" customHeight="1" x14ac:dyDescent="0.25">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c r="AC539" s="2"/>
      <c r="AD539" s="2"/>
    </row>
    <row r="540" spans="1:30" ht="12.75" customHeight="1" x14ac:dyDescent="0.25">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c r="AC540" s="2"/>
      <c r="AD540" s="2"/>
    </row>
    <row r="541" spans="1:30" ht="12.75" customHeight="1" x14ac:dyDescent="0.25">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c r="AC541" s="2"/>
      <c r="AD541" s="2"/>
    </row>
    <row r="542" spans="1:30" ht="12.75" customHeight="1" x14ac:dyDescent="0.25">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c r="AC542" s="2"/>
      <c r="AD542" s="2"/>
    </row>
    <row r="543" spans="1:30" ht="12.75" customHeight="1" x14ac:dyDescent="0.25">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c r="AC543" s="2"/>
      <c r="AD543" s="2"/>
    </row>
    <row r="544" spans="1:30" ht="12.75" customHeight="1" x14ac:dyDescent="0.25">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c r="AC544" s="2"/>
      <c r="AD544" s="2"/>
    </row>
    <row r="545" spans="1:30" ht="12.75" customHeight="1" x14ac:dyDescent="0.2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c r="AC545" s="2"/>
      <c r="AD545" s="2"/>
    </row>
    <row r="546" spans="1:30" ht="12.75" customHeight="1" x14ac:dyDescent="0.25">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c r="AC546" s="2"/>
      <c r="AD546" s="2"/>
    </row>
    <row r="547" spans="1:30" ht="12.75" customHeight="1" x14ac:dyDescent="0.25">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c r="AC547" s="2"/>
      <c r="AD547" s="2"/>
    </row>
    <row r="548" spans="1:30" ht="12.75" customHeight="1" x14ac:dyDescent="0.25">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c r="AC548" s="2"/>
      <c r="AD548" s="2"/>
    </row>
    <row r="549" spans="1:30" ht="12.75" customHeight="1" x14ac:dyDescent="0.25">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c r="AC549" s="2"/>
      <c r="AD549" s="2"/>
    </row>
    <row r="550" spans="1:30" ht="12.75" customHeight="1" x14ac:dyDescent="0.25">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c r="AC550" s="2"/>
      <c r="AD550" s="2"/>
    </row>
    <row r="551" spans="1:30" ht="12.75" customHeight="1" x14ac:dyDescent="0.25">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c r="AC551" s="2"/>
      <c r="AD551" s="2"/>
    </row>
    <row r="552" spans="1:30" ht="12.75" customHeight="1" x14ac:dyDescent="0.25">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c r="AC552" s="2"/>
      <c r="AD552" s="2"/>
    </row>
    <row r="553" spans="1:30" ht="12.75" customHeight="1" x14ac:dyDescent="0.25">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c r="AC553" s="2"/>
      <c r="AD553" s="2"/>
    </row>
    <row r="554" spans="1:30" ht="12.75" customHeight="1" x14ac:dyDescent="0.25">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c r="AC554" s="2"/>
      <c r="AD554" s="2"/>
    </row>
    <row r="555" spans="1:30" ht="12.75" customHeight="1" x14ac:dyDescent="0.2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c r="AC555" s="2"/>
      <c r="AD555" s="2"/>
    </row>
    <row r="556" spans="1:30" ht="12.75" customHeight="1" x14ac:dyDescent="0.25">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c r="AC556" s="2"/>
      <c r="AD556" s="2"/>
    </row>
    <row r="557" spans="1:30" ht="12.75" customHeight="1" x14ac:dyDescent="0.25">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c r="AC557" s="2"/>
      <c r="AD557" s="2"/>
    </row>
    <row r="558" spans="1:30" ht="12.75" customHeight="1" x14ac:dyDescent="0.25">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c r="AC558" s="2"/>
      <c r="AD558" s="2"/>
    </row>
    <row r="559" spans="1:30" ht="12.75" customHeight="1" x14ac:dyDescent="0.25">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c r="AC559" s="2"/>
      <c r="AD559" s="2"/>
    </row>
    <row r="560" spans="1:30" ht="12.75" customHeight="1" x14ac:dyDescent="0.25">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c r="AC560" s="2"/>
      <c r="AD560" s="2"/>
    </row>
    <row r="561" spans="1:30" ht="12.75" customHeight="1" x14ac:dyDescent="0.25">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c r="AC561" s="2"/>
      <c r="AD561" s="2"/>
    </row>
    <row r="562" spans="1:30" ht="12.75" customHeight="1" x14ac:dyDescent="0.25">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c r="AC562" s="2"/>
      <c r="AD562" s="2"/>
    </row>
    <row r="563" spans="1:30" ht="12.75" customHeight="1" x14ac:dyDescent="0.25">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c r="AC563" s="2"/>
      <c r="AD563" s="2"/>
    </row>
    <row r="564" spans="1:30" ht="12.75" customHeight="1" x14ac:dyDescent="0.25">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c r="AC564" s="2"/>
      <c r="AD564" s="2"/>
    </row>
    <row r="565" spans="1:30" ht="12.75" customHeight="1" x14ac:dyDescent="0.2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c r="AC565" s="2"/>
      <c r="AD565" s="2"/>
    </row>
    <row r="566" spans="1:30" ht="12.75" customHeight="1" x14ac:dyDescent="0.25">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c r="AC566" s="2"/>
      <c r="AD566" s="2"/>
    </row>
    <row r="567" spans="1:30" ht="12.75" customHeight="1" x14ac:dyDescent="0.25">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c r="AC567" s="2"/>
      <c r="AD567" s="2"/>
    </row>
    <row r="568" spans="1:30" ht="12.75" customHeight="1" x14ac:dyDescent="0.25">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c r="AC568" s="2"/>
      <c r="AD568" s="2"/>
    </row>
    <row r="569" spans="1:30" ht="12.75" customHeight="1" x14ac:dyDescent="0.25">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c r="AC569" s="2"/>
      <c r="AD569" s="2"/>
    </row>
    <row r="570" spans="1:30" ht="12.75" customHeight="1" x14ac:dyDescent="0.25">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c r="AC570" s="2"/>
      <c r="AD570" s="2"/>
    </row>
    <row r="571" spans="1:30" ht="12.75" customHeight="1" x14ac:dyDescent="0.25">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c r="AC571" s="2"/>
      <c r="AD571" s="2"/>
    </row>
    <row r="572" spans="1:30" ht="12.75" customHeight="1" x14ac:dyDescent="0.25">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c r="AC572" s="2"/>
      <c r="AD572" s="2"/>
    </row>
    <row r="573" spans="1:30" ht="12.75" customHeight="1" x14ac:dyDescent="0.25">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c r="AC573" s="2"/>
      <c r="AD573" s="2"/>
    </row>
    <row r="574" spans="1:30" ht="12.75" customHeight="1" x14ac:dyDescent="0.25">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c r="AC574" s="2"/>
      <c r="AD574" s="2"/>
    </row>
    <row r="575" spans="1:30" ht="12.75" customHeight="1" x14ac:dyDescent="0.2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c r="AC575" s="2"/>
      <c r="AD575" s="2"/>
    </row>
    <row r="576" spans="1:30" ht="12.75" customHeight="1" x14ac:dyDescent="0.25">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c r="AC576" s="2"/>
      <c r="AD576" s="2"/>
    </row>
    <row r="577" spans="1:30" ht="12.75" customHeight="1" x14ac:dyDescent="0.25">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c r="AC577" s="2"/>
      <c r="AD577" s="2"/>
    </row>
    <row r="578" spans="1:30" ht="12.75" customHeight="1" x14ac:dyDescent="0.25">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c r="AC578" s="2"/>
      <c r="AD578" s="2"/>
    </row>
    <row r="579" spans="1:30" ht="12.75" customHeight="1" x14ac:dyDescent="0.25">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c r="AC579" s="2"/>
      <c r="AD579" s="2"/>
    </row>
    <row r="580" spans="1:30" ht="12.75" customHeight="1" x14ac:dyDescent="0.25">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c r="AC580" s="2"/>
      <c r="AD580" s="2"/>
    </row>
    <row r="581" spans="1:30" ht="12.75" customHeight="1" x14ac:dyDescent="0.25">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c r="AC581" s="2"/>
      <c r="AD581" s="2"/>
    </row>
    <row r="582" spans="1:30" ht="12.75" customHeight="1" x14ac:dyDescent="0.25">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c r="AC582" s="2"/>
      <c r="AD582" s="2"/>
    </row>
    <row r="583" spans="1:30" ht="12.75" customHeight="1" x14ac:dyDescent="0.25">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c r="AC583" s="2"/>
      <c r="AD583" s="2"/>
    </row>
    <row r="584" spans="1:30" ht="12.75" customHeight="1" x14ac:dyDescent="0.25">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c r="AC584" s="2"/>
      <c r="AD584" s="2"/>
    </row>
    <row r="585" spans="1:30" ht="12.75" customHeight="1" x14ac:dyDescent="0.2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c r="AC585" s="2"/>
      <c r="AD585" s="2"/>
    </row>
    <row r="586" spans="1:30" ht="12.75" customHeight="1" x14ac:dyDescent="0.25">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c r="AC586" s="2"/>
      <c r="AD586" s="2"/>
    </row>
    <row r="587" spans="1:30" ht="12.75" customHeight="1" x14ac:dyDescent="0.25">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c r="AC587" s="2"/>
      <c r="AD587" s="2"/>
    </row>
    <row r="588" spans="1:30" ht="12.75" customHeight="1" x14ac:dyDescent="0.25">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c r="AC588" s="2"/>
      <c r="AD588" s="2"/>
    </row>
    <row r="589" spans="1:30" ht="12.75" customHeight="1" x14ac:dyDescent="0.25">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c r="AC589" s="2"/>
      <c r="AD589" s="2"/>
    </row>
    <row r="590" spans="1:30" ht="12.75" customHeight="1" x14ac:dyDescent="0.25">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c r="AC590" s="2"/>
      <c r="AD590" s="2"/>
    </row>
    <row r="591" spans="1:30" ht="12.75" customHeight="1" x14ac:dyDescent="0.25">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c r="AC591" s="2"/>
      <c r="AD591" s="2"/>
    </row>
    <row r="592" spans="1:30" ht="12.75" customHeight="1" x14ac:dyDescent="0.25">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c r="AC592" s="2"/>
      <c r="AD592" s="2"/>
    </row>
    <row r="593" spans="1:30" ht="12.75" customHeight="1" x14ac:dyDescent="0.25">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c r="AC593" s="2"/>
      <c r="AD593" s="2"/>
    </row>
    <row r="594" spans="1:30" ht="12.75" customHeight="1" x14ac:dyDescent="0.25">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c r="AC594" s="2"/>
      <c r="AD594" s="2"/>
    </row>
    <row r="595" spans="1:30" ht="12.75" customHeight="1" x14ac:dyDescent="0.2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c r="AC595" s="2"/>
      <c r="AD595" s="2"/>
    </row>
    <row r="596" spans="1:30" ht="12.75" customHeight="1" x14ac:dyDescent="0.25">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c r="AC596" s="2"/>
      <c r="AD596" s="2"/>
    </row>
    <row r="597" spans="1:30" ht="12.75" customHeight="1" x14ac:dyDescent="0.25">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c r="AC597" s="2"/>
      <c r="AD597" s="2"/>
    </row>
    <row r="598" spans="1:30" ht="12.75" customHeight="1" x14ac:dyDescent="0.25">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c r="AC598" s="2"/>
      <c r="AD598" s="2"/>
    </row>
    <row r="599" spans="1:30" ht="12.75" customHeight="1" x14ac:dyDescent="0.25">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c r="AC599" s="2"/>
      <c r="AD599" s="2"/>
    </row>
    <row r="600" spans="1:30" ht="12.75" customHeight="1" x14ac:dyDescent="0.25">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c r="AC600" s="2"/>
      <c r="AD600" s="2"/>
    </row>
    <row r="601" spans="1:30" ht="12.75" customHeight="1" x14ac:dyDescent="0.25">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c r="AC601" s="2"/>
      <c r="AD601" s="2"/>
    </row>
    <row r="602" spans="1:30" ht="12.75" customHeight="1" x14ac:dyDescent="0.25">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c r="AC602" s="2"/>
      <c r="AD602" s="2"/>
    </row>
    <row r="603" spans="1:30" ht="12.75" customHeight="1" x14ac:dyDescent="0.25">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c r="AC603" s="2"/>
      <c r="AD603" s="2"/>
    </row>
    <row r="604" spans="1:30" ht="12.75" customHeight="1" x14ac:dyDescent="0.25">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c r="AC604" s="2"/>
      <c r="AD604" s="2"/>
    </row>
    <row r="605" spans="1:30" ht="12.75" customHeight="1" x14ac:dyDescent="0.2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c r="AC605" s="2"/>
      <c r="AD605" s="2"/>
    </row>
    <row r="606" spans="1:30" ht="12.75" customHeight="1" x14ac:dyDescent="0.25">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c r="AC606" s="2"/>
      <c r="AD606" s="2"/>
    </row>
    <row r="607" spans="1:30" ht="12.75" customHeight="1" x14ac:dyDescent="0.25">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c r="AC607" s="2"/>
      <c r="AD607" s="2"/>
    </row>
    <row r="608" spans="1:30" ht="12.75" customHeight="1" x14ac:dyDescent="0.25">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c r="AC608" s="2"/>
      <c r="AD608" s="2"/>
    </row>
    <row r="609" spans="1:30" ht="12.75" customHeight="1" x14ac:dyDescent="0.25">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c r="AC609" s="2"/>
      <c r="AD609" s="2"/>
    </row>
    <row r="610" spans="1:30" ht="12.75" customHeight="1" x14ac:dyDescent="0.25">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c r="AC610" s="2"/>
      <c r="AD610" s="2"/>
    </row>
    <row r="611" spans="1:30" ht="12.75" customHeight="1" x14ac:dyDescent="0.25">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c r="AC611" s="2"/>
      <c r="AD611" s="2"/>
    </row>
    <row r="612" spans="1:30" ht="12.75" customHeight="1" x14ac:dyDescent="0.25">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c r="AC612" s="2"/>
      <c r="AD612" s="2"/>
    </row>
    <row r="613" spans="1:30" ht="12.75" customHeight="1" x14ac:dyDescent="0.25">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c r="AC613" s="2"/>
      <c r="AD613" s="2"/>
    </row>
    <row r="614" spans="1:30" ht="12.75" customHeight="1" x14ac:dyDescent="0.25">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c r="AC614" s="2"/>
      <c r="AD614" s="2"/>
    </row>
    <row r="615" spans="1:30" ht="12.75" customHeight="1" x14ac:dyDescent="0.2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c r="AC615" s="2"/>
      <c r="AD615" s="2"/>
    </row>
    <row r="616" spans="1:30" ht="12.75" customHeight="1" x14ac:dyDescent="0.25">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c r="AC616" s="2"/>
      <c r="AD616" s="2"/>
    </row>
    <row r="617" spans="1:30" ht="12.75" customHeight="1" x14ac:dyDescent="0.25">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c r="AC617" s="2"/>
      <c r="AD617" s="2"/>
    </row>
    <row r="618" spans="1:30" ht="12.75" customHeight="1" x14ac:dyDescent="0.25">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c r="AC618" s="2"/>
      <c r="AD618" s="2"/>
    </row>
    <row r="619" spans="1:30" ht="12.75" customHeight="1" x14ac:dyDescent="0.25">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c r="AC619" s="2"/>
      <c r="AD619" s="2"/>
    </row>
    <row r="620" spans="1:30" ht="12.75" customHeight="1" x14ac:dyDescent="0.25">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c r="AC620" s="2"/>
      <c r="AD620" s="2"/>
    </row>
    <row r="621" spans="1:30" ht="12.75" customHeight="1" x14ac:dyDescent="0.25">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c r="AC621" s="2"/>
      <c r="AD621" s="2"/>
    </row>
    <row r="622" spans="1:30" ht="12.75" customHeight="1" x14ac:dyDescent="0.25">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c r="AC622" s="2"/>
      <c r="AD622" s="2"/>
    </row>
    <row r="623" spans="1:30" ht="12.75" customHeight="1" x14ac:dyDescent="0.25">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c r="AC623" s="2"/>
      <c r="AD623" s="2"/>
    </row>
    <row r="624" spans="1:30" ht="12.75" customHeight="1" x14ac:dyDescent="0.25">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c r="AC624" s="2"/>
      <c r="AD624" s="2"/>
    </row>
    <row r="625" spans="1:30" ht="12.75" customHeight="1" x14ac:dyDescent="0.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c r="AC625" s="2"/>
      <c r="AD625" s="2"/>
    </row>
    <row r="626" spans="1:30" ht="12.75" customHeight="1" x14ac:dyDescent="0.25">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c r="AC626" s="2"/>
      <c r="AD626" s="2"/>
    </row>
    <row r="627" spans="1:30" ht="12.75" customHeight="1" x14ac:dyDescent="0.25">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c r="AC627" s="2"/>
      <c r="AD627" s="2"/>
    </row>
    <row r="628" spans="1:30" ht="12.75" customHeight="1" x14ac:dyDescent="0.25">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c r="AC628" s="2"/>
      <c r="AD628" s="2"/>
    </row>
    <row r="629" spans="1:30" ht="12.75" customHeight="1" x14ac:dyDescent="0.25">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c r="AC629" s="2"/>
      <c r="AD629" s="2"/>
    </row>
    <row r="630" spans="1:30" ht="12.75" customHeight="1" x14ac:dyDescent="0.25">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c r="AC630" s="2"/>
      <c r="AD630" s="2"/>
    </row>
    <row r="631" spans="1:30" ht="12.75" customHeight="1" x14ac:dyDescent="0.25">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c r="AC631" s="2"/>
      <c r="AD631" s="2"/>
    </row>
    <row r="632" spans="1:30" ht="12.75" customHeight="1" x14ac:dyDescent="0.25">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c r="AC632" s="2"/>
      <c r="AD632" s="2"/>
    </row>
    <row r="633" spans="1:30" ht="12.75" customHeight="1" x14ac:dyDescent="0.25">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c r="AC633" s="2"/>
      <c r="AD633" s="2"/>
    </row>
    <row r="634" spans="1:30" ht="12.75" customHeight="1" x14ac:dyDescent="0.25">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c r="AC634" s="2"/>
      <c r="AD634" s="2"/>
    </row>
    <row r="635" spans="1:30" ht="12.75" customHeight="1" x14ac:dyDescent="0.2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c r="AC635" s="2"/>
      <c r="AD635" s="2"/>
    </row>
    <row r="636" spans="1:30" ht="12.75" customHeight="1" x14ac:dyDescent="0.25">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c r="AC636" s="2"/>
      <c r="AD636" s="2"/>
    </row>
    <row r="637" spans="1:30" ht="12.75" customHeight="1" x14ac:dyDescent="0.25">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c r="AC637" s="2"/>
      <c r="AD637" s="2"/>
    </row>
    <row r="638" spans="1:30" ht="12.75" customHeight="1" x14ac:dyDescent="0.25">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c r="AC638" s="2"/>
      <c r="AD638" s="2"/>
    </row>
    <row r="639" spans="1:30" ht="12.75" customHeight="1" x14ac:dyDescent="0.25">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c r="AC639" s="2"/>
      <c r="AD639" s="2"/>
    </row>
    <row r="640" spans="1:30" ht="12.75" customHeight="1" x14ac:dyDescent="0.25">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c r="AC640" s="2"/>
      <c r="AD640" s="2"/>
    </row>
    <row r="641" spans="1:30" ht="12.75" customHeight="1" x14ac:dyDescent="0.25">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c r="AC641" s="2"/>
      <c r="AD641" s="2"/>
    </row>
    <row r="642" spans="1:30" ht="12.75" customHeight="1" x14ac:dyDescent="0.25">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c r="AC642" s="2"/>
      <c r="AD642" s="2"/>
    </row>
    <row r="643" spans="1:30" ht="12.75" customHeight="1" x14ac:dyDescent="0.25">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c r="AC643" s="2"/>
      <c r="AD643" s="2"/>
    </row>
    <row r="644" spans="1:30" ht="12.75" customHeight="1" x14ac:dyDescent="0.25">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c r="AC644" s="2"/>
      <c r="AD644" s="2"/>
    </row>
    <row r="645" spans="1:30" ht="12.75" customHeight="1" x14ac:dyDescent="0.2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c r="AC645" s="2"/>
      <c r="AD645" s="2"/>
    </row>
    <row r="646" spans="1:30" ht="12.75" customHeight="1" x14ac:dyDescent="0.25">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c r="AC646" s="2"/>
      <c r="AD646" s="2"/>
    </row>
    <row r="647" spans="1:30" ht="12.75" customHeight="1" x14ac:dyDescent="0.25">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c r="AC647" s="2"/>
      <c r="AD647" s="2"/>
    </row>
    <row r="648" spans="1:30" ht="12.75" customHeight="1" x14ac:dyDescent="0.25">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c r="AC648" s="2"/>
      <c r="AD648" s="2"/>
    </row>
    <row r="649" spans="1:30" ht="12.75" customHeight="1" x14ac:dyDescent="0.25">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c r="AC649" s="2"/>
      <c r="AD649" s="2"/>
    </row>
    <row r="650" spans="1:30" ht="12.75" customHeight="1" x14ac:dyDescent="0.25">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c r="AC650" s="2"/>
      <c r="AD650" s="2"/>
    </row>
    <row r="651" spans="1:30" ht="12.75" customHeight="1" x14ac:dyDescent="0.25">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c r="AC651" s="2"/>
      <c r="AD651" s="2"/>
    </row>
    <row r="652" spans="1:30" ht="12.75" customHeight="1" x14ac:dyDescent="0.25">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c r="AC652" s="2"/>
      <c r="AD652" s="2"/>
    </row>
    <row r="653" spans="1:30" ht="12.75" customHeight="1" x14ac:dyDescent="0.25">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c r="AC653" s="2"/>
      <c r="AD653" s="2"/>
    </row>
    <row r="654" spans="1:30" ht="12.75" customHeight="1" x14ac:dyDescent="0.25">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c r="AC654" s="2"/>
      <c r="AD654" s="2"/>
    </row>
    <row r="655" spans="1:30" ht="12.75" customHeight="1" x14ac:dyDescent="0.2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c r="AC655" s="2"/>
      <c r="AD655" s="2"/>
    </row>
    <row r="656" spans="1:30" ht="12.75" customHeight="1" x14ac:dyDescent="0.25">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c r="AC656" s="2"/>
      <c r="AD656" s="2"/>
    </row>
    <row r="657" spans="1:30" ht="12.75" customHeight="1" x14ac:dyDescent="0.25">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c r="AC657" s="2"/>
      <c r="AD657" s="2"/>
    </row>
    <row r="658" spans="1:30" ht="12.75" customHeight="1" x14ac:dyDescent="0.25">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c r="AC658" s="2"/>
      <c r="AD658" s="2"/>
    </row>
    <row r="659" spans="1:30" ht="12.75" customHeight="1" x14ac:dyDescent="0.25">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c r="AC659" s="2"/>
      <c r="AD659" s="2"/>
    </row>
    <row r="660" spans="1:30" ht="12.75" customHeight="1" x14ac:dyDescent="0.25">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c r="AC660" s="2"/>
      <c r="AD660" s="2"/>
    </row>
    <row r="661" spans="1:30" ht="12.75" customHeight="1" x14ac:dyDescent="0.25">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c r="AC661" s="2"/>
      <c r="AD661" s="2"/>
    </row>
    <row r="662" spans="1:30" ht="12.75" customHeight="1" x14ac:dyDescent="0.25">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c r="AC662" s="2"/>
      <c r="AD662" s="2"/>
    </row>
    <row r="663" spans="1:30" ht="12.75" customHeight="1" x14ac:dyDescent="0.25">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c r="AC663" s="2"/>
      <c r="AD663" s="2"/>
    </row>
    <row r="664" spans="1:30" ht="12.75" customHeight="1" x14ac:dyDescent="0.25">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c r="AC664" s="2"/>
      <c r="AD664" s="2"/>
    </row>
    <row r="665" spans="1:30" ht="12.75" customHeight="1" x14ac:dyDescent="0.2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c r="AC665" s="2"/>
      <c r="AD665" s="2"/>
    </row>
    <row r="666" spans="1:30" ht="12.75" customHeight="1" x14ac:dyDescent="0.25">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c r="AC666" s="2"/>
      <c r="AD666" s="2"/>
    </row>
    <row r="667" spans="1:30" ht="12.75" customHeight="1" x14ac:dyDescent="0.25">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c r="AC667" s="2"/>
      <c r="AD667" s="2"/>
    </row>
    <row r="668" spans="1:30" ht="12.75" customHeight="1" x14ac:dyDescent="0.25">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c r="AC668" s="2"/>
      <c r="AD668" s="2"/>
    </row>
    <row r="669" spans="1:30" ht="12.75" customHeight="1" x14ac:dyDescent="0.25">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c r="AC669" s="2"/>
      <c r="AD669" s="2"/>
    </row>
    <row r="670" spans="1:30" ht="12.75" customHeight="1" x14ac:dyDescent="0.25">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c r="AC670" s="2"/>
      <c r="AD670" s="2"/>
    </row>
    <row r="671" spans="1:30" ht="12.75" customHeight="1" x14ac:dyDescent="0.25">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c r="AC671" s="2"/>
      <c r="AD671" s="2"/>
    </row>
    <row r="672" spans="1:30" ht="12.75" customHeight="1" x14ac:dyDescent="0.25">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c r="AC672" s="2"/>
      <c r="AD672" s="2"/>
    </row>
    <row r="673" spans="1:30" ht="12.75" customHeight="1" x14ac:dyDescent="0.25">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c r="AC673" s="2"/>
      <c r="AD673" s="2"/>
    </row>
    <row r="674" spans="1:30" ht="12.75" customHeight="1" x14ac:dyDescent="0.25">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c r="AC674" s="2"/>
      <c r="AD674" s="2"/>
    </row>
    <row r="675" spans="1:30" ht="12.75" customHeight="1" x14ac:dyDescent="0.2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c r="AC675" s="2"/>
      <c r="AD675" s="2"/>
    </row>
    <row r="676" spans="1:30" ht="12.75" customHeight="1" x14ac:dyDescent="0.25">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c r="AC676" s="2"/>
      <c r="AD676" s="2"/>
    </row>
    <row r="677" spans="1:30" ht="12.75" customHeight="1" x14ac:dyDescent="0.25">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c r="AC677" s="2"/>
      <c r="AD677" s="2"/>
    </row>
    <row r="678" spans="1:30" ht="12.75" customHeight="1" x14ac:dyDescent="0.25">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c r="AC678" s="2"/>
      <c r="AD678" s="2"/>
    </row>
    <row r="679" spans="1:30" ht="12.75" customHeight="1" x14ac:dyDescent="0.25">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c r="AC679" s="2"/>
      <c r="AD679" s="2"/>
    </row>
    <row r="680" spans="1:30" ht="12.75" customHeight="1" x14ac:dyDescent="0.25">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c r="AC680" s="2"/>
      <c r="AD680" s="2"/>
    </row>
    <row r="681" spans="1:30" ht="12.75" customHeight="1" x14ac:dyDescent="0.25">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c r="AC681" s="2"/>
      <c r="AD681" s="2"/>
    </row>
    <row r="682" spans="1:30" ht="12.75" customHeight="1" x14ac:dyDescent="0.25">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c r="AC682" s="2"/>
      <c r="AD682" s="2"/>
    </row>
    <row r="683" spans="1:30" ht="12.75" customHeight="1" x14ac:dyDescent="0.25">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c r="AC683" s="2"/>
      <c r="AD683" s="2"/>
    </row>
    <row r="684" spans="1:30" ht="12.75" customHeight="1" x14ac:dyDescent="0.25">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c r="AC684" s="2"/>
      <c r="AD684" s="2"/>
    </row>
    <row r="685" spans="1:30" ht="12.75" customHeight="1" x14ac:dyDescent="0.2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c r="AC685" s="2"/>
      <c r="AD685" s="2"/>
    </row>
    <row r="686" spans="1:30" ht="12.75" customHeight="1" x14ac:dyDescent="0.25">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c r="AC686" s="2"/>
      <c r="AD686" s="2"/>
    </row>
    <row r="687" spans="1:30" ht="12.75" customHeight="1" x14ac:dyDescent="0.25">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c r="AC687" s="2"/>
      <c r="AD687" s="2"/>
    </row>
    <row r="688" spans="1:30" ht="12.75" customHeight="1" x14ac:dyDescent="0.25">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c r="AC688" s="2"/>
      <c r="AD688" s="2"/>
    </row>
    <row r="689" spans="1:30" ht="12.75" customHeight="1" x14ac:dyDescent="0.25">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c r="AC689" s="2"/>
      <c r="AD689" s="2"/>
    </row>
    <row r="690" spans="1:30" ht="12.75" customHeight="1" x14ac:dyDescent="0.25">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c r="AC690" s="2"/>
      <c r="AD690" s="2"/>
    </row>
    <row r="691" spans="1:30" ht="12.75" customHeight="1" x14ac:dyDescent="0.25">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c r="AC691" s="2"/>
      <c r="AD691" s="2"/>
    </row>
    <row r="692" spans="1:30" ht="12.75" customHeight="1" x14ac:dyDescent="0.25">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c r="AC692" s="2"/>
      <c r="AD692" s="2"/>
    </row>
    <row r="693" spans="1:30" ht="12.75" customHeight="1" x14ac:dyDescent="0.25">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c r="AC693" s="2"/>
      <c r="AD693" s="2"/>
    </row>
    <row r="694" spans="1:30" ht="12.75" customHeight="1" x14ac:dyDescent="0.25">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c r="AC694" s="2"/>
      <c r="AD694" s="2"/>
    </row>
    <row r="695" spans="1:30" ht="12.75" customHeight="1" x14ac:dyDescent="0.2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c r="AC695" s="2"/>
      <c r="AD695" s="2"/>
    </row>
    <row r="696" spans="1:30" ht="12.75" customHeight="1" x14ac:dyDescent="0.25">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c r="AC696" s="2"/>
      <c r="AD696" s="2"/>
    </row>
    <row r="697" spans="1:30" ht="12.75" customHeight="1" x14ac:dyDescent="0.25">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c r="AC697" s="2"/>
      <c r="AD697" s="2"/>
    </row>
    <row r="698" spans="1:30" ht="12.75" customHeight="1" x14ac:dyDescent="0.25">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c r="AC698" s="2"/>
      <c r="AD698" s="2"/>
    </row>
    <row r="699" spans="1:30" ht="12.75" customHeight="1" x14ac:dyDescent="0.25">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c r="AC699" s="2"/>
      <c r="AD699" s="2"/>
    </row>
    <row r="700" spans="1:30" ht="12.75" customHeight="1" x14ac:dyDescent="0.25">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c r="AC700" s="2"/>
      <c r="AD700" s="2"/>
    </row>
    <row r="701" spans="1:30" ht="12.75" customHeight="1" x14ac:dyDescent="0.25">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c r="AC701" s="2"/>
      <c r="AD701" s="2"/>
    </row>
    <row r="702" spans="1:30" ht="12.75" customHeight="1" x14ac:dyDescent="0.25">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c r="AC702" s="2"/>
      <c r="AD702" s="2"/>
    </row>
    <row r="703" spans="1:30" ht="12.75" customHeight="1" x14ac:dyDescent="0.25">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c r="AC703" s="2"/>
      <c r="AD703" s="2"/>
    </row>
    <row r="704" spans="1:30" ht="12.75" customHeight="1" x14ac:dyDescent="0.25">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c r="AC704" s="2"/>
      <c r="AD704" s="2"/>
    </row>
    <row r="705" spans="1:30" ht="12.75" customHeight="1" x14ac:dyDescent="0.2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c r="AC705" s="2"/>
      <c r="AD705" s="2"/>
    </row>
    <row r="706" spans="1:30" ht="12.75" customHeight="1" x14ac:dyDescent="0.25">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c r="AC706" s="2"/>
      <c r="AD706" s="2"/>
    </row>
    <row r="707" spans="1:30" ht="12.75" customHeight="1" x14ac:dyDescent="0.25">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c r="AC707" s="2"/>
      <c r="AD707" s="2"/>
    </row>
    <row r="708" spans="1:30" ht="12.75" customHeight="1" x14ac:dyDescent="0.25">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c r="AC708" s="2"/>
      <c r="AD708" s="2"/>
    </row>
    <row r="709" spans="1:30" ht="12.75" customHeight="1" x14ac:dyDescent="0.25">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c r="AC709" s="2"/>
      <c r="AD709" s="2"/>
    </row>
    <row r="710" spans="1:30" ht="12.75" customHeight="1" x14ac:dyDescent="0.25">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c r="AC710" s="2"/>
      <c r="AD710" s="2"/>
    </row>
    <row r="711" spans="1:30" ht="12.75" customHeight="1" x14ac:dyDescent="0.25">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c r="AC711" s="2"/>
      <c r="AD711" s="2"/>
    </row>
    <row r="712" spans="1:30" ht="12.75" customHeight="1" x14ac:dyDescent="0.25">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c r="AC712" s="2"/>
      <c r="AD712" s="2"/>
    </row>
    <row r="713" spans="1:30" ht="12.75" customHeight="1" x14ac:dyDescent="0.25">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c r="AC713" s="2"/>
      <c r="AD713" s="2"/>
    </row>
    <row r="714" spans="1:30" ht="12.75" customHeight="1" x14ac:dyDescent="0.25">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c r="AC714" s="2"/>
      <c r="AD714" s="2"/>
    </row>
    <row r="715" spans="1:30" ht="12.75" customHeight="1" x14ac:dyDescent="0.2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c r="AC715" s="2"/>
      <c r="AD715" s="2"/>
    </row>
    <row r="716" spans="1:30" ht="12.75" customHeight="1" x14ac:dyDescent="0.25">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c r="AC716" s="2"/>
      <c r="AD716" s="2"/>
    </row>
    <row r="717" spans="1:30" ht="12.75" customHeight="1" x14ac:dyDescent="0.25">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c r="AC717" s="2"/>
      <c r="AD717" s="2"/>
    </row>
    <row r="718" spans="1:30" ht="12.75" customHeight="1" x14ac:dyDescent="0.25">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c r="AC718" s="2"/>
      <c r="AD718" s="2"/>
    </row>
    <row r="719" spans="1:30" ht="12.75" customHeight="1" x14ac:dyDescent="0.25">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c r="AC719" s="2"/>
      <c r="AD719" s="2"/>
    </row>
    <row r="720" spans="1:30" ht="12.75" customHeight="1" x14ac:dyDescent="0.25">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c r="AC720" s="2"/>
      <c r="AD720" s="2"/>
    </row>
    <row r="721" spans="1:30" ht="12.75" customHeight="1" x14ac:dyDescent="0.25">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c r="AC721" s="2"/>
      <c r="AD721" s="2"/>
    </row>
    <row r="722" spans="1:30" ht="12.75" customHeight="1" x14ac:dyDescent="0.25">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c r="AC722" s="2"/>
      <c r="AD722" s="2"/>
    </row>
    <row r="723" spans="1:30" ht="12.75" customHeight="1" x14ac:dyDescent="0.25">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c r="AC723" s="2"/>
      <c r="AD723" s="2"/>
    </row>
    <row r="724" spans="1:30" ht="12.75" customHeight="1" x14ac:dyDescent="0.25">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c r="AC724" s="2"/>
      <c r="AD724" s="2"/>
    </row>
    <row r="725" spans="1:30" ht="12.75" customHeight="1" x14ac:dyDescent="0.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c r="AC725" s="2"/>
      <c r="AD725" s="2"/>
    </row>
    <row r="726" spans="1:30" ht="12.75" customHeight="1" x14ac:dyDescent="0.25">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c r="AC726" s="2"/>
      <c r="AD726" s="2"/>
    </row>
    <row r="727" spans="1:30" ht="12.75" customHeight="1" x14ac:dyDescent="0.25">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c r="AC727" s="2"/>
      <c r="AD727" s="2"/>
    </row>
    <row r="728" spans="1:30" ht="12.75" customHeight="1" x14ac:dyDescent="0.25">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c r="AC728" s="2"/>
      <c r="AD728" s="2"/>
    </row>
    <row r="729" spans="1:30" ht="12.75" customHeight="1" x14ac:dyDescent="0.25">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c r="AC729" s="2"/>
      <c r="AD729" s="2"/>
    </row>
    <row r="730" spans="1:30" ht="12.75" customHeight="1" x14ac:dyDescent="0.25">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c r="AC730" s="2"/>
      <c r="AD730" s="2"/>
    </row>
    <row r="731" spans="1:30" ht="12.75" customHeight="1" x14ac:dyDescent="0.25">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c r="AC731" s="2"/>
      <c r="AD731" s="2"/>
    </row>
    <row r="732" spans="1:30" ht="12.75" customHeight="1" x14ac:dyDescent="0.25">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c r="AC732" s="2"/>
      <c r="AD732" s="2"/>
    </row>
    <row r="733" spans="1:30" ht="12.75" customHeight="1" x14ac:dyDescent="0.25">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c r="AC733" s="2"/>
      <c r="AD733" s="2"/>
    </row>
    <row r="734" spans="1:30" ht="12.75" customHeight="1" x14ac:dyDescent="0.25">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c r="AC734" s="2"/>
      <c r="AD734" s="2"/>
    </row>
    <row r="735" spans="1:30" ht="12.75" customHeight="1" x14ac:dyDescent="0.2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c r="AC735" s="2"/>
      <c r="AD735" s="2"/>
    </row>
    <row r="736" spans="1:30" ht="12.75" customHeight="1" x14ac:dyDescent="0.25">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c r="AC736" s="2"/>
      <c r="AD736" s="2"/>
    </row>
    <row r="737" spans="1:30" ht="12.75" customHeight="1" x14ac:dyDescent="0.25">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c r="AC737" s="2"/>
      <c r="AD737" s="2"/>
    </row>
    <row r="738" spans="1:30" ht="12.75" customHeight="1" x14ac:dyDescent="0.25">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c r="AC738" s="2"/>
      <c r="AD738" s="2"/>
    </row>
    <row r="739" spans="1:30" ht="12.75" customHeight="1" x14ac:dyDescent="0.25">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c r="AC739" s="2"/>
      <c r="AD739" s="2"/>
    </row>
    <row r="740" spans="1:30" ht="12.75" customHeight="1" x14ac:dyDescent="0.25">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c r="AC740" s="2"/>
      <c r="AD740" s="2"/>
    </row>
    <row r="741" spans="1:30" ht="12.75" customHeight="1" x14ac:dyDescent="0.25">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c r="AC741" s="2"/>
      <c r="AD741" s="2"/>
    </row>
    <row r="742" spans="1:30" ht="12.75" customHeight="1" x14ac:dyDescent="0.25">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c r="AC742" s="2"/>
      <c r="AD742" s="2"/>
    </row>
    <row r="743" spans="1:30" ht="12.75" customHeight="1" x14ac:dyDescent="0.25">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c r="AC743" s="2"/>
      <c r="AD743" s="2"/>
    </row>
    <row r="744" spans="1:30" ht="12.75" customHeight="1" x14ac:dyDescent="0.25">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c r="AC744" s="2"/>
      <c r="AD744" s="2"/>
    </row>
    <row r="745" spans="1:30" ht="12.75" customHeight="1" x14ac:dyDescent="0.2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c r="AC745" s="2"/>
      <c r="AD745" s="2"/>
    </row>
    <row r="746" spans="1:30" ht="12.75" customHeight="1" x14ac:dyDescent="0.25">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c r="AC746" s="2"/>
      <c r="AD746" s="2"/>
    </row>
    <row r="747" spans="1:30" ht="12.75" customHeight="1" x14ac:dyDescent="0.25">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c r="AC747" s="2"/>
      <c r="AD747" s="2"/>
    </row>
    <row r="748" spans="1:30" ht="12.75" customHeight="1" x14ac:dyDescent="0.25">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c r="AC748" s="2"/>
      <c r="AD748" s="2"/>
    </row>
    <row r="749" spans="1:30" ht="12.75" customHeight="1" x14ac:dyDescent="0.25">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c r="AC749" s="2"/>
      <c r="AD749" s="2"/>
    </row>
    <row r="750" spans="1:30" ht="12.75" customHeight="1" x14ac:dyDescent="0.25">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c r="AC750" s="2"/>
      <c r="AD750" s="2"/>
    </row>
    <row r="751" spans="1:30" ht="12.75" customHeight="1" x14ac:dyDescent="0.25">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c r="AC751" s="2"/>
      <c r="AD751" s="2"/>
    </row>
    <row r="752" spans="1:30" ht="12.75" customHeight="1" x14ac:dyDescent="0.25">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c r="AC752" s="2"/>
      <c r="AD752" s="2"/>
    </row>
    <row r="753" spans="1:30" ht="12.75" customHeight="1" x14ac:dyDescent="0.25">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c r="AC753" s="2"/>
      <c r="AD753" s="2"/>
    </row>
    <row r="754" spans="1:30" ht="12.75" customHeight="1" x14ac:dyDescent="0.25">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c r="AC754" s="2"/>
      <c r="AD754" s="2"/>
    </row>
    <row r="755" spans="1:30" ht="12.75" customHeight="1" x14ac:dyDescent="0.2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c r="AC755" s="2"/>
      <c r="AD755" s="2"/>
    </row>
    <row r="756" spans="1:30" ht="12.75" customHeight="1" x14ac:dyDescent="0.25">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c r="AC756" s="2"/>
      <c r="AD756" s="2"/>
    </row>
    <row r="757" spans="1:30" ht="12.75" customHeight="1" x14ac:dyDescent="0.25">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c r="AC757" s="2"/>
      <c r="AD757" s="2"/>
    </row>
    <row r="758" spans="1:30" ht="12.75" customHeight="1" x14ac:dyDescent="0.25">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c r="AC758" s="2"/>
      <c r="AD758" s="2"/>
    </row>
    <row r="759" spans="1:30" ht="12.75" customHeight="1" x14ac:dyDescent="0.25">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c r="AC759" s="2"/>
      <c r="AD759" s="2"/>
    </row>
    <row r="760" spans="1:30" ht="12.75" customHeight="1" x14ac:dyDescent="0.25">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c r="AC760" s="2"/>
      <c r="AD760" s="2"/>
    </row>
    <row r="761" spans="1:30" ht="12.75" customHeight="1" x14ac:dyDescent="0.25">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c r="AC761" s="2"/>
      <c r="AD761" s="2"/>
    </row>
    <row r="762" spans="1:30" ht="12.75" customHeight="1" x14ac:dyDescent="0.25">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c r="AC762" s="2"/>
      <c r="AD762" s="2"/>
    </row>
    <row r="763" spans="1:30" ht="12.75" customHeight="1" x14ac:dyDescent="0.25">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c r="AC763" s="2"/>
      <c r="AD763" s="2"/>
    </row>
    <row r="764" spans="1:30" ht="12.75" customHeight="1" x14ac:dyDescent="0.25">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c r="AC764" s="2"/>
      <c r="AD764" s="2"/>
    </row>
    <row r="765" spans="1:30" ht="12.75" customHeight="1" x14ac:dyDescent="0.2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c r="AC765" s="2"/>
      <c r="AD765" s="2"/>
    </row>
    <row r="766" spans="1:30" ht="12.75" customHeight="1" x14ac:dyDescent="0.25">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c r="AC766" s="2"/>
      <c r="AD766" s="2"/>
    </row>
    <row r="767" spans="1:30" ht="12.75" customHeight="1" x14ac:dyDescent="0.25">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c r="AC767" s="2"/>
      <c r="AD767" s="2"/>
    </row>
    <row r="768" spans="1:30" ht="12.75" customHeight="1" x14ac:dyDescent="0.25">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c r="AC768" s="2"/>
      <c r="AD768" s="2"/>
    </row>
    <row r="769" spans="1:30" ht="12.75" customHeight="1" x14ac:dyDescent="0.25">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c r="AC769" s="2"/>
      <c r="AD769" s="2"/>
    </row>
    <row r="770" spans="1:30" ht="12.75" customHeight="1" x14ac:dyDescent="0.25">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c r="AC770" s="2"/>
      <c r="AD770" s="2"/>
    </row>
    <row r="771" spans="1:30" ht="12.75" customHeight="1" x14ac:dyDescent="0.25">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c r="AC771" s="2"/>
      <c r="AD771" s="2"/>
    </row>
    <row r="772" spans="1:30" ht="12.75" customHeight="1" x14ac:dyDescent="0.25">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c r="AC772" s="2"/>
      <c r="AD772" s="2"/>
    </row>
    <row r="773" spans="1:30" ht="12.75" customHeight="1" x14ac:dyDescent="0.25">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c r="AC773" s="2"/>
      <c r="AD773" s="2"/>
    </row>
    <row r="774" spans="1:30" ht="12.75" customHeight="1" x14ac:dyDescent="0.25">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c r="AC774" s="2"/>
      <c r="AD774" s="2"/>
    </row>
    <row r="775" spans="1:30" ht="12.75" customHeight="1" x14ac:dyDescent="0.2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c r="AC775" s="2"/>
      <c r="AD775" s="2"/>
    </row>
    <row r="776" spans="1:30" ht="12.75" customHeight="1" x14ac:dyDescent="0.25">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c r="AC776" s="2"/>
      <c r="AD776" s="2"/>
    </row>
    <row r="777" spans="1:30" ht="12.75" customHeight="1" x14ac:dyDescent="0.25">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c r="AC777" s="2"/>
      <c r="AD777" s="2"/>
    </row>
    <row r="778" spans="1:30" ht="12.75" customHeight="1" x14ac:dyDescent="0.25">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c r="AC778" s="2"/>
      <c r="AD778" s="2"/>
    </row>
    <row r="779" spans="1:30" ht="12.75" customHeight="1" x14ac:dyDescent="0.25">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c r="AC779" s="2"/>
      <c r="AD779" s="2"/>
    </row>
    <row r="780" spans="1:30" ht="12.75" customHeight="1" x14ac:dyDescent="0.25">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c r="AC780" s="2"/>
      <c r="AD780" s="2"/>
    </row>
    <row r="781" spans="1:30" ht="12.75" customHeight="1" x14ac:dyDescent="0.25">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c r="AC781" s="2"/>
      <c r="AD781" s="2"/>
    </row>
    <row r="782" spans="1:30" ht="12.75" customHeight="1" x14ac:dyDescent="0.25">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c r="AC782" s="2"/>
      <c r="AD782" s="2"/>
    </row>
    <row r="783" spans="1:30" ht="12.75" customHeight="1" x14ac:dyDescent="0.25">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c r="AC783" s="2"/>
      <c r="AD783" s="2"/>
    </row>
    <row r="784" spans="1:30" ht="12.75" customHeight="1" x14ac:dyDescent="0.25">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c r="AC784" s="2"/>
      <c r="AD784" s="2"/>
    </row>
    <row r="785" spans="1:30" ht="12.75" customHeight="1" x14ac:dyDescent="0.2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c r="AC785" s="2"/>
      <c r="AD785" s="2"/>
    </row>
    <row r="786" spans="1:30" ht="12.75" customHeight="1" x14ac:dyDescent="0.25">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c r="AC786" s="2"/>
      <c r="AD786" s="2"/>
    </row>
    <row r="787" spans="1:30" ht="12.75" customHeight="1" x14ac:dyDescent="0.25">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c r="AC787" s="2"/>
      <c r="AD787" s="2"/>
    </row>
    <row r="788" spans="1:30" ht="12.75" customHeight="1" x14ac:dyDescent="0.25">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c r="AC788" s="2"/>
      <c r="AD788" s="2"/>
    </row>
    <row r="789" spans="1:30" ht="12.75" customHeight="1" x14ac:dyDescent="0.25">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c r="AC789" s="2"/>
      <c r="AD789" s="2"/>
    </row>
    <row r="790" spans="1:30" ht="12.75" customHeight="1" x14ac:dyDescent="0.25">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c r="AC790" s="2"/>
      <c r="AD790" s="2"/>
    </row>
    <row r="791" spans="1:30" ht="12.75" customHeight="1" x14ac:dyDescent="0.25">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c r="AC791" s="2"/>
      <c r="AD791" s="2"/>
    </row>
    <row r="792" spans="1:30" ht="12.75" customHeight="1" x14ac:dyDescent="0.25">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c r="AC792" s="2"/>
      <c r="AD792" s="2"/>
    </row>
    <row r="793" spans="1:30" ht="12.75" customHeight="1" x14ac:dyDescent="0.25">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c r="AC793" s="2"/>
      <c r="AD793" s="2"/>
    </row>
    <row r="794" spans="1:30" ht="12.75" customHeight="1" x14ac:dyDescent="0.25">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c r="AC794" s="2"/>
      <c r="AD794" s="2"/>
    </row>
    <row r="795" spans="1:30" ht="12.75" customHeight="1" x14ac:dyDescent="0.2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c r="AC795" s="2"/>
      <c r="AD795" s="2"/>
    </row>
    <row r="796" spans="1:30" ht="12.75" customHeight="1" x14ac:dyDescent="0.25">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c r="AC796" s="2"/>
      <c r="AD796" s="2"/>
    </row>
    <row r="797" spans="1:30" ht="12.75" customHeight="1" x14ac:dyDescent="0.25">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c r="AC797" s="2"/>
      <c r="AD797" s="2"/>
    </row>
    <row r="798" spans="1:30" ht="12.75" customHeight="1" x14ac:dyDescent="0.25">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c r="AC798" s="2"/>
      <c r="AD798" s="2"/>
    </row>
    <row r="799" spans="1:30" ht="12.75" customHeight="1" x14ac:dyDescent="0.25">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c r="AC799" s="2"/>
      <c r="AD799" s="2"/>
    </row>
    <row r="800" spans="1:30" ht="12.75" customHeight="1" x14ac:dyDescent="0.25">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c r="AC800" s="2"/>
      <c r="AD800" s="2"/>
    </row>
    <row r="801" spans="1:30" ht="12.75" customHeight="1" x14ac:dyDescent="0.25">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c r="AC801" s="2"/>
      <c r="AD801" s="2"/>
    </row>
    <row r="802" spans="1:30" ht="12.75" customHeight="1" x14ac:dyDescent="0.25">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c r="AC802" s="2"/>
      <c r="AD802" s="2"/>
    </row>
    <row r="803" spans="1:30" ht="12.75" customHeight="1" x14ac:dyDescent="0.25">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c r="AC803" s="2"/>
      <c r="AD803" s="2"/>
    </row>
    <row r="804" spans="1:30" ht="12.75" customHeight="1" x14ac:dyDescent="0.25">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c r="AC804" s="2"/>
      <c r="AD804" s="2"/>
    </row>
    <row r="805" spans="1:30" ht="12.75" customHeight="1" x14ac:dyDescent="0.2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c r="AC805" s="2"/>
      <c r="AD805" s="2"/>
    </row>
    <row r="806" spans="1:30" ht="12.75" customHeight="1" x14ac:dyDescent="0.25">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c r="AC806" s="2"/>
      <c r="AD806" s="2"/>
    </row>
    <row r="807" spans="1:30" ht="12.75" customHeight="1" x14ac:dyDescent="0.25">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c r="AC807" s="2"/>
      <c r="AD807" s="2"/>
    </row>
    <row r="808" spans="1:30" ht="12.75" customHeight="1" x14ac:dyDescent="0.25">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c r="AC808" s="2"/>
      <c r="AD808" s="2"/>
    </row>
    <row r="809" spans="1:30" ht="12.75" customHeight="1" x14ac:dyDescent="0.25">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c r="AC809" s="2"/>
      <c r="AD809" s="2"/>
    </row>
    <row r="810" spans="1:30" ht="12.75" customHeight="1" x14ac:dyDescent="0.25">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c r="AC810" s="2"/>
      <c r="AD810" s="2"/>
    </row>
    <row r="811" spans="1:30" ht="12.75" customHeight="1" x14ac:dyDescent="0.25">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c r="AC811" s="2"/>
      <c r="AD811" s="2"/>
    </row>
    <row r="812" spans="1:30" ht="12.75" customHeight="1" x14ac:dyDescent="0.25">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c r="AC812" s="2"/>
      <c r="AD812" s="2"/>
    </row>
    <row r="813" spans="1:30" ht="12.75" customHeight="1" x14ac:dyDescent="0.25">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c r="AC813" s="2"/>
      <c r="AD813" s="2"/>
    </row>
    <row r="814" spans="1:30" ht="12.75" customHeight="1" x14ac:dyDescent="0.25">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c r="AC814" s="2"/>
      <c r="AD814" s="2"/>
    </row>
    <row r="815" spans="1:30" ht="12.75" customHeight="1" x14ac:dyDescent="0.2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c r="AC815" s="2"/>
      <c r="AD815" s="2"/>
    </row>
    <row r="816" spans="1:30" ht="12.75" customHeight="1" x14ac:dyDescent="0.25">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c r="AC816" s="2"/>
      <c r="AD816" s="2"/>
    </row>
    <row r="817" spans="1:30" ht="12.75" customHeight="1" x14ac:dyDescent="0.25">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c r="AC817" s="2"/>
      <c r="AD817" s="2"/>
    </row>
    <row r="818" spans="1:30" ht="12.75" customHeight="1" x14ac:dyDescent="0.25">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c r="AC818" s="2"/>
      <c r="AD818" s="2"/>
    </row>
    <row r="819" spans="1:30" ht="12.75" customHeight="1" x14ac:dyDescent="0.25">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c r="AC819" s="2"/>
      <c r="AD819" s="2"/>
    </row>
    <row r="820" spans="1:30" ht="12.75" customHeight="1" x14ac:dyDescent="0.25">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c r="AC820" s="2"/>
      <c r="AD820" s="2"/>
    </row>
    <row r="821" spans="1:30" ht="12.75" customHeight="1" x14ac:dyDescent="0.25">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c r="AC821" s="2"/>
      <c r="AD821" s="2"/>
    </row>
    <row r="822" spans="1:30" ht="12.75" customHeight="1" x14ac:dyDescent="0.25">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c r="AC822" s="2"/>
      <c r="AD822" s="2"/>
    </row>
    <row r="823" spans="1:30" ht="12.75" customHeight="1" x14ac:dyDescent="0.25">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c r="AC823" s="2"/>
      <c r="AD823" s="2"/>
    </row>
    <row r="824" spans="1:30" ht="12.75" customHeight="1" x14ac:dyDescent="0.25">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c r="AC824" s="2"/>
      <c r="AD824" s="2"/>
    </row>
    <row r="825" spans="1:30" ht="12.75" customHeight="1" x14ac:dyDescent="0.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c r="AC825" s="2"/>
      <c r="AD825" s="2"/>
    </row>
    <row r="826" spans="1:30" ht="12.75" customHeight="1" x14ac:dyDescent="0.25">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c r="AC826" s="2"/>
      <c r="AD826" s="2"/>
    </row>
    <row r="827" spans="1:30" ht="12.75" customHeight="1" x14ac:dyDescent="0.25">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c r="AC827" s="2"/>
      <c r="AD827" s="2"/>
    </row>
    <row r="828" spans="1:30" ht="12.75" customHeight="1" x14ac:dyDescent="0.25">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c r="AC828" s="2"/>
      <c r="AD828" s="2"/>
    </row>
    <row r="829" spans="1:30" ht="12.75" customHeight="1" x14ac:dyDescent="0.25">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c r="AC829" s="2"/>
      <c r="AD829" s="2"/>
    </row>
    <row r="830" spans="1:30" ht="12.75" customHeight="1" x14ac:dyDescent="0.25">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c r="AC830" s="2"/>
      <c r="AD830" s="2"/>
    </row>
    <row r="831" spans="1:30" ht="12.75" customHeight="1" x14ac:dyDescent="0.25">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c r="AC831" s="2"/>
      <c r="AD831" s="2"/>
    </row>
    <row r="832" spans="1:30" ht="12.75" customHeight="1" x14ac:dyDescent="0.25">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c r="AC832" s="2"/>
      <c r="AD832" s="2"/>
    </row>
    <row r="833" spans="1:30" ht="12.75" customHeight="1" x14ac:dyDescent="0.25">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c r="AC833" s="2"/>
      <c r="AD833" s="2"/>
    </row>
    <row r="834" spans="1:30" ht="12.75" customHeight="1" x14ac:dyDescent="0.25">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c r="AC834" s="2"/>
      <c r="AD834" s="2"/>
    </row>
    <row r="835" spans="1:30" ht="12.75" customHeight="1" x14ac:dyDescent="0.2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c r="AC835" s="2"/>
      <c r="AD835" s="2"/>
    </row>
    <row r="836" spans="1:30" ht="12.75" customHeight="1" x14ac:dyDescent="0.25">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c r="AC836" s="2"/>
      <c r="AD836" s="2"/>
    </row>
    <row r="837" spans="1:30" ht="12.75" customHeight="1" x14ac:dyDescent="0.25">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c r="AC837" s="2"/>
      <c r="AD837" s="2"/>
    </row>
    <row r="838" spans="1:30" ht="12.75" customHeight="1" x14ac:dyDescent="0.25">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c r="AC838" s="2"/>
      <c r="AD838" s="2"/>
    </row>
    <row r="839" spans="1:30" ht="12.75" customHeight="1" x14ac:dyDescent="0.25">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c r="AC839" s="2"/>
      <c r="AD839" s="2"/>
    </row>
    <row r="840" spans="1:30" ht="12.75" customHeight="1" x14ac:dyDescent="0.25">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c r="AC840" s="2"/>
      <c r="AD840" s="2"/>
    </row>
    <row r="841" spans="1:30" ht="12.75" customHeight="1" x14ac:dyDescent="0.25">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c r="AC841" s="2"/>
      <c r="AD841" s="2"/>
    </row>
    <row r="842" spans="1:30" ht="12.75" customHeight="1" x14ac:dyDescent="0.25">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c r="AC842" s="2"/>
      <c r="AD842" s="2"/>
    </row>
    <row r="843" spans="1:30" ht="12.75" customHeight="1" x14ac:dyDescent="0.25">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c r="AC843" s="2"/>
      <c r="AD843" s="2"/>
    </row>
    <row r="844" spans="1:30" ht="12.75" customHeight="1" x14ac:dyDescent="0.25">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c r="AC844" s="2"/>
      <c r="AD844" s="2"/>
    </row>
    <row r="845" spans="1:30" ht="12.75" customHeight="1" x14ac:dyDescent="0.2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c r="AC845" s="2"/>
      <c r="AD845" s="2"/>
    </row>
    <row r="846" spans="1:30" ht="12.75" customHeight="1" x14ac:dyDescent="0.25">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c r="AC846" s="2"/>
      <c r="AD846" s="2"/>
    </row>
    <row r="847" spans="1:30" ht="12.75" customHeight="1" x14ac:dyDescent="0.25">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c r="AC847" s="2"/>
      <c r="AD847" s="2"/>
    </row>
    <row r="848" spans="1:30" ht="12.75" customHeight="1" x14ac:dyDescent="0.25">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c r="AC848" s="2"/>
      <c r="AD848" s="2"/>
    </row>
    <row r="849" spans="1:30" ht="12.75" customHeight="1" x14ac:dyDescent="0.25">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c r="AC849" s="2"/>
      <c r="AD849" s="2"/>
    </row>
    <row r="850" spans="1:30" ht="12.75" customHeight="1" x14ac:dyDescent="0.25">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c r="AC850" s="2"/>
      <c r="AD850" s="2"/>
    </row>
    <row r="851" spans="1:30" ht="12.75" customHeight="1" x14ac:dyDescent="0.25">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c r="AC851" s="2"/>
      <c r="AD851" s="2"/>
    </row>
    <row r="852" spans="1:30" ht="12.75" customHeight="1" x14ac:dyDescent="0.25">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c r="AC852" s="2"/>
      <c r="AD852" s="2"/>
    </row>
    <row r="853" spans="1:30" ht="12.75" customHeight="1" x14ac:dyDescent="0.25">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c r="AC853" s="2"/>
      <c r="AD853" s="2"/>
    </row>
    <row r="854" spans="1:30" ht="12.75" customHeight="1" x14ac:dyDescent="0.25">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c r="AC854" s="2"/>
      <c r="AD854" s="2"/>
    </row>
    <row r="855" spans="1:30" ht="12.75" customHeight="1" x14ac:dyDescent="0.2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c r="AC855" s="2"/>
      <c r="AD855" s="2"/>
    </row>
    <row r="856" spans="1:30" ht="12.75" customHeight="1" x14ac:dyDescent="0.25">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c r="AC856" s="2"/>
      <c r="AD856" s="2"/>
    </row>
    <row r="857" spans="1:30" ht="12.75" customHeight="1" x14ac:dyDescent="0.25">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c r="AC857" s="2"/>
      <c r="AD857" s="2"/>
    </row>
    <row r="858" spans="1:30" ht="12.75" customHeight="1" x14ac:dyDescent="0.25">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c r="AC858" s="2"/>
      <c r="AD858" s="2"/>
    </row>
    <row r="859" spans="1:30" ht="12.75" customHeight="1" x14ac:dyDescent="0.25">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c r="AC859" s="2"/>
      <c r="AD859" s="2"/>
    </row>
    <row r="860" spans="1:30" ht="12.75" customHeight="1" x14ac:dyDescent="0.25">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c r="AC860" s="2"/>
      <c r="AD860" s="2"/>
    </row>
    <row r="861" spans="1:30" ht="12.75" customHeight="1" x14ac:dyDescent="0.25">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c r="AC861" s="2"/>
      <c r="AD861" s="2"/>
    </row>
    <row r="862" spans="1:30" ht="12.75" customHeight="1" x14ac:dyDescent="0.25">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c r="AC862" s="2"/>
      <c r="AD862" s="2"/>
    </row>
    <row r="863" spans="1:30" ht="12.75" customHeight="1" x14ac:dyDescent="0.25">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c r="AC863" s="2"/>
      <c r="AD863" s="2"/>
    </row>
    <row r="864" spans="1:30" ht="12.75" customHeight="1" x14ac:dyDescent="0.25">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c r="AC864" s="2"/>
      <c r="AD864" s="2"/>
    </row>
    <row r="865" spans="1:30" ht="12.75" customHeight="1" x14ac:dyDescent="0.2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c r="AC865" s="2"/>
      <c r="AD865" s="2"/>
    </row>
    <row r="866" spans="1:30" ht="12.75" customHeight="1" x14ac:dyDescent="0.25">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c r="AC866" s="2"/>
      <c r="AD866" s="2"/>
    </row>
    <row r="867" spans="1:30" ht="12.75" customHeight="1" x14ac:dyDescent="0.25">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c r="AC867" s="2"/>
      <c r="AD867" s="2"/>
    </row>
    <row r="868" spans="1:30" ht="12.75" customHeight="1" x14ac:dyDescent="0.25">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c r="AC868" s="2"/>
      <c r="AD868" s="2"/>
    </row>
    <row r="869" spans="1:30" ht="12.75" customHeight="1" x14ac:dyDescent="0.25">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c r="AC869" s="2"/>
      <c r="AD869" s="2"/>
    </row>
    <row r="870" spans="1:30" ht="12.75" customHeight="1" x14ac:dyDescent="0.25">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c r="AC870" s="2"/>
      <c r="AD870" s="2"/>
    </row>
    <row r="871" spans="1:30" ht="12.75" customHeight="1" x14ac:dyDescent="0.25">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c r="AC871" s="2"/>
      <c r="AD871" s="2"/>
    </row>
    <row r="872" spans="1:30" ht="12.75" customHeight="1" x14ac:dyDescent="0.25">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c r="AC872" s="2"/>
      <c r="AD872" s="2"/>
    </row>
    <row r="873" spans="1:30" ht="12.75" customHeight="1" x14ac:dyDescent="0.25">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c r="AC873" s="2"/>
      <c r="AD873" s="2"/>
    </row>
    <row r="874" spans="1:30" ht="12.75" customHeight="1" x14ac:dyDescent="0.25">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c r="AC874" s="2"/>
      <c r="AD874" s="2"/>
    </row>
    <row r="875" spans="1:30" ht="12.75" customHeight="1" x14ac:dyDescent="0.2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c r="AC875" s="2"/>
      <c r="AD875" s="2"/>
    </row>
    <row r="876" spans="1:30" ht="12.75" customHeight="1" x14ac:dyDescent="0.25">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c r="AC876" s="2"/>
      <c r="AD876" s="2"/>
    </row>
    <row r="877" spans="1:30" ht="12.75" customHeight="1" x14ac:dyDescent="0.25">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c r="AC877" s="2"/>
      <c r="AD877" s="2"/>
    </row>
    <row r="878" spans="1:30" ht="12.75" customHeight="1" x14ac:dyDescent="0.25">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c r="AC878" s="2"/>
      <c r="AD878" s="2"/>
    </row>
    <row r="879" spans="1:30" ht="12.75" customHeight="1" x14ac:dyDescent="0.25">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c r="AC879" s="2"/>
      <c r="AD879" s="2"/>
    </row>
    <row r="880" spans="1:30" ht="12.75" customHeight="1" x14ac:dyDescent="0.25">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c r="AC880" s="2"/>
      <c r="AD880" s="2"/>
    </row>
    <row r="881" spans="1:30" ht="12.75" customHeight="1" x14ac:dyDescent="0.25">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c r="AC881" s="2"/>
      <c r="AD881" s="2"/>
    </row>
    <row r="882" spans="1:30" ht="12.75" customHeight="1" x14ac:dyDescent="0.25">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c r="AC882" s="2"/>
      <c r="AD882" s="2"/>
    </row>
    <row r="883" spans="1:30" ht="12.75" customHeight="1" x14ac:dyDescent="0.25">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c r="AC883" s="2"/>
      <c r="AD883" s="2"/>
    </row>
    <row r="884" spans="1:30" ht="12.75" customHeight="1" x14ac:dyDescent="0.25">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c r="AC884" s="2"/>
      <c r="AD884" s="2"/>
    </row>
    <row r="885" spans="1:30" ht="12.75" customHeight="1" x14ac:dyDescent="0.2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c r="AC885" s="2"/>
      <c r="AD885" s="2"/>
    </row>
    <row r="886" spans="1:30" ht="12.75" customHeight="1" x14ac:dyDescent="0.25">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c r="AC886" s="2"/>
      <c r="AD886" s="2"/>
    </row>
    <row r="887" spans="1:30" ht="12.75" customHeight="1" x14ac:dyDescent="0.25">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c r="AC887" s="2"/>
      <c r="AD887" s="2"/>
    </row>
    <row r="888" spans="1:30" ht="12.75" customHeight="1" x14ac:dyDescent="0.25">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c r="AC888" s="2"/>
      <c r="AD888" s="2"/>
    </row>
    <row r="889" spans="1:30" ht="12.75" customHeight="1" x14ac:dyDescent="0.25">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c r="AC889" s="2"/>
      <c r="AD889" s="2"/>
    </row>
    <row r="890" spans="1:30" ht="12.75" customHeight="1" x14ac:dyDescent="0.25">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c r="AC890" s="2"/>
      <c r="AD890" s="2"/>
    </row>
    <row r="891" spans="1:30" ht="12.75" customHeight="1" x14ac:dyDescent="0.25">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c r="AC891" s="2"/>
      <c r="AD891" s="2"/>
    </row>
    <row r="892" spans="1:30" ht="12.75" customHeight="1" x14ac:dyDescent="0.25">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c r="AC892" s="2"/>
      <c r="AD892" s="2"/>
    </row>
    <row r="893" spans="1:30" ht="12.75" customHeight="1" x14ac:dyDescent="0.25">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c r="AC893" s="2"/>
      <c r="AD893" s="2"/>
    </row>
    <row r="894" spans="1:30" ht="12.75" customHeight="1" x14ac:dyDescent="0.25">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c r="AC894" s="2"/>
      <c r="AD894" s="2"/>
    </row>
    <row r="895" spans="1:30" ht="12.75" customHeight="1" x14ac:dyDescent="0.2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c r="AC895" s="2"/>
      <c r="AD895" s="2"/>
    </row>
    <row r="896" spans="1:30" ht="12.75" customHeight="1" x14ac:dyDescent="0.25">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c r="AC896" s="2"/>
      <c r="AD896" s="2"/>
    </row>
    <row r="897" spans="1:30" ht="12.75" customHeight="1" x14ac:dyDescent="0.25">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c r="AC897" s="2"/>
      <c r="AD897" s="2"/>
    </row>
    <row r="898" spans="1:30" ht="12.75" customHeight="1" x14ac:dyDescent="0.25">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c r="AC898" s="2"/>
      <c r="AD898" s="2"/>
    </row>
    <row r="899" spans="1:30" ht="12.75" customHeight="1" x14ac:dyDescent="0.25">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c r="AC899" s="2"/>
      <c r="AD899" s="2"/>
    </row>
    <row r="900" spans="1:30" ht="12.75" customHeight="1" x14ac:dyDescent="0.25">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c r="AC900" s="2"/>
      <c r="AD900" s="2"/>
    </row>
    <row r="901" spans="1:30" ht="12.75" customHeight="1" x14ac:dyDescent="0.25">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c r="AC901" s="2"/>
      <c r="AD901" s="2"/>
    </row>
    <row r="902" spans="1:30" ht="12.75" customHeight="1" x14ac:dyDescent="0.25">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c r="AC902" s="2"/>
      <c r="AD902" s="2"/>
    </row>
    <row r="903" spans="1:30" ht="12.75" customHeight="1" x14ac:dyDescent="0.25">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c r="AC903" s="2"/>
      <c r="AD903" s="2"/>
    </row>
    <row r="904" spans="1:30" ht="12.75" customHeight="1" x14ac:dyDescent="0.25">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c r="AC904" s="2"/>
      <c r="AD904" s="2"/>
    </row>
    <row r="905" spans="1:30" ht="12.75" customHeight="1" x14ac:dyDescent="0.2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c r="AC905" s="2"/>
      <c r="AD905" s="2"/>
    </row>
    <row r="906" spans="1:30" ht="12.75" customHeight="1" x14ac:dyDescent="0.25">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c r="AC906" s="2"/>
      <c r="AD906" s="2"/>
    </row>
    <row r="907" spans="1:30" ht="12.75" customHeight="1" x14ac:dyDescent="0.25">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c r="AC907" s="2"/>
      <c r="AD907" s="2"/>
    </row>
    <row r="908" spans="1:30" ht="12.75" customHeight="1" x14ac:dyDescent="0.25">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c r="AC908" s="2"/>
      <c r="AD908" s="2"/>
    </row>
    <row r="909" spans="1:30" ht="12.75" customHeight="1" x14ac:dyDescent="0.25">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c r="AC909" s="2"/>
      <c r="AD909" s="2"/>
    </row>
    <row r="910" spans="1:30" ht="12.75" customHeight="1" x14ac:dyDescent="0.25">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c r="AC910" s="2"/>
      <c r="AD910" s="2"/>
    </row>
    <row r="911" spans="1:30" ht="12.75" customHeight="1" x14ac:dyDescent="0.25">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c r="AC911" s="2"/>
      <c r="AD911" s="2"/>
    </row>
    <row r="912" spans="1:30" ht="12.75" customHeight="1" x14ac:dyDescent="0.25">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c r="AC912" s="2"/>
      <c r="AD912" s="2"/>
    </row>
    <row r="913" spans="1:30" ht="12.75" customHeight="1" x14ac:dyDescent="0.25">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c r="AC913" s="2"/>
      <c r="AD913" s="2"/>
    </row>
    <row r="914" spans="1:30" ht="12.75" customHeight="1" x14ac:dyDescent="0.25">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c r="AC914" s="2"/>
      <c r="AD914" s="2"/>
    </row>
    <row r="915" spans="1:30" ht="12.75" customHeight="1" x14ac:dyDescent="0.2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c r="AC915" s="2"/>
      <c r="AD915" s="2"/>
    </row>
    <row r="916" spans="1:30" ht="12.75" customHeight="1" x14ac:dyDescent="0.25">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c r="AC916" s="2"/>
      <c r="AD916" s="2"/>
    </row>
    <row r="917" spans="1:30" ht="12.75" customHeight="1" x14ac:dyDescent="0.25">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c r="AC917" s="2"/>
      <c r="AD917" s="2"/>
    </row>
    <row r="918" spans="1:30" ht="12.75" customHeight="1" x14ac:dyDescent="0.25">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c r="AC918" s="2"/>
      <c r="AD918" s="2"/>
    </row>
    <row r="919" spans="1:30" ht="12.75" customHeight="1" x14ac:dyDescent="0.25">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c r="AC919" s="2"/>
      <c r="AD919" s="2"/>
    </row>
    <row r="920" spans="1:30" ht="12.75" customHeight="1" x14ac:dyDescent="0.25">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c r="AC920" s="2"/>
      <c r="AD920" s="2"/>
    </row>
    <row r="921" spans="1:30" ht="12.75" customHeight="1" x14ac:dyDescent="0.25">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c r="AC921" s="2"/>
      <c r="AD921" s="2"/>
    </row>
    <row r="922" spans="1:30" ht="12.75" customHeight="1" x14ac:dyDescent="0.25">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c r="AC922" s="2"/>
      <c r="AD922" s="2"/>
    </row>
    <row r="923" spans="1:30" ht="12.75" customHeight="1" x14ac:dyDescent="0.25">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c r="AC923" s="2"/>
      <c r="AD923" s="2"/>
    </row>
    <row r="924" spans="1:30" ht="12.75" customHeight="1" x14ac:dyDescent="0.25">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c r="AC924" s="2"/>
      <c r="AD924" s="2"/>
    </row>
    <row r="925" spans="1:30" ht="12.75" customHeight="1" x14ac:dyDescent="0.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c r="AC925" s="2"/>
      <c r="AD925" s="2"/>
    </row>
    <row r="926" spans="1:30" ht="12.75" customHeight="1" x14ac:dyDescent="0.25">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c r="AC926" s="2"/>
      <c r="AD926" s="2"/>
    </row>
    <row r="927" spans="1:30" ht="12.75" customHeight="1" x14ac:dyDescent="0.25">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c r="AC927" s="2"/>
      <c r="AD927" s="2"/>
    </row>
    <row r="928" spans="1:30" ht="12.75" customHeight="1" x14ac:dyDescent="0.25">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c r="AC928" s="2"/>
      <c r="AD928" s="2"/>
    </row>
    <row r="929" spans="1:30" ht="12.75" customHeight="1" x14ac:dyDescent="0.25">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c r="AC929" s="2"/>
      <c r="AD929" s="2"/>
    </row>
    <row r="930" spans="1:30" ht="12.75" customHeight="1" x14ac:dyDescent="0.25">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c r="AC930" s="2"/>
      <c r="AD930" s="2"/>
    </row>
    <row r="931" spans="1:30" ht="12.75" customHeight="1" x14ac:dyDescent="0.25">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c r="AC931" s="2"/>
      <c r="AD931" s="2"/>
    </row>
    <row r="932" spans="1:30" ht="12.75" customHeight="1" x14ac:dyDescent="0.25">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c r="AC932" s="2"/>
      <c r="AD932" s="2"/>
    </row>
    <row r="933" spans="1:30" ht="12.75" customHeight="1" x14ac:dyDescent="0.25">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c r="AC933" s="2"/>
      <c r="AD933" s="2"/>
    </row>
    <row r="934" spans="1:30" ht="12.75" customHeight="1" x14ac:dyDescent="0.25">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c r="AC934" s="2"/>
      <c r="AD934" s="2"/>
    </row>
    <row r="935" spans="1:30" ht="12.75" customHeight="1" x14ac:dyDescent="0.2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c r="AC935" s="2"/>
      <c r="AD935" s="2"/>
    </row>
    <row r="936" spans="1:30" ht="12.75" customHeight="1" x14ac:dyDescent="0.25">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c r="AC936" s="2"/>
      <c r="AD936" s="2"/>
    </row>
    <row r="937" spans="1:30" ht="12.75" customHeight="1" x14ac:dyDescent="0.25">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c r="AC937" s="2"/>
      <c r="AD937" s="2"/>
    </row>
  </sheetData>
  <mergeCells count="1">
    <mergeCell ref="A23:O23"/>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
  <sheetViews>
    <sheetView workbookViewId="0"/>
  </sheetViews>
  <sheetFormatPr defaultColWidth="17.33203125" defaultRowHeight="15" customHeight="1" x14ac:dyDescent="0.25"/>
  <cols>
    <col min="1" max="1" width="31.44140625" customWidth="1"/>
    <col min="2" max="2" width="41.33203125" customWidth="1"/>
  </cols>
  <sheetData>
    <row r="1" spans="1:2" ht="15" customHeight="1" x14ac:dyDescent="0.25">
      <c r="A1" s="38" t="s">
        <v>63</v>
      </c>
    </row>
    <row r="2" spans="1:2" ht="15" customHeight="1" x14ac:dyDescent="0.25">
      <c r="A2" s="38" t="s">
        <v>37</v>
      </c>
      <c r="B2" s="38" t="s">
        <v>64</v>
      </c>
    </row>
    <row r="3" spans="1:2" ht="15" customHeight="1" x14ac:dyDescent="0.25">
      <c r="A3" s="10" t="s">
        <v>19</v>
      </c>
      <c r="B3" s="38" t="s">
        <v>65</v>
      </c>
    </row>
    <row r="4" spans="1:2" ht="15" customHeight="1" x14ac:dyDescent="0.25">
      <c r="A4" s="6" t="s">
        <v>20</v>
      </c>
      <c r="B4" s="38" t="s">
        <v>66</v>
      </c>
    </row>
    <row r="5" spans="1:2" ht="15" customHeight="1" x14ac:dyDescent="0.25">
      <c r="A5" s="2" t="s">
        <v>22</v>
      </c>
      <c r="B5" s="38" t="s">
        <v>67</v>
      </c>
    </row>
    <row r="6" spans="1:2" ht="15" customHeight="1" x14ac:dyDescent="0.25">
      <c r="A6" s="2" t="s">
        <v>23</v>
      </c>
      <c r="B6" s="38" t="s">
        <v>68</v>
      </c>
    </row>
    <row r="7" spans="1:2" ht="15" customHeight="1" x14ac:dyDescent="0.25">
      <c r="A7" s="6" t="s">
        <v>24</v>
      </c>
      <c r="B7" s="38" t="s">
        <v>69</v>
      </c>
    </row>
    <row r="8" spans="1:2" ht="15" customHeight="1" x14ac:dyDescent="0.25">
      <c r="A8" s="2" t="s">
        <v>28</v>
      </c>
      <c r="B8" s="38" t="s">
        <v>70</v>
      </c>
    </row>
    <row r="9" spans="1:2" ht="15" customHeight="1" x14ac:dyDescent="0.25">
      <c r="A9" s="2" t="s">
        <v>30</v>
      </c>
      <c r="B9" s="38" t="s">
        <v>70</v>
      </c>
    </row>
    <row r="10" spans="1:2" ht="15" customHeight="1" x14ac:dyDescent="0.25">
      <c r="A10" s="2" t="s">
        <v>31</v>
      </c>
      <c r="B10" s="38" t="s">
        <v>70</v>
      </c>
    </row>
    <row r="11" spans="1:2" ht="15" customHeight="1" x14ac:dyDescent="0.25">
      <c r="A11" s="2" t="s">
        <v>33</v>
      </c>
      <c r="B11" s="38" t="s">
        <v>70</v>
      </c>
    </row>
    <row r="12" spans="1:2" ht="15" customHeight="1" x14ac:dyDescent="0.25">
      <c r="A12" s="2" t="s">
        <v>34</v>
      </c>
      <c r="B12" s="38" t="s">
        <v>70</v>
      </c>
    </row>
    <row r="13" spans="1:2" ht="15" customHeight="1" x14ac:dyDescent="0.25">
      <c r="A13" s="2" t="s">
        <v>35</v>
      </c>
      <c r="B13" s="43" t="s">
        <v>71</v>
      </c>
    </row>
    <row r="14" spans="1:2" ht="15" customHeight="1" x14ac:dyDescent="0.25">
      <c r="A14" s="38" t="s">
        <v>72</v>
      </c>
      <c r="B14" s="38" t="s">
        <v>73</v>
      </c>
    </row>
    <row r="15" spans="1:2" ht="15" customHeight="1" x14ac:dyDescent="0.25">
      <c r="A15" s="38" t="s">
        <v>74</v>
      </c>
      <c r="B15" s="38" t="s">
        <v>75</v>
      </c>
    </row>
    <row r="16" spans="1:2" ht="15" customHeight="1" x14ac:dyDescent="0.25">
      <c r="A16" s="38" t="s">
        <v>76</v>
      </c>
      <c r="B16" s="38" t="s">
        <v>77</v>
      </c>
    </row>
  </sheetData>
  <pageMargins left="0.75" right="0.75" top="1" bottom="1" header="0.5" footer="0.5"/>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
  <sheetViews>
    <sheetView workbookViewId="0">
      <selection activeCell="R30" sqref="R30"/>
    </sheetView>
  </sheetViews>
  <sheetFormatPr defaultColWidth="11.5546875" defaultRowHeight="13.2" x14ac:dyDescent="0.25"/>
  <cols>
    <col min="1" max="1" width="13.44140625" bestFit="1" customWidth="1"/>
  </cols>
  <sheetData>
    <row r="1" spans="1:25" x14ac:dyDescent="0.25">
      <c r="B1" s="9" t="s">
        <v>5</v>
      </c>
      <c r="C1" s="9" t="s">
        <v>6</v>
      </c>
      <c r="D1" s="9" t="s">
        <v>7</v>
      </c>
      <c r="E1" s="9" t="s">
        <v>8</v>
      </c>
      <c r="F1" s="9" t="s">
        <v>9</v>
      </c>
      <c r="G1" s="9" t="s">
        <v>10</v>
      </c>
      <c r="H1" s="9" t="s">
        <v>11</v>
      </c>
      <c r="I1" s="9" t="s">
        <v>12</v>
      </c>
      <c r="J1" s="9" t="s">
        <v>13</v>
      </c>
      <c r="K1" s="9" t="s">
        <v>14</v>
      </c>
      <c r="L1" s="9" t="s">
        <v>15</v>
      </c>
      <c r="M1" s="9" t="s">
        <v>16</v>
      </c>
      <c r="N1" s="9" t="s">
        <v>5</v>
      </c>
      <c r="O1" s="9" t="s">
        <v>6</v>
      </c>
      <c r="P1" s="9" t="s">
        <v>7</v>
      </c>
      <c r="Q1" s="9" t="s">
        <v>8</v>
      </c>
      <c r="R1" s="9" t="s">
        <v>9</v>
      </c>
      <c r="S1" s="9" t="s">
        <v>10</v>
      </c>
      <c r="T1" s="9" t="s">
        <v>11</v>
      </c>
      <c r="U1" s="9" t="s">
        <v>12</v>
      </c>
      <c r="V1" s="9" t="s">
        <v>13</v>
      </c>
      <c r="W1" s="9" t="s">
        <v>14</v>
      </c>
      <c r="X1" s="9" t="s">
        <v>15</v>
      </c>
      <c r="Y1" s="9" t="s">
        <v>16</v>
      </c>
    </row>
    <row r="2" spans="1:25" x14ac:dyDescent="0.25">
      <c r="A2" s="49" t="s">
        <v>37</v>
      </c>
      <c r="B2" s="46">
        <v>0</v>
      </c>
      <c r="C2" s="46">
        <v>480</v>
      </c>
      <c r="D2" s="46">
        <v>2380</v>
      </c>
      <c r="E2" s="46">
        <v>2700</v>
      </c>
      <c r="F2" s="46">
        <v>3060</v>
      </c>
      <c r="G2" s="46">
        <v>3150</v>
      </c>
      <c r="H2" s="46">
        <v>3600</v>
      </c>
      <c r="I2" s="46">
        <v>3870</v>
      </c>
      <c r="J2" s="46">
        <v>4370</v>
      </c>
      <c r="K2" s="46">
        <v>5000</v>
      </c>
      <c r="L2" s="46">
        <v>6000</v>
      </c>
      <c r="M2" s="46">
        <v>8000</v>
      </c>
      <c r="N2" s="46">
        <v>10000</v>
      </c>
      <c r="O2" s="46">
        <v>12000</v>
      </c>
      <c r="P2" s="46">
        <v>14000</v>
      </c>
      <c r="Q2" s="46">
        <v>16800</v>
      </c>
      <c r="R2" s="46">
        <v>18900</v>
      </c>
      <c r="S2" s="46">
        <v>21300</v>
      </c>
      <c r="T2" s="46">
        <v>25920</v>
      </c>
      <c r="U2" s="46">
        <v>30659.999999999996</v>
      </c>
      <c r="V2" s="46">
        <v>35520</v>
      </c>
      <c r="W2" s="46">
        <v>40500</v>
      </c>
      <c r="X2" s="46">
        <v>45600</v>
      </c>
      <c r="Y2" s="46">
        <v>46200</v>
      </c>
    </row>
    <row r="3" spans="1:25" x14ac:dyDescent="0.25">
      <c r="A3" s="49" t="s">
        <v>61</v>
      </c>
      <c r="B3" s="46">
        <v>4525</v>
      </c>
      <c r="C3" s="46">
        <v>4840</v>
      </c>
      <c r="D3" s="46">
        <v>5606</v>
      </c>
      <c r="E3" s="46">
        <v>5822.5</v>
      </c>
      <c r="F3" s="46">
        <v>7025</v>
      </c>
      <c r="G3" s="46">
        <v>8146.5</v>
      </c>
      <c r="H3" s="46">
        <v>9376</v>
      </c>
      <c r="I3" s="46">
        <v>10551.5</v>
      </c>
      <c r="J3" s="46">
        <v>10848.5</v>
      </c>
      <c r="K3" s="46">
        <v>12195</v>
      </c>
      <c r="L3" s="46">
        <v>13600</v>
      </c>
      <c r="M3" s="46">
        <v>15305</v>
      </c>
      <c r="N3" s="46">
        <v>15995</v>
      </c>
      <c r="O3" s="46">
        <v>17808</v>
      </c>
      <c r="P3" s="46">
        <v>18730</v>
      </c>
      <c r="Q3" s="46">
        <v>22015.75</v>
      </c>
      <c r="R3" s="46">
        <v>23086.75</v>
      </c>
      <c r="S3" s="46">
        <v>25396.575000000001</v>
      </c>
      <c r="T3" s="46">
        <v>27285</v>
      </c>
      <c r="U3" s="46">
        <v>30551.974999999999</v>
      </c>
      <c r="V3" s="46">
        <v>32773.85</v>
      </c>
      <c r="W3" s="46">
        <v>36150.625</v>
      </c>
      <c r="X3" s="46">
        <v>38482.300000000003</v>
      </c>
      <c r="Y3" s="46">
        <v>40582.875</v>
      </c>
    </row>
  </sheetData>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H3" sqref="H3"/>
    </sheetView>
  </sheetViews>
  <sheetFormatPr defaultColWidth="17.33203125" defaultRowHeight="15" customHeight="1" x14ac:dyDescent="0.25"/>
  <cols>
    <col min="1" max="1" width="20.6640625" customWidth="1"/>
  </cols>
  <sheetData>
    <row r="1" spans="1:6" ht="15" customHeight="1" x14ac:dyDescent="0.25">
      <c r="A1" s="49" t="s">
        <v>78</v>
      </c>
      <c r="B1" s="49"/>
      <c r="C1" s="49"/>
      <c r="D1" s="49"/>
      <c r="E1" s="49"/>
      <c r="F1" s="49"/>
    </row>
    <row r="2" spans="1:6" ht="15" customHeight="1" x14ac:dyDescent="0.25">
      <c r="A2" s="44"/>
      <c r="B2" s="50" t="s">
        <v>79</v>
      </c>
      <c r="C2" s="50" t="s">
        <v>3</v>
      </c>
      <c r="D2" s="50" t="s">
        <v>80</v>
      </c>
      <c r="E2" s="50" t="s">
        <v>81</v>
      </c>
      <c r="F2" s="50" t="s">
        <v>82</v>
      </c>
    </row>
    <row r="3" spans="1:6" ht="15" customHeight="1" x14ac:dyDescent="0.25">
      <c r="A3" s="49" t="s">
        <v>37</v>
      </c>
      <c r="B3" s="51">
        <v>39750</v>
      </c>
      <c r="C3" s="51">
        <v>317400</v>
      </c>
      <c r="D3" s="51">
        <f>C3*1.25</f>
        <v>396750</v>
      </c>
      <c r="E3" s="52">
        <f>D3*1.1</f>
        <v>436425.00000000006</v>
      </c>
      <c r="F3" s="52">
        <f>E3*1.15</f>
        <v>501888.75</v>
      </c>
    </row>
    <row r="4" spans="1:6" ht="15" customHeight="1" x14ac:dyDescent="0.25">
      <c r="A4" s="49" t="s">
        <v>62</v>
      </c>
      <c r="B4" s="51">
        <f>Monthly!O50</f>
        <v>-65231</v>
      </c>
      <c r="C4" s="51">
        <f>Monthly!AC50</f>
        <v>-11458.700000000004</v>
      </c>
      <c r="D4" s="51">
        <f>D3*0.06</f>
        <v>23805</v>
      </c>
      <c r="E4" s="52">
        <f t="shared" ref="E4:F4" si="0">E3*0.08</f>
        <v>34914.000000000007</v>
      </c>
      <c r="F4" s="52">
        <f t="shared" si="0"/>
        <v>40151.1</v>
      </c>
    </row>
    <row r="5" spans="1:6" ht="15" customHeight="1" x14ac:dyDescent="0.25">
      <c r="A5" s="49" t="s">
        <v>19</v>
      </c>
      <c r="B5" s="51">
        <v>65</v>
      </c>
      <c r="C5" s="51">
        <v>325</v>
      </c>
      <c r="D5" s="52">
        <f>C5+B5</f>
        <v>390</v>
      </c>
      <c r="E5" s="52">
        <v>430</v>
      </c>
      <c r="F5" s="52">
        <v>470</v>
      </c>
    </row>
  </sheetData>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
  <sheetViews>
    <sheetView workbookViewId="0">
      <selection activeCell="B9" sqref="B9"/>
    </sheetView>
  </sheetViews>
  <sheetFormatPr defaultColWidth="17.33203125" defaultRowHeight="15" customHeight="1" x14ac:dyDescent="0.25"/>
  <cols>
    <col min="1" max="1" width="21.33203125" style="48" customWidth="1"/>
    <col min="2" max="16384" width="17.33203125" style="48"/>
  </cols>
  <sheetData>
    <row r="1" spans="1:11" ht="15" customHeight="1" x14ac:dyDescent="0.25">
      <c r="A1" s="49" t="s">
        <v>78</v>
      </c>
      <c r="B1" s="49"/>
      <c r="C1" s="49"/>
      <c r="D1" s="49"/>
      <c r="E1" s="49"/>
      <c r="F1" s="49"/>
    </row>
    <row r="2" spans="1:11" ht="15" customHeight="1" x14ac:dyDescent="0.25">
      <c r="A2" s="47"/>
      <c r="B2" s="50" t="s">
        <v>79</v>
      </c>
      <c r="C2" s="50" t="s">
        <v>3</v>
      </c>
      <c r="D2" s="50" t="s">
        <v>80</v>
      </c>
      <c r="E2" s="50" t="s">
        <v>81</v>
      </c>
      <c r="F2" s="50" t="s">
        <v>82</v>
      </c>
      <c r="G2" s="50" t="s">
        <v>92</v>
      </c>
      <c r="H2" s="50" t="s">
        <v>93</v>
      </c>
      <c r="I2" s="50" t="s">
        <v>94</v>
      </c>
      <c r="J2" s="50" t="s">
        <v>95</v>
      </c>
      <c r="K2" s="50" t="s">
        <v>96</v>
      </c>
    </row>
    <row r="3" spans="1:11" ht="15" customHeight="1" x14ac:dyDescent="0.25">
      <c r="A3" s="49" t="s">
        <v>37</v>
      </c>
      <c r="B3" s="51">
        <v>39750</v>
      </c>
      <c r="C3" s="51">
        <v>317400</v>
      </c>
      <c r="D3" s="51">
        <f>C3*1.25</f>
        <v>396750</v>
      </c>
      <c r="E3" s="52">
        <f>D3*1.1</f>
        <v>436425.00000000006</v>
      </c>
      <c r="F3" s="52">
        <f>E3*1.15</f>
        <v>501888.75</v>
      </c>
      <c r="G3" s="52">
        <f>F3*1.3</f>
        <v>652455.375</v>
      </c>
      <c r="H3" s="52">
        <f>G3*1.3</f>
        <v>848191.98750000005</v>
      </c>
      <c r="I3" s="52">
        <f>H3*1.3</f>
        <v>1102649.58375</v>
      </c>
      <c r="J3" s="52">
        <f>I3*1.3</f>
        <v>1433444.458875</v>
      </c>
      <c r="K3" s="52">
        <f>J3*1.3</f>
        <v>1863477.7965375001</v>
      </c>
    </row>
    <row r="4" spans="1:11" ht="15" customHeight="1" x14ac:dyDescent="0.25">
      <c r="A4" s="49" t="s">
        <v>98</v>
      </c>
      <c r="B4" s="46">
        <v>320000</v>
      </c>
      <c r="C4" s="46">
        <v>320000</v>
      </c>
      <c r="D4" s="46">
        <v>320000</v>
      </c>
      <c r="E4" s="46">
        <v>320000</v>
      </c>
      <c r="F4" s="46">
        <v>320000</v>
      </c>
      <c r="G4" s="46">
        <v>320000</v>
      </c>
      <c r="H4" s="46">
        <v>320000</v>
      </c>
      <c r="I4" s="46">
        <v>320000</v>
      </c>
      <c r="J4" s="46">
        <v>320000</v>
      </c>
      <c r="K4" s="46">
        <v>320000</v>
      </c>
    </row>
    <row r="5" spans="1:11" ht="15" customHeight="1" x14ac:dyDescent="0.25">
      <c r="A5" s="49" t="s">
        <v>62</v>
      </c>
      <c r="B5" s="51">
        <f>Monthly!O50</f>
        <v>-65231</v>
      </c>
      <c r="C5" s="51">
        <f>Monthly!AC50</f>
        <v>-11458.700000000004</v>
      </c>
      <c r="D5" s="51">
        <f>D3*0.06</f>
        <v>23805</v>
      </c>
      <c r="E5" s="52">
        <f t="shared" ref="E5:F5" si="0">E3*0.08</f>
        <v>34914.000000000007</v>
      </c>
      <c r="F5" s="52">
        <f t="shared" si="0"/>
        <v>40151.1</v>
      </c>
      <c r="G5" s="52">
        <f>G3*0.08</f>
        <v>52196.43</v>
      </c>
      <c r="H5" s="52">
        <f>H3*0.09</f>
        <v>76337.278875000004</v>
      </c>
      <c r="I5" s="52">
        <f>I3*0.09</f>
        <v>99238.462537499989</v>
      </c>
      <c r="J5" s="52">
        <f>J3*0.08</f>
        <v>114675.55671</v>
      </c>
      <c r="K5" s="52">
        <f>K3*0.1</f>
        <v>186347.77965375001</v>
      </c>
    </row>
    <row r="6" spans="1:11" ht="15" customHeight="1" x14ac:dyDescent="0.25">
      <c r="A6" s="49" t="s">
        <v>97</v>
      </c>
      <c r="B6" s="51">
        <f>B5</f>
        <v>-65231</v>
      </c>
      <c r="C6" s="51">
        <f>C5+B6</f>
        <v>-76689.700000000012</v>
      </c>
      <c r="D6" s="51">
        <f t="shared" ref="D6:K6" si="1">D5+C6</f>
        <v>-52884.700000000012</v>
      </c>
      <c r="E6" s="51">
        <f t="shared" si="1"/>
        <v>-17970.700000000004</v>
      </c>
      <c r="F6" s="51">
        <f t="shared" si="1"/>
        <v>22180.399999999994</v>
      </c>
      <c r="G6" s="51">
        <f t="shared" si="1"/>
        <v>74376.829999999987</v>
      </c>
      <c r="H6" s="51">
        <f t="shared" si="1"/>
        <v>150714.10887499998</v>
      </c>
      <c r="I6" s="51">
        <f t="shared" si="1"/>
        <v>249952.57141249996</v>
      </c>
      <c r="J6" s="51">
        <f t="shared" si="1"/>
        <v>364628.12812249997</v>
      </c>
      <c r="K6" s="51">
        <f t="shared" si="1"/>
        <v>550975.90777625004</v>
      </c>
    </row>
  </sheetData>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
  <sheetViews>
    <sheetView workbookViewId="0">
      <selection activeCell="K16" sqref="K16"/>
    </sheetView>
  </sheetViews>
  <sheetFormatPr defaultColWidth="17.33203125" defaultRowHeight="15" customHeight="1" x14ac:dyDescent="0.25"/>
  <cols>
    <col min="1" max="16384" width="17.33203125" style="48"/>
  </cols>
  <sheetData>
    <row r="1" spans="1:11" ht="15" customHeight="1" x14ac:dyDescent="0.25">
      <c r="A1" s="49" t="s">
        <v>78</v>
      </c>
      <c r="B1" s="49"/>
      <c r="C1" s="49"/>
      <c r="D1" s="49"/>
      <c r="E1" s="49"/>
      <c r="F1" s="49"/>
    </row>
    <row r="2" spans="1:11" ht="15" customHeight="1" x14ac:dyDescent="0.25">
      <c r="A2" s="47"/>
      <c r="B2" s="50" t="s">
        <v>79</v>
      </c>
      <c r="C2" s="50" t="s">
        <v>3</v>
      </c>
      <c r="D2" s="50" t="s">
        <v>80</v>
      </c>
      <c r="E2" s="50" t="s">
        <v>81</v>
      </c>
      <c r="F2" s="50" t="s">
        <v>82</v>
      </c>
      <c r="G2" s="50" t="s">
        <v>92</v>
      </c>
      <c r="H2" s="50" t="s">
        <v>93</v>
      </c>
      <c r="I2" s="50" t="s">
        <v>94</v>
      </c>
      <c r="J2" s="50" t="s">
        <v>95</v>
      </c>
      <c r="K2" s="50" t="s">
        <v>96</v>
      </c>
    </row>
    <row r="3" spans="1:11" ht="15" customHeight="1" x14ac:dyDescent="0.25">
      <c r="A3" s="49" t="s">
        <v>37</v>
      </c>
      <c r="B3" s="51">
        <v>39750</v>
      </c>
      <c r="C3" s="51">
        <v>317400</v>
      </c>
      <c r="D3" s="51">
        <f>C3*1.25</f>
        <v>396750</v>
      </c>
      <c r="E3" s="52">
        <f>D3*1.1</f>
        <v>436425.00000000006</v>
      </c>
      <c r="F3" s="52">
        <f>E3*1.15</f>
        <v>501888.75</v>
      </c>
      <c r="G3" s="52">
        <f>F3*1.3</f>
        <v>652455.375</v>
      </c>
      <c r="H3" s="52">
        <f>G3*1.3</f>
        <v>848191.98750000005</v>
      </c>
      <c r="I3" s="52">
        <f>H3*1.3</f>
        <v>1102649.58375</v>
      </c>
      <c r="J3" s="52">
        <f>I3*1.3</f>
        <v>1433444.458875</v>
      </c>
      <c r="K3" s="52">
        <f>J3*1.3</f>
        <v>1863477.7965375001</v>
      </c>
    </row>
    <row r="4" spans="1:11" ht="15" customHeight="1" x14ac:dyDescent="0.25">
      <c r="A4" s="49" t="s">
        <v>98</v>
      </c>
      <c r="B4" s="46">
        <v>320000</v>
      </c>
      <c r="C4" s="46">
        <v>320000</v>
      </c>
      <c r="D4" s="46">
        <v>320000</v>
      </c>
      <c r="E4" s="46">
        <v>320000</v>
      </c>
      <c r="F4" s="46">
        <v>320000</v>
      </c>
      <c r="G4" s="46">
        <v>320000</v>
      </c>
      <c r="H4" s="46">
        <v>320000</v>
      </c>
      <c r="I4" s="46">
        <v>320000</v>
      </c>
      <c r="J4" s="46">
        <v>320000</v>
      </c>
      <c r="K4" s="46">
        <v>320000</v>
      </c>
    </row>
    <row r="5" spans="1:11" ht="15" customHeight="1" x14ac:dyDescent="0.25">
      <c r="A5" s="49" t="s">
        <v>62</v>
      </c>
      <c r="B5" s="51">
        <f>Monthly!O50</f>
        <v>-65231</v>
      </c>
      <c r="C5" s="51">
        <f>Monthly!AC50</f>
        <v>-11458.700000000004</v>
      </c>
      <c r="D5" s="51">
        <f>D3*0.06</f>
        <v>23805</v>
      </c>
      <c r="E5" s="52">
        <f t="shared" ref="E5:F5" si="0">E3*0.08</f>
        <v>34914.000000000007</v>
      </c>
      <c r="F5" s="52">
        <f t="shared" si="0"/>
        <v>40151.1</v>
      </c>
      <c r="G5" s="52">
        <f>G3*0.08</f>
        <v>52196.43</v>
      </c>
      <c r="H5" s="52">
        <f>H3*0.09</f>
        <v>76337.278875000004</v>
      </c>
      <c r="I5" s="52">
        <f>I3*0.09</f>
        <v>99238.462537499989</v>
      </c>
      <c r="J5" s="52">
        <f>J3*0.08</f>
        <v>114675.55671</v>
      </c>
      <c r="K5" s="52">
        <f>K3*0.1</f>
        <v>186347.77965375001</v>
      </c>
    </row>
    <row r="6" spans="1:11" ht="15" customHeight="1" x14ac:dyDescent="0.25">
      <c r="A6" s="49" t="s">
        <v>97</v>
      </c>
      <c r="B6" s="51">
        <f>B5</f>
        <v>-65231</v>
      </c>
      <c r="C6" s="51">
        <f>C5+B6</f>
        <v>-76689.700000000012</v>
      </c>
      <c r="D6" s="51">
        <f t="shared" ref="D6:K6" si="1">D5+C6</f>
        <v>-52884.700000000012</v>
      </c>
      <c r="E6" s="51">
        <f t="shared" si="1"/>
        <v>-17970.700000000004</v>
      </c>
      <c r="F6" s="51">
        <f t="shared" si="1"/>
        <v>22180.399999999994</v>
      </c>
      <c r="G6" s="51">
        <f t="shared" si="1"/>
        <v>74376.829999999987</v>
      </c>
      <c r="H6" s="51">
        <f t="shared" si="1"/>
        <v>150714.10887499998</v>
      </c>
      <c r="I6" s="51">
        <f t="shared" si="1"/>
        <v>249952.57141249996</v>
      </c>
      <c r="J6" s="51">
        <f t="shared" si="1"/>
        <v>364628.12812249997</v>
      </c>
      <c r="K6" s="51">
        <f t="shared" si="1"/>
        <v>550975.90777625004</v>
      </c>
    </row>
  </sheetData>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8"/>
  <sheetViews>
    <sheetView workbookViewId="0"/>
  </sheetViews>
  <sheetFormatPr defaultColWidth="17.33203125" defaultRowHeight="15" customHeight="1" x14ac:dyDescent="0.25"/>
  <sheetData>
    <row r="2" spans="1:7" ht="15" customHeight="1" x14ac:dyDescent="0.25">
      <c r="A2" s="38" t="s">
        <v>83</v>
      </c>
      <c r="B2" s="38"/>
      <c r="C2" s="45"/>
    </row>
    <row r="3" spans="1:7" ht="15" customHeight="1" x14ac:dyDescent="0.25">
      <c r="A3" s="38">
        <v>12</v>
      </c>
      <c r="B3" s="38">
        <v>2</v>
      </c>
      <c r="C3" s="45" t="s">
        <v>84</v>
      </c>
      <c r="G3" s="38" t="s">
        <v>85</v>
      </c>
    </row>
    <row r="4" spans="1:7" ht="15" customHeight="1" x14ac:dyDescent="0.25">
      <c r="A4" s="38">
        <v>6</v>
      </c>
      <c r="B4" s="38">
        <v>1</v>
      </c>
      <c r="C4" s="45" t="s">
        <v>86</v>
      </c>
      <c r="G4" s="38" t="s">
        <v>87</v>
      </c>
    </row>
    <row r="5" spans="1:7" ht="15" customHeight="1" x14ac:dyDescent="0.25">
      <c r="A5" s="38">
        <v>9</v>
      </c>
      <c r="B5" s="38"/>
      <c r="C5" s="45" t="s">
        <v>88</v>
      </c>
      <c r="G5" s="38"/>
    </row>
    <row r="6" spans="1:7" ht="15" customHeight="1" x14ac:dyDescent="0.25">
      <c r="A6" s="38">
        <v>15</v>
      </c>
      <c r="B6" s="38">
        <v>1</v>
      </c>
      <c r="C6" s="45" t="s">
        <v>89</v>
      </c>
    </row>
    <row r="7" spans="1:7" ht="15" customHeight="1" x14ac:dyDescent="0.25">
      <c r="A7" s="38">
        <v>6</v>
      </c>
      <c r="B7" s="38">
        <v>1</v>
      </c>
      <c r="C7" s="45" t="s">
        <v>90</v>
      </c>
    </row>
    <row r="8" spans="1:7" ht="15" customHeight="1" x14ac:dyDescent="0.25">
      <c r="A8" s="38">
        <v>6</v>
      </c>
      <c r="B8" s="38">
        <v>1</v>
      </c>
      <c r="C8" s="45" t="s">
        <v>91</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Monthly</vt:lpstr>
      <vt:lpstr>Assumptions in Detail</vt:lpstr>
      <vt:lpstr>2 YR Monthly Proj</vt:lpstr>
      <vt:lpstr>5 YR Proj</vt:lpstr>
      <vt:lpstr>10 YR Proj</vt:lpstr>
      <vt:lpstr>10 YR Proj 2</vt:lpstr>
      <vt:lpstr>Workers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Marton, Peter</cp:lastModifiedBy>
  <dcterms:created xsi:type="dcterms:W3CDTF">2015-11-30T17:47:05Z</dcterms:created>
  <dcterms:modified xsi:type="dcterms:W3CDTF">2016-03-26T19:34:03Z</dcterms:modified>
</cp:coreProperties>
</file>