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ziell\Informatik\Master\2024SS\HCAI\documentation\"/>
    </mc:Choice>
  </mc:AlternateContent>
  <xr:revisionPtr revIDLastSave="0" documentId="13_ncr:1_{74E230EC-2217-44BF-91B3-54A03C9E1390}" xr6:coauthVersionLast="47" xr6:coauthVersionMax="47" xr10:uidLastSave="{00000000-0000-0000-0000-000000000000}"/>
  <bookViews>
    <workbookView xWindow="-108" yWindow="-108" windowWidth="23256" windowHeight="12576" tabRatio="602" firstSheet="4" activeTab="8" xr2:uid="{EE9CF6A2-73EE-40C4-A7D2-03E2ABF87997}"/>
  </bookViews>
  <sheets>
    <sheet name="Total Emissions" sheetId="1" r:id="rId1"/>
    <sheet name="Emissions Calculation Summary" sheetId="6" r:id="rId2"/>
    <sheet name="Detailed Emissions System 1" sheetId="2" r:id="rId3"/>
    <sheet name="Detailed Emissions System 2" sheetId="3" r:id="rId4"/>
    <sheet name="Data for Figures" sheetId="8" r:id="rId5"/>
    <sheet name="Task Figures" sheetId="7" r:id="rId6"/>
    <sheet name="System Comparison" sheetId="4" r:id="rId7"/>
    <sheet name="CC Output expl" sheetId="5" r:id="rId8"/>
    <sheet name="Dashboard Comparisons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C7" i="9"/>
  <c r="C6" i="9"/>
  <c r="E11" i="9" s="1"/>
  <c r="C5" i="9"/>
  <c r="D11" i="9" s="1"/>
  <c r="C11" i="9"/>
  <c r="C21" i="9" s="1"/>
  <c r="C10" i="9"/>
  <c r="C20" i="9" s="1"/>
  <c r="N29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3" i="8"/>
  <c r="M29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3" i="8"/>
  <c r="F25" i="3"/>
  <c r="G25" i="3" s="1"/>
  <c r="K26" i="8" s="1"/>
  <c r="F17" i="3"/>
  <c r="F9" i="3"/>
  <c r="I10" i="8" s="1"/>
  <c r="J10" i="8" s="1"/>
  <c r="D33" i="8"/>
  <c r="D32" i="8"/>
  <c r="D34" i="8" s="1"/>
  <c r="B33" i="8"/>
  <c r="B32" i="8"/>
  <c r="B34" i="8" s="1"/>
  <c r="C34" i="8"/>
  <c r="C35" i="8" s="1"/>
  <c r="C33" i="8"/>
  <c r="C32" i="8"/>
  <c r="F4" i="8"/>
  <c r="F5" i="8"/>
  <c r="F6" i="8"/>
  <c r="F7" i="8"/>
  <c r="F8" i="8"/>
  <c r="F9" i="8"/>
  <c r="F11" i="8"/>
  <c r="F12" i="8"/>
  <c r="F13" i="8"/>
  <c r="F14" i="8"/>
  <c r="F15" i="8"/>
  <c r="F16" i="8"/>
  <c r="F17" i="8"/>
  <c r="F19" i="8"/>
  <c r="F20" i="8"/>
  <c r="F21" i="8"/>
  <c r="F22" i="8"/>
  <c r="F23" i="8"/>
  <c r="F24" i="8"/>
  <c r="F25" i="8"/>
  <c r="F27" i="8"/>
  <c r="F28" i="8"/>
  <c r="F3" i="8"/>
  <c r="K4" i="8"/>
  <c r="K5" i="8"/>
  <c r="K6" i="8"/>
  <c r="K7" i="8"/>
  <c r="K8" i="8"/>
  <c r="K9" i="8"/>
  <c r="K11" i="8"/>
  <c r="K12" i="8"/>
  <c r="K13" i="8"/>
  <c r="K14" i="8"/>
  <c r="K15" i="8"/>
  <c r="K16" i="8"/>
  <c r="K17" i="8"/>
  <c r="K19" i="8"/>
  <c r="K20" i="8"/>
  <c r="K21" i="8"/>
  <c r="K22" i="8"/>
  <c r="K23" i="8"/>
  <c r="K24" i="8"/>
  <c r="K25" i="8"/>
  <c r="K27" i="8"/>
  <c r="K28" i="8"/>
  <c r="K3" i="8"/>
  <c r="I4" i="8"/>
  <c r="J4" i="8" s="1"/>
  <c r="I5" i="8"/>
  <c r="I6" i="8"/>
  <c r="J6" i="8" s="1"/>
  <c r="I7" i="8"/>
  <c r="J7" i="8" s="1"/>
  <c r="I8" i="8"/>
  <c r="J8" i="8" s="1"/>
  <c r="I9" i="8"/>
  <c r="J9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18" i="8"/>
  <c r="J18" i="8" s="1"/>
  <c r="I19" i="8"/>
  <c r="J19" i="8" s="1"/>
  <c r="I20" i="8"/>
  <c r="J20" i="8" s="1"/>
  <c r="I21" i="8"/>
  <c r="J21" i="8" s="1"/>
  <c r="I22" i="8"/>
  <c r="J22" i="8" s="1"/>
  <c r="I23" i="8"/>
  <c r="J23" i="8" s="1"/>
  <c r="I24" i="8"/>
  <c r="I25" i="8"/>
  <c r="I26" i="8"/>
  <c r="I27" i="8"/>
  <c r="J27" i="8" s="1"/>
  <c r="I28" i="8"/>
  <c r="J28" i="8" s="1"/>
  <c r="I3" i="8"/>
  <c r="J3" i="8" s="1"/>
  <c r="G4" i="8"/>
  <c r="H4" i="8" s="1"/>
  <c r="G5" i="8"/>
  <c r="G6" i="8"/>
  <c r="H6" i="8" s="1"/>
  <c r="G7" i="8"/>
  <c r="H7" i="8" s="1"/>
  <c r="G8" i="8"/>
  <c r="H8" i="8" s="1"/>
  <c r="G9" i="8"/>
  <c r="H9" i="8" s="1"/>
  <c r="G10" i="8"/>
  <c r="H10" i="8" s="1"/>
  <c r="G11" i="8"/>
  <c r="H11" i="8" s="1"/>
  <c r="G12" i="8"/>
  <c r="H12" i="8" s="1"/>
  <c r="G13" i="8"/>
  <c r="H13" i="8" s="1"/>
  <c r="G14" i="8"/>
  <c r="H14" i="8" s="1"/>
  <c r="G15" i="8"/>
  <c r="H15" i="8" s="1"/>
  <c r="G16" i="8"/>
  <c r="H16" i="8" s="1"/>
  <c r="G17" i="8"/>
  <c r="H17" i="8" s="1"/>
  <c r="G18" i="8"/>
  <c r="H18" i="8" s="1"/>
  <c r="G19" i="8"/>
  <c r="H19" i="8" s="1"/>
  <c r="G20" i="8"/>
  <c r="H20" i="8" s="1"/>
  <c r="G21" i="8"/>
  <c r="H21" i="8" s="1"/>
  <c r="G22" i="8"/>
  <c r="H22" i="8" s="1"/>
  <c r="G23" i="8"/>
  <c r="H23" i="8" s="1"/>
  <c r="G24" i="8"/>
  <c r="G25" i="8"/>
  <c r="G26" i="8"/>
  <c r="G27" i="8"/>
  <c r="H27" i="8" s="1"/>
  <c r="G28" i="8"/>
  <c r="H28" i="8" s="1"/>
  <c r="G3" i="8"/>
  <c r="H3" i="8" s="1"/>
  <c r="D4" i="8"/>
  <c r="E4" i="8" s="1"/>
  <c r="D5" i="8"/>
  <c r="D6" i="8"/>
  <c r="E6" i="8" s="1"/>
  <c r="D7" i="8"/>
  <c r="E7" i="8" s="1"/>
  <c r="D8" i="8"/>
  <c r="E8" i="8" s="1"/>
  <c r="D9" i="8"/>
  <c r="E9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 s="1"/>
  <c r="D21" i="8"/>
  <c r="E21" i="8" s="1"/>
  <c r="D22" i="8"/>
  <c r="E22" i="8" s="1"/>
  <c r="D23" i="8"/>
  <c r="E23" i="8" s="1"/>
  <c r="D24" i="8"/>
  <c r="D25" i="8"/>
  <c r="D27" i="8"/>
  <c r="E27" i="8" s="1"/>
  <c r="D28" i="8"/>
  <c r="E28" i="8" s="1"/>
  <c r="D3" i="8"/>
  <c r="E3" i="8" s="1"/>
  <c r="B4" i="8"/>
  <c r="C4" i="8" s="1"/>
  <c r="B5" i="8"/>
  <c r="B6" i="8"/>
  <c r="C6" i="8" s="1"/>
  <c r="B7" i="8"/>
  <c r="C7" i="8" s="1"/>
  <c r="B8" i="8"/>
  <c r="C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C21" i="8" s="1"/>
  <c r="B22" i="8"/>
  <c r="C22" i="8" s="1"/>
  <c r="B23" i="8"/>
  <c r="C23" i="8" s="1"/>
  <c r="B24" i="8"/>
  <c r="B25" i="8"/>
  <c r="B26" i="8"/>
  <c r="B27" i="8"/>
  <c r="C27" i="8" s="1"/>
  <c r="B28" i="8"/>
  <c r="C28" i="8" s="1"/>
  <c r="B3" i="8"/>
  <c r="C3" i="8" s="1"/>
  <c r="F9" i="2"/>
  <c r="G9" i="2" s="1"/>
  <c r="F10" i="8" s="1"/>
  <c r="F17" i="2"/>
  <c r="G17" i="2" s="1"/>
  <c r="F18" i="8" s="1"/>
  <c r="F25" i="2"/>
  <c r="D26" i="8" s="1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I30" i="3"/>
  <c r="I30" i="2"/>
  <c r="M9" i="3"/>
  <c r="L9" i="3"/>
  <c r="K9" i="3"/>
  <c r="N9" i="3" s="1"/>
  <c r="M17" i="3"/>
  <c r="L17" i="3"/>
  <c r="K17" i="3"/>
  <c r="N17" i="3" s="1"/>
  <c r="M25" i="3"/>
  <c r="L25" i="3"/>
  <c r="K25" i="3"/>
  <c r="N25" i="3" s="1"/>
  <c r="M9" i="2"/>
  <c r="L9" i="2"/>
  <c r="K9" i="2"/>
  <c r="N9" i="2" s="1"/>
  <c r="M17" i="2"/>
  <c r="N17" i="2" s="1"/>
  <c r="L17" i="2"/>
  <c r="K17" i="2"/>
  <c r="L25" i="2"/>
  <c r="M25" i="2"/>
  <c r="K25" i="2"/>
  <c r="M4" i="1"/>
  <c r="M3" i="1"/>
  <c r="J4" i="1"/>
  <c r="J3" i="1"/>
  <c r="I4" i="1"/>
  <c r="I3" i="1"/>
  <c r="E29" i="3"/>
  <c r="E29" i="2"/>
  <c r="H4" i="4"/>
  <c r="H3" i="4"/>
  <c r="C4" i="4"/>
  <c r="C3" i="4"/>
  <c r="G4" i="4"/>
  <c r="G3" i="4"/>
  <c r="F4" i="4"/>
  <c r="F3" i="4"/>
  <c r="E4" i="4"/>
  <c r="E3" i="4"/>
  <c r="D4" i="4"/>
  <c r="D3" i="4"/>
  <c r="E10" i="9" l="1"/>
  <c r="D10" i="9"/>
  <c r="F11" i="9"/>
  <c r="F10" i="9"/>
  <c r="F14" i="9" s="1"/>
  <c r="F20" i="9" s="1"/>
  <c r="D20" i="9"/>
  <c r="E20" i="9"/>
  <c r="D21" i="9"/>
  <c r="F15" i="9"/>
  <c r="F21" i="9" s="1"/>
  <c r="E21" i="9"/>
  <c r="L29" i="8"/>
  <c r="D10" i="8"/>
  <c r="E10" i="8" s="1"/>
  <c r="D35" i="8"/>
  <c r="D36" i="8"/>
  <c r="B36" i="8"/>
  <c r="B35" i="8"/>
  <c r="C36" i="8"/>
  <c r="G17" i="3"/>
  <c r="K18" i="8" s="1"/>
  <c r="G9" i="3"/>
  <c r="K10" i="8" s="1"/>
  <c r="N25" i="2"/>
  <c r="G25" i="2" s="1"/>
  <c r="F2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Lena Klambauer</author>
  </authors>
  <commentList>
    <comment ref="G1" authorId="0" shapeId="0" xr:uid="{999A6B0B-DB3F-4C64-A12A-92456A19429A}">
      <text>
        <r>
          <rPr>
            <b/>
            <sz val="9"/>
            <color indexed="81"/>
            <rFont val="Segoe UI"/>
            <family val="2"/>
          </rPr>
          <t>Lena Klambauer:</t>
        </r>
        <r>
          <rPr>
            <sz val="9"/>
            <color indexed="81"/>
            <rFont val="Segoe UI"/>
            <family val="2"/>
          </rPr>
          <t xml:space="preserve">
- WRONG?
- duration provided by code carbon output
- probably a bug (codecarbon/emissions_tracker.py line 480)
- tracker.start_task() resets the BaseEmissionsTracker._start_time which is originally set in BaseEmissionsTracker.start()
- this duration is therefore the timespan between the start of the last task and the end of tracking</t>
        </r>
      </text>
    </comment>
    <comment ref="J1" authorId="0" shapeId="0" xr:uid="{64288351-DF65-43D8-8E5B-72C1070ACC9D}">
      <text>
        <r>
          <rPr>
            <b/>
            <sz val="9"/>
            <color indexed="81"/>
            <rFont val="Segoe UI"/>
            <family val="2"/>
          </rPr>
          <t>Lena Klambauer:</t>
        </r>
        <r>
          <rPr>
            <sz val="9"/>
            <color indexed="81"/>
            <rFont val="Segoe UI"/>
            <family val="2"/>
          </rPr>
          <t xml:space="preserve">
= cpu_energy / cpu_power * 60 * 60 * 1000</t>
        </r>
      </text>
    </comment>
    <comment ref="K1" authorId="0" shapeId="0" xr:uid="{A22C8611-0B67-4E32-8009-027CF28ECE91}">
      <text>
        <r>
          <rPr>
            <b/>
            <sz val="9"/>
            <color indexed="81"/>
            <rFont val="Segoe UI"/>
            <charset val="1"/>
          </rPr>
          <t>Lena Klambauer:</t>
        </r>
        <r>
          <rPr>
            <sz val="9"/>
            <color indexed="81"/>
            <rFont val="Segoe UI"/>
            <charset val="1"/>
          </rPr>
          <t xml:space="preserve">
= energy_consumed * carbon intensity (AUT = 158.222) / 1000</t>
        </r>
      </text>
    </comment>
    <comment ref="L1" authorId="0" shapeId="0" xr:uid="{56C4AF8E-FF3A-449C-87CC-5B6EE6011CD3}">
      <text>
        <r>
          <rPr>
            <b/>
            <sz val="9"/>
            <color indexed="81"/>
            <rFont val="Segoe UI"/>
            <charset val="1"/>
          </rPr>
          <t>Lena Klambauer:</t>
        </r>
        <r>
          <rPr>
            <sz val="9"/>
            <color indexed="81"/>
            <rFont val="Segoe UI"/>
            <charset val="1"/>
          </rPr>
          <t xml:space="preserve">
- WRONG?
- uses the wrong duration
- = emissions / duration</t>
        </r>
      </text>
    </comment>
    <comment ref="M1" authorId="0" shapeId="0" xr:uid="{7C65EE1F-9FCB-492A-9981-951AAB820E1F}">
      <text>
        <r>
          <rPr>
            <b/>
            <sz val="9"/>
            <color indexed="81"/>
            <rFont val="Segoe UI"/>
            <family val="2"/>
          </rPr>
          <t>Lena Klambauer:</t>
        </r>
        <r>
          <rPr>
            <sz val="9"/>
            <color indexed="81"/>
            <rFont val="Segoe UI"/>
            <family val="2"/>
          </rPr>
          <t xml:space="preserve">
= emissions / real duration</t>
        </r>
      </text>
    </comment>
    <comment ref="N1" authorId="0" shapeId="0" xr:uid="{418A963F-7497-468F-8B45-0207E74FD570}">
      <text>
        <r>
          <rPr>
            <b/>
            <sz val="9"/>
            <color indexed="81"/>
            <rFont val="Segoe UI"/>
            <family val="2"/>
          </rPr>
          <t>Lena Klambauer:</t>
        </r>
        <r>
          <rPr>
            <sz val="9"/>
            <color indexed="81"/>
            <rFont val="Segoe UI"/>
            <family val="2"/>
          </rPr>
          <t xml:space="preserve">
= 50 % TDP of CPU model</t>
        </r>
      </text>
    </comment>
    <comment ref="O1" authorId="0" shapeId="0" xr:uid="{CD598A3D-E386-43DC-833A-8E9938C002C4}">
      <text>
        <r>
          <rPr>
            <b/>
            <sz val="9"/>
            <color indexed="81"/>
            <rFont val="Segoe UI"/>
            <charset val="1"/>
          </rPr>
          <t>Lena Klambauer:</t>
        </r>
        <r>
          <rPr>
            <sz val="9"/>
            <color indexed="81"/>
            <rFont val="Segoe UI"/>
            <charset val="1"/>
          </rPr>
          <t xml:space="preserve">
tracked by pynvml library, no constant</t>
        </r>
      </text>
    </comment>
    <comment ref="P1" authorId="0" shapeId="0" xr:uid="{E8C0DC79-F417-4613-B530-08DCE071AB44}">
      <text>
        <r>
          <rPr>
            <b/>
            <sz val="9"/>
            <color indexed="81"/>
            <rFont val="Segoe UI"/>
            <charset val="1"/>
          </rPr>
          <t>Lena Klambauer:</t>
        </r>
        <r>
          <rPr>
            <sz val="9"/>
            <color indexed="81"/>
            <rFont val="Segoe UI"/>
            <charset val="1"/>
          </rPr>
          <t xml:space="preserve">
= RAM size * 3 Watt / 8 GB</t>
        </r>
      </text>
    </comment>
    <comment ref="Q1" authorId="0" shapeId="0" xr:uid="{8A6F14C6-DE94-4CB3-BA3D-694632A8F27B}">
      <text>
        <r>
          <rPr>
            <b/>
            <sz val="9"/>
            <color indexed="81"/>
            <rFont val="Segoe UI"/>
            <family val="2"/>
          </rPr>
          <t>Lena Klambauer:</t>
        </r>
        <r>
          <rPr>
            <sz val="9"/>
            <color indexed="81"/>
            <rFont val="Segoe UI"/>
            <family val="2"/>
          </rPr>
          <t xml:space="preserve">
= cpu_power * real duration / 60 / 60 / 1000</t>
        </r>
      </text>
    </comment>
    <comment ref="R1" authorId="0" shapeId="0" xr:uid="{832040A5-C76A-440D-825D-41766EBF070C}">
      <text>
        <r>
          <rPr>
            <b/>
            <sz val="9"/>
            <color indexed="81"/>
            <rFont val="Segoe UI"/>
            <family val="2"/>
          </rPr>
          <t>Lena Klambauer:</t>
        </r>
        <r>
          <rPr>
            <sz val="9"/>
            <color indexed="81"/>
            <rFont val="Segoe UI"/>
            <family val="2"/>
          </rPr>
          <t xml:space="preserve">
tracked by pynvml library</t>
        </r>
      </text>
    </comment>
    <comment ref="S1" authorId="0" shapeId="0" xr:uid="{E599966B-DE99-423D-9912-E6BFDDF5D2C5}">
      <text>
        <r>
          <rPr>
            <b/>
            <sz val="9"/>
            <color indexed="81"/>
            <rFont val="Segoe UI"/>
            <family val="2"/>
          </rPr>
          <t>Lena Klambauer:</t>
        </r>
        <r>
          <rPr>
            <sz val="9"/>
            <color indexed="81"/>
            <rFont val="Segoe UI"/>
            <family val="2"/>
          </rPr>
          <t xml:space="preserve">
= ram_power * real duration / 60 / 60 / 1000</t>
        </r>
      </text>
    </comment>
    <comment ref="T1" authorId="0" shapeId="0" xr:uid="{2CBB99B3-6B7D-4BAC-9441-0F63D4EAAC17}">
      <text>
        <r>
          <rPr>
            <b/>
            <sz val="9"/>
            <color indexed="81"/>
            <rFont val="Segoe UI"/>
            <family val="2"/>
          </rPr>
          <t>Lena Klambauer:</t>
        </r>
        <r>
          <rPr>
            <sz val="9"/>
            <color indexed="81"/>
            <rFont val="Segoe UI"/>
            <family val="2"/>
          </rPr>
          <t xml:space="preserve">
= cpu_energy + gpu_energy + ram_energy</t>
        </r>
      </text>
    </comment>
  </commentList>
</comments>
</file>

<file path=xl/sharedStrings.xml><?xml version="1.0" encoding="utf-8"?>
<sst xmlns="http://schemas.openxmlformats.org/spreadsheetml/2006/main" count="1032" uniqueCount="254">
  <si>
    <t>timestamp</t>
  </si>
  <si>
    <t>project_name</t>
  </si>
  <si>
    <t>run_id</t>
  </si>
  <si>
    <t>duration</t>
  </si>
  <si>
    <t>emissions</t>
  </si>
  <si>
    <t>emissions_rate</t>
  </si>
  <si>
    <t>cpu_power</t>
  </si>
  <si>
    <t>gpu_power</t>
  </si>
  <si>
    <t>ram_power</t>
  </si>
  <si>
    <t>cpu_energy</t>
  </si>
  <si>
    <t>gpu_energy</t>
  </si>
  <si>
    <t>ram_energy</t>
  </si>
  <si>
    <t>energy_consumed</t>
  </si>
  <si>
    <t>country_name</t>
  </si>
  <si>
    <t>country_iso_code</t>
  </si>
  <si>
    <t>region</t>
  </si>
  <si>
    <t>cloud_provider</t>
  </si>
  <si>
    <t>cloud_region</t>
  </si>
  <si>
    <t>os</t>
  </si>
  <si>
    <t>python_version</t>
  </si>
  <si>
    <t>codecarbon_version</t>
  </si>
  <si>
    <t>cpu_count</t>
  </si>
  <si>
    <t>cpu_model</t>
  </si>
  <si>
    <t>gpu_count</t>
  </si>
  <si>
    <t>gpu_model</t>
  </si>
  <si>
    <t>longitude</t>
  </si>
  <si>
    <t>latitude</t>
  </si>
  <si>
    <t>ram_total_size</t>
  </si>
  <si>
    <t>tracking_mode</t>
  </si>
  <si>
    <t>on_cloud</t>
  </si>
  <si>
    <t>pue</t>
  </si>
  <si>
    <t>2024-08-06T20:44:42</t>
  </si>
  <si>
    <t>codecarbon</t>
  </si>
  <si>
    <t>dab2cc3a-e418-40bb-9fd0-edacca159dee</t>
  </si>
  <si>
    <t>77.58982348442078</t>
  </si>
  <si>
    <t>0.0</t>
  </si>
  <si>
    <t>Austria</t>
  </si>
  <si>
    <t>AUT</t>
  </si>
  <si>
    <t>Linux-5.15.146.1-microsoft-standard-WSL2-x86_64-with-glibc2.35</t>
  </si>
  <si>
    <t>Intel(R) Core(TM) i7-7700HQ CPU @ 2.80GHz</t>
  </si>
  <si>
    <t>1 x NVIDIA GeForce GTX 1060 with Max-Q Design</t>
  </si>
  <si>
    <t>machine</t>
  </si>
  <si>
    <t>N</t>
  </si>
  <si>
    <t>1.0</t>
  </si>
  <si>
    <t>2024-08-01T02:54:31</t>
  </si>
  <si>
    <t>b83e1ad5-32a5-4e9a-aa8c-84998f4c6705</t>
  </si>
  <si>
    <t>33.17406988143921</t>
  </si>
  <si>
    <t>Linux-5.15.153.1-microsoft-standard-WSL2-x86_64-with-glibc2.35</t>
  </si>
  <si>
    <t>11th Gen Intel(R) Core(TM) i9-11900K @ 3.50GHz</t>
  </si>
  <si>
    <t>1 x NVIDIA GeForce RTX 3090</t>
  </si>
  <si>
    <t>3.11.4</t>
  </si>
  <si>
    <t>2.5.0</t>
  </si>
  <si>
    <t>user</t>
  </si>
  <si>
    <t>Lena</t>
  </si>
  <si>
    <t>Stefan</t>
  </si>
  <si>
    <t>task_name</t>
  </si>
  <si>
    <t>Dataset Loading</t>
  </si>
  <si>
    <t>2024-08-04T08:28:21</t>
  </si>
  <si>
    <t>Survival - Baseline Cox-PH Model</t>
  </si>
  <si>
    <t>2024-08-04T08:29:00</t>
  </si>
  <si>
    <t>Survival - Baseline RSF model</t>
  </si>
  <si>
    <t>2024-08-04T11:09:44</t>
  </si>
  <si>
    <t>Survival - 2 layer fully connected network</t>
  </si>
  <si>
    <t>2024-08-04T11:17:05</t>
  </si>
  <si>
    <t>Survival - 2 layer pathway-informed network</t>
  </si>
  <si>
    <t>2024-08-04T11:28:39</t>
  </si>
  <si>
    <t>Survival - 3 layer fully connected network</t>
  </si>
  <si>
    <t>2024-08-04T11:32:30</t>
  </si>
  <si>
    <t>Survival - 3 layer pathway-informed network</t>
  </si>
  <si>
    <t>2024-08-04T11:37:22</t>
  </si>
  <si>
    <t>Survival - 4 layer fully connected network</t>
  </si>
  <si>
    <t>2024-08-04T11:40:11</t>
  </si>
  <si>
    <t>Survival - 4 layer pathway-informed network</t>
  </si>
  <si>
    <t>2024-08-04T11:43:57</t>
  </si>
  <si>
    <t>Pathological - 2 layer fully connected network</t>
  </si>
  <si>
    <t>2024-08-04T11:45:50</t>
  </si>
  <si>
    <t>Pathological - 2 layer pathway-informed network</t>
  </si>
  <si>
    <t>2024-08-04T11:47:49</t>
  </si>
  <si>
    <t>Pathological - 3 layer fully connected network</t>
  </si>
  <si>
    <t>2024-08-04T11:49:31</t>
  </si>
  <si>
    <t>Pathological - 3 layer pathway-informed network</t>
  </si>
  <si>
    <t>2024-08-04T11:51:41</t>
  </si>
  <si>
    <t>Pathological - 4 layer fully connected network</t>
  </si>
  <si>
    <t>2024-08-04T11:53:07</t>
  </si>
  <si>
    <t>Pathological - 4 layer pathway-informed network</t>
  </si>
  <si>
    <t>2024-08-04T11:55:21</t>
  </si>
  <si>
    <t>Multitask - 2 layer fully connected network</t>
  </si>
  <si>
    <t>2024-08-04T12:06:15</t>
  </si>
  <si>
    <t>Multitask - 3 layer fully connected network</t>
  </si>
  <si>
    <t>2024-08-04T12:16:12</t>
  </si>
  <si>
    <t>Multitask - 4 layer fully connected network</t>
  </si>
  <si>
    <t>2024-08-04T12:25:39</t>
  </si>
  <si>
    <t>Ablation study 1 - 2 layer fully connected network</t>
  </si>
  <si>
    <t>2024-08-04T12:34:14</t>
  </si>
  <si>
    <t>Ablation study 1 - 3 layer fully connected network</t>
  </si>
  <si>
    <t>2024-08-04T12:37:44</t>
  </si>
  <si>
    <t>Ablation study 1 - 4 layer fully connected network</t>
  </si>
  <si>
    <t>2024-08-04T12:40:16</t>
  </si>
  <si>
    <t>Ablation study 2 - 2 layer randomly connected network</t>
  </si>
  <si>
    <t>2024-08-05T16:48:45</t>
  </si>
  <si>
    <t>Ablation study 2 - 3 layer randomly connected network</t>
  </si>
  <si>
    <t>2024-08-06T10:02:07</t>
  </si>
  <si>
    <t>Ablation study 2 - 4 layer randomly connected network</t>
  </si>
  <si>
    <t>2024-08-06T20:43:17</t>
  </si>
  <si>
    <t>Logs &amp; Plots</t>
  </si>
  <si>
    <t>2024-08-06T20:43:24</t>
  </si>
  <si>
    <t>SHAP Analysis</t>
  </si>
  <si>
    <t>2024-08-06T20:44:41</t>
  </si>
  <si>
    <t>2024-07-30T15:24:03</t>
  </si>
  <si>
    <t>2024-07-30T15:24:13</t>
  </si>
  <si>
    <t>2024-07-30T16:09:45</t>
  </si>
  <si>
    <t>2024-07-30T16:13:10</t>
  </si>
  <si>
    <t>2024-07-30T16:19:44</t>
  </si>
  <si>
    <t>2024-07-30T16:21:44</t>
  </si>
  <si>
    <t>2024-07-30T16:24:48</t>
  </si>
  <si>
    <t>2024-07-30T16:26:21</t>
  </si>
  <si>
    <t>2024-07-30T16:29:05</t>
  </si>
  <si>
    <t>2024-07-30T16:30:10</t>
  </si>
  <si>
    <t>2024-07-30T16:31:32</t>
  </si>
  <si>
    <t>2024-07-30T16:32:32</t>
  </si>
  <si>
    <t>2024-07-30T16:33:58</t>
  </si>
  <si>
    <t>2024-07-30T16:34:59</t>
  </si>
  <si>
    <t>2024-07-30T16:36:20</t>
  </si>
  <si>
    <t>2024-07-30T16:41:33</t>
  </si>
  <si>
    <t>2024-07-30T16:47:20</t>
  </si>
  <si>
    <t>2024-07-30T16:52:31</t>
  </si>
  <si>
    <t>2024-07-30T16:57:00</t>
  </si>
  <si>
    <t>2024-07-30T16:59:20</t>
  </si>
  <si>
    <t>2024-07-30T17:00:43</t>
  </si>
  <si>
    <t>2024-07-31T08:57:56</t>
  </si>
  <si>
    <t>2024-07-31T20:40:03</t>
  </si>
  <si>
    <t>2024-08-01T02:53:55</t>
  </si>
  <si>
    <t>2024-08-01T02:53:58</t>
  </si>
  <si>
    <t>name</t>
  </si>
  <si>
    <t>Field</t>
  </si>
  <si>
    <t>Description</t>
  </si>
  <si>
    <r>
      <t xml:space="preserve">Time of the experiment in </t>
    </r>
    <r>
      <rPr>
        <sz val="10"/>
        <color theme="1"/>
        <rFont val="Arial Unicode MS"/>
      </rPr>
      <t>%Y-%m-%dT%H:%M:%S</t>
    </r>
    <r>
      <rPr>
        <sz val="11"/>
        <color theme="1"/>
        <rFont val="Calibri"/>
        <family val="2"/>
        <scheme val="minor"/>
      </rPr>
      <t xml:space="preserve"> format</t>
    </r>
  </si>
  <si>
    <r>
      <t xml:space="preserve">Name of the project, defaults to </t>
    </r>
    <r>
      <rPr>
        <sz val="10"/>
        <color theme="1"/>
        <rFont val="Arial Unicode MS"/>
      </rPr>
      <t>codecarbon</t>
    </r>
  </si>
  <si>
    <t>run-id</t>
  </si>
  <si>
    <t>id of the run</t>
  </si>
  <si>
    <t>Duration of the compute, in seconds</t>
  </si>
  <si>
    <t>Emissions as CO₂-equivalents [CO₂eq], in kg</t>
  </si>
  <si>
    <t>emissions divided per duration, in Kg/s</t>
  </si>
  <si>
    <t>CPU power (W)</t>
  </si>
  <si>
    <t>GPU power (W)</t>
  </si>
  <si>
    <t>RAM power (W)</t>
  </si>
  <si>
    <t>Energy used per CPU (kWh)</t>
  </si>
  <si>
    <t>Energy used per GPU (kWh)</t>
  </si>
  <si>
    <t>Energy used per RAM (kWh)</t>
  </si>
  <si>
    <t>sum of cpu_energy, gpu_energy and ram_energy (kWh)</t>
  </si>
  <si>
    <t>Name of the country where the infrastructure is hosted</t>
  </si>
  <si>
    <t>3-letter alphabet ISO Code of the respective country</t>
  </si>
  <si>
    <t>Province/State/City where the compute infrastructure is hosted</t>
  </si>
  <si>
    <r>
      <t>Y</t>
    </r>
    <r>
      <rPr>
        <sz val="11"/>
        <color theme="1"/>
        <rFont val="Calibri"/>
        <family val="2"/>
        <scheme val="minor"/>
      </rPr>
      <t xml:space="preserve"> if the infrastructure is on cloud, </t>
    </r>
    <r>
      <rPr>
        <sz val="10"/>
        <color theme="1"/>
        <rFont val="Arial Unicode MS"/>
      </rPr>
      <t>N</t>
    </r>
    <r>
      <rPr>
        <sz val="11"/>
        <color theme="1"/>
        <rFont val="Calibri"/>
        <family val="2"/>
        <scheme val="minor"/>
      </rPr>
      <t xml:space="preserve"> in case of private infrastructure</t>
    </r>
  </si>
  <si>
    <r>
      <t xml:space="preserve">One of the 3 major cloud providers, </t>
    </r>
    <r>
      <rPr>
        <sz val="10"/>
        <color theme="1"/>
        <rFont val="Arial Unicode MS"/>
      </rPr>
      <t>aws/azure/gcp</t>
    </r>
  </si>
  <si>
    <t>Geographical Region for respective cloud provider,</t>
  </si>
  <si>
    <r>
      <t xml:space="preserve">examples </t>
    </r>
    <r>
      <rPr>
        <sz val="10"/>
        <color theme="1"/>
        <rFont val="Arial Unicode MS"/>
      </rPr>
      <t>us-east-2 for aws, brazilsouth for azure, asia-east1 for gcp</t>
    </r>
  </si>
  <si>
    <t>os on the device</t>
  </si>
  <si>
    <r>
      <t xml:space="preserve">example </t>
    </r>
    <r>
      <rPr>
        <sz val="10"/>
        <color theme="1"/>
        <rFont val="Arial Unicode MS"/>
      </rPr>
      <t>Windows-10-10.0.19044-SP0</t>
    </r>
  </si>
  <si>
    <r>
      <t xml:space="preserve">example </t>
    </r>
    <r>
      <rPr>
        <sz val="10"/>
        <color theme="1"/>
        <rFont val="Arial Unicode MS"/>
      </rPr>
      <t>3.8.10</t>
    </r>
  </si>
  <si>
    <t>cpu_count:</t>
  </si>
  <si>
    <t>number of CPU</t>
  </si>
  <si>
    <r>
      <t xml:space="preserve">example </t>
    </r>
    <r>
      <rPr>
        <sz val="10"/>
        <color theme="1"/>
        <rFont val="Arial Unicode MS"/>
      </rPr>
      <t>Intel(R) Core(TM) i7-1065G7 CPU @ 1.30GHz</t>
    </r>
  </si>
  <si>
    <t>number of GPU</t>
  </si>
  <si>
    <r>
      <t xml:space="preserve">example </t>
    </r>
    <r>
      <rPr>
        <sz val="10"/>
        <color theme="1"/>
        <rFont val="Arial Unicode MS"/>
      </rPr>
      <t>1 x NVIDIA GeForce GTX 1080 Ti</t>
    </r>
  </si>
  <si>
    <t>Longitude, with reduced precision to a range of 11.1 km / 123 km².</t>
  </si>
  <si>
    <t>This is done for privacy protection.</t>
  </si>
  <si>
    <t>Latitude, with reduced precision to a range of 11.1 km / 123 km².</t>
  </si>
  <si>
    <t>Tracking_mode:</t>
  </si>
  <si>
    <r>
      <t>machine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process``(default to ``machine</t>
    </r>
    <r>
      <rPr>
        <sz val="11"/>
        <color theme="1"/>
        <rFont val="Calibri"/>
        <family val="2"/>
        <scheme val="minor"/>
      </rPr>
      <t>)</t>
    </r>
  </si>
  <si>
    <t>CPU model</t>
  </si>
  <si>
    <t>GPU count</t>
  </si>
  <si>
    <t>GPU model</t>
  </si>
  <si>
    <t>NVIDIA GeForce GTX 1060 with Max-Q Design</t>
  </si>
  <si>
    <t>NVIDIA GeForce RTX 3090</t>
  </si>
  <si>
    <t>total RAM available (GB)</t>
  </si>
  <si>
    <t>RAM size [GB]</t>
  </si>
  <si>
    <t>Operating System</t>
  </si>
  <si>
    <t>[s]</t>
  </si>
  <si>
    <t>[kg CO₂eq]</t>
  </si>
  <si>
    <t>[kg CO₂eq / s]</t>
  </si>
  <si>
    <t>[W]</t>
  </si>
  <si>
    <t>[kWh]</t>
  </si>
  <si>
    <t>System 1</t>
  </si>
  <si>
    <t>System 2</t>
  </si>
  <si>
    <t>Sum</t>
  </si>
  <si>
    <t>sum of task durations</t>
  </si>
  <si>
    <t>duration from time stamps</t>
  </si>
  <si>
    <t>timestamp end</t>
  </si>
  <si>
    <t>timestamp start</t>
  </si>
  <si>
    <t>2024-07-30T15:23:51</t>
  </si>
  <si>
    <t>2024-08-04T08:28:01</t>
  </si>
  <si>
    <t>real duration</t>
  </si>
  <si>
    <t>real emissions_rate</t>
  </si>
  <si>
    <t>CPU cores</t>
  </si>
  <si>
    <t>= TDP * 50 %</t>
  </si>
  <si>
    <t>= RAM size * 3 W / 8 GB</t>
  </si>
  <si>
    <t>tracked directly</t>
  </si>
  <si>
    <t>= ram_power * duration</t>
  </si>
  <si>
    <t>= cpu_energy + gpu_energy + ram_energy</t>
  </si>
  <si>
    <t>carbon_intensity</t>
  </si>
  <si>
    <t>from database</t>
  </si>
  <si>
    <t>[g CO2eq/kWh]</t>
  </si>
  <si>
    <t>= energy_consumed *  carbon_intensity</t>
  </si>
  <si>
    <t>emission_rate</t>
  </si>
  <si>
    <t>= emissions / duration</t>
  </si>
  <si>
    <t>Average</t>
  </si>
  <si>
    <t>average over subtasks</t>
  </si>
  <si>
    <t>= cpu_power * duration</t>
  </si>
  <si>
    <t>white fields are codecarbon output that is/seems correct</t>
  </si>
  <si>
    <t>yellow fields are codecarbon output that is/seems incorrect</t>
  </si>
  <si>
    <t>grey fields were added/completed manually</t>
  </si>
  <si>
    <t>https://mlco2.github.io/codecarbon/output.html</t>
  </si>
  <si>
    <t>last accessed 2024-08-07</t>
  </si>
  <si>
    <t xml:space="preserve">Source: </t>
  </si>
  <si>
    <t>duration capped 1</t>
  </si>
  <si>
    <t>duration capped 2</t>
  </si>
  <si>
    <t>emissions capped 1</t>
  </si>
  <si>
    <t>emissions capped 2</t>
  </si>
  <si>
    <t>emission rate</t>
  </si>
  <si>
    <t>Bar Diagrams</t>
  </si>
  <si>
    <t>Spider Chart</t>
  </si>
  <si>
    <t>Max</t>
  </si>
  <si>
    <t>System 1 normalized</t>
  </si>
  <si>
    <t>System 2 normalized</t>
  </si>
  <si>
    <t>TDP</t>
  </si>
  <si>
    <t>from processor specifications</t>
  </si>
  <si>
    <t>average</t>
  </si>
  <si>
    <t>duration sys2 % of sys1</t>
  </si>
  <si>
    <t>emission sys1 % of sys2</t>
  </si>
  <si>
    <t>emission  rate sys1 % of sys2</t>
  </si>
  <si>
    <t>kg CO2 eq</t>
  </si>
  <si>
    <t>% of weekly american household</t>
  </si>
  <si>
    <t>km driven</t>
  </si>
  <si>
    <t>days of TV</t>
  </si>
  <si>
    <t>kWh</t>
  </si>
  <si>
    <t>hours</t>
  </si>
  <si>
    <t>% of weekly energy consumption of american household</t>
  </si>
  <si>
    <t>~74.35 / week</t>
  </si>
  <si>
    <t>~0.13 / km</t>
  </si>
  <si>
    <t>kg CO2eq 
emissions</t>
  </si>
  <si>
    <t>-</t>
  </si>
  <si>
    <t>kg CO2eq / unit</t>
  </si>
  <si>
    <t>~0.047 / hour</t>
  </si>
  <si>
    <t>%</t>
  </si>
  <si>
    <t>km</t>
  </si>
  <si>
    <t>days</t>
  </si>
  <si>
    <t>System 1 (8 CPU cores, lowpowered GPU)</t>
  </si>
  <si>
    <t>System 2 (16 CPU cores, highpowered GPU)</t>
  </si>
  <si>
    <t xml:space="preserve"> </t>
  </si>
  <si>
    <t>hours of television</t>
  </si>
  <si>
    <t>Dashboard Example 1</t>
  </si>
  <si>
    <t>Dashboard Example 2</t>
  </si>
  <si>
    <t>Calculation of Metrics from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</si>
</sst>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00"/>
    <numFmt numFmtId="166" formatCode="0.000000000"/>
    <numFmt numFmtId="167" formatCode="0.000000000000E+00"/>
    <numFmt numFmtId="168" formatCode="0.000000000000"/>
    <numFmt numFmtId="169" formatCode="0.000000"/>
    <numFmt numFmtId="170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49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0" borderId="17" xfId="0" applyBorder="1" applyAlignment="1">
      <alignment horizontal="left"/>
    </xf>
    <xf numFmtId="0" fontId="0" fillId="0" borderId="17" xfId="0" quotePrefix="1" applyBorder="1" applyAlignment="1">
      <alignment horizontal="left"/>
    </xf>
    <xf numFmtId="0" fontId="0" fillId="0" borderId="18" xfId="0" quotePrefix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1" fontId="0" fillId="3" borderId="0" xfId="0" applyNumberFormat="1" applyFill="1"/>
    <xf numFmtId="169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6" fontId="0" fillId="0" borderId="0" xfId="0" applyNumberFormat="1"/>
    <xf numFmtId="169" fontId="0" fillId="4" borderId="0" xfId="0" applyNumberFormat="1" applyFill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170" fontId="0" fillId="0" borderId="16" xfId="0" applyNumberFormat="1" applyBorder="1" applyAlignment="1">
      <alignment horizontal="center"/>
    </xf>
    <xf numFmtId="170" fontId="0" fillId="0" borderId="26" xfId="0" applyNumberFormat="1" applyBorder="1" applyAlignment="1">
      <alignment horizontal="center"/>
    </xf>
    <xf numFmtId="0" fontId="0" fillId="0" borderId="24" xfId="0" applyBorder="1" applyAlignment="1">
      <alignment horizontal="left"/>
    </xf>
    <xf numFmtId="1" fontId="0" fillId="0" borderId="26" xfId="0" applyNumberFormat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170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70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70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Duration of Tasks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'Emissions Calculation Summary'!$E$2</c:f>
              <c:strCache>
                <c:ptCount val="1"/>
                <c:pt idx="0">
                  <c:v>System 1 (8 CPU cores, lowpowered 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'Detailed Emissions System 1'!$A$2:$A$27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'Detailed Emissions System 1'!$E$2:$E$27</c:f>
              <c:numCache>
                <c:formatCode>General</c:formatCode>
                <c:ptCount val="26"/>
                <c:pt idx="0">
                  <c:v>19.108591794967602</c:v>
                </c:pt>
                <c:pt idx="1">
                  <c:v>39.1295773983001</c:v>
                </c:pt>
                <c:pt idx="2">
                  <c:v>9643.9481201171802</c:v>
                </c:pt>
                <c:pt idx="3">
                  <c:v>440.37433481216402</c:v>
                </c:pt>
                <c:pt idx="4">
                  <c:v>693.94345784187306</c:v>
                </c:pt>
                <c:pt idx="5">
                  <c:v>230.988897323608</c:v>
                </c:pt>
                <c:pt idx="6">
                  <c:v>292.00345396995499</c:v>
                </c:pt>
                <c:pt idx="7">
                  <c:v>168.891696453094</c:v>
                </c:pt>
                <c:pt idx="8">
                  <c:v>225.988627433776</c:v>
                </c:pt>
                <c:pt idx="9">
                  <c:v>113.810746908187</c:v>
                </c:pt>
                <c:pt idx="10">
                  <c:v>118.84641432762101</c:v>
                </c:pt>
                <c:pt idx="11">
                  <c:v>101.636555671691</c:v>
                </c:pt>
                <c:pt idx="12">
                  <c:v>129.97445726394599</c:v>
                </c:pt>
                <c:pt idx="13">
                  <c:v>86.5043590068817</c:v>
                </c:pt>
                <c:pt idx="14">
                  <c:v>133.22669315338101</c:v>
                </c:pt>
                <c:pt idx="15">
                  <c:v>653.94813179969697</c:v>
                </c:pt>
                <c:pt idx="16">
                  <c:v>597.02627778053204</c:v>
                </c:pt>
                <c:pt idx="17">
                  <c:v>566.96197295188904</c:v>
                </c:pt>
                <c:pt idx="18">
                  <c:v>514.92497968673695</c:v>
                </c:pt>
                <c:pt idx="19">
                  <c:v>210.092772483825</c:v>
                </c:pt>
                <c:pt idx="20">
                  <c:v>151.89296174049301</c:v>
                </c:pt>
                <c:pt idx="21">
                  <c:v>101309.443348884</c:v>
                </c:pt>
                <c:pt idx="22">
                  <c:v>62001.516670703801</c:v>
                </c:pt>
                <c:pt idx="23">
                  <c:v>38470.523669242801</c:v>
                </c:pt>
                <c:pt idx="24">
                  <c:v>6.8486795425415004</c:v>
                </c:pt>
                <c:pt idx="25">
                  <c:v>77.579785108566199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40F0-9F95-3BA8594A3823}"/>
            </c:ext>
          </c:extLst>
        </c:ser>
        <c:ser>
          <c:idx val="1"/>
          <c:order val="1"/>
          <c:tx>
            <c:strRef>
              <c:f>'Emissions Calculation Summary'!$F$2</c:f>
              <c:strCache>
                <c:ptCount val="1"/>
                <c:pt idx="0">
                  <c:v>System 2 (16 CPU cores, highpowered 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'Detailed Emissions System 2'!$E$2:$E$27</c:f>
              <c:numCache>
                <c:formatCode>General</c:formatCode>
                <c:ptCount val="26"/>
                <c:pt idx="0">
                  <c:v>10.1900808811187</c:v>
                </c:pt>
                <c:pt idx="1">
                  <c:v>9.8202266693115199</c:v>
                </c:pt>
                <c:pt idx="2">
                  <c:v>2731.7852742671898</c:v>
                </c:pt>
                <c:pt idx="3">
                  <c:v>205.40654516219999</c:v>
                </c:pt>
                <c:pt idx="4">
                  <c:v>394.29730343818602</c:v>
                </c:pt>
                <c:pt idx="5">
                  <c:v>120.27184009552001</c:v>
                </c:pt>
                <c:pt idx="6">
                  <c:v>183.27819514274501</c:v>
                </c:pt>
                <c:pt idx="7">
                  <c:v>92.772507667541504</c:v>
                </c:pt>
                <c:pt idx="8">
                  <c:v>164.46356844901999</c:v>
                </c:pt>
                <c:pt idx="9">
                  <c:v>65.042128324508596</c:v>
                </c:pt>
                <c:pt idx="10">
                  <c:v>81.918527126312199</c:v>
                </c:pt>
                <c:pt idx="11">
                  <c:v>59.742446660995398</c:v>
                </c:pt>
                <c:pt idx="12">
                  <c:v>86.579022407531696</c:v>
                </c:pt>
                <c:pt idx="13">
                  <c:v>60.882256269454899</c:v>
                </c:pt>
                <c:pt idx="14">
                  <c:v>80.363068342208805</c:v>
                </c:pt>
                <c:pt idx="15">
                  <c:v>313.08348131179798</c:v>
                </c:pt>
                <c:pt idx="16">
                  <c:v>347.579120159149</c:v>
                </c:pt>
                <c:pt idx="17">
                  <c:v>310.87174272537197</c:v>
                </c:pt>
                <c:pt idx="18">
                  <c:v>269.24960947036698</c:v>
                </c:pt>
                <c:pt idx="19">
                  <c:v>140.103646039962</c:v>
                </c:pt>
                <c:pt idx="20">
                  <c:v>82.254206895828204</c:v>
                </c:pt>
                <c:pt idx="21">
                  <c:v>57432.880727529497</c:v>
                </c:pt>
                <c:pt idx="22">
                  <c:v>42127.877524137497</c:v>
                </c:pt>
                <c:pt idx="23">
                  <c:v>22431.3926177024</c:v>
                </c:pt>
                <c:pt idx="24">
                  <c:v>2.88602614402771</c:v>
                </c:pt>
                <c:pt idx="25">
                  <c:v>33.169748783111501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259-40F0-9F95-3BA8594A3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7073528"/>
        <c:axId val="557074608"/>
      </c:barChart>
      <c:catAx>
        <c:axId val="557073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4608"/>
        <c:crosses val="autoZero"/>
        <c:auto val="1"/>
        <c:lblAlgn val="ctr"/>
        <c:lblOffset val="100"/>
        <c:noMultiLvlLbl val="0"/>
      </c:catAx>
      <c:valAx>
        <c:axId val="5570746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duration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76629791278675"/>
          <c:y val="2.1064153485239157E-2"/>
          <c:w val="0.22958361343599137"/>
          <c:h val="6.57623549268730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Duration of Tasks 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'Emissions Calculation Summary'!$E$2</c:f>
              <c:strCache>
                <c:ptCount val="1"/>
                <c:pt idx="0">
                  <c:v>System 1 (8 CPU cores, lowpowered 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'Detailed Emissions System 1'!$A$2:$A$27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'Detailed Emissions System 1'!$E$2:$E$27</c:f>
              <c:numCache>
                <c:formatCode>General</c:formatCode>
                <c:ptCount val="26"/>
                <c:pt idx="0">
                  <c:v>19.108591794967602</c:v>
                </c:pt>
                <c:pt idx="1">
                  <c:v>39.1295773983001</c:v>
                </c:pt>
                <c:pt idx="2">
                  <c:v>9643.9481201171802</c:v>
                </c:pt>
                <c:pt idx="3">
                  <c:v>440.37433481216402</c:v>
                </c:pt>
                <c:pt idx="4">
                  <c:v>693.94345784187306</c:v>
                </c:pt>
                <c:pt idx="5">
                  <c:v>230.988897323608</c:v>
                </c:pt>
                <c:pt idx="6">
                  <c:v>292.00345396995499</c:v>
                </c:pt>
                <c:pt idx="7">
                  <c:v>168.891696453094</c:v>
                </c:pt>
                <c:pt idx="8">
                  <c:v>225.988627433776</c:v>
                </c:pt>
                <c:pt idx="9">
                  <c:v>113.810746908187</c:v>
                </c:pt>
                <c:pt idx="10">
                  <c:v>118.84641432762101</c:v>
                </c:pt>
                <c:pt idx="11">
                  <c:v>101.636555671691</c:v>
                </c:pt>
                <c:pt idx="12">
                  <c:v>129.97445726394599</c:v>
                </c:pt>
                <c:pt idx="13">
                  <c:v>86.5043590068817</c:v>
                </c:pt>
                <c:pt idx="14">
                  <c:v>133.22669315338101</c:v>
                </c:pt>
                <c:pt idx="15">
                  <c:v>653.94813179969697</c:v>
                </c:pt>
                <c:pt idx="16">
                  <c:v>597.02627778053204</c:v>
                </c:pt>
                <c:pt idx="17">
                  <c:v>566.96197295188904</c:v>
                </c:pt>
                <c:pt idx="18">
                  <c:v>514.92497968673695</c:v>
                </c:pt>
                <c:pt idx="19">
                  <c:v>210.092772483825</c:v>
                </c:pt>
                <c:pt idx="20">
                  <c:v>151.89296174049301</c:v>
                </c:pt>
                <c:pt idx="21">
                  <c:v>101309.443348884</c:v>
                </c:pt>
                <c:pt idx="22">
                  <c:v>62001.516670703801</c:v>
                </c:pt>
                <c:pt idx="23">
                  <c:v>38470.523669242801</c:v>
                </c:pt>
                <c:pt idx="24">
                  <c:v>6.8486795425415004</c:v>
                </c:pt>
                <c:pt idx="25">
                  <c:v>77.579785108566199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5-41EA-AD5D-FDB9A0661948}"/>
            </c:ext>
          </c:extLst>
        </c:ser>
        <c:ser>
          <c:idx val="1"/>
          <c:order val="1"/>
          <c:tx>
            <c:strRef>
              <c:f>'Emissions Calculation Summary'!$F$2</c:f>
              <c:strCache>
                <c:ptCount val="1"/>
                <c:pt idx="0">
                  <c:v>System 2 (16 CPU cores, highpowered 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'Detailed Emissions System 2'!$E$2:$E$27</c:f>
              <c:numCache>
                <c:formatCode>General</c:formatCode>
                <c:ptCount val="26"/>
                <c:pt idx="0">
                  <c:v>10.1900808811187</c:v>
                </c:pt>
                <c:pt idx="1">
                  <c:v>9.8202266693115199</c:v>
                </c:pt>
                <c:pt idx="2">
                  <c:v>2731.7852742671898</c:v>
                </c:pt>
                <c:pt idx="3">
                  <c:v>205.40654516219999</c:v>
                </c:pt>
                <c:pt idx="4">
                  <c:v>394.29730343818602</c:v>
                </c:pt>
                <c:pt idx="5">
                  <c:v>120.27184009552001</c:v>
                </c:pt>
                <c:pt idx="6">
                  <c:v>183.27819514274501</c:v>
                </c:pt>
                <c:pt idx="7">
                  <c:v>92.772507667541504</c:v>
                </c:pt>
                <c:pt idx="8">
                  <c:v>164.46356844901999</c:v>
                </c:pt>
                <c:pt idx="9">
                  <c:v>65.042128324508596</c:v>
                </c:pt>
                <c:pt idx="10">
                  <c:v>81.918527126312199</c:v>
                </c:pt>
                <c:pt idx="11">
                  <c:v>59.742446660995398</c:v>
                </c:pt>
                <c:pt idx="12">
                  <c:v>86.579022407531696</c:v>
                </c:pt>
                <c:pt idx="13">
                  <c:v>60.882256269454899</c:v>
                </c:pt>
                <c:pt idx="14">
                  <c:v>80.363068342208805</c:v>
                </c:pt>
                <c:pt idx="15">
                  <c:v>313.08348131179798</c:v>
                </c:pt>
                <c:pt idx="16">
                  <c:v>347.579120159149</c:v>
                </c:pt>
                <c:pt idx="17">
                  <c:v>310.87174272537197</c:v>
                </c:pt>
                <c:pt idx="18">
                  <c:v>269.24960947036698</c:v>
                </c:pt>
                <c:pt idx="19">
                  <c:v>140.103646039962</c:v>
                </c:pt>
                <c:pt idx="20">
                  <c:v>82.254206895828204</c:v>
                </c:pt>
                <c:pt idx="21">
                  <c:v>57432.880727529497</c:v>
                </c:pt>
                <c:pt idx="22">
                  <c:v>42127.877524137497</c:v>
                </c:pt>
                <c:pt idx="23">
                  <c:v>22431.3926177024</c:v>
                </c:pt>
                <c:pt idx="24">
                  <c:v>2.88602614402771</c:v>
                </c:pt>
                <c:pt idx="25">
                  <c:v>33.169748783111501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5-41EA-AD5D-FDB9A066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7073528"/>
        <c:axId val="557074608"/>
      </c:barChart>
      <c:catAx>
        <c:axId val="557073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4608"/>
        <c:crosses val="autoZero"/>
        <c:auto val="1"/>
        <c:lblAlgn val="ctr"/>
        <c:lblOffset val="100"/>
        <c:noMultiLvlLbl val="0"/>
      </c:catAx>
      <c:valAx>
        <c:axId val="557074608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duration</a:t>
                </a:r>
                <a:r>
                  <a:rPr lang="de-AT" baseline="0"/>
                  <a:t> [s]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0559548640378"/>
          <c:y val="2.1064153485239157E-2"/>
          <c:w val="0.22829395648474038"/>
          <c:h val="6.57623549268730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Emissions of Tasks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'Emissions Calculation Summary'!$E$2</c:f>
              <c:strCache>
                <c:ptCount val="1"/>
                <c:pt idx="0">
                  <c:v>System 1 (8 CPU cores, lowpowered 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'Detailed Emissions System 1'!$A$2:$A$27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'Detailed Emissions System 1'!$F$2:$F$27</c:f>
              <c:numCache>
                <c:formatCode>0.00000000</c:formatCode>
                <c:ptCount val="26"/>
                <c:pt idx="0">
                  <c:v>1.32688907106819E-5</c:v>
                </c:pt>
                <c:pt idx="1">
                  <c:v>4.3566950661269997E-5</c:v>
                </c:pt>
                <c:pt idx="2">
                  <c:v>1.0761690994623201E-2</c:v>
                </c:pt>
                <c:pt idx="3">
                  <c:v>6.5477558264716404E-4</c:v>
                </c:pt>
                <c:pt idx="4">
                  <c:v>9.6473096727669105E-4</c:v>
                </c:pt>
                <c:pt idx="5">
                  <c:v>3.8675504481494501E-4</c:v>
                </c:pt>
                <c:pt idx="6">
                  <c:v>4.5575825543448802E-4</c:v>
                </c:pt>
                <c:pt idx="7">
                  <c:v>2.4246442976280779E-4</c:v>
                </c:pt>
                <c:pt idx="8">
                  <c:v>4.3009556825472601E-4</c:v>
                </c:pt>
                <c:pt idx="9">
                  <c:v>1.6622592156915499E-4</c:v>
                </c:pt>
                <c:pt idx="10">
                  <c:v>1.7058764893143399E-4</c:v>
                </c:pt>
                <c:pt idx="11">
                  <c:v>1.4704902279205601E-4</c:v>
                </c:pt>
                <c:pt idx="12">
                  <c:v>1.9324248502915499E-4</c:v>
                </c:pt>
                <c:pt idx="13">
                  <c:v>1.4852290188561101E-4</c:v>
                </c:pt>
                <c:pt idx="14">
                  <c:v>1.92140642254498E-4</c:v>
                </c:pt>
                <c:pt idx="15">
                  <c:v>9.163195791034481E-4</c:v>
                </c:pt>
                <c:pt idx="16">
                  <c:v>8.4345677602527401E-4</c:v>
                </c:pt>
                <c:pt idx="17">
                  <c:v>7.9820547790859005E-4</c:v>
                </c:pt>
                <c:pt idx="18">
                  <c:v>7.1213496276996001E-4</c:v>
                </c:pt>
                <c:pt idx="19">
                  <c:v>3.1265684290407002E-4</c:v>
                </c:pt>
                <c:pt idx="20">
                  <c:v>2.3951126673673801E-4</c:v>
                </c:pt>
                <c:pt idx="21">
                  <c:v>0.14794694877675801</c:v>
                </c:pt>
                <c:pt idx="22">
                  <c:v>9.4817913339632506E-2</c:v>
                </c:pt>
                <c:pt idx="23">
                  <c:v>6.2688884920083551E-2</c:v>
                </c:pt>
                <c:pt idx="24">
                  <c:v>1.5036378701593901E-5</c:v>
                </c:pt>
                <c:pt idx="25">
                  <c:v>1.6562948595072401E-4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438E-8D11-99B8E67BCE45}"/>
            </c:ext>
          </c:extLst>
        </c:ser>
        <c:ser>
          <c:idx val="1"/>
          <c:order val="1"/>
          <c:tx>
            <c:strRef>
              <c:f>'Emissions Calculation Summary'!$F$2</c:f>
              <c:strCache>
                <c:ptCount val="1"/>
                <c:pt idx="0">
                  <c:v>System 2 (16 CPU cores, highpowered 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'Detailed Emissions System 2'!$F$2:$F$27</c:f>
              <c:numCache>
                <c:formatCode>0.00000000</c:formatCode>
                <c:ptCount val="26"/>
                <c:pt idx="0">
                  <c:v>4.5328889594385302E-5</c:v>
                </c:pt>
                <c:pt idx="1">
                  <c:v>4.3622108458345498E-5</c:v>
                </c:pt>
                <c:pt idx="2">
                  <c:v>1.2357598232410999E-2</c:v>
                </c:pt>
                <c:pt idx="3">
                  <c:v>9.6867314257387596E-4</c:v>
                </c:pt>
                <c:pt idx="4">
                  <c:v>1.8541081831736101E-3</c:v>
                </c:pt>
                <c:pt idx="5">
                  <c:v>6.0736523936194195E-4</c:v>
                </c:pt>
                <c:pt idx="6">
                  <c:v>9.1278172974464404E-4</c:v>
                </c:pt>
                <c:pt idx="7">
                  <c:v>4.8752396487939108E-4</c:v>
                </c:pt>
                <c:pt idx="8">
                  <c:v>8.4153412835135798E-4</c:v>
                </c:pt>
                <c:pt idx="9">
                  <c:v>3.2509473528791801E-4</c:v>
                </c:pt>
                <c:pt idx="10">
                  <c:v>4.0079726431183001E-4</c:v>
                </c:pt>
                <c:pt idx="11">
                  <c:v>2.99801878281481E-4</c:v>
                </c:pt>
                <c:pt idx="12">
                  <c:v>4.2436347343535697E-4</c:v>
                </c:pt>
                <c:pt idx="13">
                  <c:v>3.03946658111939E-4</c:v>
                </c:pt>
                <c:pt idx="14">
                  <c:v>3.9523542341059502E-4</c:v>
                </c:pt>
                <c:pt idx="15">
                  <c:v>1.4667458996196498E-3</c:v>
                </c:pt>
                <c:pt idx="16">
                  <c:v>1.61116151344076E-3</c:v>
                </c:pt>
                <c:pt idx="17">
                  <c:v>1.4516415921021499E-3</c:v>
                </c:pt>
                <c:pt idx="18">
                  <c:v>1.24386435589133E-3</c:v>
                </c:pt>
                <c:pt idx="19">
                  <c:v>6.7716152829455298E-4</c:v>
                </c:pt>
                <c:pt idx="20">
                  <c:v>4.3254881362450202E-4</c:v>
                </c:pt>
                <c:pt idx="21">
                  <c:v>0.28408291414592202</c:v>
                </c:pt>
                <c:pt idx="22">
                  <c:v>0.23017692298054199</c:v>
                </c:pt>
                <c:pt idx="23">
                  <c:v>0.12517951469910932</c:v>
                </c:pt>
                <c:pt idx="24">
                  <c:v>1.0932773383043301E-5</c:v>
                </c:pt>
                <c:pt idx="25">
                  <c:v>2.1264986612590199E-4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0-438E-8D11-99B8E67B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7073528"/>
        <c:axId val="557074608"/>
      </c:barChart>
      <c:catAx>
        <c:axId val="557073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4608"/>
        <c:crosses val="autoZero"/>
        <c:auto val="1"/>
        <c:lblAlgn val="ctr"/>
        <c:lblOffset val="100"/>
        <c:noMultiLvlLbl val="0"/>
      </c:catAx>
      <c:valAx>
        <c:axId val="5570746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emission [kg CO₂eq]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21458266904167"/>
          <c:y val="2.1064153485239157E-2"/>
          <c:w val="0.22313532867973654"/>
          <c:h val="6.57623549268730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Emissions of Tasks (logarithmic)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'Emissions Calculation Summary'!$E$2</c:f>
              <c:strCache>
                <c:ptCount val="1"/>
                <c:pt idx="0">
                  <c:v>System 1 (8 CPU cores, lowpowered 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'Detailed Emissions System 1'!$A$2:$A$27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'Detailed Emissions System 1'!$F$2:$F$27</c:f>
              <c:numCache>
                <c:formatCode>0.00000000</c:formatCode>
                <c:ptCount val="26"/>
                <c:pt idx="0">
                  <c:v>1.32688907106819E-5</c:v>
                </c:pt>
                <c:pt idx="1">
                  <c:v>4.3566950661269997E-5</c:v>
                </c:pt>
                <c:pt idx="2">
                  <c:v>1.0761690994623201E-2</c:v>
                </c:pt>
                <c:pt idx="3">
                  <c:v>6.5477558264716404E-4</c:v>
                </c:pt>
                <c:pt idx="4">
                  <c:v>9.6473096727669105E-4</c:v>
                </c:pt>
                <c:pt idx="5">
                  <c:v>3.8675504481494501E-4</c:v>
                </c:pt>
                <c:pt idx="6">
                  <c:v>4.5575825543448802E-4</c:v>
                </c:pt>
                <c:pt idx="7">
                  <c:v>2.4246442976280779E-4</c:v>
                </c:pt>
                <c:pt idx="8">
                  <c:v>4.3009556825472601E-4</c:v>
                </c:pt>
                <c:pt idx="9">
                  <c:v>1.6622592156915499E-4</c:v>
                </c:pt>
                <c:pt idx="10">
                  <c:v>1.7058764893143399E-4</c:v>
                </c:pt>
                <c:pt idx="11">
                  <c:v>1.4704902279205601E-4</c:v>
                </c:pt>
                <c:pt idx="12">
                  <c:v>1.9324248502915499E-4</c:v>
                </c:pt>
                <c:pt idx="13">
                  <c:v>1.4852290188561101E-4</c:v>
                </c:pt>
                <c:pt idx="14">
                  <c:v>1.92140642254498E-4</c:v>
                </c:pt>
                <c:pt idx="15">
                  <c:v>9.163195791034481E-4</c:v>
                </c:pt>
                <c:pt idx="16">
                  <c:v>8.4345677602527401E-4</c:v>
                </c:pt>
                <c:pt idx="17">
                  <c:v>7.9820547790859005E-4</c:v>
                </c:pt>
                <c:pt idx="18">
                  <c:v>7.1213496276996001E-4</c:v>
                </c:pt>
                <c:pt idx="19">
                  <c:v>3.1265684290407002E-4</c:v>
                </c:pt>
                <c:pt idx="20">
                  <c:v>2.3951126673673801E-4</c:v>
                </c:pt>
                <c:pt idx="21">
                  <c:v>0.14794694877675801</c:v>
                </c:pt>
                <c:pt idx="22">
                  <c:v>9.4817913339632506E-2</c:v>
                </c:pt>
                <c:pt idx="23">
                  <c:v>6.2688884920083551E-2</c:v>
                </c:pt>
                <c:pt idx="24">
                  <c:v>1.5036378701593901E-5</c:v>
                </c:pt>
                <c:pt idx="25">
                  <c:v>1.6562948595072401E-4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E-4EF9-AA2E-3AD7D78B0B26}"/>
            </c:ext>
          </c:extLst>
        </c:ser>
        <c:ser>
          <c:idx val="1"/>
          <c:order val="1"/>
          <c:tx>
            <c:strRef>
              <c:f>'Emissions Calculation Summary'!$F$2</c:f>
              <c:strCache>
                <c:ptCount val="1"/>
                <c:pt idx="0">
                  <c:v>System 2 (16 CPU cores, highpowered 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'Detailed Emissions System 2'!$F$2:$F$27</c:f>
              <c:numCache>
                <c:formatCode>0.00000000</c:formatCode>
                <c:ptCount val="26"/>
                <c:pt idx="0">
                  <c:v>4.5328889594385302E-5</c:v>
                </c:pt>
                <c:pt idx="1">
                  <c:v>4.3622108458345498E-5</c:v>
                </c:pt>
                <c:pt idx="2">
                  <c:v>1.2357598232410999E-2</c:v>
                </c:pt>
                <c:pt idx="3">
                  <c:v>9.6867314257387596E-4</c:v>
                </c:pt>
                <c:pt idx="4">
                  <c:v>1.8541081831736101E-3</c:v>
                </c:pt>
                <c:pt idx="5">
                  <c:v>6.0736523936194195E-4</c:v>
                </c:pt>
                <c:pt idx="6">
                  <c:v>9.1278172974464404E-4</c:v>
                </c:pt>
                <c:pt idx="7">
                  <c:v>4.8752396487939108E-4</c:v>
                </c:pt>
                <c:pt idx="8">
                  <c:v>8.4153412835135798E-4</c:v>
                </c:pt>
                <c:pt idx="9">
                  <c:v>3.2509473528791801E-4</c:v>
                </c:pt>
                <c:pt idx="10">
                  <c:v>4.0079726431183001E-4</c:v>
                </c:pt>
                <c:pt idx="11">
                  <c:v>2.99801878281481E-4</c:v>
                </c:pt>
                <c:pt idx="12">
                  <c:v>4.2436347343535697E-4</c:v>
                </c:pt>
                <c:pt idx="13">
                  <c:v>3.03946658111939E-4</c:v>
                </c:pt>
                <c:pt idx="14">
                  <c:v>3.9523542341059502E-4</c:v>
                </c:pt>
                <c:pt idx="15">
                  <c:v>1.4667458996196498E-3</c:v>
                </c:pt>
                <c:pt idx="16">
                  <c:v>1.61116151344076E-3</c:v>
                </c:pt>
                <c:pt idx="17">
                  <c:v>1.4516415921021499E-3</c:v>
                </c:pt>
                <c:pt idx="18">
                  <c:v>1.24386435589133E-3</c:v>
                </c:pt>
                <c:pt idx="19">
                  <c:v>6.7716152829455298E-4</c:v>
                </c:pt>
                <c:pt idx="20">
                  <c:v>4.3254881362450202E-4</c:v>
                </c:pt>
                <c:pt idx="21">
                  <c:v>0.28408291414592202</c:v>
                </c:pt>
                <c:pt idx="22">
                  <c:v>0.23017692298054199</c:v>
                </c:pt>
                <c:pt idx="23">
                  <c:v>0.12517951469910932</c:v>
                </c:pt>
                <c:pt idx="24">
                  <c:v>1.0932773383043301E-5</c:v>
                </c:pt>
                <c:pt idx="25">
                  <c:v>2.1264986612590199E-4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E-4EF9-AA2E-3AD7D78B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7073528"/>
        <c:axId val="557074608"/>
      </c:barChart>
      <c:catAx>
        <c:axId val="557073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4608"/>
        <c:crossesAt val="1.0000000000000004E-5"/>
        <c:auto val="1"/>
        <c:lblAlgn val="ctr"/>
        <c:lblOffset val="100"/>
        <c:noMultiLvlLbl val="0"/>
      </c:catAx>
      <c:valAx>
        <c:axId val="557074608"/>
        <c:scaling>
          <c:logBase val="10"/>
          <c:orientation val="minMax"/>
          <c:max val="1"/>
          <c:min val="1.0000000000000004E-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emission [kg CO₂eq]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34561181528874"/>
          <c:y val="2.1064153485239157E-2"/>
          <c:w val="0.22700429953348941"/>
          <c:h val="6.576235492687307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Duration per Task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'Emissions Calculation Summary'!$E$2</c:f>
              <c:strCache>
                <c:ptCount val="1"/>
                <c:pt idx="0">
                  <c:v>System 1 (8 CPU cores, lowpowered 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'Detailed Emissions System 1'!$A$2:$A$27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'Detailed Emissions System 1'!$E$2:$E$27</c:f>
              <c:numCache>
                <c:formatCode>General</c:formatCode>
                <c:ptCount val="26"/>
                <c:pt idx="0">
                  <c:v>19.108591794967602</c:v>
                </c:pt>
                <c:pt idx="1">
                  <c:v>39.1295773983001</c:v>
                </c:pt>
                <c:pt idx="2">
                  <c:v>9643.9481201171802</c:v>
                </c:pt>
                <c:pt idx="3">
                  <c:v>440.37433481216402</c:v>
                </c:pt>
                <c:pt idx="4">
                  <c:v>693.94345784187306</c:v>
                </c:pt>
                <c:pt idx="5">
                  <c:v>230.988897323608</c:v>
                </c:pt>
                <c:pt idx="6">
                  <c:v>292.00345396995499</c:v>
                </c:pt>
                <c:pt idx="7">
                  <c:v>168.891696453094</c:v>
                </c:pt>
                <c:pt idx="8">
                  <c:v>225.988627433776</c:v>
                </c:pt>
                <c:pt idx="9">
                  <c:v>113.810746908187</c:v>
                </c:pt>
                <c:pt idx="10">
                  <c:v>118.84641432762101</c:v>
                </c:pt>
                <c:pt idx="11">
                  <c:v>101.636555671691</c:v>
                </c:pt>
                <c:pt idx="12">
                  <c:v>129.97445726394599</c:v>
                </c:pt>
                <c:pt idx="13">
                  <c:v>86.5043590068817</c:v>
                </c:pt>
                <c:pt idx="14">
                  <c:v>133.22669315338101</c:v>
                </c:pt>
                <c:pt idx="15">
                  <c:v>653.94813179969697</c:v>
                </c:pt>
                <c:pt idx="16">
                  <c:v>597.02627778053204</c:v>
                </c:pt>
                <c:pt idx="17">
                  <c:v>566.96197295188904</c:v>
                </c:pt>
                <c:pt idx="18">
                  <c:v>514.92497968673695</c:v>
                </c:pt>
                <c:pt idx="19">
                  <c:v>210.092772483825</c:v>
                </c:pt>
                <c:pt idx="20">
                  <c:v>151.89296174049301</c:v>
                </c:pt>
                <c:pt idx="21">
                  <c:v>101309.443348884</c:v>
                </c:pt>
                <c:pt idx="22">
                  <c:v>62001.516670703801</c:v>
                </c:pt>
                <c:pt idx="23">
                  <c:v>38470.523669242801</c:v>
                </c:pt>
                <c:pt idx="24">
                  <c:v>6.8486795425415004</c:v>
                </c:pt>
                <c:pt idx="25">
                  <c:v>77.579785108566199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A-40D6-9037-CB2D62250F5C}"/>
            </c:ext>
          </c:extLst>
        </c:ser>
        <c:ser>
          <c:idx val="1"/>
          <c:order val="1"/>
          <c:tx>
            <c:strRef>
              <c:f>'Emissions Calculation Summary'!$F$2</c:f>
              <c:strCache>
                <c:ptCount val="1"/>
                <c:pt idx="0">
                  <c:v>System 2 (16 CPU cores, highpowered 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'Detailed Emissions System 2'!$E$2:$E$27</c:f>
              <c:numCache>
                <c:formatCode>General</c:formatCode>
                <c:ptCount val="26"/>
                <c:pt idx="0">
                  <c:v>10.1900808811187</c:v>
                </c:pt>
                <c:pt idx="1">
                  <c:v>9.8202266693115199</c:v>
                </c:pt>
                <c:pt idx="2">
                  <c:v>2731.7852742671898</c:v>
                </c:pt>
                <c:pt idx="3">
                  <c:v>205.40654516219999</c:v>
                </c:pt>
                <c:pt idx="4">
                  <c:v>394.29730343818602</c:v>
                </c:pt>
                <c:pt idx="5">
                  <c:v>120.27184009552001</c:v>
                </c:pt>
                <c:pt idx="6">
                  <c:v>183.27819514274501</c:v>
                </c:pt>
                <c:pt idx="7">
                  <c:v>92.772507667541504</c:v>
                </c:pt>
                <c:pt idx="8">
                  <c:v>164.46356844901999</c:v>
                </c:pt>
                <c:pt idx="9">
                  <c:v>65.042128324508596</c:v>
                </c:pt>
                <c:pt idx="10">
                  <c:v>81.918527126312199</c:v>
                </c:pt>
                <c:pt idx="11">
                  <c:v>59.742446660995398</c:v>
                </c:pt>
                <c:pt idx="12">
                  <c:v>86.579022407531696</c:v>
                </c:pt>
                <c:pt idx="13">
                  <c:v>60.882256269454899</c:v>
                </c:pt>
                <c:pt idx="14">
                  <c:v>80.363068342208805</c:v>
                </c:pt>
                <c:pt idx="15">
                  <c:v>313.08348131179798</c:v>
                </c:pt>
                <c:pt idx="16">
                  <c:v>347.579120159149</c:v>
                </c:pt>
                <c:pt idx="17">
                  <c:v>310.87174272537197</c:v>
                </c:pt>
                <c:pt idx="18">
                  <c:v>269.24960947036698</c:v>
                </c:pt>
                <c:pt idx="19">
                  <c:v>140.103646039962</c:v>
                </c:pt>
                <c:pt idx="20">
                  <c:v>82.254206895828204</c:v>
                </c:pt>
                <c:pt idx="21">
                  <c:v>57432.880727529497</c:v>
                </c:pt>
                <c:pt idx="22">
                  <c:v>42127.877524137497</c:v>
                </c:pt>
                <c:pt idx="23">
                  <c:v>22431.3926177024</c:v>
                </c:pt>
                <c:pt idx="24">
                  <c:v>2.88602614402771</c:v>
                </c:pt>
                <c:pt idx="25">
                  <c:v>33.169748783111501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A-40D6-9037-CB2D6225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7073528"/>
        <c:axId val="557074608"/>
      </c:barChart>
      <c:barChart>
        <c:barDir val="bar"/>
        <c:grouping val="clustered"/>
        <c:varyColors val="0"/>
        <c:ser>
          <c:idx val="2"/>
          <c:order val="2"/>
          <c:tx>
            <c:strRef>
              <c:f>'Data for Figures'!$C$2</c:f>
              <c:strCache>
                <c:ptCount val="1"/>
                <c:pt idx="0">
                  <c:v>duration capped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85000">
                    <a:schemeClr val="accent1"/>
                  </a:gs>
                  <a:gs pos="0">
                    <a:schemeClr val="accent1"/>
                  </a:gs>
                  <a:gs pos="100000">
                    <a:schemeClr val="bg1"/>
                  </a:gs>
                </a:gsLst>
                <a:lin ang="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5A-40D6-9037-CB2D62250F5C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85000">
                    <a:schemeClr val="accent1"/>
                  </a:gs>
                  <a:gs pos="0">
                    <a:schemeClr val="accent1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B5A-40D6-9037-CB2D62250F5C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85000">
                    <a:schemeClr val="accent1"/>
                  </a:gs>
                  <a:gs pos="0">
                    <a:schemeClr val="accent1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5A-40D6-9037-CB2D62250F5C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85000">
                    <a:schemeClr val="accent1"/>
                  </a:gs>
                  <a:gs pos="0">
                    <a:schemeClr val="accent1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B5A-40D6-9037-CB2D62250F5C}"/>
              </c:ext>
            </c:extLst>
          </c:dPt>
          <c:cat>
            <c:strRef>
              <c:f>'Data for Figures'!$A$3:$A$28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'Data for Figures'!$C$3:$C$28</c:f>
              <c:numCache>
                <c:formatCode>0.000000</c:formatCode>
                <c:ptCount val="26"/>
                <c:pt idx="0">
                  <c:v>19.108591794967602</c:v>
                </c:pt>
                <c:pt idx="1">
                  <c:v>39.1295773983001</c:v>
                </c:pt>
                <c:pt idx="2">
                  <c:v>1000</c:v>
                </c:pt>
                <c:pt idx="3">
                  <c:v>440.37433481216402</c:v>
                </c:pt>
                <c:pt idx="4">
                  <c:v>693.94345784187306</c:v>
                </c:pt>
                <c:pt idx="5">
                  <c:v>230.988897323608</c:v>
                </c:pt>
                <c:pt idx="6">
                  <c:v>292.00345396995499</c:v>
                </c:pt>
                <c:pt idx="7">
                  <c:v>168.891696453094</c:v>
                </c:pt>
                <c:pt idx="8">
                  <c:v>225.988627433776</c:v>
                </c:pt>
                <c:pt idx="9">
                  <c:v>113.810746908187</c:v>
                </c:pt>
                <c:pt idx="10">
                  <c:v>118.84641432762101</c:v>
                </c:pt>
                <c:pt idx="11">
                  <c:v>101.636555671691</c:v>
                </c:pt>
                <c:pt idx="12">
                  <c:v>129.97445726394599</c:v>
                </c:pt>
                <c:pt idx="13">
                  <c:v>86.5043590068817</c:v>
                </c:pt>
                <c:pt idx="14">
                  <c:v>133.22669315338101</c:v>
                </c:pt>
                <c:pt idx="15">
                  <c:v>653.94813179969697</c:v>
                </c:pt>
                <c:pt idx="16">
                  <c:v>597.02627778053204</c:v>
                </c:pt>
                <c:pt idx="17">
                  <c:v>566.96197295188904</c:v>
                </c:pt>
                <c:pt idx="18">
                  <c:v>514.92497968673695</c:v>
                </c:pt>
                <c:pt idx="19">
                  <c:v>210.092772483825</c:v>
                </c:pt>
                <c:pt idx="20">
                  <c:v>151.89296174049301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6.8486795425415004</c:v>
                </c:pt>
                <c:pt idx="25">
                  <c:v>77.579785108566199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A-40D6-9037-CB2D62250F5C}"/>
            </c:ext>
          </c:extLst>
        </c:ser>
        <c:ser>
          <c:idx val="3"/>
          <c:order val="3"/>
          <c:tx>
            <c:strRef>
              <c:f>'Data for Figures'!$H$2</c:f>
              <c:strCache>
                <c:ptCount val="1"/>
                <c:pt idx="0">
                  <c:v>duration capped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85000">
                    <a:schemeClr val="accent2"/>
                  </a:gs>
                  <a:gs pos="0">
                    <a:schemeClr val="accent2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5A-40D6-9037-CB2D62250F5C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85000">
                    <a:schemeClr val="accent2"/>
                  </a:gs>
                  <a:gs pos="0">
                    <a:schemeClr val="accent2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5A-40D6-9037-CB2D62250F5C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85000">
                    <a:schemeClr val="accent2"/>
                  </a:gs>
                  <a:gs pos="0">
                    <a:schemeClr val="accent2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B5A-40D6-9037-CB2D62250F5C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85000">
                    <a:schemeClr val="accent2"/>
                  </a:gs>
                  <a:gs pos="0">
                    <a:schemeClr val="accent2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5A-40D6-9037-CB2D62250F5C}"/>
              </c:ext>
            </c:extLst>
          </c:dPt>
          <c:cat>
            <c:strRef>
              <c:f>'Data for Figures'!$A$3:$A$28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'Data for Figures'!$H$3:$H$28</c:f>
              <c:numCache>
                <c:formatCode>0.000000</c:formatCode>
                <c:ptCount val="26"/>
                <c:pt idx="0">
                  <c:v>10.1900808811187</c:v>
                </c:pt>
                <c:pt idx="1">
                  <c:v>9.8202266693115199</c:v>
                </c:pt>
                <c:pt idx="2">
                  <c:v>1000</c:v>
                </c:pt>
                <c:pt idx="3">
                  <c:v>205.40654516219999</c:v>
                </c:pt>
                <c:pt idx="4">
                  <c:v>394.29730343818602</c:v>
                </c:pt>
                <c:pt idx="5">
                  <c:v>120.27184009552001</c:v>
                </c:pt>
                <c:pt idx="6">
                  <c:v>183.27819514274501</c:v>
                </c:pt>
                <c:pt idx="7">
                  <c:v>92.772507667541504</c:v>
                </c:pt>
                <c:pt idx="8">
                  <c:v>164.46356844901999</c:v>
                </c:pt>
                <c:pt idx="9">
                  <c:v>65.042128324508596</c:v>
                </c:pt>
                <c:pt idx="10">
                  <c:v>81.918527126312199</c:v>
                </c:pt>
                <c:pt idx="11">
                  <c:v>59.742446660995398</c:v>
                </c:pt>
                <c:pt idx="12">
                  <c:v>86.579022407531696</c:v>
                </c:pt>
                <c:pt idx="13">
                  <c:v>60.882256269454899</c:v>
                </c:pt>
                <c:pt idx="14">
                  <c:v>80.363068342208805</c:v>
                </c:pt>
                <c:pt idx="15">
                  <c:v>313.08348131179798</c:v>
                </c:pt>
                <c:pt idx="16">
                  <c:v>347.579120159149</c:v>
                </c:pt>
                <c:pt idx="17">
                  <c:v>310.87174272537197</c:v>
                </c:pt>
                <c:pt idx="18">
                  <c:v>269.24960947036698</c:v>
                </c:pt>
                <c:pt idx="19">
                  <c:v>140.103646039962</c:v>
                </c:pt>
                <c:pt idx="20">
                  <c:v>82.254206895828204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2.88602614402771</c:v>
                </c:pt>
                <c:pt idx="25">
                  <c:v>33.169748783111501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A-40D6-9037-CB2D6225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4818184"/>
        <c:axId val="604817104"/>
      </c:barChart>
      <c:catAx>
        <c:axId val="557073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4608"/>
        <c:crossesAt val="0"/>
        <c:auto val="1"/>
        <c:lblAlgn val="ctr"/>
        <c:lblOffset val="100"/>
        <c:noMultiLvlLbl val="0"/>
      </c:catAx>
      <c:valAx>
        <c:axId val="557074608"/>
        <c:scaling>
          <c:orientation val="minMax"/>
          <c:max val="105000"/>
          <c:min val="-4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3528"/>
        <c:crosses val="autoZero"/>
        <c:crossBetween val="between"/>
      </c:valAx>
      <c:valAx>
        <c:axId val="604817104"/>
        <c:scaling>
          <c:orientation val="minMax"/>
          <c:max val="3800"/>
          <c:min val="0"/>
        </c:scaling>
        <c:delete val="0"/>
        <c:axPos val="t"/>
        <c:numFmt formatCode="[&lt;1100]0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818184"/>
        <c:crosses val="autoZero"/>
        <c:crossBetween val="between"/>
      </c:valAx>
      <c:catAx>
        <c:axId val="604818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481710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1.5564229993561872E-2"/>
          <c:y val="5.7937309827422005E-2"/>
          <c:w val="0.22482234213888083"/>
          <c:h val="6.084128864422919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Emissions per Task [kg CO₂eq]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'Emissions Calculation Summary'!$E$2</c:f>
              <c:strCache>
                <c:ptCount val="1"/>
                <c:pt idx="0">
                  <c:v>System 1 (8 CPU cores, lowpowered 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for Figures'!$A$3:$A$28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'Data for Figures'!$D$3:$D$28</c:f>
              <c:numCache>
                <c:formatCode>0.000000000</c:formatCode>
                <c:ptCount val="26"/>
                <c:pt idx="0">
                  <c:v>1.32688907106819E-5</c:v>
                </c:pt>
                <c:pt idx="1">
                  <c:v>4.3566950661269997E-5</c:v>
                </c:pt>
                <c:pt idx="2">
                  <c:v>1.0761690994623201E-2</c:v>
                </c:pt>
                <c:pt idx="3">
                  <c:v>6.5477558264716404E-4</c:v>
                </c:pt>
                <c:pt idx="4">
                  <c:v>9.6473096727669105E-4</c:v>
                </c:pt>
                <c:pt idx="5">
                  <c:v>3.8675504481494501E-4</c:v>
                </c:pt>
                <c:pt idx="6">
                  <c:v>4.5575825543448802E-4</c:v>
                </c:pt>
                <c:pt idx="7">
                  <c:v>2.4246442976280779E-4</c:v>
                </c:pt>
                <c:pt idx="8">
                  <c:v>4.3009556825472601E-4</c:v>
                </c:pt>
                <c:pt idx="9">
                  <c:v>1.6622592156915499E-4</c:v>
                </c:pt>
                <c:pt idx="10">
                  <c:v>1.7058764893143399E-4</c:v>
                </c:pt>
                <c:pt idx="11">
                  <c:v>1.4704902279205601E-4</c:v>
                </c:pt>
                <c:pt idx="12">
                  <c:v>1.9324248502915499E-4</c:v>
                </c:pt>
                <c:pt idx="13">
                  <c:v>1.4852290188561101E-4</c:v>
                </c:pt>
                <c:pt idx="14">
                  <c:v>1.92140642254498E-4</c:v>
                </c:pt>
                <c:pt idx="15">
                  <c:v>9.163195791034481E-4</c:v>
                </c:pt>
                <c:pt idx="16">
                  <c:v>8.4345677602527401E-4</c:v>
                </c:pt>
                <c:pt idx="17">
                  <c:v>7.9820547790859005E-4</c:v>
                </c:pt>
                <c:pt idx="18">
                  <c:v>7.1213496276996001E-4</c:v>
                </c:pt>
                <c:pt idx="19">
                  <c:v>3.1265684290407002E-4</c:v>
                </c:pt>
                <c:pt idx="20">
                  <c:v>2.3951126673673801E-4</c:v>
                </c:pt>
                <c:pt idx="21">
                  <c:v>0.14794694877675801</c:v>
                </c:pt>
                <c:pt idx="22">
                  <c:v>9.4817913339632506E-2</c:v>
                </c:pt>
                <c:pt idx="23">
                  <c:v>6.2688884920083551E-2</c:v>
                </c:pt>
                <c:pt idx="24">
                  <c:v>1.5036378701593901E-5</c:v>
                </c:pt>
                <c:pt idx="25">
                  <c:v>1.6562948595072401E-4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8-40CD-9A51-E15892590947}"/>
            </c:ext>
          </c:extLst>
        </c:ser>
        <c:ser>
          <c:idx val="2"/>
          <c:order val="2"/>
          <c:tx>
            <c:strRef>
              <c:f>'Emissions Calculation Summary'!$F$2</c:f>
              <c:strCache>
                <c:ptCount val="1"/>
                <c:pt idx="0">
                  <c:v>System 2 (16 CPU cores, highpowered 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for Figures'!$A$3:$A$28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'Data for Figures'!$I$3:$I$28</c:f>
              <c:numCache>
                <c:formatCode>0.000000000</c:formatCode>
                <c:ptCount val="26"/>
                <c:pt idx="0">
                  <c:v>4.5328889594385302E-5</c:v>
                </c:pt>
                <c:pt idx="1">
                  <c:v>4.3622108458345498E-5</c:v>
                </c:pt>
                <c:pt idx="2">
                  <c:v>1.2357598232410999E-2</c:v>
                </c:pt>
                <c:pt idx="3">
                  <c:v>9.6867314257387596E-4</c:v>
                </c:pt>
                <c:pt idx="4">
                  <c:v>1.8541081831736101E-3</c:v>
                </c:pt>
                <c:pt idx="5">
                  <c:v>6.0736523936194195E-4</c:v>
                </c:pt>
                <c:pt idx="6">
                  <c:v>9.1278172974464404E-4</c:v>
                </c:pt>
                <c:pt idx="7">
                  <c:v>4.8752396487939108E-4</c:v>
                </c:pt>
                <c:pt idx="8">
                  <c:v>8.4153412835135798E-4</c:v>
                </c:pt>
                <c:pt idx="9">
                  <c:v>3.2509473528791801E-4</c:v>
                </c:pt>
                <c:pt idx="10">
                  <c:v>4.0079726431183001E-4</c:v>
                </c:pt>
                <c:pt idx="11">
                  <c:v>2.99801878281481E-4</c:v>
                </c:pt>
                <c:pt idx="12">
                  <c:v>4.2436347343535697E-4</c:v>
                </c:pt>
                <c:pt idx="13">
                  <c:v>3.03946658111939E-4</c:v>
                </c:pt>
                <c:pt idx="14">
                  <c:v>3.9523542341059502E-4</c:v>
                </c:pt>
                <c:pt idx="15">
                  <c:v>1.4667458996196498E-3</c:v>
                </c:pt>
                <c:pt idx="16">
                  <c:v>1.61116151344076E-3</c:v>
                </c:pt>
                <c:pt idx="17">
                  <c:v>1.4516415921021499E-3</c:v>
                </c:pt>
                <c:pt idx="18">
                  <c:v>1.24386435589133E-3</c:v>
                </c:pt>
                <c:pt idx="19">
                  <c:v>6.7716152829455298E-4</c:v>
                </c:pt>
                <c:pt idx="20">
                  <c:v>4.3254881362450202E-4</c:v>
                </c:pt>
                <c:pt idx="21">
                  <c:v>0.28408291414592202</c:v>
                </c:pt>
                <c:pt idx="22">
                  <c:v>0.23017692298054199</c:v>
                </c:pt>
                <c:pt idx="23">
                  <c:v>0.12517951469910932</c:v>
                </c:pt>
                <c:pt idx="24">
                  <c:v>1.0932773383043301E-5</c:v>
                </c:pt>
                <c:pt idx="25">
                  <c:v>2.1264986612590199E-4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3D8-40CD-9A51-E1589259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7073528"/>
        <c:axId val="557074608"/>
      </c:barChart>
      <c:barChart>
        <c:barDir val="bar"/>
        <c:grouping val="clustered"/>
        <c:varyColors val="0"/>
        <c:ser>
          <c:idx val="1"/>
          <c:order val="1"/>
          <c:tx>
            <c:strRef>
              <c:f>'Data for Figures'!$E$2</c:f>
              <c:strCache>
                <c:ptCount val="1"/>
                <c:pt idx="0">
                  <c:v>emissions capped 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85000">
                    <a:schemeClr val="accent1"/>
                  </a:gs>
                  <a:gs pos="0">
                    <a:schemeClr val="accent1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3D8-40CD-9A51-E15892590947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85000">
                    <a:schemeClr val="accent1"/>
                  </a:gs>
                  <a:gs pos="0">
                    <a:schemeClr val="accent1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3D8-40CD-9A51-E15892590947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85000">
                    <a:schemeClr val="accent1"/>
                  </a:gs>
                  <a:gs pos="0">
                    <a:schemeClr val="accent1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3D8-40CD-9A51-E15892590947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85000">
                    <a:schemeClr val="accent1"/>
                  </a:gs>
                  <a:gs pos="0">
                    <a:schemeClr val="accent1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3D8-40CD-9A51-E15892590947}"/>
              </c:ext>
            </c:extLst>
          </c:dPt>
          <c:cat>
            <c:strRef>
              <c:f>'Data for Figures'!$A$3:$A$28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'Data for Figures'!$E$3:$E$28</c:f>
              <c:numCache>
                <c:formatCode>0.000000000</c:formatCode>
                <c:ptCount val="26"/>
                <c:pt idx="0">
                  <c:v>1.32688907106819E-5</c:v>
                </c:pt>
                <c:pt idx="1">
                  <c:v>4.3566950661269997E-5</c:v>
                </c:pt>
                <c:pt idx="2" formatCode="0.000000">
                  <c:v>2.3999999999999998E-3</c:v>
                </c:pt>
                <c:pt idx="3">
                  <c:v>6.5477558264716404E-4</c:v>
                </c:pt>
                <c:pt idx="4">
                  <c:v>9.6473096727669105E-4</c:v>
                </c:pt>
                <c:pt idx="5">
                  <c:v>3.8675504481494501E-4</c:v>
                </c:pt>
                <c:pt idx="6">
                  <c:v>4.5575825543448802E-4</c:v>
                </c:pt>
                <c:pt idx="7">
                  <c:v>2.4246442976280779E-4</c:v>
                </c:pt>
                <c:pt idx="8">
                  <c:v>4.3009556825472601E-4</c:v>
                </c:pt>
                <c:pt idx="9">
                  <c:v>1.6622592156915499E-4</c:v>
                </c:pt>
                <c:pt idx="10">
                  <c:v>1.7058764893143399E-4</c:v>
                </c:pt>
                <c:pt idx="11">
                  <c:v>1.4704902279205601E-4</c:v>
                </c:pt>
                <c:pt idx="12">
                  <c:v>1.9324248502915499E-4</c:v>
                </c:pt>
                <c:pt idx="13">
                  <c:v>1.4852290188561101E-4</c:v>
                </c:pt>
                <c:pt idx="14">
                  <c:v>1.92140642254498E-4</c:v>
                </c:pt>
                <c:pt idx="15">
                  <c:v>9.163195791034481E-4</c:v>
                </c:pt>
                <c:pt idx="16">
                  <c:v>8.4345677602527401E-4</c:v>
                </c:pt>
                <c:pt idx="17">
                  <c:v>7.9820547790859005E-4</c:v>
                </c:pt>
                <c:pt idx="18">
                  <c:v>7.1213496276996001E-4</c:v>
                </c:pt>
                <c:pt idx="19">
                  <c:v>3.1265684290407002E-4</c:v>
                </c:pt>
                <c:pt idx="20">
                  <c:v>2.3951126673673801E-4</c:v>
                </c:pt>
                <c:pt idx="21" formatCode="0.000000">
                  <c:v>2.3999999999999998E-3</c:v>
                </c:pt>
                <c:pt idx="22" formatCode="0.000000">
                  <c:v>2.3999999999999998E-3</c:v>
                </c:pt>
                <c:pt idx="23" formatCode="0.000000">
                  <c:v>2.3999999999999998E-3</c:v>
                </c:pt>
                <c:pt idx="24">
                  <c:v>1.5036378701593901E-5</c:v>
                </c:pt>
                <c:pt idx="25">
                  <c:v>1.6562948595072401E-4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3D8-40CD-9A51-E15892590947}"/>
            </c:ext>
          </c:extLst>
        </c:ser>
        <c:ser>
          <c:idx val="3"/>
          <c:order val="3"/>
          <c:tx>
            <c:strRef>
              <c:f>'Data for Figures'!$J$2</c:f>
              <c:strCache>
                <c:ptCount val="1"/>
                <c:pt idx="0">
                  <c:v>emissions capped 2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85000">
                    <a:schemeClr val="accent2"/>
                  </a:gs>
                  <a:gs pos="0">
                    <a:schemeClr val="accent2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3D8-40CD-9A51-E15892590947}"/>
              </c:ext>
            </c:extLst>
          </c:dPt>
          <c:dPt>
            <c:idx val="21"/>
            <c:invertIfNegative val="0"/>
            <c:bubble3D val="0"/>
            <c:spPr>
              <a:gradFill>
                <a:gsLst>
                  <a:gs pos="85000">
                    <a:schemeClr val="accent2"/>
                  </a:gs>
                  <a:gs pos="0">
                    <a:schemeClr val="accent2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3D8-40CD-9A51-E15892590947}"/>
              </c:ext>
            </c:extLst>
          </c:dPt>
          <c:dPt>
            <c:idx val="22"/>
            <c:invertIfNegative val="0"/>
            <c:bubble3D val="0"/>
            <c:spPr>
              <a:gradFill>
                <a:gsLst>
                  <a:gs pos="85000">
                    <a:schemeClr val="accent2"/>
                  </a:gs>
                  <a:gs pos="0">
                    <a:schemeClr val="accent2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3D8-40CD-9A51-E15892590947}"/>
              </c:ext>
            </c:extLst>
          </c:dPt>
          <c:dPt>
            <c:idx val="23"/>
            <c:invertIfNegative val="0"/>
            <c:bubble3D val="0"/>
            <c:spPr>
              <a:gradFill>
                <a:gsLst>
                  <a:gs pos="85000">
                    <a:schemeClr val="accent2"/>
                  </a:gs>
                  <a:gs pos="0">
                    <a:schemeClr val="accent2"/>
                  </a:gs>
                  <a:gs pos="100000">
                    <a:schemeClr val="bg1"/>
                  </a:gs>
                </a:gsLst>
                <a:lin ang="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3D8-40CD-9A51-E15892590947}"/>
              </c:ext>
            </c:extLst>
          </c:dPt>
          <c:cat>
            <c:strRef>
              <c:f>'Data for Figures'!$A$3:$A$28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'Data for Figures'!$J$3:$J$28</c:f>
              <c:numCache>
                <c:formatCode>0.000000000</c:formatCode>
                <c:ptCount val="26"/>
                <c:pt idx="0">
                  <c:v>4.5328889594385302E-5</c:v>
                </c:pt>
                <c:pt idx="1">
                  <c:v>4.3622108458345498E-5</c:v>
                </c:pt>
                <c:pt idx="2" formatCode="0.000000">
                  <c:v>2.3999999999999998E-3</c:v>
                </c:pt>
                <c:pt idx="3">
                  <c:v>9.6867314257387596E-4</c:v>
                </c:pt>
                <c:pt idx="4">
                  <c:v>1.8541081831736101E-3</c:v>
                </c:pt>
                <c:pt idx="5">
                  <c:v>6.0736523936194195E-4</c:v>
                </c:pt>
                <c:pt idx="6">
                  <c:v>9.1278172974464404E-4</c:v>
                </c:pt>
                <c:pt idx="7">
                  <c:v>4.8752396487939108E-4</c:v>
                </c:pt>
                <c:pt idx="8">
                  <c:v>8.4153412835135798E-4</c:v>
                </c:pt>
                <c:pt idx="9">
                  <c:v>3.2509473528791801E-4</c:v>
                </c:pt>
                <c:pt idx="10">
                  <c:v>4.0079726431183001E-4</c:v>
                </c:pt>
                <c:pt idx="11">
                  <c:v>2.99801878281481E-4</c:v>
                </c:pt>
                <c:pt idx="12">
                  <c:v>4.2436347343535697E-4</c:v>
                </c:pt>
                <c:pt idx="13">
                  <c:v>3.03946658111939E-4</c:v>
                </c:pt>
                <c:pt idx="14">
                  <c:v>3.9523542341059502E-4</c:v>
                </c:pt>
                <c:pt idx="15">
                  <c:v>1.4667458996196498E-3</c:v>
                </c:pt>
                <c:pt idx="16">
                  <c:v>1.61116151344076E-3</c:v>
                </c:pt>
                <c:pt idx="17">
                  <c:v>1.4516415921021499E-3</c:v>
                </c:pt>
                <c:pt idx="18">
                  <c:v>1.24386435589133E-3</c:v>
                </c:pt>
                <c:pt idx="19">
                  <c:v>6.7716152829455298E-4</c:v>
                </c:pt>
                <c:pt idx="20">
                  <c:v>4.3254881362450202E-4</c:v>
                </c:pt>
                <c:pt idx="21" formatCode="0.000000">
                  <c:v>2.3999999999999998E-3</c:v>
                </c:pt>
                <c:pt idx="22" formatCode="0.000000">
                  <c:v>2.3999999999999998E-3</c:v>
                </c:pt>
                <c:pt idx="23" formatCode="0.000000">
                  <c:v>2.3999999999999998E-3</c:v>
                </c:pt>
                <c:pt idx="24">
                  <c:v>1.0932773383043301E-5</c:v>
                </c:pt>
                <c:pt idx="25">
                  <c:v>2.1264986612590199E-4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3D8-40CD-9A51-E1589259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2998896"/>
        <c:axId val="463002496"/>
      </c:barChart>
      <c:catAx>
        <c:axId val="557073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4608"/>
        <c:crossesAt val="0"/>
        <c:auto val="1"/>
        <c:lblAlgn val="ctr"/>
        <c:lblOffset val="100"/>
        <c:noMultiLvlLbl val="0"/>
      </c:catAx>
      <c:valAx>
        <c:axId val="557074608"/>
        <c:scaling>
          <c:orientation val="minMax"/>
          <c:max val="0.30000000000000004"/>
          <c:min val="-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3528"/>
        <c:crosses val="autoZero"/>
        <c:crossBetween val="between"/>
      </c:valAx>
      <c:valAx>
        <c:axId val="463002496"/>
        <c:scaling>
          <c:orientation val="minMax"/>
          <c:max val="1.0000000000000002E-2"/>
          <c:min val="0"/>
        </c:scaling>
        <c:delete val="0"/>
        <c:axPos val="t"/>
        <c:numFmt formatCode="[&lt;0.003]0.0000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2998896"/>
        <c:crosses val="autoZero"/>
        <c:crossBetween val="between"/>
        <c:majorUnit val="5.0000000000000012E-4"/>
      </c:valAx>
      <c:catAx>
        <c:axId val="4629988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300249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1.5906852241870596E-2"/>
          <c:y val="7.0151495593602217E-2"/>
          <c:w val="0.22236681499414068"/>
          <c:h val="8.296518244953894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Comparison of System Results (normalized)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3279592323242476"/>
          <c:y val="0.12958241900090359"/>
          <c:w val="0.52645056615761632"/>
          <c:h val="0.83519479539503161"/>
        </c:manualLayout>
      </c:layout>
      <c:radarChart>
        <c:radarStyle val="marker"/>
        <c:varyColors val="0"/>
        <c:ser>
          <c:idx val="0"/>
          <c:order val="0"/>
          <c:tx>
            <c:strRef>
              <c:f>'Data for Figures'!$A$32</c:f>
              <c:strCache>
                <c:ptCount val="1"/>
                <c:pt idx="0">
                  <c:v>System 1 (8 CPU cores, lowpowered GPU)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5853135399616309E-2"/>
                  <c:y val="-0.143835616438356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C1-484B-8A41-1A656DC912D5}"/>
                </c:ext>
              </c:extLst>
            </c:dLbl>
            <c:dLbl>
              <c:idx val="1"/>
              <c:layout>
                <c:manualLayout>
                  <c:x val="-5.9935207731807612E-2"/>
                  <c:y val="0.136986301369862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C1-484B-8A41-1A656DC912D5}"/>
                </c:ext>
              </c:extLst>
            </c:dLbl>
            <c:dLbl>
              <c:idx val="2"/>
              <c:layout>
                <c:manualLayout>
                  <c:x val="-9.0712746837330563E-2"/>
                  <c:y val="9.1324200913242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C1-484B-8A41-1A656DC912D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for Figures'!$B$31:$D$31</c:f>
              <c:strCache>
                <c:ptCount val="3"/>
                <c:pt idx="0">
                  <c:v>emission rate</c:v>
                </c:pt>
                <c:pt idx="1">
                  <c:v>emissions</c:v>
                </c:pt>
                <c:pt idx="2">
                  <c:v>duration</c:v>
                </c:pt>
              </c:strCache>
            </c:strRef>
          </c:cat>
          <c:val>
            <c:numRef>
              <c:f>'Data for Figures'!$B$35:$D$35</c:f>
              <c:numCache>
                <c:formatCode>General</c:formatCode>
                <c:ptCount val="3"/>
                <c:pt idx="0">
                  <c:v>0.28662610617612677</c:v>
                </c:pt>
                <c:pt idx="1">
                  <c:v>0.48653394967077784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84E-8308-86EA89E78422}"/>
            </c:ext>
          </c:extLst>
        </c:ser>
        <c:ser>
          <c:idx val="1"/>
          <c:order val="1"/>
          <c:tx>
            <c:strRef>
              <c:f>'Data for Figures'!$A$33</c:f>
              <c:strCache>
                <c:ptCount val="1"/>
                <c:pt idx="0">
                  <c:v>System 2 (16 CPU cores, highpowered GPU)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2613394441140214E-2"/>
                  <c:y val="9.360730593607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C1-484B-8A41-1A656DC912D5}"/>
                </c:ext>
              </c:extLst>
            </c:dLbl>
            <c:dLbl>
              <c:idx val="1"/>
              <c:layout>
                <c:manualLayout>
                  <c:x val="5.3455725814855408E-2"/>
                  <c:y val="1.3698630136986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C1-484B-8A41-1A656DC912D5}"/>
                </c:ext>
              </c:extLst>
            </c:dLbl>
            <c:dLbl>
              <c:idx val="2"/>
              <c:layout>
                <c:manualLayout>
                  <c:x val="6.4794819169521744E-3"/>
                  <c:y val="0.114155251141552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C1-484B-8A41-1A656DC912D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for Figures'!$B$31:$D$31</c:f>
              <c:strCache>
                <c:ptCount val="3"/>
                <c:pt idx="0">
                  <c:v>emission rate</c:v>
                </c:pt>
                <c:pt idx="1">
                  <c:v>emissions</c:v>
                </c:pt>
                <c:pt idx="2">
                  <c:v>duration</c:v>
                </c:pt>
              </c:strCache>
            </c:strRef>
          </c:cat>
          <c:val>
            <c:numRef>
              <c:f>'Data for Figures'!$B$36:$D$36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0.58911840863330833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1-484B-8A41-1A656DC9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73528"/>
        <c:axId val="557074608"/>
      </c:radarChart>
      <c:catAx>
        <c:axId val="55707352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4608"/>
        <c:crossesAt val="0"/>
        <c:auto val="0"/>
        <c:lblAlgn val="ctr"/>
        <c:lblOffset val="100"/>
        <c:noMultiLvlLbl val="0"/>
      </c:catAx>
      <c:valAx>
        <c:axId val="557074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crossAx val="5570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02785320162368E-2"/>
          <c:y val="7.0151547837342246E-2"/>
          <c:w val="0.31125748834826611"/>
          <c:h val="9.07539639736813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Emission</a:t>
            </a:r>
            <a:r>
              <a:rPr lang="de-AT" baseline="0"/>
              <a:t> Rate</a:t>
            </a:r>
            <a:r>
              <a:rPr lang="de-AT"/>
              <a:t> per Task [kg CO₂eq / 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'Emissions Calculation Summary'!$E$2</c:f>
              <c:strCache>
                <c:ptCount val="1"/>
                <c:pt idx="0">
                  <c:v>System 1 (8 CPU cores, lowpowered GPU)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for Figures'!$A$3:$A$28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'Data for Figures'!$F$3:$F$28</c:f>
              <c:numCache>
                <c:formatCode>0.000000000</c:formatCode>
                <c:ptCount val="26"/>
                <c:pt idx="0">
                  <c:v>6.9440329040039602E-7</c:v>
                </c:pt>
                <c:pt idx="1">
                  <c:v>1.11340703709796E-6</c:v>
                </c:pt>
                <c:pt idx="2">
                  <c:v>1.1159010170157601E-6</c:v>
                </c:pt>
                <c:pt idx="3">
                  <c:v>1.4868613179698401E-6</c:v>
                </c:pt>
                <c:pt idx="4">
                  <c:v>1.3902163293970599E-6</c:v>
                </c:pt>
                <c:pt idx="5">
                  <c:v>1.67434656317433E-6</c:v>
                </c:pt>
                <c:pt idx="6">
                  <c:v>1.5607984840565E-6</c:v>
                </c:pt>
                <c:pt idx="7">
                  <c:v>1.4356207845312693E-6</c:v>
                </c:pt>
                <c:pt idx="8">
                  <c:v>1.90317380658263E-6</c:v>
                </c:pt>
                <c:pt idx="9">
                  <c:v>1.46055003155726E-6</c:v>
                </c:pt>
                <c:pt idx="10">
                  <c:v>1.43536431855959E-6</c:v>
                </c:pt>
                <c:pt idx="11">
                  <c:v>1.4468171239869101E-6</c:v>
                </c:pt>
                <c:pt idx="12">
                  <c:v>1.48677320448221E-6</c:v>
                </c:pt>
                <c:pt idx="13">
                  <c:v>1.7169466400537199E-6</c:v>
                </c:pt>
                <c:pt idx="14">
                  <c:v>1.4422093268444299E-6</c:v>
                </c:pt>
                <c:pt idx="15">
                  <c:v>1.4012114027785233E-6</c:v>
                </c:pt>
                <c:pt idx="16">
                  <c:v>1.41276397820889E-6</c:v>
                </c:pt>
                <c:pt idx="17">
                  <c:v>1.4078638258375799E-6</c:v>
                </c:pt>
                <c:pt idx="18">
                  <c:v>1.38298766794574E-6</c:v>
                </c:pt>
                <c:pt idx="19">
                  <c:v>1.4881862455399199E-6</c:v>
                </c:pt>
                <c:pt idx="20">
                  <c:v>1.57684307993442E-6</c:v>
                </c:pt>
                <c:pt idx="21">
                  <c:v>1.4603472047655801E-6</c:v>
                </c:pt>
                <c:pt idx="22">
                  <c:v>1.52928403127745E-6</c:v>
                </c:pt>
                <c:pt idx="23">
                  <c:v>1.6295303245430823E-6</c:v>
                </c:pt>
                <c:pt idx="24">
                  <c:v>2.19529589935204E-6</c:v>
                </c:pt>
                <c:pt idx="25">
                  <c:v>2.1349555961341998E-6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9-4AD8-B0AB-810A3A2FEF3D}"/>
            </c:ext>
          </c:extLst>
        </c:ser>
        <c:ser>
          <c:idx val="1"/>
          <c:order val="1"/>
          <c:tx>
            <c:strRef>
              <c:f>'Emissions Calculation Summary'!$F$2</c:f>
              <c:strCache>
                <c:ptCount val="1"/>
                <c:pt idx="0">
                  <c:v>System 2 (16 CPU cores, highpowered GPU)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for Figures'!$A$3:$A$28</c:f>
              <c:strCache>
                <c:ptCount val="26"/>
                <c:pt idx="0">
                  <c:v>Dataset Loading</c:v>
                </c:pt>
                <c:pt idx="1">
                  <c:v>Survival - Baseline Cox-PH Model</c:v>
                </c:pt>
                <c:pt idx="2">
                  <c:v>Survival - Baseline RSF model</c:v>
                </c:pt>
                <c:pt idx="3">
                  <c:v>Survival - 2 layer fully connected network</c:v>
                </c:pt>
                <c:pt idx="4">
                  <c:v>Survival - 2 layer pathway-informed network</c:v>
                </c:pt>
                <c:pt idx="5">
                  <c:v>Survival - 3 layer fully connected network</c:v>
                </c:pt>
                <c:pt idx="6">
                  <c:v>Survival - 3 layer pathway-informed network</c:v>
                </c:pt>
                <c:pt idx="7">
                  <c:v>Survival - 4 layer fully connected network</c:v>
                </c:pt>
                <c:pt idx="8">
                  <c:v>Survival - 4 layer pathway-informed network</c:v>
                </c:pt>
                <c:pt idx="9">
                  <c:v>Pathological - 2 layer fully connected network</c:v>
                </c:pt>
                <c:pt idx="10">
                  <c:v>Pathological - 2 layer pathway-informed network</c:v>
                </c:pt>
                <c:pt idx="11">
                  <c:v>Pathological - 3 layer fully connected network</c:v>
                </c:pt>
                <c:pt idx="12">
                  <c:v>Pathological - 3 layer pathway-informed network</c:v>
                </c:pt>
                <c:pt idx="13">
                  <c:v>Pathological - 4 layer fully connected network</c:v>
                </c:pt>
                <c:pt idx="14">
                  <c:v>Pathological - 4 layer pathway-informed network</c:v>
                </c:pt>
                <c:pt idx="15">
                  <c:v>Multitask - 2 layer fully connected network</c:v>
                </c:pt>
                <c:pt idx="16">
                  <c:v>Multitask - 3 layer fully connected network</c:v>
                </c:pt>
                <c:pt idx="17">
                  <c:v>Multitask - 4 layer fully connected network</c:v>
                </c:pt>
                <c:pt idx="18">
                  <c:v>Ablation study 1 - 2 layer fully connected network</c:v>
                </c:pt>
                <c:pt idx="19">
                  <c:v>Ablation study 1 - 3 layer fully connected network</c:v>
                </c:pt>
                <c:pt idx="20">
                  <c:v>Ablation study 1 - 4 layer fully connected network</c:v>
                </c:pt>
                <c:pt idx="21">
                  <c:v>Ablation study 2 - 2 layer randomly connected network</c:v>
                </c:pt>
                <c:pt idx="22">
                  <c:v>Ablation study 2 - 3 layer randomly connected network</c:v>
                </c:pt>
                <c:pt idx="23">
                  <c:v>Ablation study 2 - 4 layer randomly connected network</c:v>
                </c:pt>
                <c:pt idx="24">
                  <c:v>Logs &amp; Plots</c:v>
                </c:pt>
                <c:pt idx="25">
                  <c:v>SHAP Analysis</c:v>
                </c:pt>
              </c:strCache>
            </c:strRef>
          </c:cat>
          <c:val>
            <c:numRef>
              <c:f>'Data for Figures'!$K$3:$K$28</c:f>
              <c:numCache>
                <c:formatCode>0.00E+00</c:formatCode>
                <c:ptCount val="26"/>
                <c:pt idx="0">
                  <c:v>4.4483356637565102E-6</c:v>
                </c:pt>
                <c:pt idx="1">
                  <c:v>4.4421160095107E-6</c:v>
                </c:pt>
                <c:pt idx="2">
                  <c:v>4.5236416879902699E-6</c:v>
                </c:pt>
                <c:pt idx="3">
                  <c:v>4.7158752344038896E-6</c:v>
                </c:pt>
                <c:pt idx="4">
                  <c:v>4.7023108330279001E-6</c:v>
                </c:pt>
                <c:pt idx="5">
                  <c:v>5.0499366089655502E-6</c:v>
                </c:pt>
                <c:pt idx="6">
                  <c:v>4.9803077735240996E-6</c:v>
                </c:pt>
                <c:pt idx="7">
                  <c:v>5.255047827600784E-6</c:v>
                </c:pt>
                <c:pt idx="8">
                  <c:v>5.1168443569186803E-6</c:v>
                </c:pt>
                <c:pt idx="9">
                  <c:v>4.9982228174732499E-6</c:v>
                </c:pt>
                <c:pt idx="10">
                  <c:v>4.8926346194024599E-6</c:v>
                </c:pt>
                <c:pt idx="11">
                  <c:v>5.0182445690730497E-6</c:v>
                </c:pt>
                <c:pt idx="12">
                  <c:v>4.90146181830679E-6</c:v>
                </c:pt>
                <c:pt idx="13">
                  <c:v>4.9923694726490103E-6</c:v>
                </c:pt>
                <c:pt idx="14">
                  <c:v>4.9181220408020596E-6</c:v>
                </c:pt>
                <c:pt idx="15">
                  <c:v>4.6848396263964063E-6</c:v>
                </c:pt>
                <c:pt idx="16">
                  <c:v>4.6353808467842203E-6</c:v>
                </c:pt>
                <c:pt idx="17">
                  <c:v>4.6695842428755199E-6</c:v>
                </c:pt>
                <c:pt idx="18">
                  <c:v>4.6197454805682098E-6</c:v>
                </c:pt>
                <c:pt idx="19">
                  <c:v>4.83329228634572E-6</c:v>
                </c:pt>
                <c:pt idx="20">
                  <c:v>5.2586809312808098E-6</c:v>
                </c:pt>
                <c:pt idx="21">
                  <c:v>4.9463466689841302E-6</c:v>
                </c:pt>
                <c:pt idx="22">
                  <c:v>5.4637679770728197E-6</c:v>
                </c:pt>
                <c:pt idx="23">
                  <c:v>5.5805502954069902E-6</c:v>
                </c:pt>
                <c:pt idx="24">
                  <c:v>3.7880502742641701E-6</c:v>
                </c:pt>
                <c:pt idx="25">
                  <c:v>6.4109596530885202E-6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49-4AD8-B0AB-810A3A2F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7073528"/>
        <c:axId val="557074608"/>
      </c:barChart>
      <c:catAx>
        <c:axId val="557073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4608"/>
        <c:crossesAt val="0"/>
        <c:auto val="1"/>
        <c:lblAlgn val="ctr"/>
        <c:lblOffset val="100"/>
        <c:noMultiLvlLbl val="0"/>
      </c:catAx>
      <c:valAx>
        <c:axId val="5570746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07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3327538339368656E-2"/>
          <c:y val="5.8081949947796953E-2"/>
          <c:w val="0.2384533052790635"/>
          <c:h val="5.9744692595036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297180</xdr:colOff>
      <xdr:row>31</xdr:row>
      <xdr:rowOff>45720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766899-5724-4964-AAE4-5F5000E5D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13</xdr:col>
      <xdr:colOff>297180</xdr:colOff>
      <xdr:row>61</xdr:row>
      <xdr:rowOff>45720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1A3B9F-FCB1-46F2-BE6A-018DF3CA2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26</xdr:col>
      <xdr:colOff>297180</xdr:colOff>
      <xdr:row>31</xdr:row>
      <xdr:rowOff>45720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47F7248-2B69-4681-9BED-BD7D6FA67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26</xdr:col>
      <xdr:colOff>297180</xdr:colOff>
      <xdr:row>61</xdr:row>
      <xdr:rowOff>45720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DFAF350-BC6A-4F7F-B960-89E7A6A45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13</xdr:col>
      <xdr:colOff>297180</xdr:colOff>
      <xdr:row>91</xdr:row>
      <xdr:rowOff>45720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D076054-2B49-4516-A3D3-B4D1C3BEF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13</xdr:col>
      <xdr:colOff>297180</xdr:colOff>
      <xdr:row>121</xdr:row>
      <xdr:rowOff>45720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7D6AD76-C2A4-4CB5-917C-E388CEF4D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8467</xdr:colOff>
      <xdr:row>62</xdr:row>
      <xdr:rowOff>173567</xdr:rowOff>
    </xdr:from>
    <xdr:to>
      <xdr:col>23</xdr:col>
      <xdr:colOff>677334</xdr:colOff>
      <xdr:row>92</xdr:row>
      <xdr:rowOff>148167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52605CF-5350-4675-8FA9-166343172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95</xdr:row>
      <xdr:rowOff>0</xdr:rowOff>
    </xdr:from>
    <xdr:to>
      <xdr:col>26</xdr:col>
      <xdr:colOff>297180</xdr:colOff>
      <xdr:row>123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8B3DB30-E24B-461F-B4A7-4F44ACD7F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6AA6-CBFA-46E8-B7BD-FD8A8090A229}">
  <dimension ref="A1:AL26"/>
  <sheetViews>
    <sheetView topLeftCell="S1" workbookViewId="0">
      <selection activeCell="F25" sqref="F25"/>
    </sheetView>
  </sheetViews>
  <sheetFormatPr baseColWidth="10" defaultRowHeight="14.4"/>
  <cols>
    <col min="1" max="1" width="8.21875" style="26" bestFit="1" customWidth="1"/>
    <col min="2" max="2" width="6.21875" style="26" bestFit="1" customWidth="1"/>
    <col min="3" max="4" width="18.5546875" style="26" bestFit="1" customWidth="1"/>
    <col min="5" max="5" width="12.33203125" style="26" hidden="1" customWidth="1"/>
    <col min="6" max="6" width="35.5546875" style="26" bestFit="1" customWidth="1"/>
    <col min="7" max="7" width="17.6640625" style="26" bestFit="1" customWidth="1"/>
    <col min="8" max="8" width="22.88671875" style="26" bestFit="1" customWidth="1"/>
    <col min="9" max="9" width="18.5546875" style="26" bestFit="1" customWidth="1"/>
    <col min="10" max="10" width="14.21875" style="26" customWidth="1"/>
    <col min="11" max="11" width="19.6640625" style="26" bestFit="1" customWidth="1"/>
    <col min="12" max="12" width="20.6640625" style="26" bestFit="1" customWidth="1"/>
    <col min="13" max="13" width="20.6640625" style="26" customWidth="1"/>
    <col min="14" max="15" width="10.109375" style="26" bestFit="1" customWidth="1"/>
    <col min="16" max="19" width="12" style="26" bestFit="1" customWidth="1"/>
    <col min="20" max="20" width="15.77734375" style="26" bestFit="1" customWidth="1"/>
    <col min="21" max="21" width="12.77734375" style="26" hidden="1" customWidth="1"/>
    <col min="22" max="22" width="15.5546875" style="26" hidden="1" customWidth="1"/>
    <col min="23" max="23" width="6.109375" style="26" hidden="1" customWidth="1"/>
    <col min="24" max="24" width="13.21875" style="26" hidden="1" customWidth="1"/>
    <col min="25" max="25" width="11.5546875" style="26" hidden="1" customWidth="1"/>
    <col min="26" max="26" width="55.6640625" style="26" bestFit="1" customWidth="1"/>
    <col min="27" max="27" width="13.5546875" style="26" hidden="1" customWidth="1"/>
    <col min="28" max="28" width="17.6640625" style="26" hidden="1" customWidth="1"/>
    <col min="29" max="29" width="9.5546875" style="26" bestFit="1" customWidth="1"/>
    <col min="30" max="30" width="41.33203125" style="26" bestFit="1" customWidth="1"/>
    <col min="31" max="31" width="9.5546875" style="26" bestFit="1" customWidth="1"/>
    <col min="32" max="32" width="38.5546875" style="26" bestFit="1" customWidth="1"/>
    <col min="33" max="33" width="8.5546875" style="26" hidden="1" customWidth="1"/>
    <col min="34" max="34" width="7.21875" style="26" hidden="1" customWidth="1"/>
    <col min="35" max="35" width="13.109375" style="26" bestFit="1" customWidth="1"/>
    <col min="36" max="36" width="13.109375" style="26" hidden="1" customWidth="1"/>
    <col min="37" max="37" width="8.5546875" style="26" hidden="1" customWidth="1"/>
    <col min="38" max="38" width="4" style="26" hidden="1" customWidth="1"/>
    <col min="39" max="16384" width="11.5546875" style="26"/>
  </cols>
  <sheetData>
    <row r="1" spans="1:38">
      <c r="A1" s="41" t="s">
        <v>133</v>
      </c>
      <c r="B1" s="41" t="s">
        <v>52</v>
      </c>
      <c r="C1" s="41" t="s">
        <v>189</v>
      </c>
      <c r="D1" s="39" t="s">
        <v>188</v>
      </c>
      <c r="E1" s="10" t="s">
        <v>1</v>
      </c>
      <c r="F1" s="10" t="s">
        <v>2</v>
      </c>
      <c r="G1" s="27" t="s">
        <v>3</v>
      </c>
      <c r="H1" s="39" t="s">
        <v>187</v>
      </c>
      <c r="I1" s="39" t="s">
        <v>186</v>
      </c>
      <c r="J1" s="39" t="s">
        <v>192</v>
      </c>
      <c r="K1" s="10" t="s">
        <v>4</v>
      </c>
      <c r="L1" s="27" t="s">
        <v>5</v>
      </c>
      <c r="M1" s="39" t="s">
        <v>193</v>
      </c>
      <c r="N1" s="10" t="s">
        <v>6</v>
      </c>
      <c r="O1" s="10" t="s">
        <v>7</v>
      </c>
      <c r="P1" s="10" t="s">
        <v>8</v>
      </c>
      <c r="Q1" s="10" t="s">
        <v>9</v>
      </c>
      <c r="R1" s="10" t="s">
        <v>10</v>
      </c>
      <c r="S1" s="10" t="s">
        <v>11</v>
      </c>
      <c r="T1" s="10" t="s">
        <v>12</v>
      </c>
      <c r="U1" s="10" t="s">
        <v>13</v>
      </c>
      <c r="V1" s="10" t="s">
        <v>14</v>
      </c>
      <c r="W1" s="10" t="s">
        <v>15</v>
      </c>
      <c r="X1" s="10" t="s">
        <v>16</v>
      </c>
      <c r="Y1" s="10" t="s">
        <v>17</v>
      </c>
      <c r="Z1" s="10" t="s">
        <v>18</v>
      </c>
      <c r="AA1" s="10" t="s">
        <v>19</v>
      </c>
      <c r="AB1" s="10" t="s">
        <v>20</v>
      </c>
      <c r="AC1" s="10" t="s">
        <v>21</v>
      </c>
      <c r="AD1" s="10" t="s">
        <v>22</v>
      </c>
      <c r="AE1" s="10" t="s">
        <v>23</v>
      </c>
      <c r="AF1" s="10" t="s">
        <v>24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29</v>
      </c>
      <c r="AL1" s="10" t="s">
        <v>30</v>
      </c>
    </row>
    <row r="2" spans="1:38">
      <c r="A2" s="41"/>
      <c r="B2" s="41"/>
      <c r="C2" s="41"/>
      <c r="D2" s="10"/>
      <c r="E2" s="10"/>
      <c r="F2" s="10"/>
      <c r="G2" s="27" t="s">
        <v>178</v>
      </c>
      <c r="H2" s="39" t="s">
        <v>178</v>
      </c>
      <c r="I2" s="39" t="s">
        <v>178</v>
      </c>
      <c r="J2" s="39" t="s">
        <v>178</v>
      </c>
      <c r="K2" s="10" t="s">
        <v>179</v>
      </c>
      <c r="L2" s="27" t="s">
        <v>180</v>
      </c>
      <c r="M2" s="39" t="s">
        <v>180</v>
      </c>
      <c r="N2" s="10" t="s">
        <v>181</v>
      </c>
      <c r="O2" s="10" t="s">
        <v>181</v>
      </c>
      <c r="P2" s="10" t="s">
        <v>181</v>
      </c>
      <c r="Q2" s="10" t="s">
        <v>182</v>
      </c>
      <c r="R2" s="10" t="s">
        <v>182</v>
      </c>
      <c r="S2" s="10" t="s">
        <v>182</v>
      </c>
      <c r="T2" s="10" t="s">
        <v>182</v>
      </c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s="10" customFormat="1">
      <c r="A3" s="39" t="s">
        <v>183</v>
      </c>
      <c r="B3" s="39" t="s">
        <v>53</v>
      </c>
      <c r="C3" s="39" t="s">
        <v>191</v>
      </c>
      <c r="D3" s="10" t="s">
        <v>31</v>
      </c>
      <c r="E3" s="10" t="s">
        <v>32</v>
      </c>
      <c r="F3" s="10" t="s">
        <v>33</v>
      </c>
      <c r="G3" s="27" t="s">
        <v>34</v>
      </c>
      <c r="H3" s="39">
        <v>217001</v>
      </c>
      <c r="I3" s="39">
        <f>'Detailed Emissions System 1'!E29</f>
        <v>216999.13523340152</v>
      </c>
      <c r="J3" s="39">
        <f>Q3/N3*60*60*1000</f>
        <v>216999.13677787679</v>
      </c>
      <c r="K3" s="10">
        <v>0.32442755368718801</v>
      </c>
      <c r="L3" s="27">
        <v>4.18131578495381E-3</v>
      </c>
      <c r="M3" s="42">
        <f>K3/J3</f>
        <v>1.4950637984301126E-6</v>
      </c>
      <c r="N3" s="10">
        <v>22.5</v>
      </c>
      <c r="O3" s="10" t="s">
        <v>35</v>
      </c>
      <c r="P3" s="10">
        <v>2.8901624679565399</v>
      </c>
      <c r="Q3" s="10">
        <v>1.35624460486173</v>
      </c>
      <c r="R3" s="10">
        <v>0.52000349989135597</v>
      </c>
      <c r="S3" s="10">
        <v>0.17420981947481901</v>
      </c>
      <c r="T3" s="10">
        <v>2.05045792422791</v>
      </c>
      <c r="U3" s="10" t="s">
        <v>36</v>
      </c>
      <c r="V3" s="10" t="s">
        <v>37</v>
      </c>
      <c r="Z3" s="10" t="s">
        <v>38</v>
      </c>
      <c r="AA3" s="26" t="s">
        <v>50</v>
      </c>
      <c r="AB3" s="26" t="s">
        <v>51</v>
      </c>
      <c r="AC3" s="10">
        <v>8</v>
      </c>
      <c r="AD3" s="10" t="s">
        <v>39</v>
      </c>
      <c r="AE3" s="10">
        <v>1</v>
      </c>
      <c r="AF3" s="10" t="s">
        <v>173</v>
      </c>
      <c r="AI3" s="10">
        <v>7.7070999145507804</v>
      </c>
      <c r="AJ3" s="10" t="s">
        <v>41</v>
      </c>
      <c r="AK3" s="10" t="s">
        <v>42</v>
      </c>
      <c r="AL3" s="10" t="s">
        <v>43</v>
      </c>
    </row>
    <row r="4" spans="1:38" s="10" customFormat="1">
      <c r="A4" s="39" t="s">
        <v>184</v>
      </c>
      <c r="B4" s="39" t="s">
        <v>54</v>
      </c>
      <c r="C4" s="39" t="s">
        <v>190</v>
      </c>
      <c r="D4" s="10" t="s">
        <v>44</v>
      </c>
      <c r="E4" s="10" t="s">
        <v>32</v>
      </c>
      <c r="F4" s="10" t="s">
        <v>45</v>
      </c>
      <c r="G4" s="27" t="s">
        <v>46</v>
      </c>
      <c r="H4" s="39">
        <v>127840</v>
      </c>
      <c r="I4" s="39">
        <f>'Detailed Emissions System 2'!E29</f>
        <v>127838.16144180285</v>
      </c>
      <c r="J4" s="39">
        <f>Q4/N4*60*60*1000</f>
        <v>127838.18613338438</v>
      </c>
      <c r="K4" s="10">
        <v>0.66681380386038402</v>
      </c>
      <c r="L4" s="27">
        <v>2.0100452137573398E-2</v>
      </c>
      <c r="M4" s="42">
        <f>K4/J4</f>
        <v>5.216076854881536E-6</v>
      </c>
      <c r="N4" s="10">
        <v>62.5</v>
      </c>
      <c r="O4" s="10" t="s">
        <v>35</v>
      </c>
      <c r="P4" s="10">
        <v>5.8258080482482901</v>
      </c>
      <c r="Q4" s="10">
        <v>2.2194129537045901</v>
      </c>
      <c r="R4" s="10">
        <v>1.78812818355695</v>
      </c>
      <c r="S4" s="10">
        <v>0.20687786806251399</v>
      </c>
      <c r="T4" s="10">
        <v>4.2144190053240598</v>
      </c>
      <c r="U4" s="10" t="s">
        <v>36</v>
      </c>
      <c r="V4" s="10" t="s">
        <v>37</v>
      </c>
      <c r="Z4" s="10" t="s">
        <v>47</v>
      </c>
      <c r="AA4" s="26" t="s">
        <v>50</v>
      </c>
      <c r="AB4" s="26" t="s">
        <v>51</v>
      </c>
      <c r="AC4" s="10">
        <v>16</v>
      </c>
      <c r="AD4" s="10" t="s">
        <v>48</v>
      </c>
      <c r="AE4" s="10">
        <v>1</v>
      </c>
      <c r="AF4" s="10" t="s">
        <v>174</v>
      </c>
      <c r="AI4" s="10">
        <v>15.5354881286621</v>
      </c>
      <c r="AJ4" s="10" t="s">
        <v>41</v>
      </c>
      <c r="AK4" s="10" t="s">
        <v>42</v>
      </c>
      <c r="AL4" s="10" t="s">
        <v>43</v>
      </c>
    </row>
    <row r="5" spans="1:38" s="10" customFormat="1"/>
    <row r="6" spans="1:38" s="10" customFormat="1">
      <c r="G6" s="72"/>
    </row>
    <row r="7" spans="1:38" s="10" customFormat="1"/>
    <row r="8" spans="1:38" s="10" customFormat="1">
      <c r="A8" s="38" t="s">
        <v>209</v>
      </c>
    </row>
    <row r="9" spans="1:38" s="10" customFormat="1">
      <c r="A9" s="37" t="s">
        <v>210</v>
      </c>
      <c r="B9" s="27"/>
      <c r="C9" s="27"/>
      <c r="D9" s="27"/>
      <c r="P9" s="28"/>
    </row>
    <row r="10" spans="1:38" s="10" customFormat="1">
      <c r="A10" s="40" t="s">
        <v>211</v>
      </c>
      <c r="B10" s="39"/>
      <c r="C10" s="39"/>
      <c r="D10" s="39"/>
      <c r="P10" s="28"/>
    </row>
    <row r="11" spans="1:38" s="10" customFormat="1"/>
    <row r="12" spans="1:38" s="10" customFormat="1"/>
    <row r="13" spans="1:38" s="10" customFormat="1">
      <c r="A13" s="38"/>
    </row>
    <row r="14" spans="1:38" s="10" customFormat="1">
      <c r="A14" s="38"/>
    </row>
    <row r="15" spans="1:38" s="10" customFormat="1">
      <c r="A15" s="38"/>
    </row>
    <row r="16" spans="1:38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4E59-38A6-4E72-A048-1249DD807382}">
  <dimension ref="B1:H14"/>
  <sheetViews>
    <sheetView showGridLines="0" zoomScaleNormal="100" workbookViewId="0">
      <selection activeCell="F14" sqref="F14"/>
    </sheetView>
  </sheetViews>
  <sheetFormatPr baseColWidth="10" defaultRowHeight="14.4"/>
  <cols>
    <col min="1" max="1" width="11.5546875" style="8"/>
    <col min="2" max="2" width="15.77734375" style="8" bestFit="1" customWidth="1"/>
    <col min="3" max="3" width="13.77734375" style="8" customWidth="1"/>
    <col min="4" max="4" width="35" style="8" bestFit="1" customWidth="1"/>
    <col min="5" max="5" width="11.44140625" style="8" bestFit="1" customWidth="1"/>
    <col min="6" max="6" width="12.21875" style="8" customWidth="1"/>
    <col min="7" max="7" width="20.44140625" style="8" bestFit="1" customWidth="1"/>
    <col min="8" max="8" width="20" style="8" bestFit="1" customWidth="1"/>
    <col min="9" max="9" width="13.5546875" style="8" bestFit="1" customWidth="1"/>
    <col min="10" max="10" width="20.77734375" style="8" bestFit="1" customWidth="1"/>
    <col min="11" max="11" width="35" style="8" bestFit="1" customWidth="1"/>
    <col min="12" max="12" width="33.5546875" style="8" bestFit="1" customWidth="1"/>
    <col min="13" max="13" width="19" style="8" bestFit="1" customWidth="1"/>
    <col min="14" max="16384" width="11.5546875" style="8"/>
  </cols>
  <sheetData>
    <row r="1" spans="2:8" ht="15" thickBot="1"/>
    <row r="2" spans="2:8" ht="15" thickBot="1">
      <c r="B2" s="88"/>
      <c r="C2" s="89"/>
      <c r="D2" s="89"/>
      <c r="E2" s="87" t="s">
        <v>247</v>
      </c>
      <c r="F2" s="87" t="s">
        <v>248</v>
      </c>
      <c r="G2" s="8" t="s">
        <v>249</v>
      </c>
    </row>
    <row r="3" spans="2:8">
      <c r="B3" s="55" t="s">
        <v>225</v>
      </c>
      <c r="C3" s="56" t="s">
        <v>181</v>
      </c>
      <c r="D3" s="65" t="s">
        <v>226</v>
      </c>
      <c r="E3" s="62">
        <v>45</v>
      </c>
      <c r="F3" s="57">
        <v>125</v>
      </c>
    </row>
    <row r="4" spans="2:8">
      <c r="B4" s="30" t="s">
        <v>200</v>
      </c>
      <c r="C4" s="29" t="s">
        <v>202</v>
      </c>
      <c r="D4" s="44" t="s">
        <v>201</v>
      </c>
      <c r="E4" s="48">
        <v>158.22200000000001</v>
      </c>
      <c r="F4" s="58">
        <v>158.22200000000001</v>
      </c>
    </row>
    <row r="5" spans="2:8">
      <c r="B5" s="30" t="s">
        <v>3</v>
      </c>
      <c r="C5" s="29" t="s">
        <v>178</v>
      </c>
      <c r="D5" s="44" t="s">
        <v>197</v>
      </c>
      <c r="E5" s="33">
        <f>'Total Emissions'!$J$3</f>
        <v>216999.13677787679</v>
      </c>
      <c r="F5" s="66">
        <f>'Total Emissions'!$J$4</f>
        <v>127838.18613338438</v>
      </c>
    </row>
    <row r="6" spans="2:8">
      <c r="B6" s="30" t="s">
        <v>6</v>
      </c>
      <c r="C6" s="29" t="s">
        <v>181</v>
      </c>
      <c r="D6" s="45" t="s">
        <v>195</v>
      </c>
      <c r="E6" s="63">
        <f>'Total Emissions'!$N$3</f>
        <v>22.5</v>
      </c>
      <c r="F6" s="64">
        <f>'Total Emissions'!$N$4</f>
        <v>62.5</v>
      </c>
    </row>
    <row r="7" spans="2:8">
      <c r="B7" s="30" t="s">
        <v>7</v>
      </c>
      <c r="C7" s="29" t="s">
        <v>181</v>
      </c>
      <c r="D7" s="44" t="s">
        <v>207</v>
      </c>
      <c r="E7" s="34">
        <f>'Detailed Emissions System 1'!$I$30</f>
        <v>9.474904425229818</v>
      </c>
      <c r="F7" s="59">
        <f>'Detailed Emissions System 2'!$I$30</f>
        <v>43.551346336783581</v>
      </c>
    </row>
    <row r="8" spans="2:8">
      <c r="B8" s="30" t="s">
        <v>8</v>
      </c>
      <c r="C8" s="29" t="s">
        <v>181</v>
      </c>
      <c r="D8" s="45" t="s">
        <v>196</v>
      </c>
      <c r="E8" s="34">
        <f>'Total Emissions'!$P$3</f>
        <v>2.8901624679565399</v>
      </c>
      <c r="F8" s="59">
        <f>'Total Emissions'!$P$4</f>
        <v>5.8258080482482901</v>
      </c>
    </row>
    <row r="9" spans="2:8">
      <c r="B9" s="30" t="s">
        <v>9</v>
      </c>
      <c r="C9" s="29" t="s">
        <v>182</v>
      </c>
      <c r="D9" s="45" t="s">
        <v>208</v>
      </c>
      <c r="E9" s="34">
        <f>'Total Emissions'!$Q$3</f>
        <v>1.35624460486173</v>
      </c>
      <c r="F9" s="59">
        <f>'Total Emissions'!$Q$4</f>
        <v>2.2194129537045901</v>
      </c>
    </row>
    <row r="10" spans="2:8">
      <c r="B10" s="30" t="s">
        <v>10</v>
      </c>
      <c r="C10" s="29" t="s">
        <v>182</v>
      </c>
      <c r="D10" s="44" t="s">
        <v>197</v>
      </c>
      <c r="E10" s="34">
        <f>'Total Emissions'!$R$3</f>
        <v>0.52000349989135597</v>
      </c>
      <c r="F10" s="59">
        <f>'Total Emissions'!$R$4</f>
        <v>1.78812818355695</v>
      </c>
    </row>
    <row r="11" spans="2:8">
      <c r="B11" s="30" t="s">
        <v>11</v>
      </c>
      <c r="C11" s="29" t="s">
        <v>182</v>
      </c>
      <c r="D11" s="45" t="s">
        <v>198</v>
      </c>
      <c r="E11" s="34">
        <f>'Total Emissions'!$S$3</f>
        <v>0.17420981947481901</v>
      </c>
      <c r="F11" s="59">
        <f>'Total Emissions'!$S$4</f>
        <v>0.20687786806251399</v>
      </c>
    </row>
    <row r="12" spans="2:8">
      <c r="B12" s="30" t="s">
        <v>12</v>
      </c>
      <c r="C12" s="29" t="s">
        <v>182</v>
      </c>
      <c r="D12" s="45" t="s">
        <v>199</v>
      </c>
      <c r="E12" s="34">
        <f>'Total Emissions'!$T$3</f>
        <v>2.05045792422791</v>
      </c>
      <c r="F12" s="59">
        <f>'Total Emissions'!$T$4</f>
        <v>4.2144190053240598</v>
      </c>
    </row>
    <row r="13" spans="2:8">
      <c r="B13" s="30" t="s">
        <v>4</v>
      </c>
      <c r="C13" s="29" t="s">
        <v>179</v>
      </c>
      <c r="D13" s="45" t="s">
        <v>203</v>
      </c>
      <c r="E13" s="35">
        <f>'Total Emissions'!$K$3</f>
        <v>0.32442755368718801</v>
      </c>
      <c r="F13" s="60">
        <f>'Total Emissions'!$K$4</f>
        <v>0.66681380386038402</v>
      </c>
      <c r="H13" s="9"/>
    </row>
    <row r="14" spans="2:8" ht="15" thickBot="1">
      <c r="B14" s="31" t="s">
        <v>204</v>
      </c>
      <c r="C14" s="32" t="s">
        <v>180</v>
      </c>
      <c r="D14" s="46" t="s">
        <v>205</v>
      </c>
      <c r="E14" s="36">
        <f>'Total Emissions'!$M$3</f>
        <v>1.4950637984301126E-6</v>
      </c>
      <c r="F14" s="61">
        <f>'Total Emissions'!$M$4</f>
        <v>5.216076854881536E-6</v>
      </c>
    </row>
  </sheetData>
  <mergeCells count="1">
    <mergeCell ref="B2:D2"/>
  </mergeCells>
  <pageMargins left="0.7" right="0.7" top="0.78740157499999996" bottom="0.78740157499999996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D7E4-049B-4DBD-9C52-44C3E0AD27E0}">
  <dimension ref="A1:AE35"/>
  <sheetViews>
    <sheetView workbookViewId="0">
      <pane ySplit="1" topLeftCell="A8" activePane="bottomLeft" state="frozen"/>
      <selection pane="bottomLeft" activeCell="E29" sqref="E29"/>
    </sheetView>
  </sheetViews>
  <sheetFormatPr baseColWidth="10" defaultRowHeight="14.4"/>
  <cols>
    <col min="1" max="1" width="46" bestFit="1" customWidth="1"/>
    <col min="2" max="2" width="18.5546875" bestFit="1" customWidth="1"/>
    <col min="3" max="3" width="12.33203125" bestFit="1" customWidth="1"/>
    <col min="4" max="4" width="35.33203125" bestFit="1" customWidth="1"/>
    <col min="5" max="6" width="12" bestFit="1" customWidth="1"/>
    <col min="7" max="7" width="13.21875" bestFit="1" customWidth="1"/>
    <col min="8" max="8" width="10.109375" bestFit="1" customWidth="1"/>
    <col min="9" max="13" width="12" bestFit="1" customWidth="1"/>
    <col min="14" max="14" width="15.77734375" bestFit="1" customWidth="1"/>
    <col min="15" max="15" width="12.77734375" hidden="1" customWidth="1"/>
    <col min="16" max="16" width="15.5546875" hidden="1" customWidth="1"/>
    <col min="17" max="19" width="0" hidden="1" customWidth="1"/>
    <col min="20" max="20" width="55.6640625" bestFit="1" customWidth="1"/>
    <col min="21" max="21" width="13.5546875" hidden="1" customWidth="1"/>
    <col min="22" max="22" width="17.6640625" hidden="1" customWidth="1"/>
    <col min="23" max="23" width="9.5546875" bestFit="1" customWidth="1"/>
    <col min="24" max="24" width="38" bestFit="1" customWidth="1"/>
    <col min="25" max="25" width="9.5546875" bestFit="1" customWidth="1"/>
    <col min="26" max="26" width="41.33203125" bestFit="1" customWidth="1"/>
    <col min="27" max="28" width="0" hidden="1" customWidth="1"/>
    <col min="29" max="29" width="13.109375" bestFit="1" customWidth="1"/>
    <col min="30" max="30" width="13.109375" hidden="1" customWidth="1"/>
    <col min="31" max="31" width="0" hidden="1" customWidth="1"/>
  </cols>
  <sheetData>
    <row r="1" spans="1:31">
      <c r="A1" t="s">
        <v>55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1" t="s">
        <v>19</v>
      </c>
      <c r="V1" s="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56</v>
      </c>
      <c r="B2" s="1" t="s">
        <v>57</v>
      </c>
      <c r="C2" t="s">
        <v>32</v>
      </c>
      <c r="D2" t="s">
        <v>33</v>
      </c>
      <c r="E2">
        <v>19.108591794967602</v>
      </c>
      <c r="F2" s="51">
        <v>1.32688907106819E-5</v>
      </c>
      <c r="G2" s="2">
        <v>6.9440329040039602E-7</v>
      </c>
      <c r="H2">
        <v>22.5</v>
      </c>
      <c r="I2">
        <v>9.8832475872742105</v>
      </c>
      <c r="J2">
        <v>2.8901624679565399</v>
      </c>
      <c r="K2">
        <v>1.19429606199264E-4</v>
      </c>
      <c r="L2" s="2">
        <v>-5.0265873546000001E-5</v>
      </c>
      <c r="M2" s="2">
        <v>1.4698756195833499E-5</v>
      </c>
      <c r="N2" s="2">
        <v>8.3862488849098006E-5</v>
      </c>
      <c r="O2" t="s">
        <v>36</v>
      </c>
      <c r="P2" t="s">
        <v>37</v>
      </c>
      <c r="T2" t="s">
        <v>38</v>
      </c>
      <c r="U2" s="1" t="s">
        <v>50</v>
      </c>
      <c r="V2" s="1" t="s">
        <v>51</v>
      </c>
      <c r="W2">
        <v>8</v>
      </c>
      <c r="X2" t="s">
        <v>39</v>
      </c>
      <c r="Y2">
        <v>1</v>
      </c>
      <c r="Z2" t="s">
        <v>40</v>
      </c>
      <c r="AC2">
        <v>7.7070999145507804</v>
      </c>
      <c r="AD2" t="s">
        <v>41</v>
      </c>
      <c r="AE2" t="s">
        <v>42</v>
      </c>
    </row>
    <row r="3" spans="1:31">
      <c r="A3" t="s">
        <v>58</v>
      </c>
      <c r="B3" s="1" t="s">
        <v>59</v>
      </c>
      <c r="C3" t="s">
        <v>32</v>
      </c>
      <c r="D3" t="s">
        <v>33</v>
      </c>
      <c r="E3">
        <v>39.1295773983001</v>
      </c>
      <c r="F3" s="51">
        <v>4.3566950661269997E-5</v>
      </c>
      <c r="G3" s="2">
        <v>1.11340703709796E-6</v>
      </c>
      <c r="H3">
        <v>22.5</v>
      </c>
      <c r="I3" s="2">
        <v>7.8300346546857893E-5</v>
      </c>
      <c r="J3">
        <v>2.8901624679565399</v>
      </c>
      <c r="K3">
        <v>2.4459524899721099E-4</v>
      </c>
      <c r="L3" s="2">
        <v>-8.33333999997523E-10</v>
      </c>
      <c r="M3" s="2">
        <v>3.0758889574176799E-5</v>
      </c>
      <c r="N3">
        <v>2.7535330523738798E-4</v>
      </c>
      <c r="O3" t="s">
        <v>36</v>
      </c>
      <c r="P3" t="s">
        <v>37</v>
      </c>
      <c r="T3" t="s">
        <v>38</v>
      </c>
      <c r="U3" s="1" t="s">
        <v>50</v>
      </c>
      <c r="V3" s="1" t="s">
        <v>51</v>
      </c>
      <c r="W3">
        <v>8</v>
      </c>
      <c r="X3" t="s">
        <v>39</v>
      </c>
      <c r="Y3">
        <v>1</v>
      </c>
      <c r="Z3" t="s">
        <v>40</v>
      </c>
      <c r="AC3">
        <v>7.7070999145507804</v>
      </c>
      <c r="AD3" t="s">
        <v>41</v>
      </c>
      <c r="AE3" t="s">
        <v>42</v>
      </c>
    </row>
    <row r="4" spans="1:31">
      <c r="A4" t="s">
        <v>60</v>
      </c>
      <c r="B4" s="1" t="s">
        <v>61</v>
      </c>
      <c r="C4" t="s">
        <v>32</v>
      </c>
      <c r="D4" t="s">
        <v>33</v>
      </c>
      <c r="E4">
        <v>9643.9481201171802</v>
      </c>
      <c r="F4" s="51">
        <v>1.0761690994623201E-2</v>
      </c>
      <c r="G4" s="2">
        <v>1.1159010170157601E-6</v>
      </c>
      <c r="H4">
        <v>22.5</v>
      </c>
      <c r="I4" s="2">
        <v>2.5925298896084598E-6</v>
      </c>
      <c r="J4">
        <v>2.8901624679565399</v>
      </c>
      <c r="K4">
        <v>6.0274694339930997E-2</v>
      </c>
      <c r="L4" s="2">
        <v>6.9444499999974303E-9</v>
      </c>
      <c r="M4">
        <v>7.7416996878177701E-3</v>
      </c>
      <c r="N4">
        <v>6.8016400972198701E-2</v>
      </c>
      <c r="O4" t="s">
        <v>36</v>
      </c>
      <c r="P4" t="s">
        <v>37</v>
      </c>
      <c r="T4" t="s">
        <v>38</v>
      </c>
      <c r="U4" s="1" t="s">
        <v>50</v>
      </c>
      <c r="V4" s="1" t="s">
        <v>51</v>
      </c>
      <c r="W4">
        <v>8</v>
      </c>
      <c r="X4" t="s">
        <v>39</v>
      </c>
      <c r="Y4">
        <v>1</v>
      </c>
      <c r="Z4" t="s">
        <v>40</v>
      </c>
      <c r="AC4">
        <v>7.7070999145507804</v>
      </c>
      <c r="AD4" t="s">
        <v>41</v>
      </c>
      <c r="AE4" t="s">
        <v>42</v>
      </c>
    </row>
    <row r="5" spans="1:31">
      <c r="A5" t="s">
        <v>62</v>
      </c>
      <c r="B5" s="1" t="s">
        <v>63</v>
      </c>
      <c r="C5" t="s">
        <v>32</v>
      </c>
      <c r="D5" t="s">
        <v>33</v>
      </c>
      <c r="E5">
        <v>440.37433481216402</v>
      </c>
      <c r="F5" s="51">
        <v>6.5477558264716404E-4</v>
      </c>
      <c r="G5" s="2">
        <v>1.4868613179698401E-6</v>
      </c>
      <c r="H5">
        <v>22.5</v>
      </c>
      <c r="I5">
        <v>8.4399243938850006</v>
      </c>
      <c r="J5">
        <v>2.8901624679565399</v>
      </c>
      <c r="K5">
        <v>2.7523624092340498E-3</v>
      </c>
      <c r="L5">
        <v>1.0324283259419999E-3</v>
      </c>
      <c r="M5">
        <v>3.5354390000215998E-4</v>
      </c>
      <c r="N5">
        <v>4.13833463517819E-3</v>
      </c>
      <c r="O5" t="s">
        <v>36</v>
      </c>
      <c r="P5" t="s">
        <v>37</v>
      </c>
      <c r="T5" t="s">
        <v>38</v>
      </c>
      <c r="U5" s="1" t="s">
        <v>50</v>
      </c>
      <c r="V5" s="1" t="s">
        <v>51</v>
      </c>
      <c r="W5">
        <v>8</v>
      </c>
      <c r="X5" t="s">
        <v>39</v>
      </c>
      <c r="Y5">
        <v>1</v>
      </c>
      <c r="Z5" t="s">
        <v>40</v>
      </c>
      <c r="AC5">
        <v>7.7070999145507804</v>
      </c>
      <c r="AD5" t="s">
        <v>41</v>
      </c>
      <c r="AE5" t="s">
        <v>42</v>
      </c>
    </row>
    <row r="6" spans="1:31">
      <c r="A6" t="s">
        <v>64</v>
      </c>
      <c r="B6" s="1" t="s">
        <v>65</v>
      </c>
      <c r="C6" t="s">
        <v>32</v>
      </c>
      <c r="D6" t="s">
        <v>33</v>
      </c>
      <c r="E6">
        <v>693.94345784187306</v>
      </c>
      <c r="F6" s="51">
        <v>9.6473096727669105E-4</v>
      </c>
      <c r="G6" s="2">
        <v>1.3902163293970599E-6</v>
      </c>
      <c r="H6">
        <v>22.5</v>
      </c>
      <c r="I6">
        <v>6.2412152124638496</v>
      </c>
      <c r="J6">
        <v>2.8901624679565399</v>
      </c>
      <c r="K6">
        <v>4.3371473923325497E-3</v>
      </c>
      <c r="L6">
        <v>1.2030659624519999E-3</v>
      </c>
      <c r="M6">
        <v>5.5711171553873601E-4</v>
      </c>
      <c r="N6">
        <v>6.09732507032328E-3</v>
      </c>
      <c r="O6" t="s">
        <v>36</v>
      </c>
      <c r="P6" t="s">
        <v>37</v>
      </c>
      <c r="T6" t="s">
        <v>38</v>
      </c>
      <c r="U6" s="1" t="s">
        <v>50</v>
      </c>
      <c r="V6" s="1" t="s">
        <v>51</v>
      </c>
      <c r="W6">
        <v>8</v>
      </c>
      <c r="X6" t="s">
        <v>39</v>
      </c>
      <c r="Y6">
        <v>1</v>
      </c>
      <c r="Z6" t="s">
        <v>40</v>
      </c>
      <c r="AC6">
        <v>7.7070999145507804</v>
      </c>
      <c r="AD6" t="s">
        <v>41</v>
      </c>
      <c r="AE6" t="s">
        <v>42</v>
      </c>
    </row>
    <row r="7" spans="1:31">
      <c r="A7" t="s">
        <v>66</v>
      </c>
      <c r="B7" s="1" t="s">
        <v>67</v>
      </c>
      <c r="C7" t="s">
        <v>32</v>
      </c>
      <c r="D7" t="s">
        <v>33</v>
      </c>
      <c r="E7">
        <v>230.988897323608</v>
      </c>
      <c r="F7" s="51">
        <v>3.8675504481494501E-4</v>
      </c>
      <c r="G7" s="2">
        <v>1.67434656317433E-6</v>
      </c>
      <c r="H7">
        <v>22.5</v>
      </c>
      <c r="I7">
        <v>12.7060137584503</v>
      </c>
      <c r="J7">
        <v>2.8901624679565399</v>
      </c>
      <c r="K7">
        <v>1.44368378072977E-3</v>
      </c>
      <c r="L7">
        <v>8.1525704109399995E-4</v>
      </c>
      <c r="M7">
        <v>1.85441405773808E-4</v>
      </c>
      <c r="N7">
        <v>2.4443822275975798E-3</v>
      </c>
      <c r="O7" t="s">
        <v>36</v>
      </c>
      <c r="P7" t="s">
        <v>37</v>
      </c>
      <c r="T7" t="s">
        <v>38</v>
      </c>
      <c r="U7" s="1" t="s">
        <v>50</v>
      </c>
      <c r="V7" s="1" t="s">
        <v>51</v>
      </c>
      <c r="W7">
        <v>8</v>
      </c>
      <c r="X7" t="s">
        <v>39</v>
      </c>
      <c r="Y7">
        <v>1</v>
      </c>
      <c r="Z7" t="s">
        <v>40</v>
      </c>
      <c r="AC7">
        <v>7.7070999145507804</v>
      </c>
      <c r="AD7" t="s">
        <v>41</v>
      </c>
      <c r="AE7" t="s">
        <v>42</v>
      </c>
    </row>
    <row r="8" spans="1:31">
      <c r="A8" t="s">
        <v>68</v>
      </c>
      <c r="B8" s="1" t="s">
        <v>69</v>
      </c>
      <c r="C8" t="s">
        <v>32</v>
      </c>
      <c r="D8" t="s">
        <v>33</v>
      </c>
      <c r="E8">
        <v>292.00345396995499</v>
      </c>
      <c r="F8" s="51">
        <v>4.5575825543448802E-4</v>
      </c>
      <c r="G8" s="2">
        <v>1.5607984840565E-6</v>
      </c>
      <c r="H8">
        <v>22.5</v>
      </c>
      <c r="I8">
        <v>10.1224295694317</v>
      </c>
      <c r="J8">
        <v>2.8901624679565399</v>
      </c>
      <c r="K8">
        <v>1.8250253811478499E-3</v>
      </c>
      <c r="L8">
        <v>8.2104760128199998E-4</v>
      </c>
      <c r="M8">
        <v>2.34425655145746E-4</v>
      </c>
      <c r="N8">
        <v>2.8804986375756099E-3</v>
      </c>
      <c r="O8" t="s">
        <v>36</v>
      </c>
      <c r="P8" t="s">
        <v>37</v>
      </c>
      <c r="T8" t="s">
        <v>38</v>
      </c>
      <c r="U8" s="1" t="s">
        <v>50</v>
      </c>
      <c r="V8" s="1" t="s">
        <v>51</v>
      </c>
      <c r="W8">
        <v>8</v>
      </c>
      <c r="X8" t="s">
        <v>39</v>
      </c>
      <c r="Y8">
        <v>1</v>
      </c>
      <c r="Z8" t="s">
        <v>40</v>
      </c>
      <c r="AC8">
        <v>7.7070999145507804</v>
      </c>
      <c r="AD8" t="s">
        <v>41</v>
      </c>
      <c r="AE8" t="s">
        <v>42</v>
      </c>
    </row>
    <row r="9" spans="1:31">
      <c r="A9" t="s">
        <v>70</v>
      </c>
      <c r="B9" s="1" t="s">
        <v>71</v>
      </c>
      <c r="C9" t="s">
        <v>32</v>
      </c>
      <c r="D9" t="s">
        <v>33</v>
      </c>
      <c r="E9">
        <v>168.891696453094</v>
      </c>
      <c r="F9" s="52">
        <f>N9*'Emissions Calculation Summary'!$E$4/1000</f>
        <v>2.4246442976280779E-4</v>
      </c>
      <c r="G9" s="49">
        <f>F9/E9</f>
        <v>1.4356207845312693E-6</v>
      </c>
      <c r="H9">
        <v>22.5</v>
      </c>
      <c r="I9">
        <v>7.2742888998214497</v>
      </c>
      <c r="J9">
        <v>2.8901624679565399</v>
      </c>
      <c r="K9" s="43">
        <f>H9*$E9 / 60 / 60 / 1000</f>
        <v>1.0555731028318374E-3</v>
      </c>
      <c r="L9" s="43">
        <f t="shared" ref="L9" si="0">I9*$E9 / 60 / 60 / 1000</f>
        <v>3.4126860910576532E-4</v>
      </c>
      <c r="M9" s="43">
        <f t="shared" ref="M9" si="1">J9*$E9 / 60 / 60 / 1000</f>
        <v>1.3559012284395584E-4</v>
      </c>
      <c r="N9" s="43">
        <f>K9+L9+M9</f>
        <v>1.5324318347815587E-3</v>
      </c>
      <c r="O9" t="s">
        <v>36</v>
      </c>
      <c r="P9" t="s">
        <v>37</v>
      </c>
      <c r="T9" t="s">
        <v>38</v>
      </c>
      <c r="U9" s="1" t="s">
        <v>50</v>
      </c>
      <c r="V9" s="1" t="s">
        <v>51</v>
      </c>
      <c r="W9">
        <v>8</v>
      </c>
      <c r="X9" t="s">
        <v>39</v>
      </c>
      <c r="Y9">
        <v>1</v>
      </c>
      <c r="Z9" t="s">
        <v>40</v>
      </c>
      <c r="AC9">
        <v>7.7070999145507804</v>
      </c>
      <c r="AD9" t="s">
        <v>41</v>
      </c>
      <c r="AE9" t="s">
        <v>42</v>
      </c>
    </row>
    <row r="10" spans="1:31">
      <c r="A10" t="s">
        <v>72</v>
      </c>
      <c r="B10" s="1" t="s">
        <v>73</v>
      </c>
      <c r="C10" t="s">
        <v>32</v>
      </c>
      <c r="D10" t="s">
        <v>33</v>
      </c>
      <c r="E10">
        <v>225.988627433776</v>
      </c>
      <c r="F10" s="51">
        <v>4.3009556825472601E-4</v>
      </c>
      <c r="G10" s="2">
        <v>1.90317380658263E-6</v>
      </c>
      <c r="H10">
        <v>22.5</v>
      </c>
      <c r="I10">
        <v>17.912481315592402</v>
      </c>
      <c r="J10">
        <v>2.8901624679565399</v>
      </c>
      <c r="K10">
        <v>1.41243341118096E-3</v>
      </c>
      <c r="L10">
        <v>1.1244433995539901E-3</v>
      </c>
      <c r="M10">
        <v>1.8142764916774599E-4</v>
      </c>
      <c r="N10">
        <v>2.71830445990271E-3</v>
      </c>
      <c r="O10" t="s">
        <v>36</v>
      </c>
      <c r="P10" t="s">
        <v>37</v>
      </c>
      <c r="T10" t="s">
        <v>38</v>
      </c>
      <c r="U10" s="1" t="s">
        <v>50</v>
      </c>
      <c r="V10" s="1" t="s">
        <v>51</v>
      </c>
      <c r="W10">
        <v>8</v>
      </c>
      <c r="X10" t="s">
        <v>39</v>
      </c>
      <c r="Y10">
        <v>1</v>
      </c>
      <c r="Z10" t="s">
        <v>40</v>
      </c>
      <c r="AC10">
        <v>7.7070999145507804</v>
      </c>
      <c r="AD10" t="s">
        <v>41</v>
      </c>
      <c r="AE10" t="s">
        <v>42</v>
      </c>
    </row>
    <row r="11" spans="1:31">
      <c r="A11" t="s">
        <v>74</v>
      </c>
      <c r="B11" s="1" t="s">
        <v>75</v>
      </c>
      <c r="C11" t="s">
        <v>32</v>
      </c>
      <c r="D11" t="s">
        <v>33</v>
      </c>
      <c r="E11">
        <v>113.810746908187</v>
      </c>
      <c r="F11" s="51">
        <v>1.6622592156915499E-4</v>
      </c>
      <c r="G11" s="2">
        <v>1.46055003155726E-6</v>
      </c>
      <c r="H11">
        <v>22.5</v>
      </c>
      <c r="I11">
        <v>7.84125932615156</v>
      </c>
      <c r="J11">
        <v>2.8901624679565399</v>
      </c>
      <c r="K11">
        <v>7.1132546216250104E-4</v>
      </c>
      <c r="L11">
        <v>2.4789242053599903E-4</v>
      </c>
      <c r="M11" s="2">
        <v>9.1368771301291495E-5</v>
      </c>
      <c r="N11">
        <v>1.0505866539997899E-3</v>
      </c>
      <c r="O11" t="s">
        <v>36</v>
      </c>
      <c r="P11" t="s">
        <v>37</v>
      </c>
      <c r="T11" t="s">
        <v>38</v>
      </c>
      <c r="U11" s="1" t="s">
        <v>50</v>
      </c>
      <c r="V11" s="1" t="s">
        <v>51</v>
      </c>
      <c r="W11">
        <v>8</v>
      </c>
      <c r="X11" t="s">
        <v>39</v>
      </c>
      <c r="Y11">
        <v>1</v>
      </c>
      <c r="Z11" t="s">
        <v>40</v>
      </c>
      <c r="AC11">
        <v>7.7070999145507804</v>
      </c>
      <c r="AD11" t="s">
        <v>41</v>
      </c>
      <c r="AE11" t="s">
        <v>42</v>
      </c>
    </row>
    <row r="12" spans="1:31">
      <c r="A12" t="s">
        <v>76</v>
      </c>
      <c r="B12" s="1" t="s">
        <v>77</v>
      </c>
      <c r="C12" t="s">
        <v>32</v>
      </c>
      <c r="D12" t="s">
        <v>33</v>
      </c>
      <c r="E12">
        <v>118.84641432762101</v>
      </c>
      <c r="F12" s="51">
        <v>1.7058764893143399E-4</v>
      </c>
      <c r="G12" s="2">
        <v>1.43536431855959E-6</v>
      </c>
      <c r="H12">
        <v>22.5</v>
      </c>
      <c r="I12">
        <v>7.2683942950626204</v>
      </c>
      <c r="J12">
        <v>2.8901624679565399</v>
      </c>
      <c r="K12">
        <v>7.4279466271399898E-4</v>
      </c>
      <c r="L12">
        <v>2.3994796973599901E-4</v>
      </c>
      <c r="M12" s="2">
        <v>9.5411157360721701E-5</v>
      </c>
      <c r="N12">
        <v>1.07815378981072E-3</v>
      </c>
      <c r="O12" t="s">
        <v>36</v>
      </c>
      <c r="P12" t="s">
        <v>37</v>
      </c>
      <c r="T12" t="s">
        <v>38</v>
      </c>
      <c r="U12" s="1" t="s">
        <v>50</v>
      </c>
      <c r="V12" s="1" t="s">
        <v>51</v>
      </c>
      <c r="W12">
        <v>8</v>
      </c>
      <c r="X12" t="s">
        <v>39</v>
      </c>
      <c r="Y12">
        <v>1</v>
      </c>
      <c r="Z12" t="s">
        <v>40</v>
      </c>
      <c r="AC12">
        <v>7.7070999145507804</v>
      </c>
      <c r="AD12" t="s">
        <v>41</v>
      </c>
      <c r="AE12" t="s">
        <v>42</v>
      </c>
    </row>
    <row r="13" spans="1:31">
      <c r="A13" t="s">
        <v>78</v>
      </c>
      <c r="B13" s="1" t="s">
        <v>79</v>
      </c>
      <c r="C13" t="s">
        <v>32</v>
      </c>
      <c r="D13" t="s">
        <v>33</v>
      </c>
      <c r="E13">
        <v>101.636555671691</v>
      </c>
      <c r="F13" s="51">
        <v>1.4704902279205601E-4</v>
      </c>
      <c r="G13" s="2">
        <v>1.4468171239869101E-6</v>
      </c>
      <c r="H13">
        <v>22.5</v>
      </c>
      <c r="I13">
        <v>7.5290361274060196</v>
      </c>
      <c r="J13">
        <v>2.8901624679565399</v>
      </c>
      <c r="K13">
        <v>6.3523102551699096E-4</v>
      </c>
      <c r="L13">
        <v>2.12558781158E-4</v>
      </c>
      <c r="M13" s="2">
        <v>8.1594367409881102E-5</v>
      </c>
      <c r="N13">
        <v>9.2938417408487597E-4</v>
      </c>
      <c r="O13" t="s">
        <v>36</v>
      </c>
      <c r="P13" t="s">
        <v>37</v>
      </c>
      <c r="T13" t="s">
        <v>38</v>
      </c>
      <c r="U13" s="1" t="s">
        <v>50</v>
      </c>
      <c r="V13" s="1" t="s">
        <v>51</v>
      </c>
      <c r="W13">
        <v>8</v>
      </c>
      <c r="X13" t="s">
        <v>39</v>
      </c>
      <c r="Y13">
        <v>1</v>
      </c>
      <c r="Z13" t="s">
        <v>40</v>
      </c>
      <c r="AC13">
        <v>7.7070999145507804</v>
      </c>
      <c r="AD13" t="s">
        <v>41</v>
      </c>
      <c r="AE13" t="s">
        <v>42</v>
      </c>
    </row>
    <row r="14" spans="1:31">
      <c r="A14" t="s">
        <v>80</v>
      </c>
      <c r="B14" s="1" t="s">
        <v>81</v>
      </c>
      <c r="C14" t="s">
        <v>32</v>
      </c>
      <c r="D14" t="s">
        <v>33</v>
      </c>
      <c r="E14">
        <v>129.97445726394599</v>
      </c>
      <c r="F14" s="51">
        <v>1.9324248502915499E-4</v>
      </c>
      <c r="G14" s="2">
        <v>1.48677320448221E-6</v>
      </c>
      <c r="H14">
        <v>22.5</v>
      </c>
      <c r="I14">
        <v>8.4380957097912894</v>
      </c>
      <c r="J14">
        <v>2.8901624679565399</v>
      </c>
      <c r="K14">
        <v>8.1234612315893295E-4</v>
      </c>
      <c r="L14">
        <v>3.0464635482799901E-4</v>
      </c>
      <c r="M14">
        <v>1.04345168036725E-4</v>
      </c>
      <c r="N14">
        <v>1.22133764602365E-3</v>
      </c>
      <c r="O14" t="s">
        <v>36</v>
      </c>
      <c r="P14" t="s">
        <v>37</v>
      </c>
      <c r="T14" t="s">
        <v>38</v>
      </c>
      <c r="U14" s="1" t="s">
        <v>50</v>
      </c>
      <c r="V14" s="1" t="s">
        <v>51</v>
      </c>
      <c r="W14">
        <v>8</v>
      </c>
      <c r="X14" t="s">
        <v>39</v>
      </c>
      <c r="Y14">
        <v>1</v>
      </c>
      <c r="Z14" t="s">
        <v>40</v>
      </c>
      <c r="AC14">
        <v>7.7070999145507804</v>
      </c>
      <c r="AD14" t="s">
        <v>41</v>
      </c>
      <c r="AE14" t="s">
        <v>42</v>
      </c>
    </row>
    <row r="15" spans="1:31">
      <c r="A15" t="s">
        <v>82</v>
      </c>
      <c r="B15" s="1" t="s">
        <v>83</v>
      </c>
      <c r="C15" t="s">
        <v>32</v>
      </c>
      <c r="D15" t="s">
        <v>33</v>
      </c>
      <c r="E15">
        <v>86.5043590068817</v>
      </c>
      <c r="F15" s="51">
        <v>1.4852290188561101E-4</v>
      </c>
      <c r="G15" s="2">
        <v>1.7169466400537199E-6</v>
      </c>
      <c r="H15">
        <v>22.5</v>
      </c>
      <c r="I15">
        <v>13.675319188379</v>
      </c>
      <c r="J15">
        <v>2.8901624679565399</v>
      </c>
      <c r="K15">
        <v>5.4065563529730101E-4</v>
      </c>
      <c r="L15">
        <v>3.28597762878E-4</v>
      </c>
      <c r="M15" s="2">
        <v>6.9446036072846803E-5</v>
      </c>
      <c r="N15">
        <v>9.3869943424815196E-4</v>
      </c>
      <c r="O15" t="s">
        <v>36</v>
      </c>
      <c r="P15" t="s">
        <v>37</v>
      </c>
      <c r="T15" t="s">
        <v>38</v>
      </c>
      <c r="U15" s="1" t="s">
        <v>50</v>
      </c>
      <c r="V15" s="1" t="s">
        <v>51</v>
      </c>
      <c r="W15">
        <v>8</v>
      </c>
      <c r="X15" t="s">
        <v>39</v>
      </c>
      <c r="Y15">
        <v>1</v>
      </c>
      <c r="Z15" t="s">
        <v>40</v>
      </c>
      <c r="AC15">
        <v>7.7070999145507804</v>
      </c>
      <c r="AD15" t="s">
        <v>41</v>
      </c>
      <c r="AE15" t="s">
        <v>42</v>
      </c>
    </row>
    <row r="16" spans="1:31">
      <c r="A16" t="s">
        <v>84</v>
      </c>
      <c r="B16" s="1" t="s">
        <v>85</v>
      </c>
      <c r="C16" t="s">
        <v>32</v>
      </c>
      <c r="D16" t="s">
        <v>33</v>
      </c>
      <c r="E16">
        <v>133.22669315338101</v>
      </c>
      <c r="F16" s="51">
        <v>1.92140642254498E-4</v>
      </c>
      <c r="G16" s="2">
        <v>1.4422093268444299E-6</v>
      </c>
      <c r="H16">
        <v>22.5</v>
      </c>
      <c r="I16">
        <v>7.4241601173116996</v>
      </c>
      <c r="J16">
        <v>2.8901624679565399</v>
      </c>
      <c r="K16">
        <v>8.3267175704240803E-4</v>
      </c>
      <c r="L16">
        <v>2.7474605312999902E-4</v>
      </c>
      <c r="M16">
        <v>1.0695593212954701E-4</v>
      </c>
      <c r="N16">
        <v>1.2143737423019399E-3</v>
      </c>
      <c r="O16" t="s">
        <v>36</v>
      </c>
      <c r="P16" t="s">
        <v>37</v>
      </c>
      <c r="T16" t="s">
        <v>38</v>
      </c>
      <c r="U16" s="1" t="s">
        <v>50</v>
      </c>
      <c r="V16" s="1" t="s">
        <v>51</v>
      </c>
      <c r="W16">
        <v>8</v>
      </c>
      <c r="X16" t="s">
        <v>39</v>
      </c>
      <c r="Y16">
        <v>1</v>
      </c>
      <c r="Z16" t="s">
        <v>40</v>
      </c>
      <c r="AC16">
        <v>7.7070999145507804</v>
      </c>
      <c r="AD16" t="s">
        <v>41</v>
      </c>
      <c r="AE16" t="s">
        <v>42</v>
      </c>
    </row>
    <row r="17" spans="1:31">
      <c r="A17" t="s">
        <v>86</v>
      </c>
      <c r="B17" s="1" t="s">
        <v>87</v>
      </c>
      <c r="C17" t="s">
        <v>32</v>
      </c>
      <c r="D17" t="s">
        <v>33</v>
      </c>
      <c r="E17">
        <v>653.94813179969697</v>
      </c>
      <c r="F17" s="52">
        <f>N17*'Emissions Calculation Summary'!$E$4/1000</f>
        <v>9.163195791034481E-4</v>
      </c>
      <c r="G17" s="49">
        <f>F17/E17</f>
        <v>1.4012114027785233E-6</v>
      </c>
      <c r="H17">
        <v>22.5</v>
      </c>
      <c r="I17">
        <v>6.4913777097853904</v>
      </c>
      <c r="J17">
        <v>2.8901624679565399</v>
      </c>
      <c r="K17" s="43">
        <f>H17*$E17 / 60 / 60 / 1000</f>
        <v>4.0871758237481064E-3</v>
      </c>
      <c r="L17" s="43">
        <f t="shared" ref="L17" si="2">I17*$E17 / 60 / 60 / 1000</f>
        <v>1.1791734239223197E-3</v>
      </c>
      <c r="M17" s="43">
        <f t="shared" ref="M17" si="3">J17*$E17 / 60 / 60 / 1000</f>
        <v>5.2500454069938352E-4</v>
      </c>
      <c r="N17" s="43">
        <f>K17+L17+M17</f>
        <v>5.7913537883698095E-3</v>
      </c>
      <c r="O17" t="s">
        <v>36</v>
      </c>
      <c r="P17" t="s">
        <v>37</v>
      </c>
      <c r="T17" t="s">
        <v>38</v>
      </c>
      <c r="U17" s="1" t="s">
        <v>50</v>
      </c>
      <c r="V17" s="1" t="s">
        <v>51</v>
      </c>
      <c r="W17">
        <v>8</v>
      </c>
      <c r="X17" t="s">
        <v>39</v>
      </c>
      <c r="Y17">
        <v>1</v>
      </c>
      <c r="Z17" t="s">
        <v>40</v>
      </c>
      <c r="AC17">
        <v>7.7070999145507804</v>
      </c>
      <c r="AD17" t="s">
        <v>41</v>
      </c>
      <c r="AE17" t="s">
        <v>42</v>
      </c>
    </row>
    <row r="18" spans="1:31">
      <c r="A18" t="s">
        <v>88</v>
      </c>
      <c r="B18" s="1" t="s">
        <v>89</v>
      </c>
      <c r="C18" t="s">
        <v>32</v>
      </c>
      <c r="D18" t="s">
        <v>33</v>
      </c>
      <c r="E18">
        <v>597.02627778053204</v>
      </c>
      <c r="F18" s="51">
        <v>8.4345677602527401E-4</v>
      </c>
      <c r="G18" s="2">
        <v>1.41276397820889E-6</v>
      </c>
      <c r="H18">
        <v>22.5</v>
      </c>
      <c r="I18">
        <v>6.7542337141518898</v>
      </c>
      <c r="J18">
        <v>2.8901624679565399</v>
      </c>
      <c r="K18">
        <v>3.7314164415001802E-3</v>
      </c>
      <c r="L18">
        <v>1.120122840542E-3</v>
      </c>
      <c r="M18">
        <v>4.7930457042636202E-4</v>
      </c>
      <c r="N18">
        <v>5.3308438524685402E-3</v>
      </c>
      <c r="O18" t="s">
        <v>36</v>
      </c>
      <c r="P18" t="s">
        <v>37</v>
      </c>
      <c r="T18" t="s">
        <v>38</v>
      </c>
      <c r="U18" s="1" t="s">
        <v>50</v>
      </c>
      <c r="V18" s="1" t="s">
        <v>51</v>
      </c>
      <c r="W18">
        <v>8</v>
      </c>
      <c r="X18" t="s">
        <v>39</v>
      </c>
      <c r="Y18">
        <v>1</v>
      </c>
      <c r="Z18" t="s">
        <v>40</v>
      </c>
      <c r="AC18">
        <v>7.7070999145507804</v>
      </c>
      <c r="AD18" t="s">
        <v>41</v>
      </c>
      <c r="AE18" t="s">
        <v>42</v>
      </c>
    </row>
    <row r="19" spans="1:31">
      <c r="A19" t="s">
        <v>90</v>
      </c>
      <c r="B19" s="1" t="s">
        <v>91</v>
      </c>
      <c r="C19" t="s">
        <v>32</v>
      </c>
      <c r="D19" t="s">
        <v>33</v>
      </c>
      <c r="E19">
        <v>566.96197295188904</v>
      </c>
      <c r="F19" s="51">
        <v>7.9820547790859005E-4</v>
      </c>
      <c r="G19" s="2">
        <v>1.4078638258375799E-6</v>
      </c>
      <c r="H19">
        <v>22.5</v>
      </c>
      <c r="I19">
        <v>6.6427258542200898</v>
      </c>
      <c r="J19">
        <v>2.8901624679565399</v>
      </c>
      <c r="K19">
        <v>3.54351883530616E-3</v>
      </c>
      <c r="L19">
        <v>1.0461572258139899E-3</v>
      </c>
      <c r="M19">
        <v>4.5516901673618699E-4</v>
      </c>
      <c r="N19">
        <v>5.0448450778563499E-3</v>
      </c>
      <c r="O19" t="s">
        <v>36</v>
      </c>
      <c r="P19" t="s">
        <v>37</v>
      </c>
      <c r="T19" t="s">
        <v>38</v>
      </c>
      <c r="U19" s="1" t="s">
        <v>50</v>
      </c>
      <c r="V19" s="1" t="s">
        <v>51</v>
      </c>
      <c r="W19">
        <v>8</v>
      </c>
      <c r="X19" t="s">
        <v>39</v>
      </c>
      <c r="Y19">
        <v>1</v>
      </c>
      <c r="Z19" t="s">
        <v>40</v>
      </c>
      <c r="AC19">
        <v>7.7070999145507804</v>
      </c>
      <c r="AD19" t="s">
        <v>41</v>
      </c>
      <c r="AE19" t="s">
        <v>42</v>
      </c>
    </row>
    <row r="20" spans="1:31">
      <c r="A20" t="s">
        <v>92</v>
      </c>
      <c r="B20" s="1" t="s">
        <v>93</v>
      </c>
      <c r="C20" t="s">
        <v>32</v>
      </c>
      <c r="D20" t="s">
        <v>33</v>
      </c>
      <c r="E20">
        <v>514.92497968673695</v>
      </c>
      <c r="F20" s="51">
        <v>7.1213496276996001E-4</v>
      </c>
      <c r="G20" s="2">
        <v>1.38298766794574E-6</v>
      </c>
      <c r="H20">
        <v>22.5</v>
      </c>
      <c r="I20">
        <v>6.0767420954951099</v>
      </c>
      <c r="J20">
        <v>2.8901624679565399</v>
      </c>
      <c r="K20">
        <v>3.2182849675417E-3</v>
      </c>
      <c r="L20">
        <v>8.6918236201200102E-4</v>
      </c>
      <c r="M20">
        <v>4.1339198691280998E-4</v>
      </c>
      <c r="N20">
        <v>4.5008593164665E-3</v>
      </c>
      <c r="O20" t="s">
        <v>36</v>
      </c>
      <c r="P20" t="s">
        <v>37</v>
      </c>
      <c r="T20" t="s">
        <v>38</v>
      </c>
      <c r="U20" s="1" t="s">
        <v>50</v>
      </c>
      <c r="V20" s="1" t="s">
        <v>51</v>
      </c>
      <c r="W20">
        <v>8</v>
      </c>
      <c r="X20" t="s">
        <v>39</v>
      </c>
      <c r="Y20">
        <v>1</v>
      </c>
      <c r="Z20" t="s">
        <v>40</v>
      </c>
      <c r="AC20">
        <v>7.7070999145507804</v>
      </c>
      <c r="AD20" t="s">
        <v>41</v>
      </c>
      <c r="AE20" t="s">
        <v>42</v>
      </c>
    </row>
    <row r="21" spans="1:31">
      <c r="A21" t="s">
        <v>94</v>
      </c>
      <c r="B21" s="1" t="s">
        <v>95</v>
      </c>
      <c r="C21" t="s">
        <v>32</v>
      </c>
      <c r="D21" t="s">
        <v>33</v>
      </c>
      <c r="E21">
        <v>210.092772483825</v>
      </c>
      <c r="F21" s="51">
        <v>3.1265684290407002E-4</v>
      </c>
      <c r="G21" s="2">
        <v>1.4881862455399199E-6</v>
      </c>
      <c r="H21">
        <v>22.5</v>
      </c>
      <c r="I21">
        <v>8.4702755023981897</v>
      </c>
      <c r="J21">
        <v>2.8901624679565399</v>
      </c>
      <c r="K21">
        <v>1.3130837917327801E-3</v>
      </c>
      <c r="L21">
        <v>4.9431456211799997E-4</v>
      </c>
      <c r="M21">
        <v>1.68665928638837E-4</v>
      </c>
      <c r="N21">
        <v>1.9760642824896099E-3</v>
      </c>
      <c r="O21" t="s">
        <v>36</v>
      </c>
      <c r="P21" t="s">
        <v>37</v>
      </c>
      <c r="T21" t="s">
        <v>38</v>
      </c>
      <c r="U21" s="1" t="s">
        <v>50</v>
      </c>
      <c r="V21" s="1" t="s">
        <v>51</v>
      </c>
      <c r="W21">
        <v>8</v>
      </c>
      <c r="X21" t="s">
        <v>39</v>
      </c>
      <c r="Y21">
        <v>1</v>
      </c>
      <c r="Z21" t="s">
        <v>40</v>
      </c>
      <c r="AC21">
        <v>7.7070999145507804</v>
      </c>
      <c r="AD21" t="s">
        <v>41</v>
      </c>
      <c r="AE21" t="s">
        <v>42</v>
      </c>
    </row>
    <row r="22" spans="1:31">
      <c r="A22" t="s">
        <v>96</v>
      </c>
      <c r="B22" s="1" t="s">
        <v>97</v>
      </c>
      <c r="C22" t="s">
        <v>32</v>
      </c>
      <c r="D22" t="s">
        <v>33</v>
      </c>
      <c r="E22">
        <v>151.89296174049301</v>
      </c>
      <c r="F22" s="51">
        <v>2.3951126673673801E-4</v>
      </c>
      <c r="G22" s="2">
        <v>1.57684307993442E-6</v>
      </c>
      <c r="H22">
        <v>22.5</v>
      </c>
      <c r="I22">
        <v>10.487549909999601</v>
      </c>
      <c r="J22">
        <v>2.8901624679565399</v>
      </c>
      <c r="K22">
        <v>9.4933441728353696E-4</v>
      </c>
      <c r="L22">
        <v>4.4249118732599802E-4</v>
      </c>
      <c r="M22">
        <v>1.2194155000066801E-4</v>
      </c>
      <c r="N22">
        <v>1.5137671546102099E-3</v>
      </c>
      <c r="O22" t="s">
        <v>36</v>
      </c>
      <c r="P22" t="s">
        <v>37</v>
      </c>
      <c r="T22" t="s">
        <v>38</v>
      </c>
      <c r="U22" s="1" t="s">
        <v>50</v>
      </c>
      <c r="V22" s="1" t="s">
        <v>51</v>
      </c>
      <c r="W22">
        <v>8</v>
      </c>
      <c r="X22" t="s">
        <v>39</v>
      </c>
      <c r="Y22">
        <v>1</v>
      </c>
      <c r="Z22" t="s">
        <v>40</v>
      </c>
      <c r="AC22">
        <v>7.7070999145507804</v>
      </c>
      <c r="AD22" t="s">
        <v>41</v>
      </c>
      <c r="AE22" t="s">
        <v>42</v>
      </c>
    </row>
    <row r="23" spans="1:31">
      <c r="A23" t="s">
        <v>98</v>
      </c>
      <c r="B23" s="1" t="s">
        <v>99</v>
      </c>
      <c r="C23" t="s">
        <v>32</v>
      </c>
      <c r="D23" t="s">
        <v>33</v>
      </c>
      <c r="E23">
        <v>101309.443348884</v>
      </c>
      <c r="F23" s="51">
        <v>0.14794694877675801</v>
      </c>
      <c r="G23" s="2">
        <v>1.4603472047655801E-6</v>
      </c>
      <c r="H23">
        <v>22.5</v>
      </c>
      <c r="I23">
        <v>7.8368860547690797</v>
      </c>
      <c r="J23">
        <v>2.8901624679565399</v>
      </c>
      <c r="K23">
        <v>0.63318396096080498</v>
      </c>
      <c r="L23">
        <v>0.220541790044402</v>
      </c>
      <c r="M23">
        <v>8.1333525054749695E-2</v>
      </c>
      <c r="N23">
        <v>0.93505927605995698</v>
      </c>
      <c r="O23" t="s">
        <v>36</v>
      </c>
      <c r="P23" t="s">
        <v>37</v>
      </c>
      <c r="T23" t="s">
        <v>38</v>
      </c>
      <c r="U23" s="1" t="s">
        <v>50</v>
      </c>
      <c r="V23" s="1" t="s">
        <v>51</v>
      </c>
      <c r="W23">
        <v>8</v>
      </c>
      <c r="X23" t="s">
        <v>39</v>
      </c>
      <c r="Y23">
        <v>1</v>
      </c>
      <c r="Z23" t="s">
        <v>40</v>
      </c>
      <c r="AC23">
        <v>7.7070999145507804</v>
      </c>
      <c r="AD23" t="s">
        <v>41</v>
      </c>
      <c r="AE23" t="s">
        <v>42</v>
      </c>
    </row>
    <row r="24" spans="1:31">
      <c r="A24" t="s">
        <v>100</v>
      </c>
      <c r="B24" s="1" t="s">
        <v>101</v>
      </c>
      <c r="C24" t="s">
        <v>32</v>
      </c>
      <c r="D24" t="s">
        <v>33</v>
      </c>
      <c r="E24">
        <v>62001.516670703801</v>
      </c>
      <c r="F24" s="51">
        <v>9.4817913339632506E-2</v>
      </c>
      <c r="G24" s="2">
        <v>1.52928403127745E-6</v>
      </c>
      <c r="H24">
        <v>22.5</v>
      </c>
      <c r="I24">
        <v>9.4053953522254901</v>
      </c>
      <c r="J24">
        <v>2.8901624679565399</v>
      </c>
      <c r="K24">
        <v>0.38750941349863999</v>
      </c>
      <c r="L24">
        <v>0.16198572792181101</v>
      </c>
      <c r="M24">
        <v>4.9776219955542197E-2</v>
      </c>
      <c r="N24">
        <v>0.59927136137599402</v>
      </c>
      <c r="O24" t="s">
        <v>36</v>
      </c>
      <c r="P24" t="s">
        <v>37</v>
      </c>
      <c r="T24" t="s">
        <v>38</v>
      </c>
      <c r="U24" s="1" t="s">
        <v>50</v>
      </c>
      <c r="V24" s="1" t="s">
        <v>51</v>
      </c>
      <c r="W24">
        <v>8</v>
      </c>
      <c r="X24" t="s">
        <v>39</v>
      </c>
      <c r="Y24">
        <v>1</v>
      </c>
      <c r="Z24" t="s">
        <v>40</v>
      </c>
      <c r="AC24">
        <v>7.7070999145507804</v>
      </c>
      <c r="AD24" t="s">
        <v>41</v>
      </c>
      <c r="AE24" t="s">
        <v>42</v>
      </c>
    </row>
    <row r="25" spans="1:31">
      <c r="A25" t="s">
        <v>102</v>
      </c>
      <c r="B25" s="1" t="s">
        <v>103</v>
      </c>
      <c r="C25" t="s">
        <v>32</v>
      </c>
      <c r="D25" t="s">
        <v>33</v>
      </c>
      <c r="E25">
        <v>38470.523669242801</v>
      </c>
      <c r="F25" s="52">
        <f>N25*'Emissions Calculation Summary'!$E$4/1000</f>
        <v>6.2688884920083551E-2</v>
      </c>
      <c r="G25" s="49">
        <f>F25/E25</f>
        <v>1.6295303245430823E-6</v>
      </c>
      <c r="H25">
        <v>22.5</v>
      </c>
      <c r="I25">
        <v>11.686281821428601</v>
      </c>
      <c r="J25">
        <v>2.8901624679565399</v>
      </c>
      <c r="K25" s="43">
        <f>H25*$E25 / 60 / 60 / 1000</f>
        <v>0.24044077293276753</v>
      </c>
      <c r="L25" s="43">
        <f t="shared" ref="L25:M25" si="4">I25*$E25 / 60 / 60 / 1000</f>
        <v>0.12488260594908636</v>
      </c>
      <c r="M25" s="43">
        <f t="shared" si="4"/>
        <v>3.0885017675410905E-2</v>
      </c>
      <c r="N25" s="43">
        <f>K25+L25+M25</f>
        <v>0.39620839655726481</v>
      </c>
      <c r="O25" t="s">
        <v>36</v>
      </c>
      <c r="P25" t="s">
        <v>37</v>
      </c>
      <c r="T25" t="s">
        <v>38</v>
      </c>
      <c r="U25" s="1" t="s">
        <v>50</v>
      </c>
      <c r="V25" s="1" t="s">
        <v>51</v>
      </c>
      <c r="W25">
        <v>8</v>
      </c>
      <c r="X25" t="s">
        <v>39</v>
      </c>
      <c r="Y25">
        <v>1</v>
      </c>
      <c r="Z25" t="s">
        <v>40</v>
      </c>
      <c r="AC25">
        <v>7.7070999145507804</v>
      </c>
      <c r="AD25" t="s">
        <v>41</v>
      </c>
      <c r="AE25" t="s">
        <v>42</v>
      </c>
    </row>
    <row r="26" spans="1:31">
      <c r="A26" t="s">
        <v>104</v>
      </c>
      <c r="B26" s="1" t="s">
        <v>105</v>
      </c>
      <c r="C26" t="s">
        <v>32</v>
      </c>
      <c r="D26" t="s">
        <v>33</v>
      </c>
      <c r="E26">
        <v>6.8486795425415004</v>
      </c>
      <c r="F26" s="51">
        <v>1.5036378701593901E-5</v>
      </c>
      <c r="G26" s="2">
        <v>2.19529589935204E-6</v>
      </c>
      <c r="H26">
        <v>22.5</v>
      </c>
      <c r="I26">
        <v>24.554533800371299</v>
      </c>
      <c r="J26">
        <v>2.8901624679565399</v>
      </c>
      <c r="K26" s="2">
        <v>4.2819155752660197E-5</v>
      </c>
      <c r="L26" s="2">
        <v>4.6716148483949499E-5</v>
      </c>
      <c r="M26" s="2">
        <v>5.4981215928950804E-6</v>
      </c>
      <c r="N26" s="2">
        <v>9.5033425829171806E-5</v>
      </c>
      <c r="O26" t="s">
        <v>36</v>
      </c>
      <c r="P26" t="s">
        <v>37</v>
      </c>
      <c r="T26" t="s">
        <v>38</v>
      </c>
      <c r="U26" s="1" t="s">
        <v>50</v>
      </c>
      <c r="V26" s="1" t="s">
        <v>51</v>
      </c>
      <c r="W26">
        <v>8</v>
      </c>
      <c r="X26" t="s">
        <v>39</v>
      </c>
      <c r="Y26">
        <v>1</v>
      </c>
      <c r="Z26" t="s">
        <v>40</v>
      </c>
      <c r="AC26">
        <v>7.7070999145507804</v>
      </c>
      <c r="AD26" t="s">
        <v>41</v>
      </c>
      <c r="AE26" t="s">
        <v>42</v>
      </c>
    </row>
    <row r="27" spans="1:31">
      <c r="A27" t="s">
        <v>106</v>
      </c>
      <c r="B27" s="1" t="s">
        <v>107</v>
      </c>
      <c r="C27" t="s">
        <v>32</v>
      </c>
      <c r="D27" t="s">
        <v>33</v>
      </c>
      <c r="E27">
        <v>77.579785108566199</v>
      </c>
      <c r="F27" s="51">
        <v>1.6562948595072401E-4</v>
      </c>
      <c r="G27" s="2">
        <v>2.1349555961341998E-6</v>
      </c>
      <c r="H27">
        <v>22.5</v>
      </c>
      <c r="I27">
        <v>23.185566847233002</v>
      </c>
      <c r="J27">
        <v>2.8901624679565399</v>
      </c>
      <c r="K27">
        <v>4.8488607555619001E-4</v>
      </c>
      <c r="L27">
        <v>4.9964845527405901E-4</v>
      </c>
      <c r="M27" s="2">
        <v>6.22825107361724E-5</v>
      </c>
      <c r="N27">
        <v>1.0468170415665E-3</v>
      </c>
      <c r="O27" t="s">
        <v>36</v>
      </c>
      <c r="P27" t="s">
        <v>37</v>
      </c>
      <c r="T27" t="s">
        <v>38</v>
      </c>
      <c r="U27" s="1" t="s">
        <v>50</v>
      </c>
      <c r="V27" s="1" t="s">
        <v>51</v>
      </c>
      <c r="W27">
        <v>8</v>
      </c>
      <c r="X27" t="s">
        <v>39</v>
      </c>
      <c r="Y27">
        <v>1</v>
      </c>
      <c r="Z27" t="s">
        <v>40</v>
      </c>
      <c r="AC27">
        <v>7.7070999145507804</v>
      </c>
      <c r="AD27" t="s">
        <v>41</v>
      </c>
      <c r="AE27" t="s">
        <v>42</v>
      </c>
    </row>
    <row r="29" spans="1:31">
      <c r="A29" s="43" t="s">
        <v>185</v>
      </c>
      <c r="E29" s="43">
        <f>SUM(E2:E27)</f>
        <v>216999.13523340152</v>
      </c>
    </row>
    <row r="30" spans="1:31">
      <c r="A30" s="43" t="s">
        <v>206</v>
      </c>
      <c r="I30" s="43">
        <f>AVERAGE(I2:I27)</f>
        <v>9.474904425229818</v>
      </c>
    </row>
    <row r="33" spans="1:4">
      <c r="A33" s="38" t="s">
        <v>209</v>
      </c>
      <c r="B33" s="10"/>
      <c r="C33" s="10"/>
      <c r="D33" s="10"/>
    </row>
    <row r="34" spans="1:4">
      <c r="A34" s="37" t="s">
        <v>210</v>
      </c>
      <c r="B34" s="27"/>
      <c r="C34" s="10"/>
      <c r="D34" s="10"/>
    </row>
    <row r="35" spans="1:4">
      <c r="A35" s="40" t="s">
        <v>211</v>
      </c>
      <c r="B35" s="39"/>
      <c r="C35" s="10"/>
      <c r="D35" s="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EB7E-ADC1-4274-AB82-AC67C0BDA073}">
  <dimension ref="A1:AE35"/>
  <sheetViews>
    <sheetView workbookViewId="0">
      <pane ySplit="1" topLeftCell="A14" activePane="bottomLeft" state="frozen"/>
      <selection pane="bottomLeft" activeCell="F26" sqref="F26"/>
    </sheetView>
  </sheetViews>
  <sheetFormatPr baseColWidth="10" defaultRowHeight="14.4"/>
  <cols>
    <col min="1" max="1" width="46" bestFit="1" customWidth="1"/>
    <col min="2" max="2" width="18.5546875" bestFit="1" customWidth="1"/>
    <col min="3" max="3" width="12.33203125" bestFit="1" customWidth="1"/>
    <col min="4" max="4" width="35.5546875" bestFit="1" customWidth="1"/>
    <col min="5" max="6" width="12" bestFit="1" customWidth="1"/>
    <col min="7" max="7" width="13.21875" bestFit="1" customWidth="1"/>
    <col min="8" max="8" width="10.109375" bestFit="1" customWidth="1"/>
    <col min="9" max="9" width="12" bestFit="1" customWidth="1"/>
    <col min="11" max="13" width="12" bestFit="1" customWidth="1"/>
    <col min="14" max="14" width="15.77734375" bestFit="1" customWidth="1"/>
    <col min="15" max="15" width="12.77734375" hidden="1" customWidth="1"/>
    <col min="16" max="16" width="15.5546875" hidden="1" customWidth="1"/>
    <col min="17" max="19" width="0" hidden="1" customWidth="1"/>
    <col min="20" max="20" width="55.6640625" bestFit="1" customWidth="1"/>
    <col min="21" max="21" width="13.5546875" hidden="1" customWidth="1"/>
    <col min="22" max="22" width="17.6640625" hidden="1" customWidth="1"/>
    <col min="23" max="23" width="9.5546875" bestFit="1" customWidth="1"/>
    <col min="24" max="24" width="41.33203125" bestFit="1" customWidth="1"/>
    <col min="25" max="25" width="9.5546875" bestFit="1" customWidth="1"/>
    <col min="26" max="26" width="25.109375" bestFit="1" customWidth="1"/>
    <col min="27" max="28" width="0" hidden="1" customWidth="1"/>
    <col min="29" max="29" width="13.109375" bestFit="1" customWidth="1"/>
    <col min="30" max="30" width="13.109375" hidden="1" customWidth="1"/>
    <col min="31" max="31" width="0" hidden="1" customWidth="1"/>
  </cols>
  <sheetData>
    <row r="1" spans="1:31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1" t="s">
        <v>19</v>
      </c>
      <c r="V1" s="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>
      <c r="A2" t="s">
        <v>56</v>
      </c>
      <c r="B2" t="s">
        <v>108</v>
      </c>
      <c r="C2" t="s">
        <v>32</v>
      </c>
      <c r="D2" t="s">
        <v>45</v>
      </c>
      <c r="E2">
        <v>10.1900808811187</v>
      </c>
      <c r="F2" s="51">
        <v>4.5328889594385302E-5</v>
      </c>
      <c r="G2" s="2">
        <v>4.4483356637565102E-6</v>
      </c>
      <c r="H2">
        <v>62.5</v>
      </c>
      <c r="I2">
        <v>32.880042967454102</v>
      </c>
      <c r="J2">
        <v>5.8258080482482901</v>
      </c>
      <c r="K2">
        <v>1.7693634662363199E-4</v>
      </c>
      <c r="L2" s="2">
        <v>9.3063963339856602E-5</v>
      </c>
      <c r="M2" s="2">
        <v>1.6488860912781899E-5</v>
      </c>
      <c r="N2">
        <v>2.8648917087627099E-4</v>
      </c>
      <c r="O2" t="s">
        <v>36</v>
      </c>
      <c r="P2" t="s">
        <v>37</v>
      </c>
      <c r="T2" t="s">
        <v>47</v>
      </c>
      <c r="U2" s="1" t="s">
        <v>50</v>
      </c>
      <c r="V2" s="1" t="s">
        <v>51</v>
      </c>
      <c r="W2">
        <v>16</v>
      </c>
      <c r="X2" t="s">
        <v>48</v>
      </c>
      <c r="Y2">
        <v>1</v>
      </c>
      <c r="Z2" t="s">
        <v>49</v>
      </c>
      <c r="AC2">
        <v>15.5354881286621</v>
      </c>
      <c r="AD2" t="s">
        <v>41</v>
      </c>
      <c r="AE2" t="s">
        <v>42</v>
      </c>
    </row>
    <row r="3" spans="1:31">
      <c r="A3" t="s">
        <v>58</v>
      </c>
      <c r="B3" t="s">
        <v>109</v>
      </c>
      <c r="C3" t="s">
        <v>32</v>
      </c>
      <c r="D3" t="s">
        <v>45</v>
      </c>
      <c r="E3">
        <v>9.8202266693115199</v>
      </c>
      <c r="F3" s="51">
        <v>4.3622108458345498E-5</v>
      </c>
      <c r="G3" s="2">
        <v>4.4421160095107E-6</v>
      </c>
      <c r="H3">
        <v>62.5</v>
      </c>
      <c r="I3">
        <v>32.740880088878697</v>
      </c>
      <c r="J3">
        <v>5.8258080482482901</v>
      </c>
      <c r="K3">
        <v>1.7050887147585501E-4</v>
      </c>
      <c r="L3" s="2">
        <v>8.9303126998174694E-5</v>
      </c>
      <c r="M3" s="2">
        <v>1.5889916925506402E-5</v>
      </c>
      <c r="N3">
        <v>2.7570191539953601E-4</v>
      </c>
      <c r="O3" t="s">
        <v>36</v>
      </c>
      <c r="P3" t="s">
        <v>37</v>
      </c>
      <c r="T3" t="s">
        <v>47</v>
      </c>
      <c r="U3" s="1" t="s">
        <v>50</v>
      </c>
      <c r="V3" s="1" t="s">
        <v>51</v>
      </c>
      <c r="W3">
        <v>16</v>
      </c>
      <c r="X3" t="s">
        <v>48</v>
      </c>
      <c r="Y3">
        <v>1</v>
      </c>
      <c r="Z3" t="s">
        <v>49</v>
      </c>
      <c r="AC3">
        <v>15.5354881286621</v>
      </c>
      <c r="AD3" t="s">
        <v>41</v>
      </c>
      <c r="AE3" t="s">
        <v>42</v>
      </c>
    </row>
    <row r="4" spans="1:31">
      <c r="A4" t="s">
        <v>60</v>
      </c>
      <c r="B4" t="s">
        <v>110</v>
      </c>
      <c r="C4" t="s">
        <v>32</v>
      </c>
      <c r="D4" t="s">
        <v>45</v>
      </c>
      <c r="E4">
        <v>2731.7852742671898</v>
      </c>
      <c r="F4" s="51">
        <v>1.2357598232410999E-2</v>
      </c>
      <c r="G4" s="2">
        <v>4.5236416879902699E-6</v>
      </c>
      <c r="H4">
        <v>62.5</v>
      </c>
      <c r="I4">
        <v>34.599920511293902</v>
      </c>
      <c r="J4">
        <v>5.8258080482482901</v>
      </c>
      <c r="K4">
        <v>4.7426764364871699E-2</v>
      </c>
      <c r="L4">
        <v>2.6255364337608E-2</v>
      </c>
      <c r="M4">
        <v>4.4207788098198902E-3</v>
      </c>
      <c r="N4">
        <v>7.8102907512299605E-2</v>
      </c>
      <c r="O4" t="s">
        <v>36</v>
      </c>
      <c r="P4" t="s">
        <v>37</v>
      </c>
      <c r="T4" t="s">
        <v>47</v>
      </c>
      <c r="U4" s="1" t="s">
        <v>50</v>
      </c>
      <c r="V4" s="1" t="s">
        <v>51</v>
      </c>
      <c r="W4">
        <v>16</v>
      </c>
      <c r="X4" t="s">
        <v>48</v>
      </c>
      <c r="Y4">
        <v>1</v>
      </c>
      <c r="Z4" t="s">
        <v>49</v>
      </c>
      <c r="AC4">
        <v>15.5354881286621</v>
      </c>
      <c r="AD4" t="s">
        <v>41</v>
      </c>
      <c r="AE4" t="s">
        <v>42</v>
      </c>
    </row>
    <row r="5" spans="1:31">
      <c r="A5" t="s">
        <v>62</v>
      </c>
      <c r="B5" t="s">
        <v>111</v>
      </c>
      <c r="C5" t="s">
        <v>32</v>
      </c>
      <c r="D5" t="s">
        <v>45</v>
      </c>
      <c r="E5">
        <v>205.40654516219999</v>
      </c>
      <c r="F5" s="51">
        <v>9.6867314257387596E-4</v>
      </c>
      <c r="G5" s="2">
        <v>4.7158752344038896E-6</v>
      </c>
      <c r="H5">
        <v>62.5</v>
      </c>
      <c r="I5">
        <v>38.973011494031603</v>
      </c>
      <c r="J5">
        <v>5.8258080482482901</v>
      </c>
      <c r="K5">
        <v>3.56612612389856E-3</v>
      </c>
      <c r="L5">
        <v>2.2237078900757502E-3</v>
      </c>
      <c r="M5">
        <v>3.3240652510289898E-4</v>
      </c>
      <c r="N5">
        <v>6.1222405390772101E-3</v>
      </c>
      <c r="O5" t="s">
        <v>36</v>
      </c>
      <c r="P5" t="s">
        <v>37</v>
      </c>
      <c r="T5" t="s">
        <v>47</v>
      </c>
      <c r="U5" s="1" t="s">
        <v>50</v>
      </c>
      <c r="V5" s="1" t="s">
        <v>51</v>
      </c>
      <c r="W5">
        <v>16</v>
      </c>
      <c r="X5" t="s">
        <v>48</v>
      </c>
      <c r="Y5">
        <v>1</v>
      </c>
      <c r="Z5" t="s">
        <v>49</v>
      </c>
      <c r="AC5">
        <v>15.5354881286621</v>
      </c>
      <c r="AD5" t="s">
        <v>41</v>
      </c>
      <c r="AE5" t="s">
        <v>42</v>
      </c>
    </row>
    <row r="6" spans="1:31">
      <c r="A6" t="s">
        <v>64</v>
      </c>
      <c r="B6" t="s">
        <v>112</v>
      </c>
      <c r="C6" t="s">
        <v>32</v>
      </c>
      <c r="D6" t="s">
        <v>45</v>
      </c>
      <c r="E6">
        <v>394.29730343818602</v>
      </c>
      <c r="F6" s="51">
        <v>1.8541081831736101E-3</v>
      </c>
      <c r="G6" s="2">
        <v>4.7023108330279001E-6</v>
      </c>
      <c r="H6">
        <v>62.5</v>
      </c>
      <c r="I6">
        <v>38.664982158053199</v>
      </c>
      <c r="J6">
        <v>5.8258080482482901</v>
      </c>
      <c r="K6">
        <v>6.8454553600814502E-3</v>
      </c>
      <c r="L6">
        <v>4.2348586656622E-3</v>
      </c>
      <c r="M6">
        <v>6.3808280386044001E-4</v>
      </c>
      <c r="N6">
        <v>1.17183968296041E-2</v>
      </c>
      <c r="O6" t="s">
        <v>36</v>
      </c>
      <c r="P6" t="s">
        <v>37</v>
      </c>
      <c r="T6" t="s">
        <v>47</v>
      </c>
      <c r="U6" s="1" t="s">
        <v>50</v>
      </c>
      <c r="V6" s="1" t="s">
        <v>51</v>
      </c>
      <c r="W6">
        <v>16</v>
      </c>
      <c r="X6" t="s">
        <v>48</v>
      </c>
      <c r="Y6">
        <v>1</v>
      </c>
      <c r="Z6" t="s">
        <v>49</v>
      </c>
      <c r="AC6">
        <v>15.5354881286621</v>
      </c>
      <c r="AD6" t="s">
        <v>41</v>
      </c>
      <c r="AE6" t="s">
        <v>42</v>
      </c>
    </row>
    <row r="7" spans="1:31">
      <c r="A7" t="s">
        <v>66</v>
      </c>
      <c r="B7" t="s">
        <v>113</v>
      </c>
      <c r="C7" t="s">
        <v>32</v>
      </c>
      <c r="D7" t="s">
        <v>45</v>
      </c>
      <c r="E7">
        <v>120.27184009552001</v>
      </c>
      <c r="F7" s="51">
        <v>6.0736523936194195E-4</v>
      </c>
      <c r="G7" s="2">
        <v>5.0499366089655502E-6</v>
      </c>
      <c r="H7">
        <v>62.5</v>
      </c>
      <c r="I7">
        <v>46.570459012690698</v>
      </c>
      <c r="J7">
        <v>5.8258080482482901</v>
      </c>
      <c r="K7">
        <v>2.0881393758786998E-3</v>
      </c>
      <c r="L7">
        <v>1.55591180028391E-3</v>
      </c>
      <c r="M7">
        <v>1.9463901459431399E-4</v>
      </c>
      <c r="N7">
        <v>3.8386901907569299E-3</v>
      </c>
      <c r="O7" t="s">
        <v>36</v>
      </c>
      <c r="P7" t="s">
        <v>37</v>
      </c>
      <c r="T7" t="s">
        <v>47</v>
      </c>
      <c r="U7" s="1" t="s">
        <v>50</v>
      </c>
      <c r="V7" s="1" t="s">
        <v>51</v>
      </c>
      <c r="W7">
        <v>16</v>
      </c>
      <c r="X7" t="s">
        <v>48</v>
      </c>
      <c r="Y7">
        <v>1</v>
      </c>
      <c r="Z7" t="s">
        <v>49</v>
      </c>
      <c r="AC7">
        <v>15.5354881286621</v>
      </c>
      <c r="AD7" t="s">
        <v>41</v>
      </c>
      <c r="AE7" t="s">
        <v>42</v>
      </c>
    </row>
    <row r="8" spans="1:31">
      <c r="A8" t="s">
        <v>68</v>
      </c>
      <c r="B8" t="s">
        <v>114</v>
      </c>
      <c r="C8" t="s">
        <v>32</v>
      </c>
      <c r="D8" t="s">
        <v>45</v>
      </c>
      <c r="E8">
        <v>183.27819514274501</v>
      </c>
      <c r="F8" s="51">
        <v>9.1278172974464404E-4</v>
      </c>
      <c r="G8" s="2">
        <v>4.9803077735240996E-6</v>
      </c>
      <c r="H8">
        <v>62.5</v>
      </c>
      <c r="I8">
        <v>44.9901032674696</v>
      </c>
      <c r="J8">
        <v>5.8258080482482901</v>
      </c>
      <c r="K8">
        <v>3.1819282554917802E-3</v>
      </c>
      <c r="L8">
        <v>2.2904707212640899E-3</v>
      </c>
      <c r="M8">
        <v>2.96594777239412E-4</v>
      </c>
      <c r="N8">
        <v>5.7689937539952803E-3</v>
      </c>
      <c r="O8" t="s">
        <v>36</v>
      </c>
      <c r="P8" t="s">
        <v>37</v>
      </c>
      <c r="T8" t="s">
        <v>47</v>
      </c>
      <c r="U8" s="1" t="s">
        <v>50</v>
      </c>
      <c r="V8" s="1" t="s">
        <v>51</v>
      </c>
      <c r="W8">
        <v>16</v>
      </c>
      <c r="X8" t="s">
        <v>48</v>
      </c>
      <c r="Y8">
        <v>1</v>
      </c>
      <c r="Z8" t="s">
        <v>49</v>
      </c>
      <c r="AC8">
        <v>15.5354881286621</v>
      </c>
      <c r="AD8" t="s">
        <v>41</v>
      </c>
      <c r="AE8" t="s">
        <v>42</v>
      </c>
    </row>
    <row r="9" spans="1:31">
      <c r="A9" t="s">
        <v>70</v>
      </c>
      <c r="B9" t="s">
        <v>115</v>
      </c>
      <c r="C9" t="s">
        <v>32</v>
      </c>
      <c r="D9" t="s">
        <v>45</v>
      </c>
      <c r="E9">
        <v>92.772507667541504</v>
      </c>
      <c r="F9" s="52">
        <f>N9*'Emissions Calculation Summary'!$F$4/1000</f>
        <v>4.8752396487939108E-4</v>
      </c>
      <c r="G9" s="49">
        <f>F9/E9</f>
        <v>5.255047827600784E-6</v>
      </c>
      <c r="H9">
        <v>62.5</v>
      </c>
      <c r="I9">
        <v>51.241459331527103</v>
      </c>
      <c r="J9">
        <v>5.8258080482482901</v>
      </c>
      <c r="K9" s="43">
        <f>H9*$E9 / 60 / 60 / 1000</f>
        <v>1.6106338136725954E-3</v>
      </c>
      <c r="L9" s="43">
        <f t="shared" ref="L9" si="0">I9*$E9 / 60 / 60 / 1000</f>
        <v>1.3204996329805874E-3</v>
      </c>
      <c r="M9" s="43">
        <f t="shared" ref="M9" si="1">J9*$E9 / 60 / 60 / 1000</f>
        <v>1.5013189495159429E-4</v>
      </c>
      <c r="N9" s="43">
        <f>K9+L9+M9</f>
        <v>3.0812653416047771E-3</v>
      </c>
      <c r="O9" t="s">
        <v>36</v>
      </c>
      <c r="P9" t="s">
        <v>37</v>
      </c>
      <c r="T9" t="s">
        <v>47</v>
      </c>
      <c r="U9" s="1" t="s">
        <v>50</v>
      </c>
      <c r="V9" s="1" t="s">
        <v>51</v>
      </c>
      <c r="W9">
        <v>16</v>
      </c>
      <c r="X9" t="s">
        <v>48</v>
      </c>
      <c r="Y9">
        <v>1</v>
      </c>
      <c r="Z9" t="s">
        <v>49</v>
      </c>
      <c r="AC9">
        <v>15.5354881286621</v>
      </c>
      <c r="AD9" t="s">
        <v>41</v>
      </c>
      <c r="AE9" t="s">
        <v>42</v>
      </c>
    </row>
    <row r="10" spans="1:31">
      <c r="A10" t="s">
        <v>72</v>
      </c>
      <c r="B10" t="s">
        <v>116</v>
      </c>
      <c r="C10" t="s">
        <v>32</v>
      </c>
      <c r="D10" t="s">
        <v>45</v>
      </c>
      <c r="E10">
        <v>164.46356844901999</v>
      </c>
      <c r="F10" s="51">
        <v>8.4153412835135798E-4</v>
      </c>
      <c r="G10" s="2">
        <v>5.1168443569186803E-6</v>
      </c>
      <c r="H10">
        <v>62.5</v>
      </c>
      <c r="I10">
        <v>48.096779359060498</v>
      </c>
      <c r="J10">
        <v>5.8258080482482901</v>
      </c>
      <c r="K10">
        <v>2.8552826866507499E-3</v>
      </c>
      <c r="L10">
        <v>2.1972625911419398E-3</v>
      </c>
      <c r="M10">
        <v>2.6614699225420099E-4</v>
      </c>
      <c r="N10">
        <v>5.3186922700468996E-3</v>
      </c>
      <c r="O10" t="s">
        <v>36</v>
      </c>
      <c r="P10" t="s">
        <v>37</v>
      </c>
      <c r="T10" t="s">
        <v>47</v>
      </c>
      <c r="U10" s="1" t="s">
        <v>50</v>
      </c>
      <c r="V10" s="1" t="s">
        <v>51</v>
      </c>
      <c r="W10">
        <v>16</v>
      </c>
      <c r="X10" t="s">
        <v>48</v>
      </c>
      <c r="Y10">
        <v>1</v>
      </c>
      <c r="Z10" t="s">
        <v>49</v>
      </c>
      <c r="AC10">
        <v>15.5354881286621</v>
      </c>
      <c r="AD10" t="s">
        <v>41</v>
      </c>
      <c r="AE10" t="s">
        <v>42</v>
      </c>
    </row>
    <row r="11" spans="1:31">
      <c r="A11" t="s">
        <v>74</v>
      </c>
      <c r="B11" t="s">
        <v>117</v>
      </c>
      <c r="C11" t="s">
        <v>32</v>
      </c>
      <c r="D11" t="s">
        <v>45</v>
      </c>
      <c r="E11">
        <v>65.042128324508596</v>
      </c>
      <c r="F11" s="51">
        <v>3.2509473528791801E-4</v>
      </c>
      <c r="G11" s="2">
        <v>4.9982228174732499E-6</v>
      </c>
      <c r="H11">
        <v>62.5</v>
      </c>
      <c r="I11">
        <v>45.3975073524037</v>
      </c>
      <c r="J11">
        <v>5.8258080482482901</v>
      </c>
      <c r="K11">
        <v>1.12921762383647E-3</v>
      </c>
      <c r="L11">
        <v>8.2020176727204397E-4</v>
      </c>
      <c r="M11">
        <v>1.05255276686839E-4</v>
      </c>
      <c r="N11">
        <v>2.0546746677953501E-3</v>
      </c>
      <c r="O11" t="s">
        <v>36</v>
      </c>
      <c r="P11" t="s">
        <v>37</v>
      </c>
      <c r="T11" t="s">
        <v>47</v>
      </c>
      <c r="U11" s="1" t="s">
        <v>50</v>
      </c>
      <c r="V11" s="1" t="s">
        <v>51</v>
      </c>
      <c r="W11">
        <v>16</v>
      </c>
      <c r="X11" t="s">
        <v>48</v>
      </c>
      <c r="Y11">
        <v>1</v>
      </c>
      <c r="Z11" t="s">
        <v>49</v>
      </c>
      <c r="AC11">
        <v>15.5354881286621</v>
      </c>
      <c r="AD11" t="s">
        <v>41</v>
      </c>
      <c r="AE11" t="s">
        <v>42</v>
      </c>
    </row>
    <row r="12" spans="1:31">
      <c r="A12" t="s">
        <v>76</v>
      </c>
      <c r="B12" t="s">
        <v>118</v>
      </c>
      <c r="C12" t="s">
        <v>32</v>
      </c>
      <c r="D12" t="s">
        <v>45</v>
      </c>
      <c r="E12">
        <v>81.918527126312199</v>
      </c>
      <c r="F12" s="51">
        <v>4.0079726431183001E-4</v>
      </c>
      <c r="G12" s="2">
        <v>4.8926346194024599E-6</v>
      </c>
      <c r="H12">
        <v>62.5</v>
      </c>
      <c r="I12">
        <v>42.994866407591999</v>
      </c>
      <c r="J12">
        <v>5.8258080482482901</v>
      </c>
      <c r="K12">
        <v>1.4222170660893099E-3</v>
      </c>
      <c r="L12">
        <v>9.783491160118001E-4</v>
      </c>
      <c r="M12">
        <v>1.3256615292077899E-4</v>
      </c>
      <c r="N12">
        <v>2.53313233502189E-3</v>
      </c>
      <c r="O12" t="s">
        <v>36</v>
      </c>
      <c r="P12" t="s">
        <v>37</v>
      </c>
      <c r="T12" t="s">
        <v>47</v>
      </c>
      <c r="U12" s="1" t="s">
        <v>50</v>
      </c>
      <c r="V12" s="1" t="s">
        <v>51</v>
      </c>
      <c r="W12">
        <v>16</v>
      </c>
      <c r="X12" t="s">
        <v>48</v>
      </c>
      <c r="Y12">
        <v>1</v>
      </c>
      <c r="Z12" t="s">
        <v>49</v>
      </c>
      <c r="AC12">
        <v>15.5354881286621</v>
      </c>
      <c r="AD12" t="s">
        <v>41</v>
      </c>
      <c r="AE12" t="s">
        <v>42</v>
      </c>
    </row>
    <row r="13" spans="1:31">
      <c r="A13" t="s">
        <v>78</v>
      </c>
      <c r="B13" t="s">
        <v>119</v>
      </c>
      <c r="C13" t="s">
        <v>32</v>
      </c>
      <c r="D13" t="s">
        <v>45</v>
      </c>
      <c r="E13">
        <v>59.742446660995398</v>
      </c>
      <c r="F13" s="51">
        <v>2.99801878281481E-4</v>
      </c>
      <c r="G13" s="2">
        <v>5.0182445690730497E-6</v>
      </c>
      <c r="H13">
        <v>62.5</v>
      </c>
      <c r="I13">
        <v>45.848432781925602</v>
      </c>
      <c r="J13">
        <v>5.8258080482482901</v>
      </c>
      <c r="K13">
        <v>1.03725722680489E-3</v>
      </c>
      <c r="L13">
        <v>7.6087866425811302E-4</v>
      </c>
      <c r="M13" s="2">
        <v>9.6682012145641094E-5</v>
      </c>
      <c r="N13">
        <v>1.89481790320865E-3</v>
      </c>
      <c r="O13" t="s">
        <v>36</v>
      </c>
      <c r="P13" t="s">
        <v>37</v>
      </c>
      <c r="T13" t="s">
        <v>47</v>
      </c>
      <c r="U13" s="1" t="s">
        <v>50</v>
      </c>
      <c r="V13" s="1" t="s">
        <v>51</v>
      </c>
      <c r="W13">
        <v>16</v>
      </c>
      <c r="X13" t="s">
        <v>48</v>
      </c>
      <c r="Y13">
        <v>1</v>
      </c>
      <c r="Z13" t="s">
        <v>49</v>
      </c>
      <c r="AC13">
        <v>15.5354881286621</v>
      </c>
      <c r="AD13" t="s">
        <v>41</v>
      </c>
      <c r="AE13" t="s">
        <v>42</v>
      </c>
    </row>
    <row r="14" spans="1:31">
      <c r="A14" t="s">
        <v>80</v>
      </c>
      <c r="B14" t="s">
        <v>120</v>
      </c>
      <c r="C14" t="s">
        <v>32</v>
      </c>
      <c r="D14" t="s">
        <v>45</v>
      </c>
      <c r="E14">
        <v>86.579022407531696</v>
      </c>
      <c r="F14" s="51">
        <v>4.2436347343535697E-4</v>
      </c>
      <c r="G14" s="2">
        <v>4.90146181830679E-6</v>
      </c>
      <c r="H14">
        <v>62.5</v>
      </c>
      <c r="I14">
        <v>43.195809813122203</v>
      </c>
      <c r="J14">
        <v>5.8258080482482901</v>
      </c>
      <c r="K14">
        <v>1.5031250400675601E-3</v>
      </c>
      <c r="L14">
        <v>1.0388430532961501E-3</v>
      </c>
      <c r="M14">
        <v>1.4010818828709201E-4</v>
      </c>
      <c r="N14">
        <v>2.6820762816508101E-3</v>
      </c>
      <c r="O14" t="s">
        <v>36</v>
      </c>
      <c r="P14" t="s">
        <v>37</v>
      </c>
      <c r="T14" t="s">
        <v>47</v>
      </c>
      <c r="U14" s="1" t="s">
        <v>50</v>
      </c>
      <c r="V14" s="1" t="s">
        <v>51</v>
      </c>
      <c r="W14">
        <v>16</v>
      </c>
      <c r="X14" t="s">
        <v>48</v>
      </c>
      <c r="Y14">
        <v>1</v>
      </c>
      <c r="Z14" t="s">
        <v>49</v>
      </c>
      <c r="AC14">
        <v>15.5354881286621</v>
      </c>
      <c r="AD14" t="s">
        <v>41</v>
      </c>
      <c r="AE14" t="s">
        <v>42</v>
      </c>
    </row>
    <row r="15" spans="1:31">
      <c r="A15" t="s">
        <v>82</v>
      </c>
      <c r="B15" t="s">
        <v>121</v>
      </c>
      <c r="C15" t="s">
        <v>32</v>
      </c>
      <c r="D15" t="s">
        <v>45</v>
      </c>
      <c r="E15">
        <v>60.882256269454899</v>
      </c>
      <c r="F15" s="51">
        <v>3.03946658111939E-4</v>
      </c>
      <c r="G15" s="2">
        <v>4.9923694726490103E-6</v>
      </c>
      <c r="H15">
        <v>62.5</v>
      </c>
      <c r="I15">
        <v>45.263793826526303</v>
      </c>
      <c r="J15">
        <v>5.8258080482482901</v>
      </c>
      <c r="K15">
        <v>1.05700225879748E-3</v>
      </c>
      <c r="L15">
        <v>7.6548755683392101E-4</v>
      </c>
      <c r="M15" s="2">
        <v>9.8524064309058005E-5</v>
      </c>
      <c r="N15">
        <v>1.92101387994046E-3</v>
      </c>
      <c r="O15" t="s">
        <v>36</v>
      </c>
      <c r="P15" t="s">
        <v>37</v>
      </c>
      <c r="T15" t="s">
        <v>47</v>
      </c>
      <c r="U15" s="1" t="s">
        <v>50</v>
      </c>
      <c r="V15" s="1" t="s">
        <v>51</v>
      </c>
      <c r="W15">
        <v>16</v>
      </c>
      <c r="X15" t="s">
        <v>48</v>
      </c>
      <c r="Y15">
        <v>1</v>
      </c>
      <c r="Z15" t="s">
        <v>49</v>
      </c>
      <c r="AC15">
        <v>15.5354881286621</v>
      </c>
      <c r="AD15" t="s">
        <v>41</v>
      </c>
      <c r="AE15" t="s">
        <v>42</v>
      </c>
    </row>
    <row r="16" spans="1:31">
      <c r="A16" t="s">
        <v>84</v>
      </c>
      <c r="B16" t="s">
        <v>122</v>
      </c>
      <c r="C16" t="s">
        <v>32</v>
      </c>
      <c r="D16" t="s">
        <v>45</v>
      </c>
      <c r="E16">
        <v>80.363068342208805</v>
      </c>
      <c r="F16" s="51">
        <v>3.9523542341059502E-4</v>
      </c>
      <c r="G16" s="2">
        <v>4.9181220408020596E-6</v>
      </c>
      <c r="H16">
        <v>62.5</v>
      </c>
      <c r="I16">
        <v>43.575973921952098</v>
      </c>
      <c r="J16">
        <v>5.8258080482482901</v>
      </c>
      <c r="K16">
        <v>1.39520917087793E-3</v>
      </c>
      <c r="L16">
        <v>9.7272466706788097E-4</v>
      </c>
      <c r="M16">
        <v>1.30046363357389E-4</v>
      </c>
      <c r="N16">
        <v>2.4979802013032001E-3</v>
      </c>
      <c r="O16" t="s">
        <v>36</v>
      </c>
      <c r="P16" t="s">
        <v>37</v>
      </c>
      <c r="T16" t="s">
        <v>47</v>
      </c>
      <c r="U16" s="1" t="s">
        <v>50</v>
      </c>
      <c r="V16" s="1" t="s">
        <v>51</v>
      </c>
      <c r="W16">
        <v>16</v>
      </c>
      <c r="X16" t="s">
        <v>48</v>
      </c>
      <c r="Y16">
        <v>1</v>
      </c>
      <c r="Z16" t="s">
        <v>49</v>
      </c>
      <c r="AC16">
        <v>15.5354881286621</v>
      </c>
      <c r="AD16" t="s">
        <v>41</v>
      </c>
      <c r="AE16" t="s">
        <v>42</v>
      </c>
    </row>
    <row r="17" spans="1:31">
      <c r="A17" t="s">
        <v>86</v>
      </c>
      <c r="B17" t="s">
        <v>123</v>
      </c>
      <c r="C17" t="s">
        <v>32</v>
      </c>
      <c r="D17" t="s">
        <v>45</v>
      </c>
      <c r="E17">
        <v>313.08348131179798</v>
      </c>
      <c r="F17" s="52">
        <f>N17*'Emissions Calculation Summary'!$F$4/1000</f>
        <v>1.4667458996196498E-3</v>
      </c>
      <c r="G17" s="49">
        <f>F17/E17</f>
        <v>4.6848396263964063E-6</v>
      </c>
      <c r="H17">
        <v>62.5</v>
      </c>
      <c r="I17">
        <v>38.267602823988597</v>
      </c>
      <c r="J17">
        <v>5.8258080482482901</v>
      </c>
      <c r="K17" s="43">
        <f>H17*$E17 / 60 / 60 / 1000</f>
        <v>5.4354771061076029E-3</v>
      </c>
      <c r="L17" s="43">
        <f t="shared" ref="L17" si="2">I17*$E17 / 60 / 60 / 1000</f>
        <v>3.3280428648865394E-3</v>
      </c>
      <c r="M17" s="43">
        <f t="shared" ref="M17" si="3">J17*$E17 / 60 / 60 / 1000</f>
        <v>5.0665674033329615E-4</v>
      </c>
      <c r="N17" s="43">
        <f>K17+L17+M17</f>
        <v>9.2701767113274377E-3</v>
      </c>
      <c r="O17" t="s">
        <v>36</v>
      </c>
      <c r="P17" t="s">
        <v>37</v>
      </c>
      <c r="T17" t="s">
        <v>47</v>
      </c>
      <c r="U17" s="1" t="s">
        <v>50</v>
      </c>
      <c r="V17" s="1" t="s">
        <v>51</v>
      </c>
      <c r="W17">
        <v>16</v>
      </c>
      <c r="X17" t="s">
        <v>48</v>
      </c>
      <c r="Y17">
        <v>1</v>
      </c>
      <c r="Z17" t="s">
        <v>49</v>
      </c>
      <c r="AC17">
        <v>15.5354881286621</v>
      </c>
      <c r="AD17" t="s">
        <v>41</v>
      </c>
      <c r="AE17" t="s">
        <v>42</v>
      </c>
    </row>
    <row r="18" spans="1:31">
      <c r="A18" t="s">
        <v>88</v>
      </c>
      <c r="B18" t="s">
        <v>124</v>
      </c>
      <c r="C18" t="s">
        <v>32</v>
      </c>
      <c r="D18" t="s">
        <v>45</v>
      </c>
      <c r="E18">
        <v>347.579120159149</v>
      </c>
      <c r="F18" s="51">
        <v>1.61116151344076E-3</v>
      </c>
      <c r="G18" s="2">
        <v>4.6353808467842203E-6</v>
      </c>
      <c r="H18">
        <v>62.5</v>
      </c>
      <c r="I18">
        <v>37.142123807584902</v>
      </c>
      <c r="J18">
        <v>5.8258080482482901</v>
      </c>
      <c r="K18">
        <v>6.0343767495618901E-3</v>
      </c>
      <c r="L18">
        <v>3.58606064662359E-3</v>
      </c>
      <c r="M18">
        <v>5.6247972937712495E-4</v>
      </c>
      <c r="N18">
        <v>1.01829171255626E-2</v>
      </c>
      <c r="O18" t="s">
        <v>36</v>
      </c>
      <c r="P18" t="s">
        <v>37</v>
      </c>
      <c r="T18" t="s">
        <v>47</v>
      </c>
      <c r="U18" s="1" t="s">
        <v>50</v>
      </c>
      <c r="V18" s="1" t="s">
        <v>51</v>
      </c>
      <c r="W18">
        <v>16</v>
      </c>
      <c r="X18" t="s">
        <v>48</v>
      </c>
      <c r="Y18">
        <v>1</v>
      </c>
      <c r="Z18" t="s">
        <v>49</v>
      </c>
      <c r="AC18">
        <v>15.5354881286621</v>
      </c>
      <c r="AD18" t="s">
        <v>41</v>
      </c>
      <c r="AE18" t="s">
        <v>42</v>
      </c>
    </row>
    <row r="19" spans="1:31">
      <c r="A19" t="s">
        <v>90</v>
      </c>
      <c r="B19" t="s">
        <v>125</v>
      </c>
      <c r="C19" t="s">
        <v>32</v>
      </c>
      <c r="D19" t="s">
        <v>45</v>
      </c>
      <c r="E19">
        <v>310.87174272537197</v>
      </c>
      <c r="F19" s="51">
        <v>1.4516415921021499E-3</v>
      </c>
      <c r="G19" s="2">
        <v>4.6695842428755199E-6</v>
      </c>
      <c r="H19">
        <v>62.5</v>
      </c>
      <c r="I19">
        <v>37.919066231694302</v>
      </c>
      <c r="J19">
        <v>5.8258080482482901</v>
      </c>
      <c r="K19">
        <v>5.3971608521209804E-3</v>
      </c>
      <c r="L19">
        <v>3.2744703973523999E-3</v>
      </c>
      <c r="M19">
        <v>5.0308271004016704E-4</v>
      </c>
      <c r="N19">
        <v>9.1747139595135495E-3</v>
      </c>
      <c r="O19" t="s">
        <v>36</v>
      </c>
      <c r="P19" t="s">
        <v>37</v>
      </c>
      <c r="T19" t="s">
        <v>47</v>
      </c>
      <c r="U19" s="1" t="s">
        <v>50</v>
      </c>
      <c r="V19" s="1" t="s">
        <v>51</v>
      </c>
      <c r="W19">
        <v>16</v>
      </c>
      <c r="X19" t="s">
        <v>48</v>
      </c>
      <c r="Y19">
        <v>1</v>
      </c>
      <c r="Z19" t="s">
        <v>49</v>
      </c>
      <c r="AC19">
        <v>15.5354881286621</v>
      </c>
      <c r="AD19" t="s">
        <v>41</v>
      </c>
      <c r="AE19" t="s">
        <v>42</v>
      </c>
    </row>
    <row r="20" spans="1:31">
      <c r="A20" t="s">
        <v>92</v>
      </c>
      <c r="B20" t="s">
        <v>126</v>
      </c>
      <c r="C20" t="s">
        <v>32</v>
      </c>
      <c r="D20" t="s">
        <v>45</v>
      </c>
      <c r="E20">
        <v>269.24960947036698</v>
      </c>
      <c r="F20" s="51">
        <v>1.24386435589133E-3</v>
      </c>
      <c r="G20" s="2">
        <v>4.6197454805682098E-6</v>
      </c>
      <c r="H20">
        <v>62.5</v>
      </c>
      <c r="I20">
        <v>36.786603486888502</v>
      </c>
      <c r="J20">
        <v>5.8258080482482901</v>
      </c>
      <c r="K20">
        <v>4.6744899575908898E-3</v>
      </c>
      <c r="L20">
        <v>2.7513058121539898E-3</v>
      </c>
      <c r="M20">
        <v>4.35717521019604E-4</v>
      </c>
      <c r="N20">
        <v>7.8615132907644807E-3</v>
      </c>
      <c r="O20" t="s">
        <v>36</v>
      </c>
      <c r="P20" t="s">
        <v>37</v>
      </c>
      <c r="T20" t="s">
        <v>47</v>
      </c>
      <c r="U20" s="1" t="s">
        <v>50</v>
      </c>
      <c r="V20" s="1" t="s">
        <v>51</v>
      </c>
      <c r="W20">
        <v>16</v>
      </c>
      <c r="X20" t="s">
        <v>48</v>
      </c>
      <c r="Y20">
        <v>1</v>
      </c>
      <c r="Z20" t="s">
        <v>49</v>
      </c>
      <c r="AC20">
        <v>15.5354881286621</v>
      </c>
      <c r="AD20" t="s">
        <v>41</v>
      </c>
      <c r="AE20" t="s">
        <v>42</v>
      </c>
    </row>
    <row r="21" spans="1:31">
      <c r="A21" t="s">
        <v>94</v>
      </c>
      <c r="B21" t="s">
        <v>127</v>
      </c>
      <c r="C21" t="s">
        <v>32</v>
      </c>
      <c r="D21" t="s">
        <v>45</v>
      </c>
      <c r="E21">
        <v>140.103646039962</v>
      </c>
      <c r="F21" s="51">
        <v>6.7716152829455298E-4</v>
      </c>
      <c r="G21" s="2">
        <v>4.83329228634572E-6</v>
      </c>
      <c r="H21">
        <v>62.5</v>
      </c>
      <c r="I21">
        <v>41.645137570535198</v>
      </c>
      <c r="J21">
        <v>5.8258080482482901</v>
      </c>
      <c r="K21">
        <v>2.4323697305387798E-3</v>
      </c>
      <c r="L21">
        <v>1.62072379657796E-3</v>
      </c>
      <c r="M21">
        <v>2.2672551381659501E-4</v>
      </c>
      <c r="N21">
        <v>4.2798190409333303E-3</v>
      </c>
      <c r="O21" t="s">
        <v>36</v>
      </c>
      <c r="P21" t="s">
        <v>37</v>
      </c>
      <c r="T21" t="s">
        <v>47</v>
      </c>
      <c r="U21" s="1" t="s">
        <v>50</v>
      </c>
      <c r="V21" s="1" t="s">
        <v>51</v>
      </c>
      <c r="W21">
        <v>16</v>
      </c>
      <c r="X21" t="s">
        <v>48</v>
      </c>
      <c r="Y21">
        <v>1</v>
      </c>
      <c r="Z21" t="s">
        <v>49</v>
      </c>
      <c r="AC21">
        <v>15.5354881286621</v>
      </c>
      <c r="AD21" t="s">
        <v>41</v>
      </c>
      <c r="AE21" t="s">
        <v>42</v>
      </c>
    </row>
    <row r="22" spans="1:31">
      <c r="A22" t="s">
        <v>96</v>
      </c>
      <c r="B22" t="s">
        <v>128</v>
      </c>
      <c r="C22" t="s">
        <v>32</v>
      </c>
      <c r="D22" t="s">
        <v>45</v>
      </c>
      <c r="E22">
        <v>82.254206895828204</v>
      </c>
      <c r="F22" s="51">
        <v>4.3254881362450202E-4</v>
      </c>
      <c r="G22" s="2">
        <v>5.2586809312808098E-6</v>
      </c>
      <c r="H22">
        <v>62.5</v>
      </c>
      <c r="I22">
        <v>51.3230602047758</v>
      </c>
      <c r="J22">
        <v>5.8258080482482901</v>
      </c>
      <c r="K22">
        <v>1.42804714540641E-3</v>
      </c>
      <c r="L22">
        <v>1.17265204923189E-3</v>
      </c>
      <c r="M22">
        <v>1.3311034906930499E-4</v>
      </c>
      <c r="N22">
        <v>2.7338095437075801E-3</v>
      </c>
      <c r="O22" t="s">
        <v>36</v>
      </c>
      <c r="P22" t="s">
        <v>37</v>
      </c>
      <c r="T22" t="s">
        <v>47</v>
      </c>
      <c r="U22" s="1" t="s">
        <v>50</v>
      </c>
      <c r="V22" s="1" t="s">
        <v>51</v>
      </c>
      <c r="W22">
        <v>16</v>
      </c>
      <c r="X22" t="s">
        <v>48</v>
      </c>
      <c r="Y22">
        <v>1</v>
      </c>
      <c r="Z22" t="s">
        <v>49</v>
      </c>
      <c r="AC22">
        <v>15.5354881286621</v>
      </c>
      <c r="AD22" t="s">
        <v>41</v>
      </c>
      <c r="AE22" t="s">
        <v>42</v>
      </c>
    </row>
    <row r="23" spans="1:31">
      <c r="A23" t="s">
        <v>98</v>
      </c>
      <c r="B23" t="s">
        <v>129</v>
      </c>
      <c r="C23" t="s">
        <v>32</v>
      </c>
      <c r="D23" t="s">
        <v>45</v>
      </c>
      <c r="E23">
        <v>57432.880727529497</v>
      </c>
      <c r="F23" s="51">
        <v>0.28408291414592202</v>
      </c>
      <c r="G23" s="2">
        <v>4.9463466689841302E-6</v>
      </c>
      <c r="H23">
        <v>62.5</v>
      </c>
      <c r="I23">
        <v>44.2176292345506</v>
      </c>
      <c r="J23">
        <v>5.8258080482482901</v>
      </c>
      <c r="K23">
        <v>0.99709858340107704</v>
      </c>
      <c r="L23">
        <v>0.70542932573189798</v>
      </c>
      <c r="M23">
        <v>9.29424688544256E-2</v>
      </c>
      <c r="N23">
        <v>1.7954703779873999</v>
      </c>
      <c r="O23" t="s">
        <v>36</v>
      </c>
      <c r="P23" t="s">
        <v>37</v>
      </c>
      <c r="T23" t="s">
        <v>47</v>
      </c>
      <c r="U23" s="1" t="s">
        <v>50</v>
      </c>
      <c r="V23" s="1" t="s">
        <v>51</v>
      </c>
      <c r="W23">
        <v>16</v>
      </c>
      <c r="X23" t="s">
        <v>48</v>
      </c>
      <c r="Y23">
        <v>1</v>
      </c>
      <c r="Z23" t="s">
        <v>49</v>
      </c>
      <c r="AC23">
        <v>15.5354881286621</v>
      </c>
      <c r="AD23" t="s">
        <v>41</v>
      </c>
      <c r="AE23" t="s">
        <v>42</v>
      </c>
    </row>
    <row r="24" spans="1:31">
      <c r="A24" t="s">
        <v>100</v>
      </c>
      <c r="B24" t="s">
        <v>130</v>
      </c>
      <c r="C24" t="s">
        <v>32</v>
      </c>
      <c r="D24" t="s">
        <v>45</v>
      </c>
      <c r="E24">
        <v>42127.877524137497</v>
      </c>
      <c r="F24" s="51">
        <v>0.23017692298054199</v>
      </c>
      <c r="G24" s="2">
        <v>5.4637679770728197E-6</v>
      </c>
      <c r="H24">
        <v>62.5</v>
      </c>
      <c r="I24">
        <v>55.990437845561502</v>
      </c>
      <c r="J24">
        <v>5.8258080482482901</v>
      </c>
      <c r="K24">
        <v>0.73138670478430001</v>
      </c>
      <c r="L24">
        <v>0.655210532779118</v>
      </c>
      <c r="M24">
        <v>6.8174684043832603E-2</v>
      </c>
      <c r="N24">
        <v>1.4547719216072501</v>
      </c>
      <c r="O24" t="s">
        <v>36</v>
      </c>
      <c r="P24" t="s">
        <v>37</v>
      </c>
      <c r="T24" t="s">
        <v>47</v>
      </c>
      <c r="U24" s="1" t="s">
        <v>50</v>
      </c>
      <c r="V24" s="1" t="s">
        <v>51</v>
      </c>
      <c r="W24">
        <v>16</v>
      </c>
      <c r="X24" t="s">
        <v>48</v>
      </c>
      <c r="Y24">
        <v>1</v>
      </c>
      <c r="Z24" t="s">
        <v>49</v>
      </c>
      <c r="AC24">
        <v>15.5354881286621</v>
      </c>
      <c r="AD24" t="s">
        <v>41</v>
      </c>
      <c r="AE24" t="s">
        <v>42</v>
      </c>
    </row>
    <row r="25" spans="1:31">
      <c r="A25" t="s">
        <v>102</v>
      </c>
      <c r="B25" t="s">
        <v>131</v>
      </c>
      <c r="C25" t="s">
        <v>32</v>
      </c>
      <c r="D25" t="s">
        <v>45</v>
      </c>
      <c r="E25">
        <v>22431.3926177024</v>
      </c>
      <c r="F25" s="52">
        <f>N25*'Emissions Calculation Summary'!$F$4/1000</f>
        <v>0.12517951469910932</v>
      </c>
      <c r="G25" s="49">
        <f>F25/E25</f>
        <v>5.5805502954069902E-6</v>
      </c>
      <c r="H25">
        <v>62.5</v>
      </c>
      <c r="I25">
        <v>58.647565208727102</v>
      </c>
      <c r="J25">
        <v>5.8258080482482901</v>
      </c>
      <c r="K25" s="43">
        <f>H25*$E25 / 60 / 60 / 1000</f>
        <v>0.38943389961288893</v>
      </c>
      <c r="L25" s="43">
        <f t="shared" ref="L25:M25" si="4">I25*$E25 / 60 / 60 / 1000</f>
        <v>0.36542960035257255</v>
      </c>
      <c r="M25" s="43">
        <f t="shared" si="4"/>
        <v>3.6300274346007758E-2</v>
      </c>
      <c r="N25" s="43">
        <f>K25+L25+M25</f>
        <v>0.79116377431146934</v>
      </c>
      <c r="O25" t="s">
        <v>36</v>
      </c>
      <c r="P25" t="s">
        <v>37</v>
      </c>
      <c r="T25" t="s">
        <v>47</v>
      </c>
      <c r="U25" s="1" t="s">
        <v>50</v>
      </c>
      <c r="V25" s="1" t="s">
        <v>51</v>
      </c>
      <c r="W25">
        <v>16</v>
      </c>
      <c r="X25" t="s">
        <v>48</v>
      </c>
      <c r="Y25">
        <v>1</v>
      </c>
      <c r="Z25" t="s">
        <v>49</v>
      </c>
      <c r="AC25">
        <v>15.5354881286621</v>
      </c>
      <c r="AD25" t="s">
        <v>41</v>
      </c>
      <c r="AE25" t="s">
        <v>42</v>
      </c>
    </row>
    <row r="26" spans="1:31">
      <c r="A26" t="s">
        <v>104</v>
      </c>
      <c r="B26" t="s">
        <v>132</v>
      </c>
      <c r="C26" t="s">
        <v>32</v>
      </c>
      <c r="D26" t="s">
        <v>45</v>
      </c>
      <c r="E26">
        <v>2.88602614402771</v>
      </c>
      <c r="F26" s="51">
        <v>1.0932773383043301E-5</v>
      </c>
      <c r="G26" s="2">
        <v>3.7880502742641701E-6</v>
      </c>
      <c r="H26">
        <v>62.5</v>
      </c>
      <c r="I26">
        <v>17.822983014591301</v>
      </c>
      <c r="J26">
        <v>5.8258080482482901</v>
      </c>
      <c r="K26" s="2">
        <v>5.0138264066745799E-5</v>
      </c>
      <c r="L26" s="2">
        <v>1.4289178097648399E-5</v>
      </c>
      <c r="M26" s="2">
        <v>4.6702394659037199E-6</v>
      </c>
      <c r="N26" s="2">
        <v>6.9097681630658702E-5</v>
      </c>
      <c r="O26" t="s">
        <v>36</v>
      </c>
      <c r="P26" t="s">
        <v>37</v>
      </c>
      <c r="T26" t="s">
        <v>47</v>
      </c>
      <c r="U26" s="1" t="s">
        <v>50</v>
      </c>
      <c r="V26" s="1" t="s">
        <v>51</v>
      </c>
      <c r="W26">
        <v>16</v>
      </c>
      <c r="X26" t="s">
        <v>48</v>
      </c>
      <c r="Y26">
        <v>1</v>
      </c>
      <c r="Z26" t="s">
        <v>49</v>
      </c>
      <c r="AC26">
        <v>15.5354881286621</v>
      </c>
      <c r="AD26" t="s">
        <v>41</v>
      </c>
      <c r="AE26" t="s">
        <v>42</v>
      </c>
    </row>
    <row r="27" spans="1:31">
      <c r="A27" t="s">
        <v>106</v>
      </c>
      <c r="B27" t="s">
        <v>44</v>
      </c>
      <c r="C27" t="s">
        <v>32</v>
      </c>
      <c r="D27" t="s">
        <v>45</v>
      </c>
      <c r="E27">
        <v>33.169748783111501</v>
      </c>
      <c r="F27" s="51">
        <v>2.1264986612590199E-4</v>
      </c>
      <c r="G27" s="2">
        <v>6.4109596530885202E-6</v>
      </c>
      <c r="H27">
        <v>62.5</v>
      </c>
      <c r="I27">
        <v>77.538773033494195</v>
      </c>
      <c r="J27">
        <v>5.8258080482482901</v>
      </c>
      <c r="K27">
        <v>5.7588941107189397E-4</v>
      </c>
      <c r="L27">
        <v>7.1442973821023105E-4</v>
      </c>
      <c r="M27" s="2">
        <v>5.3677678756414099E-5</v>
      </c>
      <c r="N27">
        <v>1.3439968280390901E-3</v>
      </c>
      <c r="O27" t="s">
        <v>36</v>
      </c>
      <c r="P27" t="s">
        <v>37</v>
      </c>
      <c r="T27" t="s">
        <v>47</v>
      </c>
      <c r="U27" s="1" t="s">
        <v>50</v>
      </c>
      <c r="V27" s="1" t="s">
        <v>51</v>
      </c>
      <c r="W27">
        <v>16</v>
      </c>
      <c r="X27" t="s">
        <v>48</v>
      </c>
      <c r="Y27">
        <v>1</v>
      </c>
      <c r="Z27" t="s">
        <v>49</v>
      </c>
      <c r="AC27">
        <v>15.5354881286621</v>
      </c>
      <c r="AD27" t="s">
        <v>41</v>
      </c>
      <c r="AE27" t="s">
        <v>42</v>
      </c>
    </row>
    <row r="29" spans="1:31">
      <c r="A29" s="43" t="s">
        <v>185</v>
      </c>
      <c r="E29" s="43">
        <f>SUM(E2:E27)</f>
        <v>127838.16144180285</v>
      </c>
    </row>
    <row r="30" spans="1:31">
      <c r="A30" s="43" t="s">
        <v>206</v>
      </c>
      <c r="I30" s="43">
        <f>AVERAGE(I2:I27)</f>
        <v>43.551346336783581</v>
      </c>
    </row>
    <row r="33" spans="1:2">
      <c r="A33" s="38" t="s">
        <v>209</v>
      </c>
      <c r="B33" s="10"/>
    </row>
    <row r="34" spans="1:2">
      <c r="A34" s="37" t="s">
        <v>210</v>
      </c>
      <c r="B34" s="27"/>
    </row>
    <row r="35" spans="1:2">
      <c r="A35" s="40" t="s">
        <v>211</v>
      </c>
      <c r="B35" s="3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2047-86CA-4763-8EB6-77DA036DC9EC}">
  <dimension ref="A1:N36"/>
  <sheetViews>
    <sheetView topLeftCell="A10" workbookViewId="0">
      <selection activeCell="A33" sqref="A33"/>
    </sheetView>
  </sheetViews>
  <sheetFormatPr baseColWidth="10" defaultRowHeight="14.4"/>
  <cols>
    <col min="1" max="1" width="46" bestFit="1" customWidth="1"/>
    <col min="2" max="2" width="15.5546875" bestFit="1" customWidth="1"/>
    <col min="3" max="3" width="15.5546875" customWidth="1"/>
    <col min="4" max="4" width="13.44140625" customWidth="1"/>
    <col min="5" max="5" width="16.77734375" bestFit="1" customWidth="1"/>
    <col min="6" max="6" width="16.77734375" customWidth="1"/>
    <col min="7" max="7" width="13.109375" customWidth="1"/>
    <col min="8" max="8" width="14.21875" bestFit="1" customWidth="1"/>
    <col min="10" max="10" width="17" customWidth="1"/>
    <col min="11" max="11" width="11.88671875" bestFit="1" customWidth="1"/>
    <col min="12" max="12" width="8.109375" customWidth="1"/>
    <col min="13" max="13" width="8.21875" customWidth="1"/>
    <col min="14" max="14" width="8.44140625" customWidth="1"/>
  </cols>
  <sheetData>
    <row r="1" spans="1:14">
      <c r="A1" t="s">
        <v>220</v>
      </c>
      <c r="B1" s="90" t="s">
        <v>183</v>
      </c>
      <c r="C1" s="90"/>
      <c r="D1" s="90"/>
      <c r="E1" s="90"/>
      <c r="F1" s="90"/>
      <c r="G1" s="90" t="s">
        <v>184</v>
      </c>
      <c r="H1" s="90"/>
      <c r="I1" s="90"/>
      <c r="J1" s="90"/>
      <c r="K1" s="90"/>
    </row>
    <row r="2" spans="1:14" ht="57.6">
      <c r="A2" t="s">
        <v>55</v>
      </c>
      <c r="B2" t="s">
        <v>3</v>
      </c>
      <c r="C2" t="s">
        <v>215</v>
      </c>
      <c r="D2" t="s">
        <v>4</v>
      </c>
      <c r="E2" t="s">
        <v>217</v>
      </c>
      <c r="F2" t="s">
        <v>219</v>
      </c>
      <c r="G2" t="s">
        <v>3</v>
      </c>
      <c r="H2" t="s">
        <v>216</v>
      </c>
      <c r="I2" t="s">
        <v>4</v>
      </c>
      <c r="J2" t="s">
        <v>218</v>
      </c>
      <c r="K2" t="s">
        <v>219</v>
      </c>
      <c r="L2" s="73" t="s">
        <v>228</v>
      </c>
      <c r="M2" s="73" t="s">
        <v>229</v>
      </c>
      <c r="N2" s="73" t="s">
        <v>230</v>
      </c>
    </row>
    <row r="3" spans="1:14">
      <c r="A3" t="s">
        <v>56</v>
      </c>
      <c r="B3" s="50">
        <f>'Detailed Emissions System 1'!E2</f>
        <v>19.108591794967602</v>
      </c>
      <c r="C3" s="50">
        <f>B3</f>
        <v>19.108591794967602</v>
      </c>
      <c r="D3" s="53">
        <f>'Detailed Emissions System 1'!F2</f>
        <v>1.32688907106819E-5</v>
      </c>
      <c r="E3" s="53">
        <f>D3</f>
        <v>1.32688907106819E-5</v>
      </c>
      <c r="F3" s="53">
        <f>'Detailed Emissions System 1'!G2</f>
        <v>6.9440329040039602E-7</v>
      </c>
      <c r="G3" s="50">
        <f>'Detailed Emissions System 2'!E2</f>
        <v>10.1900808811187</v>
      </c>
      <c r="H3" s="50">
        <f>G3</f>
        <v>10.1900808811187</v>
      </c>
      <c r="I3" s="53">
        <f>'Detailed Emissions System 2'!F2</f>
        <v>4.5328889594385302E-5</v>
      </c>
      <c r="J3" s="53">
        <f>I3</f>
        <v>4.5328889594385302E-5</v>
      </c>
      <c r="K3" s="2">
        <f>'Detailed Emissions System 2'!G2</f>
        <v>4.4483356637565102E-6</v>
      </c>
      <c r="L3" s="70">
        <f>100/B3*G3</f>
        <v>53.327220500897084</v>
      </c>
      <c r="M3" s="70">
        <f>100/I3*D3</f>
        <v>29.272481257351295</v>
      </c>
      <c r="N3" s="70">
        <f>100/K3*F3</f>
        <v>15.610406742866825</v>
      </c>
    </row>
    <row r="4" spans="1:14">
      <c r="A4" t="s">
        <v>58</v>
      </c>
      <c r="B4" s="50">
        <f>'Detailed Emissions System 1'!E3</f>
        <v>39.1295773983001</v>
      </c>
      <c r="C4" s="50">
        <f t="shared" ref="C4:C28" si="0">B4</f>
        <v>39.1295773983001</v>
      </c>
      <c r="D4" s="53">
        <f>'Detailed Emissions System 1'!F3</f>
        <v>4.3566950661269997E-5</v>
      </c>
      <c r="E4" s="53">
        <f t="shared" ref="E4:E28" si="1">D4</f>
        <v>4.3566950661269997E-5</v>
      </c>
      <c r="F4" s="53">
        <f>'Detailed Emissions System 1'!G3</f>
        <v>1.11340703709796E-6</v>
      </c>
      <c r="G4" s="50">
        <f>'Detailed Emissions System 2'!E3</f>
        <v>9.8202266693115199</v>
      </c>
      <c r="H4" s="50">
        <f t="shared" ref="H4:H28" si="2">G4</f>
        <v>9.8202266693115199</v>
      </c>
      <c r="I4" s="53">
        <f>'Detailed Emissions System 2'!F3</f>
        <v>4.3622108458345498E-5</v>
      </c>
      <c r="J4" s="53">
        <f t="shared" ref="J4:J28" si="3">I4</f>
        <v>4.3622108458345498E-5</v>
      </c>
      <c r="K4" s="2">
        <f>'Detailed Emissions System 2'!G3</f>
        <v>4.4421160095107E-6</v>
      </c>
      <c r="L4" s="70">
        <f t="shared" ref="L4:L28" si="4">100/B4*G4</f>
        <v>25.096684713334366</v>
      </c>
      <c r="M4" s="70">
        <f t="shared" ref="M4:M28" si="5">100/I4*D4</f>
        <v>99.873555407968936</v>
      </c>
      <c r="N4" s="70">
        <f t="shared" ref="N4:N28" si="6">100/K4*F4</f>
        <v>25.064789724404385</v>
      </c>
    </row>
    <row r="5" spans="1:14">
      <c r="A5" t="s">
        <v>60</v>
      </c>
      <c r="B5" s="50">
        <f>'Detailed Emissions System 1'!E4</f>
        <v>9643.9481201171802</v>
      </c>
      <c r="C5" s="54">
        <v>1000</v>
      </c>
      <c r="D5" s="53">
        <f>'Detailed Emissions System 1'!F4</f>
        <v>1.0761690994623201E-2</v>
      </c>
      <c r="E5" s="54">
        <v>2.3999999999999998E-3</v>
      </c>
      <c r="F5" s="53">
        <f>'Detailed Emissions System 1'!G4</f>
        <v>1.1159010170157601E-6</v>
      </c>
      <c r="G5" s="50">
        <f>'Detailed Emissions System 2'!E4</f>
        <v>2731.7852742671898</v>
      </c>
      <c r="H5" s="54">
        <v>1000</v>
      </c>
      <c r="I5" s="53">
        <f>'Detailed Emissions System 2'!F4</f>
        <v>1.2357598232410999E-2</v>
      </c>
      <c r="J5" s="54">
        <v>2.3999999999999998E-3</v>
      </c>
      <c r="K5" s="2">
        <f>'Detailed Emissions System 2'!G4</f>
        <v>4.5236416879902699E-6</v>
      </c>
      <c r="L5" s="70">
        <f t="shared" si="4"/>
        <v>28.326420261103571</v>
      </c>
      <c r="M5" s="70">
        <f t="shared" si="5"/>
        <v>87.085619650571587</v>
      </c>
      <c r="N5" s="70">
        <f t="shared" si="6"/>
        <v>24.668200843102682</v>
      </c>
    </row>
    <row r="6" spans="1:14">
      <c r="A6" t="s">
        <v>62</v>
      </c>
      <c r="B6" s="50">
        <f>'Detailed Emissions System 1'!E5</f>
        <v>440.37433481216402</v>
      </c>
      <c r="C6" s="50">
        <f t="shared" si="0"/>
        <v>440.37433481216402</v>
      </c>
      <c r="D6" s="53">
        <f>'Detailed Emissions System 1'!F5</f>
        <v>6.5477558264716404E-4</v>
      </c>
      <c r="E6" s="53">
        <f t="shared" si="1"/>
        <v>6.5477558264716404E-4</v>
      </c>
      <c r="F6" s="53">
        <f>'Detailed Emissions System 1'!G5</f>
        <v>1.4868613179698401E-6</v>
      </c>
      <c r="G6" s="50">
        <f>'Detailed Emissions System 2'!E5</f>
        <v>205.40654516219999</v>
      </c>
      <c r="H6" s="50">
        <f t="shared" si="2"/>
        <v>205.40654516219999</v>
      </c>
      <c r="I6" s="53">
        <f>'Detailed Emissions System 2'!F5</f>
        <v>9.6867314257387596E-4</v>
      </c>
      <c r="J6" s="53">
        <f t="shared" si="3"/>
        <v>9.6867314257387596E-4</v>
      </c>
      <c r="K6" s="2">
        <f>'Detailed Emissions System 2'!G5</f>
        <v>4.7158752344038896E-6</v>
      </c>
      <c r="L6" s="70">
        <f t="shared" si="4"/>
        <v>46.643623146161204</v>
      </c>
      <c r="M6" s="70">
        <f t="shared" si="5"/>
        <v>67.595100335635408</v>
      </c>
      <c r="N6" s="70">
        <f t="shared" si="6"/>
        <v>31.528851889945873</v>
      </c>
    </row>
    <row r="7" spans="1:14">
      <c r="A7" t="s">
        <v>64</v>
      </c>
      <c r="B7" s="50">
        <f>'Detailed Emissions System 1'!E6</f>
        <v>693.94345784187306</v>
      </c>
      <c r="C7" s="50">
        <f t="shared" si="0"/>
        <v>693.94345784187306</v>
      </c>
      <c r="D7" s="53">
        <f>'Detailed Emissions System 1'!F6</f>
        <v>9.6473096727669105E-4</v>
      </c>
      <c r="E7" s="53">
        <f t="shared" si="1"/>
        <v>9.6473096727669105E-4</v>
      </c>
      <c r="F7" s="53">
        <f>'Detailed Emissions System 1'!G6</f>
        <v>1.3902163293970599E-6</v>
      </c>
      <c r="G7" s="50">
        <f>'Detailed Emissions System 2'!E6</f>
        <v>394.29730343818602</v>
      </c>
      <c r="H7" s="50">
        <f t="shared" si="2"/>
        <v>394.29730343818602</v>
      </c>
      <c r="I7" s="53">
        <f>'Detailed Emissions System 2'!F6</f>
        <v>1.8541081831736101E-3</v>
      </c>
      <c r="J7" s="53">
        <f t="shared" si="3"/>
        <v>1.8541081831736101E-3</v>
      </c>
      <c r="K7" s="2">
        <f>'Detailed Emissions System 2'!G6</f>
        <v>4.7023108330279001E-6</v>
      </c>
      <c r="L7" s="70">
        <f t="shared" si="4"/>
        <v>56.819802677357821</v>
      </c>
      <c r="M7" s="70">
        <f t="shared" si="5"/>
        <v>52.032075368191073</v>
      </c>
      <c r="N7" s="70">
        <f t="shared" si="6"/>
        <v>29.564534943809221</v>
      </c>
    </row>
    <row r="8" spans="1:14">
      <c r="A8" t="s">
        <v>66</v>
      </c>
      <c r="B8" s="50">
        <f>'Detailed Emissions System 1'!E7</f>
        <v>230.988897323608</v>
      </c>
      <c r="C8" s="50">
        <f t="shared" si="0"/>
        <v>230.988897323608</v>
      </c>
      <c r="D8" s="53">
        <f>'Detailed Emissions System 1'!F7</f>
        <v>3.8675504481494501E-4</v>
      </c>
      <c r="E8" s="53">
        <f t="shared" si="1"/>
        <v>3.8675504481494501E-4</v>
      </c>
      <c r="F8" s="53">
        <f>'Detailed Emissions System 1'!G7</f>
        <v>1.67434656317433E-6</v>
      </c>
      <c r="G8" s="50">
        <f>'Detailed Emissions System 2'!E7</f>
        <v>120.27184009552001</v>
      </c>
      <c r="H8" s="50">
        <f t="shared" si="2"/>
        <v>120.27184009552001</v>
      </c>
      <c r="I8" s="53">
        <f>'Detailed Emissions System 2'!F7</f>
        <v>6.0736523936194195E-4</v>
      </c>
      <c r="J8" s="53">
        <f t="shared" si="3"/>
        <v>6.0736523936194195E-4</v>
      </c>
      <c r="K8" s="2">
        <f>'Detailed Emissions System 2'!G7</f>
        <v>5.0499366089655502E-6</v>
      </c>
      <c r="L8" s="70">
        <f t="shared" si="4"/>
        <v>52.068234226436878</v>
      </c>
      <c r="M8" s="70">
        <f t="shared" si="5"/>
        <v>63.677507330061303</v>
      </c>
      <c r="N8" s="70">
        <f t="shared" si="6"/>
        <v>33.155793682671792</v>
      </c>
    </row>
    <row r="9" spans="1:14">
      <c r="A9" t="s">
        <v>68</v>
      </c>
      <c r="B9" s="50">
        <f>'Detailed Emissions System 1'!E8</f>
        <v>292.00345396995499</v>
      </c>
      <c r="C9" s="50">
        <f t="shared" si="0"/>
        <v>292.00345396995499</v>
      </c>
      <c r="D9" s="53">
        <f>'Detailed Emissions System 1'!F8</f>
        <v>4.5575825543448802E-4</v>
      </c>
      <c r="E9" s="53">
        <f t="shared" si="1"/>
        <v>4.5575825543448802E-4</v>
      </c>
      <c r="F9" s="53">
        <f>'Detailed Emissions System 1'!G8</f>
        <v>1.5607984840565E-6</v>
      </c>
      <c r="G9" s="50">
        <f>'Detailed Emissions System 2'!E8</f>
        <v>183.27819514274501</v>
      </c>
      <c r="H9" s="50">
        <f t="shared" si="2"/>
        <v>183.27819514274501</v>
      </c>
      <c r="I9" s="53">
        <f>'Detailed Emissions System 2'!F8</f>
        <v>9.1278172974464404E-4</v>
      </c>
      <c r="J9" s="53">
        <f t="shared" si="3"/>
        <v>9.1278172974464404E-4</v>
      </c>
      <c r="K9" s="2">
        <f>'Detailed Emissions System 2'!G8</f>
        <v>4.9803077735240996E-6</v>
      </c>
      <c r="L9" s="70">
        <f t="shared" si="4"/>
        <v>62.765762750738894</v>
      </c>
      <c r="M9" s="70">
        <f t="shared" si="5"/>
        <v>49.930694336091612</v>
      </c>
      <c r="N9" s="70">
        <f t="shared" si="6"/>
        <v>31.339398186471286</v>
      </c>
    </row>
    <row r="10" spans="1:14">
      <c r="A10" t="s">
        <v>70</v>
      </c>
      <c r="B10" s="50">
        <f>'Detailed Emissions System 1'!E9</f>
        <v>168.891696453094</v>
      </c>
      <c r="C10" s="50">
        <f t="shared" si="0"/>
        <v>168.891696453094</v>
      </c>
      <c r="D10" s="53">
        <f>'Detailed Emissions System 1'!F9</f>
        <v>2.4246442976280779E-4</v>
      </c>
      <c r="E10" s="53">
        <f t="shared" si="1"/>
        <v>2.4246442976280779E-4</v>
      </c>
      <c r="F10" s="53">
        <f>'Detailed Emissions System 1'!G9</f>
        <v>1.4356207845312693E-6</v>
      </c>
      <c r="G10" s="50">
        <f>'Detailed Emissions System 2'!E9</f>
        <v>92.772507667541504</v>
      </c>
      <c r="H10" s="50">
        <f t="shared" si="2"/>
        <v>92.772507667541504</v>
      </c>
      <c r="I10" s="53">
        <f>'Detailed Emissions System 2'!F9</f>
        <v>4.8752396487939108E-4</v>
      </c>
      <c r="J10" s="53">
        <f t="shared" si="3"/>
        <v>4.8752396487939108E-4</v>
      </c>
      <c r="K10" s="2">
        <f>'Detailed Emissions System 2'!G9</f>
        <v>5.255047827600784E-6</v>
      </c>
      <c r="L10" s="70">
        <f t="shared" si="4"/>
        <v>54.930176921579474</v>
      </c>
      <c r="M10" s="70">
        <f t="shared" si="5"/>
        <v>49.733848432002979</v>
      </c>
      <c r="N10" s="70">
        <f t="shared" si="6"/>
        <v>27.318890933609421</v>
      </c>
    </row>
    <row r="11" spans="1:14">
      <c r="A11" t="s">
        <v>72</v>
      </c>
      <c r="B11" s="50">
        <f>'Detailed Emissions System 1'!E10</f>
        <v>225.988627433776</v>
      </c>
      <c r="C11" s="50">
        <f t="shared" si="0"/>
        <v>225.988627433776</v>
      </c>
      <c r="D11" s="53">
        <f>'Detailed Emissions System 1'!F10</f>
        <v>4.3009556825472601E-4</v>
      </c>
      <c r="E11" s="53">
        <f t="shared" si="1"/>
        <v>4.3009556825472601E-4</v>
      </c>
      <c r="F11" s="53">
        <f>'Detailed Emissions System 1'!G10</f>
        <v>1.90317380658263E-6</v>
      </c>
      <c r="G11" s="50">
        <f>'Detailed Emissions System 2'!E10</f>
        <v>164.46356844901999</v>
      </c>
      <c r="H11" s="50">
        <f t="shared" si="2"/>
        <v>164.46356844901999</v>
      </c>
      <c r="I11" s="53">
        <f>'Detailed Emissions System 2'!F10</f>
        <v>8.4153412835135798E-4</v>
      </c>
      <c r="J11" s="53">
        <f t="shared" si="3"/>
        <v>8.4153412835135798E-4</v>
      </c>
      <c r="K11" s="2">
        <f>'Detailed Emissions System 2'!G10</f>
        <v>5.1168443569186803E-6</v>
      </c>
      <c r="L11" s="70">
        <f t="shared" si="4"/>
        <v>72.775152589133981</v>
      </c>
      <c r="M11" s="70">
        <f t="shared" si="5"/>
        <v>51.108511677039459</v>
      </c>
      <c r="N11" s="70">
        <f t="shared" si="6"/>
        <v>37.19428760832399</v>
      </c>
    </row>
    <row r="12" spans="1:14">
      <c r="A12" t="s">
        <v>74</v>
      </c>
      <c r="B12" s="50">
        <f>'Detailed Emissions System 1'!E11</f>
        <v>113.810746908187</v>
      </c>
      <c r="C12" s="50">
        <f t="shared" si="0"/>
        <v>113.810746908187</v>
      </c>
      <c r="D12" s="53">
        <f>'Detailed Emissions System 1'!F11</f>
        <v>1.6622592156915499E-4</v>
      </c>
      <c r="E12" s="53">
        <f t="shared" si="1"/>
        <v>1.6622592156915499E-4</v>
      </c>
      <c r="F12" s="53">
        <f>'Detailed Emissions System 1'!G11</f>
        <v>1.46055003155726E-6</v>
      </c>
      <c r="G12" s="50">
        <f>'Detailed Emissions System 2'!E11</f>
        <v>65.042128324508596</v>
      </c>
      <c r="H12" s="50">
        <f t="shared" si="2"/>
        <v>65.042128324508596</v>
      </c>
      <c r="I12" s="53">
        <f>'Detailed Emissions System 2'!F11</f>
        <v>3.2509473528791801E-4</v>
      </c>
      <c r="J12" s="53">
        <f t="shared" si="3"/>
        <v>3.2509473528791801E-4</v>
      </c>
      <c r="K12" s="2">
        <f>'Detailed Emissions System 2'!G11</f>
        <v>4.9982228174732499E-6</v>
      </c>
      <c r="L12" s="70">
        <f t="shared" si="4"/>
        <v>57.149373052598584</v>
      </c>
      <c r="M12" s="70">
        <f t="shared" si="5"/>
        <v>51.131532912071954</v>
      </c>
      <c r="N12" s="70">
        <f t="shared" si="6"/>
        <v>29.221386978814429</v>
      </c>
    </row>
    <row r="13" spans="1:14">
      <c r="A13" t="s">
        <v>76</v>
      </c>
      <c r="B13" s="50">
        <f>'Detailed Emissions System 1'!E12</f>
        <v>118.84641432762101</v>
      </c>
      <c r="C13" s="50">
        <f t="shared" si="0"/>
        <v>118.84641432762101</v>
      </c>
      <c r="D13" s="53">
        <f>'Detailed Emissions System 1'!F12</f>
        <v>1.7058764893143399E-4</v>
      </c>
      <c r="E13" s="53">
        <f t="shared" si="1"/>
        <v>1.7058764893143399E-4</v>
      </c>
      <c r="F13" s="53">
        <f>'Detailed Emissions System 1'!G12</f>
        <v>1.43536431855959E-6</v>
      </c>
      <c r="G13" s="50">
        <f>'Detailed Emissions System 2'!E12</f>
        <v>81.918527126312199</v>
      </c>
      <c r="H13" s="50">
        <f t="shared" si="2"/>
        <v>81.918527126312199</v>
      </c>
      <c r="I13" s="53">
        <f>'Detailed Emissions System 2'!F12</f>
        <v>4.0079726431183001E-4</v>
      </c>
      <c r="J13" s="53">
        <f t="shared" si="3"/>
        <v>4.0079726431183001E-4</v>
      </c>
      <c r="K13" s="2">
        <f>'Detailed Emissions System 2'!G12</f>
        <v>4.8926346194024599E-6</v>
      </c>
      <c r="L13" s="70">
        <f t="shared" si="4"/>
        <v>68.928059453682295</v>
      </c>
      <c r="M13" s="70">
        <f t="shared" si="5"/>
        <v>42.562079165967724</v>
      </c>
      <c r="N13" s="70">
        <f t="shared" si="6"/>
        <v>29.337247315943895</v>
      </c>
    </row>
    <row r="14" spans="1:14">
      <c r="A14" t="s">
        <v>78</v>
      </c>
      <c r="B14" s="50">
        <f>'Detailed Emissions System 1'!E13</f>
        <v>101.636555671691</v>
      </c>
      <c r="C14" s="50">
        <f t="shared" si="0"/>
        <v>101.636555671691</v>
      </c>
      <c r="D14" s="53">
        <f>'Detailed Emissions System 1'!F13</f>
        <v>1.4704902279205601E-4</v>
      </c>
      <c r="E14" s="53">
        <f t="shared" si="1"/>
        <v>1.4704902279205601E-4</v>
      </c>
      <c r="F14" s="53">
        <f>'Detailed Emissions System 1'!G13</f>
        <v>1.4468171239869101E-6</v>
      </c>
      <c r="G14" s="50">
        <f>'Detailed Emissions System 2'!E13</f>
        <v>59.742446660995398</v>
      </c>
      <c r="H14" s="50">
        <f t="shared" si="2"/>
        <v>59.742446660995398</v>
      </c>
      <c r="I14" s="53">
        <f>'Detailed Emissions System 2'!F13</f>
        <v>2.99801878281481E-4</v>
      </c>
      <c r="J14" s="53">
        <f t="shared" si="3"/>
        <v>2.99801878281481E-4</v>
      </c>
      <c r="K14" s="2">
        <f>'Detailed Emissions System 2'!G13</f>
        <v>5.0182445690730497E-6</v>
      </c>
      <c r="L14" s="70">
        <f t="shared" si="4"/>
        <v>58.780471520480262</v>
      </c>
      <c r="M14" s="70">
        <f t="shared" si="5"/>
        <v>49.048732994925786</v>
      </c>
      <c r="N14" s="70">
        <f t="shared" si="6"/>
        <v>28.831140134211523</v>
      </c>
    </row>
    <row r="15" spans="1:14">
      <c r="A15" t="s">
        <v>80</v>
      </c>
      <c r="B15" s="50">
        <f>'Detailed Emissions System 1'!E14</f>
        <v>129.97445726394599</v>
      </c>
      <c r="C15" s="50">
        <f t="shared" si="0"/>
        <v>129.97445726394599</v>
      </c>
      <c r="D15" s="53">
        <f>'Detailed Emissions System 1'!F14</f>
        <v>1.9324248502915499E-4</v>
      </c>
      <c r="E15" s="53">
        <f t="shared" si="1"/>
        <v>1.9324248502915499E-4</v>
      </c>
      <c r="F15" s="53">
        <f>'Detailed Emissions System 1'!G14</f>
        <v>1.48677320448221E-6</v>
      </c>
      <c r="G15" s="50">
        <f>'Detailed Emissions System 2'!E14</f>
        <v>86.579022407531696</v>
      </c>
      <c r="H15" s="50">
        <f t="shared" si="2"/>
        <v>86.579022407531696</v>
      </c>
      <c r="I15" s="53">
        <f>'Detailed Emissions System 2'!F14</f>
        <v>4.2436347343535697E-4</v>
      </c>
      <c r="J15" s="53">
        <f t="shared" si="3"/>
        <v>4.2436347343535697E-4</v>
      </c>
      <c r="K15" s="2">
        <f>'Detailed Emissions System 2'!G14</f>
        <v>4.90146181830679E-6</v>
      </c>
      <c r="L15" s="70">
        <f t="shared" si="4"/>
        <v>66.612336169799207</v>
      </c>
      <c r="M15" s="70">
        <f t="shared" si="5"/>
        <v>45.537021239079735</v>
      </c>
      <c r="N15" s="70">
        <f t="shared" si="6"/>
        <v>30.33326096572177</v>
      </c>
    </row>
    <row r="16" spans="1:14">
      <c r="A16" t="s">
        <v>82</v>
      </c>
      <c r="B16" s="50">
        <f>'Detailed Emissions System 1'!E15</f>
        <v>86.5043590068817</v>
      </c>
      <c r="C16" s="50">
        <f t="shared" si="0"/>
        <v>86.5043590068817</v>
      </c>
      <c r="D16" s="53">
        <f>'Detailed Emissions System 1'!F15</f>
        <v>1.4852290188561101E-4</v>
      </c>
      <c r="E16" s="53">
        <f t="shared" si="1"/>
        <v>1.4852290188561101E-4</v>
      </c>
      <c r="F16" s="53">
        <f>'Detailed Emissions System 1'!G15</f>
        <v>1.7169466400537199E-6</v>
      </c>
      <c r="G16" s="50">
        <f>'Detailed Emissions System 2'!E15</f>
        <v>60.882256269454899</v>
      </c>
      <c r="H16" s="50">
        <f t="shared" si="2"/>
        <v>60.882256269454899</v>
      </c>
      <c r="I16" s="53">
        <f>'Detailed Emissions System 2'!F15</f>
        <v>3.03946658111939E-4</v>
      </c>
      <c r="J16" s="53">
        <f t="shared" si="3"/>
        <v>3.03946658111939E-4</v>
      </c>
      <c r="K16" s="2">
        <f>'Detailed Emissions System 2'!G15</f>
        <v>4.9923694726490103E-6</v>
      </c>
      <c r="L16" s="70">
        <f t="shared" si="4"/>
        <v>70.380564596301468</v>
      </c>
      <c r="M16" s="70">
        <f t="shared" si="5"/>
        <v>48.864791871115834</v>
      </c>
      <c r="N16" s="70">
        <f t="shared" si="6"/>
        <v>34.391417731802761</v>
      </c>
    </row>
    <row r="17" spans="1:14">
      <c r="A17" t="s">
        <v>84</v>
      </c>
      <c r="B17" s="50">
        <f>'Detailed Emissions System 1'!E16</f>
        <v>133.22669315338101</v>
      </c>
      <c r="C17" s="50">
        <f t="shared" si="0"/>
        <v>133.22669315338101</v>
      </c>
      <c r="D17" s="53">
        <f>'Detailed Emissions System 1'!F16</f>
        <v>1.92140642254498E-4</v>
      </c>
      <c r="E17" s="53">
        <f t="shared" si="1"/>
        <v>1.92140642254498E-4</v>
      </c>
      <c r="F17" s="53">
        <f>'Detailed Emissions System 1'!G16</f>
        <v>1.4422093268444299E-6</v>
      </c>
      <c r="G17" s="50">
        <f>'Detailed Emissions System 2'!E16</f>
        <v>80.363068342208805</v>
      </c>
      <c r="H17" s="50">
        <f t="shared" si="2"/>
        <v>80.363068342208805</v>
      </c>
      <c r="I17" s="53">
        <f>'Detailed Emissions System 2'!F16</f>
        <v>3.9523542341059502E-4</v>
      </c>
      <c r="J17" s="53">
        <f t="shared" si="3"/>
        <v>3.9523542341059502E-4</v>
      </c>
      <c r="K17" s="2">
        <f>'Detailed Emissions System 2'!G16</f>
        <v>4.9181220408020596E-6</v>
      </c>
      <c r="L17" s="70">
        <f t="shared" si="4"/>
        <v>60.32054571052705</v>
      </c>
      <c r="M17" s="70">
        <f t="shared" si="5"/>
        <v>48.61422607226438</v>
      </c>
      <c r="N17" s="70">
        <f t="shared" si="6"/>
        <v>29.324390791433689</v>
      </c>
    </row>
    <row r="18" spans="1:14">
      <c r="A18" t="s">
        <v>86</v>
      </c>
      <c r="B18" s="50">
        <f>'Detailed Emissions System 1'!E17</f>
        <v>653.94813179969697</v>
      </c>
      <c r="C18" s="50">
        <f t="shared" si="0"/>
        <v>653.94813179969697</v>
      </c>
      <c r="D18" s="53">
        <f>'Detailed Emissions System 1'!F17</f>
        <v>9.163195791034481E-4</v>
      </c>
      <c r="E18" s="53">
        <f t="shared" si="1"/>
        <v>9.163195791034481E-4</v>
      </c>
      <c r="F18" s="53">
        <f>'Detailed Emissions System 1'!G17</f>
        <v>1.4012114027785233E-6</v>
      </c>
      <c r="G18" s="50">
        <f>'Detailed Emissions System 2'!E17</f>
        <v>313.08348131179798</v>
      </c>
      <c r="H18" s="50">
        <f t="shared" si="2"/>
        <v>313.08348131179798</v>
      </c>
      <c r="I18" s="53">
        <f>'Detailed Emissions System 2'!F17</f>
        <v>1.4667458996196498E-3</v>
      </c>
      <c r="J18" s="53">
        <f t="shared" si="3"/>
        <v>1.4667458996196498E-3</v>
      </c>
      <c r="K18" s="2">
        <f>'Detailed Emissions System 2'!G17</f>
        <v>4.6848396263964063E-6</v>
      </c>
      <c r="L18" s="70">
        <f t="shared" si="4"/>
        <v>47.87588894094354</v>
      </c>
      <c r="M18" s="70">
        <f t="shared" si="5"/>
        <v>62.472959995392806</v>
      </c>
      <c r="N18" s="70">
        <f t="shared" si="6"/>
        <v>29.909484945514336</v>
      </c>
    </row>
    <row r="19" spans="1:14">
      <c r="A19" t="s">
        <v>88</v>
      </c>
      <c r="B19" s="50">
        <f>'Detailed Emissions System 1'!E18</f>
        <v>597.02627778053204</v>
      </c>
      <c r="C19" s="50">
        <f t="shared" si="0"/>
        <v>597.02627778053204</v>
      </c>
      <c r="D19" s="53">
        <f>'Detailed Emissions System 1'!F18</f>
        <v>8.4345677602527401E-4</v>
      </c>
      <c r="E19" s="53">
        <f t="shared" si="1"/>
        <v>8.4345677602527401E-4</v>
      </c>
      <c r="F19" s="53">
        <f>'Detailed Emissions System 1'!G18</f>
        <v>1.41276397820889E-6</v>
      </c>
      <c r="G19" s="50">
        <f>'Detailed Emissions System 2'!E18</f>
        <v>347.579120159149</v>
      </c>
      <c r="H19" s="50">
        <f t="shared" si="2"/>
        <v>347.579120159149</v>
      </c>
      <c r="I19" s="53">
        <f>'Detailed Emissions System 2'!F18</f>
        <v>1.61116151344076E-3</v>
      </c>
      <c r="J19" s="53">
        <f t="shared" si="3"/>
        <v>1.61116151344076E-3</v>
      </c>
      <c r="K19" s="2">
        <f>'Detailed Emissions System 2'!G18</f>
        <v>4.6353808467842203E-6</v>
      </c>
      <c r="L19" s="70">
        <f t="shared" si="4"/>
        <v>58.218395587425</v>
      </c>
      <c r="M19" s="70">
        <f t="shared" si="5"/>
        <v>52.350851791637375</v>
      </c>
      <c r="N19" s="70">
        <f t="shared" si="6"/>
        <v>30.477840438698586</v>
      </c>
    </row>
    <row r="20" spans="1:14">
      <c r="A20" t="s">
        <v>90</v>
      </c>
      <c r="B20" s="50">
        <f>'Detailed Emissions System 1'!E19</f>
        <v>566.96197295188904</v>
      </c>
      <c r="C20" s="50">
        <f t="shared" si="0"/>
        <v>566.96197295188904</v>
      </c>
      <c r="D20" s="53">
        <f>'Detailed Emissions System 1'!F19</f>
        <v>7.9820547790859005E-4</v>
      </c>
      <c r="E20" s="53">
        <f t="shared" si="1"/>
        <v>7.9820547790859005E-4</v>
      </c>
      <c r="F20" s="53">
        <f>'Detailed Emissions System 1'!G19</f>
        <v>1.4078638258375799E-6</v>
      </c>
      <c r="G20" s="50">
        <f>'Detailed Emissions System 2'!E19</f>
        <v>310.87174272537197</v>
      </c>
      <c r="H20" s="50">
        <f t="shared" si="2"/>
        <v>310.87174272537197</v>
      </c>
      <c r="I20" s="53">
        <f>'Detailed Emissions System 2'!F19</f>
        <v>1.4516415921021499E-3</v>
      </c>
      <c r="J20" s="53">
        <f t="shared" si="3"/>
        <v>1.4516415921021499E-3</v>
      </c>
      <c r="K20" s="2">
        <f>'Detailed Emissions System 2'!G19</f>
        <v>4.6695842428755199E-6</v>
      </c>
      <c r="L20" s="70">
        <f t="shared" si="4"/>
        <v>54.831145218931958</v>
      </c>
      <c r="M20" s="70">
        <f t="shared" si="5"/>
        <v>54.986401757247357</v>
      </c>
      <c r="N20" s="70">
        <f t="shared" si="6"/>
        <v>30.149661139224257</v>
      </c>
    </row>
    <row r="21" spans="1:14">
      <c r="A21" t="s">
        <v>92</v>
      </c>
      <c r="B21" s="50">
        <f>'Detailed Emissions System 1'!E20</f>
        <v>514.92497968673695</v>
      </c>
      <c r="C21" s="50">
        <f t="shared" si="0"/>
        <v>514.92497968673695</v>
      </c>
      <c r="D21" s="53">
        <f>'Detailed Emissions System 1'!F20</f>
        <v>7.1213496276996001E-4</v>
      </c>
      <c r="E21" s="53">
        <f t="shared" si="1"/>
        <v>7.1213496276996001E-4</v>
      </c>
      <c r="F21" s="53">
        <f>'Detailed Emissions System 1'!G20</f>
        <v>1.38298766794574E-6</v>
      </c>
      <c r="G21" s="50">
        <f>'Detailed Emissions System 2'!E20</f>
        <v>269.24960947036698</v>
      </c>
      <c r="H21" s="50">
        <f t="shared" si="2"/>
        <v>269.24960947036698</v>
      </c>
      <c r="I21" s="53">
        <f>'Detailed Emissions System 2'!F20</f>
        <v>1.24386435589133E-3</v>
      </c>
      <c r="J21" s="53">
        <f t="shared" si="3"/>
        <v>1.24386435589133E-3</v>
      </c>
      <c r="K21" s="2">
        <f>'Detailed Emissions System 2'!G20</f>
        <v>4.6197454805682098E-6</v>
      </c>
      <c r="L21" s="70">
        <f t="shared" si="4"/>
        <v>52.289094546193773</v>
      </c>
      <c r="M21" s="70">
        <f t="shared" si="5"/>
        <v>57.251818447651985</v>
      </c>
      <c r="N21" s="70">
        <f t="shared" si="6"/>
        <v>29.93644722989454</v>
      </c>
    </row>
    <row r="22" spans="1:14">
      <c r="A22" t="s">
        <v>94</v>
      </c>
      <c r="B22" s="50">
        <f>'Detailed Emissions System 1'!E21</f>
        <v>210.092772483825</v>
      </c>
      <c r="C22" s="50">
        <f t="shared" si="0"/>
        <v>210.092772483825</v>
      </c>
      <c r="D22" s="53">
        <f>'Detailed Emissions System 1'!F21</f>
        <v>3.1265684290407002E-4</v>
      </c>
      <c r="E22" s="53">
        <f t="shared" si="1"/>
        <v>3.1265684290407002E-4</v>
      </c>
      <c r="F22" s="53">
        <f>'Detailed Emissions System 1'!G21</f>
        <v>1.4881862455399199E-6</v>
      </c>
      <c r="G22" s="50">
        <f>'Detailed Emissions System 2'!E21</f>
        <v>140.103646039962</v>
      </c>
      <c r="H22" s="50">
        <f t="shared" si="2"/>
        <v>140.103646039962</v>
      </c>
      <c r="I22" s="53">
        <f>'Detailed Emissions System 2'!F21</f>
        <v>6.7716152829455298E-4</v>
      </c>
      <c r="J22" s="53">
        <f t="shared" si="3"/>
        <v>6.7716152829455298E-4</v>
      </c>
      <c r="K22" s="2">
        <f>'Detailed Emissions System 2'!G21</f>
        <v>4.83329228634572E-6</v>
      </c>
      <c r="L22" s="70">
        <f t="shared" si="4"/>
        <v>66.686561552586753</v>
      </c>
      <c r="M22" s="70">
        <f t="shared" si="5"/>
        <v>46.17167837214609</v>
      </c>
      <c r="N22" s="70">
        <f t="shared" si="6"/>
        <v>30.790321738747657</v>
      </c>
    </row>
    <row r="23" spans="1:14">
      <c r="A23" t="s">
        <v>96</v>
      </c>
      <c r="B23" s="50">
        <f>'Detailed Emissions System 1'!E22</f>
        <v>151.89296174049301</v>
      </c>
      <c r="C23" s="50">
        <f t="shared" si="0"/>
        <v>151.89296174049301</v>
      </c>
      <c r="D23" s="53">
        <f>'Detailed Emissions System 1'!F22</f>
        <v>2.3951126673673801E-4</v>
      </c>
      <c r="E23" s="53">
        <f t="shared" si="1"/>
        <v>2.3951126673673801E-4</v>
      </c>
      <c r="F23" s="53">
        <f>'Detailed Emissions System 1'!G22</f>
        <v>1.57684307993442E-6</v>
      </c>
      <c r="G23" s="50">
        <f>'Detailed Emissions System 2'!E22</f>
        <v>82.254206895828204</v>
      </c>
      <c r="H23" s="50">
        <f t="shared" si="2"/>
        <v>82.254206895828204</v>
      </c>
      <c r="I23" s="53">
        <f>'Detailed Emissions System 2'!F22</f>
        <v>4.3254881362450202E-4</v>
      </c>
      <c r="J23" s="53">
        <f t="shared" si="3"/>
        <v>4.3254881362450202E-4</v>
      </c>
      <c r="K23" s="2">
        <f>'Detailed Emissions System 2'!G22</f>
        <v>5.2586809312808098E-6</v>
      </c>
      <c r="L23" s="70">
        <f t="shared" si="4"/>
        <v>54.152744112237642</v>
      </c>
      <c r="M23" s="70">
        <f t="shared" si="5"/>
        <v>55.37207806207487</v>
      </c>
      <c r="N23" s="70">
        <f t="shared" si="6"/>
        <v>29.985524897597518</v>
      </c>
    </row>
    <row r="24" spans="1:14">
      <c r="A24" t="s">
        <v>98</v>
      </c>
      <c r="B24" s="50">
        <f>'Detailed Emissions System 1'!E23</f>
        <v>101309.443348884</v>
      </c>
      <c r="C24" s="54">
        <v>1000</v>
      </c>
      <c r="D24" s="53">
        <f>'Detailed Emissions System 1'!F23</f>
        <v>0.14794694877675801</v>
      </c>
      <c r="E24" s="54">
        <v>2.3999999999999998E-3</v>
      </c>
      <c r="F24" s="53">
        <f>'Detailed Emissions System 1'!G23</f>
        <v>1.4603472047655801E-6</v>
      </c>
      <c r="G24" s="50">
        <f>'Detailed Emissions System 2'!E23</f>
        <v>57432.880727529497</v>
      </c>
      <c r="H24" s="54">
        <v>1000</v>
      </c>
      <c r="I24" s="53">
        <f>'Detailed Emissions System 2'!F23</f>
        <v>0.28408291414592202</v>
      </c>
      <c r="J24" s="54">
        <v>2.3999999999999998E-3</v>
      </c>
      <c r="K24" s="2">
        <f>'Detailed Emissions System 2'!G23</f>
        <v>4.9463466689841302E-6</v>
      </c>
      <c r="L24" s="70">
        <f t="shared" si="4"/>
        <v>56.690550089931143</v>
      </c>
      <c r="M24" s="70">
        <f t="shared" si="5"/>
        <v>52.078791581518196</v>
      </c>
      <c r="N24" s="70">
        <f t="shared" si="6"/>
        <v>29.52375364069464</v>
      </c>
    </row>
    <row r="25" spans="1:14">
      <c r="A25" t="s">
        <v>100</v>
      </c>
      <c r="B25" s="50">
        <f>'Detailed Emissions System 1'!E24</f>
        <v>62001.516670703801</v>
      </c>
      <c r="C25" s="54">
        <v>1000</v>
      </c>
      <c r="D25" s="53">
        <f>'Detailed Emissions System 1'!F24</f>
        <v>9.4817913339632506E-2</v>
      </c>
      <c r="E25" s="54">
        <v>2.3999999999999998E-3</v>
      </c>
      <c r="F25" s="53">
        <f>'Detailed Emissions System 1'!G24</f>
        <v>1.52928403127745E-6</v>
      </c>
      <c r="G25" s="50">
        <f>'Detailed Emissions System 2'!E24</f>
        <v>42127.877524137497</v>
      </c>
      <c r="H25" s="54">
        <v>1000</v>
      </c>
      <c r="I25" s="53">
        <f>'Detailed Emissions System 2'!F24</f>
        <v>0.23017692298054199</v>
      </c>
      <c r="J25" s="54">
        <v>2.3999999999999998E-3</v>
      </c>
      <c r="K25" s="2">
        <f>'Detailed Emissions System 2'!G24</f>
        <v>5.4637679770728197E-6</v>
      </c>
      <c r="L25" s="70">
        <f t="shared" si="4"/>
        <v>67.946527417841779</v>
      </c>
      <c r="M25" s="70">
        <f t="shared" si="5"/>
        <v>41.193492428277857</v>
      </c>
      <c r="N25" s="70">
        <f t="shared" si="6"/>
        <v>27.989549294455113</v>
      </c>
    </row>
    <row r="26" spans="1:14">
      <c r="A26" t="s">
        <v>102</v>
      </c>
      <c r="B26" s="50">
        <f>'Detailed Emissions System 1'!E25</f>
        <v>38470.523669242801</v>
      </c>
      <c r="C26" s="54">
        <v>1000</v>
      </c>
      <c r="D26" s="53">
        <f>'Detailed Emissions System 1'!F25</f>
        <v>6.2688884920083551E-2</v>
      </c>
      <c r="E26" s="54">
        <v>2.3999999999999998E-3</v>
      </c>
      <c r="F26" s="53">
        <f>'Detailed Emissions System 1'!G25</f>
        <v>1.6295303245430823E-6</v>
      </c>
      <c r="G26" s="50">
        <f>'Detailed Emissions System 2'!E25</f>
        <v>22431.3926177024</v>
      </c>
      <c r="H26" s="54">
        <v>1000</v>
      </c>
      <c r="I26" s="53">
        <f>'Detailed Emissions System 2'!F25</f>
        <v>0.12517951469910932</v>
      </c>
      <c r="J26" s="54">
        <v>2.3999999999999998E-3</v>
      </c>
      <c r="K26" s="2">
        <f>'Detailed Emissions System 2'!G25</f>
        <v>5.5805502954069902E-6</v>
      </c>
      <c r="L26" s="70">
        <f t="shared" si="4"/>
        <v>58.307999159461168</v>
      </c>
      <c r="M26" s="70">
        <f t="shared" si="5"/>
        <v>50.079188332665424</v>
      </c>
      <c r="N26" s="70">
        <f t="shared" si="6"/>
        <v>29.200172712075531</v>
      </c>
    </row>
    <row r="27" spans="1:14">
      <c r="A27" t="s">
        <v>104</v>
      </c>
      <c r="B27" s="50">
        <f>'Detailed Emissions System 1'!E26</f>
        <v>6.8486795425415004</v>
      </c>
      <c r="C27" s="50">
        <f t="shared" si="0"/>
        <v>6.8486795425415004</v>
      </c>
      <c r="D27" s="53">
        <f>'Detailed Emissions System 1'!F26</f>
        <v>1.5036378701593901E-5</v>
      </c>
      <c r="E27" s="53">
        <f t="shared" si="1"/>
        <v>1.5036378701593901E-5</v>
      </c>
      <c r="F27" s="53">
        <f>'Detailed Emissions System 1'!G26</f>
        <v>2.19529589935204E-6</v>
      </c>
      <c r="G27" s="50">
        <f>'Detailed Emissions System 2'!E26</f>
        <v>2.88602614402771</v>
      </c>
      <c r="H27" s="50">
        <f t="shared" si="2"/>
        <v>2.88602614402771</v>
      </c>
      <c r="I27" s="53">
        <f>'Detailed Emissions System 2'!F26</f>
        <v>1.0932773383043301E-5</v>
      </c>
      <c r="J27" s="53">
        <f t="shared" si="3"/>
        <v>1.0932773383043301E-5</v>
      </c>
      <c r="K27" s="2">
        <f>'Detailed Emissions System 2'!G26</f>
        <v>3.7880502742641701E-6</v>
      </c>
      <c r="L27" s="70">
        <f t="shared" si="4"/>
        <v>42.139891728044326</v>
      </c>
      <c r="M27" s="70">
        <f t="shared" si="5"/>
        <v>137.53489782304717</v>
      </c>
      <c r="N27" s="70">
        <f t="shared" si="6"/>
        <v>57.953188062649907</v>
      </c>
    </row>
    <row r="28" spans="1:14">
      <c r="A28" t="s">
        <v>106</v>
      </c>
      <c r="B28" s="50">
        <f>'Detailed Emissions System 1'!E27</f>
        <v>77.579785108566199</v>
      </c>
      <c r="C28" s="50">
        <f t="shared" si="0"/>
        <v>77.579785108566199</v>
      </c>
      <c r="D28" s="53">
        <f>'Detailed Emissions System 1'!F27</f>
        <v>1.6562948595072401E-4</v>
      </c>
      <c r="E28" s="53">
        <f t="shared" si="1"/>
        <v>1.6562948595072401E-4</v>
      </c>
      <c r="F28" s="53">
        <f>'Detailed Emissions System 1'!G27</f>
        <v>2.1349555961341998E-6</v>
      </c>
      <c r="G28" s="50">
        <f>'Detailed Emissions System 2'!E27</f>
        <v>33.169748783111501</v>
      </c>
      <c r="H28" s="50">
        <f t="shared" si="2"/>
        <v>33.169748783111501</v>
      </c>
      <c r="I28" s="53">
        <f>'Detailed Emissions System 2'!F27</f>
        <v>2.1264986612590199E-4</v>
      </c>
      <c r="J28" s="53">
        <f t="shared" si="3"/>
        <v>2.1264986612590199E-4</v>
      </c>
      <c r="K28" s="2">
        <f>'Detailed Emissions System 2'!G27</f>
        <v>6.4109596530885202E-6</v>
      </c>
      <c r="L28" s="70">
        <f t="shared" si="4"/>
        <v>42.755659527405633</v>
      </c>
      <c r="M28" s="70">
        <f t="shared" si="5"/>
        <v>77.888356559162389</v>
      </c>
      <c r="N28" s="70">
        <f t="shared" si="6"/>
        <v>33.301653912385355</v>
      </c>
    </row>
    <row r="29" spans="1:14">
      <c r="K29" t="s">
        <v>227</v>
      </c>
      <c r="L29" s="70">
        <f>AVERAGE(L3:L28)</f>
        <v>55.262264852735946</v>
      </c>
      <c r="M29" s="70">
        <f>AVERAGE(M3:M28)</f>
        <v>58.594165123121542</v>
      </c>
      <c r="N29" s="70">
        <f>AVERAGE(N3:N28)</f>
        <v>30.619292172502732</v>
      </c>
    </row>
    <row r="31" spans="1:14">
      <c r="A31" t="s">
        <v>221</v>
      </c>
      <c r="B31" t="s">
        <v>219</v>
      </c>
      <c r="C31" t="s">
        <v>4</v>
      </c>
      <c r="D31" t="s">
        <v>3</v>
      </c>
    </row>
    <row r="32" spans="1:14">
      <c r="A32" t="s">
        <v>247</v>
      </c>
      <c r="B32" s="51">
        <f>'Total Emissions'!$M$3</f>
        <v>1.4950637984301126E-6</v>
      </c>
      <c r="C32">
        <f>'Total Emissions'!K3</f>
        <v>0.32442755368718801</v>
      </c>
      <c r="D32">
        <f>'Total Emissions'!$J$3</f>
        <v>216999.13677787679</v>
      </c>
    </row>
    <row r="33" spans="1:4">
      <c r="A33" t="s">
        <v>248</v>
      </c>
      <c r="B33" s="51">
        <f>'Total Emissions'!$M$4</f>
        <v>5.216076854881536E-6</v>
      </c>
      <c r="C33">
        <f>'Total Emissions'!K4</f>
        <v>0.66681380386038402</v>
      </c>
      <c r="D33">
        <f>'Total Emissions'!$J$4</f>
        <v>127838.18613338438</v>
      </c>
    </row>
    <row r="34" spans="1:4">
      <c r="A34" t="s">
        <v>222</v>
      </c>
      <c r="B34">
        <f t="shared" ref="B34:C34" si="7">MAX(B32:B33)</f>
        <v>5.216076854881536E-6</v>
      </c>
      <c r="C34">
        <f t="shared" si="7"/>
        <v>0.66681380386038402</v>
      </c>
      <c r="D34">
        <f>MAX(D32:D33)</f>
        <v>216999.13677787679</v>
      </c>
    </row>
    <row r="35" spans="1:4">
      <c r="A35" t="s">
        <v>223</v>
      </c>
      <c r="B35">
        <f t="shared" ref="B35:C35" si="8">B32/B34</f>
        <v>0.28662610617612677</v>
      </c>
      <c r="C35">
        <f t="shared" si="8"/>
        <v>0.48653394967077784</v>
      </c>
      <c r="D35">
        <f>D32/D34</f>
        <v>1</v>
      </c>
    </row>
    <row r="36" spans="1:4">
      <c r="A36" t="s">
        <v>224</v>
      </c>
      <c r="B36">
        <f t="shared" ref="B36" si="9">B33/B34</f>
        <v>1</v>
      </c>
      <c r="C36">
        <f t="shared" ref="C36" si="10">C33/C34</f>
        <v>1</v>
      </c>
      <c r="D36">
        <f>D33/D34</f>
        <v>0.58911840863330833</v>
      </c>
    </row>
  </sheetData>
  <mergeCells count="2">
    <mergeCell ref="G1:K1"/>
    <mergeCell ref="B1:F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DB64-D59B-4320-88F0-FCCD3A486587}">
  <sheetPr>
    <pageSetUpPr autoPageBreaks="0"/>
  </sheetPr>
  <dimension ref="A1"/>
  <sheetViews>
    <sheetView showGridLines="0" topLeftCell="A97" zoomScale="90" zoomScaleNormal="90" workbookViewId="0">
      <selection activeCell="Q94" sqref="Q94"/>
    </sheetView>
  </sheetViews>
  <sheetFormatPr baseColWidth="10" defaultRowHeight="14.4"/>
  <sheetData/>
  <pageMargins left="0.7" right="0.7" top="0.78740157499999996" bottom="0.78740157499999996" header="0.3" footer="0.3"/>
  <pageSetup paperSize="8" orientation="landscape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DF6C-FFE3-400C-9BC5-3B53CC7AA97D}">
  <dimension ref="B1:H4"/>
  <sheetViews>
    <sheetView zoomScaleNormal="100" workbookViewId="0">
      <selection activeCell="H4" sqref="H4"/>
    </sheetView>
  </sheetViews>
  <sheetFormatPr baseColWidth="10" defaultRowHeight="14.4"/>
  <cols>
    <col min="1" max="1" width="1.6640625" customWidth="1"/>
    <col min="2" max="2" width="7.6640625" customWidth="1"/>
    <col min="3" max="3" width="55.6640625" bestFit="1" customWidth="1"/>
    <col min="4" max="4" width="6.44140625" customWidth="1"/>
    <col min="5" max="5" width="24" customWidth="1"/>
    <col min="6" max="6" width="6" customWidth="1"/>
    <col min="7" max="7" width="22.44140625" bestFit="1" customWidth="1"/>
    <col min="8" max="8" width="8.33203125" style="8" bestFit="1" customWidth="1"/>
  </cols>
  <sheetData>
    <row r="1" spans="2:8" ht="15" thickBot="1"/>
    <row r="2" spans="2:8" ht="29.4" thickBot="1">
      <c r="B2" s="20"/>
      <c r="C2" s="17" t="s">
        <v>177</v>
      </c>
      <c r="D2" s="16" t="s">
        <v>194</v>
      </c>
      <c r="E2" s="15" t="s">
        <v>170</v>
      </c>
      <c r="F2" s="16" t="s">
        <v>171</v>
      </c>
      <c r="G2" s="15" t="s">
        <v>172</v>
      </c>
      <c r="H2" s="23" t="s">
        <v>176</v>
      </c>
    </row>
    <row r="3" spans="2:8" ht="28.8">
      <c r="B3" s="21" t="s">
        <v>183</v>
      </c>
      <c r="C3" s="18" t="str">
        <f>'Total Emissions'!Z3</f>
        <v>Linux-5.15.146.1-microsoft-standard-WSL2-x86_64-with-glibc2.35</v>
      </c>
      <c r="D3" s="13">
        <f>'Total Emissions'!AC3</f>
        <v>8</v>
      </c>
      <c r="E3" s="14" t="str">
        <f>'Total Emissions'!AD3</f>
        <v>Intel(R) Core(TM) i7-7700HQ CPU @ 2.80GHz</v>
      </c>
      <c r="F3" s="13">
        <f>'Total Emissions'!AE3</f>
        <v>1</v>
      </c>
      <c r="G3" s="14" t="str">
        <f>'Total Emissions'!AF3</f>
        <v>NVIDIA GeForce GTX 1060 with Max-Q Design</v>
      </c>
      <c r="H3" s="24">
        <f>'Total Emissions'!AI3</f>
        <v>7.7070999145507804</v>
      </c>
    </row>
    <row r="4" spans="2:8" ht="29.4" thickBot="1">
      <c r="B4" s="22" t="s">
        <v>184</v>
      </c>
      <c r="C4" s="19" t="str">
        <f>'Total Emissions'!Z4</f>
        <v>Linux-5.15.153.1-microsoft-standard-WSL2-x86_64-with-glibc2.35</v>
      </c>
      <c r="D4" s="11">
        <f>'Total Emissions'!AC4</f>
        <v>16</v>
      </c>
      <c r="E4" s="12" t="str">
        <f>'Total Emissions'!AD4</f>
        <v>11th Gen Intel(R) Core(TM) i9-11900K @ 3.50GHz</v>
      </c>
      <c r="F4" s="11">
        <f>'Total Emissions'!AE4</f>
        <v>1</v>
      </c>
      <c r="G4" s="12" t="str">
        <f>'Total Emissions'!AF4</f>
        <v>NVIDIA GeForce RTX 3090</v>
      </c>
      <c r="H4" s="25">
        <f>'Total Emissions'!AI4</f>
        <v>15.5354881286621</v>
      </c>
    </row>
  </sheetData>
  <pageMargins left="0.7" right="0.7" top="0.78740157499999996" bottom="0.78740157499999996" header="0.3" footer="0.3"/>
  <pageSetup paperSize="8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6FC6-D57A-4B77-AEB4-856253278101}">
  <dimension ref="A1:D34"/>
  <sheetViews>
    <sheetView topLeftCell="A4" workbookViewId="0">
      <selection activeCell="F15" sqref="F15"/>
    </sheetView>
  </sheetViews>
  <sheetFormatPr baseColWidth="10" defaultRowHeight="14.4"/>
  <cols>
    <col min="1" max="1" width="15.77734375" bestFit="1" customWidth="1"/>
    <col min="2" max="2" width="57.5546875" bestFit="1" customWidth="1"/>
  </cols>
  <sheetData>
    <row r="1" spans="1:4">
      <c r="A1" s="6" t="s">
        <v>134</v>
      </c>
      <c r="B1" s="3" t="s">
        <v>135</v>
      </c>
      <c r="D1" t="s">
        <v>214</v>
      </c>
    </row>
    <row r="2" spans="1:4">
      <c r="A2" s="7" t="s">
        <v>0</v>
      </c>
      <c r="B2" s="4" t="s">
        <v>136</v>
      </c>
      <c r="D2" t="s">
        <v>212</v>
      </c>
    </row>
    <row r="3" spans="1:4">
      <c r="A3" s="7" t="s">
        <v>1</v>
      </c>
      <c r="B3" s="4" t="s">
        <v>137</v>
      </c>
      <c r="D3" t="s">
        <v>213</v>
      </c>
    </row>
    <row r="4" spans="1:4">
      <c r="A4" s="7" t="s">
        <v>138</v>
      </c>
      <c r="B4" s="4" t="s">
        <v>139</v>
      </c>
    </row>
    <row r="5" spans="1:4">
      <c r="A5" s="7" t="s">
        <v>3</v>
      </c>
      <c r="B5" s="4" t="s">
        <v>140</v>
      </c>
    </row>
    <row r="6" spans="1:4">
      <c r="A6" s="7" t="s">
        <v>4</v>
      </c>
      <c r="B6" s="4" t="s">
        <v>141</v>
      </c>
    </row>
    <row r="7" spans="1:4">
      <c r="A7" s="7" t="s">
        <v>5</v>
      </c>
      <c r="B7" s="4" t="s">
        <v>142</v>
      </c>
    </row>
    <row r="8" spans="1:4">
      <c r="A8" s="7" t="s">
        <v>6</v>
      </c>
      <c r="B8" s="4" t="s">
        <v>143</v>
      </c>
    </row>
    <row r="9" spans="1:4">
      <c r="A9" s="7" t="s">
        <v>7</v>
      </c>
      <c r="B9" s="4" t="s">
        <v>144</v>
      </c>
    </row>
    <row r="10" spans="1:4">
      <c r="A10" s="7" t="s">
        <v>8</v>
      </c>
      <c r="B10" s="4" t="s">
        <v>145</v>
      </c>
    </row>
    <row r="11" spans="1:4">
      <c r="A11" s="7" t="s">
        <v>9</v>
      </c>
      <c r="B11" s="4" t="s">
        <v>146</v>
      </c>
    </row>
    <row r="12" spans="1:4">
      <c r="A12" s="7" t="s">
        <v>10</v>
      </c>
      <c r="B12" s="4" t="s">
        <v>147</v>
      </c>
    </row>
    <row r="13" spans="1:4">
      <c r="A13" s="7" t="s">
        <v>11</v>
      </c>
      <c r="B13" s="4" t="s">
        <v>148</v>
      </c>
    </row>
    <row r="14" spans="1:4">
      <c r="A14" s="7" t="s">
        <v>12</v>
      </c>
      <c r="B14" s="4" t="s">
        <v>149</v>
      </c>
    </row>
    <row r="15" spans="1:4">
      <c r="A15" s="7" t="s">
        <v>13</v>
      </c>
      <c r="B15" s="4" t="s">
        <v>150</v>
      </c>
    </row>
    <row r="16" spans="1:4">
      <c r="A16" s="7" t="s">
        <v>14</v>
      </c>
      <c r="B16" s="4" t="s">
        <v>151</v>
      </c>
    </row>
    <row r="17" spans="1:2">
      <c r="A17" s="7" t="s">
        <v>15</v>
      </c>
      <c r="B17" s="4" t="s">
        <v>152</v>
      </c>
    </row>
    <row r="18" spans="1:2">
      <c r="A18" s="7" t="s">
        <v>29</v>
      </c>
      <c r="B18" s="5" t="s">
        <v>153</v>
      </c>
    </row>
    <row r="19" spans="1:2">
      <c r="A19" s="7" t="s">
        <v>16</v>
      </c>
      <c r="B19" s="4" t="s">
        <v>154</v>
      </c>
    </row>
    <row r="20" spans="1:2">
      <c r="A20" s="91" t="s">
        <v>17</v>
      </c>
      <c r="B20" s="4" t="s">
        <v>155</v>
      </c>
    </row>
    <row r="21" spans="1:2">
      <c r="A21" s="91"/>
      <c r="B21" s="4" t="s">
        <v>156</v>
      </c>
    </row>
    <row r="22" spans="1:2">
      <c r="A22" s="91" t="s">
        <v>18</v>
      </c>
      <c r="B22" s="4" t="s">
        <v>157</v>
      </c>
    </row>
    <row r="23" spans="1:2">
      <c r="A23" s="91"/>
      <c r="B23" s="4" t="s">
        <v>158</v>
      </c>
    </row>
    <row r="24" spans="1:2">
      <c r="A24" s="7" t="s">
        <v>19</v>
      </c>
      <c r="B24" s="4" t="s">
        <v>159</v>
      </c>
    </row>
    <row r="25" spans="1:2">
      <c r="A25" s="7" t="s">
        <v>160</v>
      </c>
      <c r="B25" s="4" t="s">
        <v>161</v>
      </c>
    </row>
    <row r="26" spans="1:2">
      <c r="A26" s="7" t="s">
        <v>22</v>
      </c>
      <c r="B26" s="4" t="s">
        <v>162</v>
      </c>
    </row>
    <row r="27" spans="1:2">
      <c r="A27" s="7" t="s">
        <v>23</v>
      </c>
      <c r="B27" s="4" t="s">
        <v>163</v>
      </c>
    </row>
    <row r="28" spans="1:2">
      <c r="A28" s="7" t="s">
        <v>24</v>
      </c>
      <c r="B28" s="4" t="s">
        <v>164</v>
      </c>
    </row>
    <row r="29" spans="1:2">
      <c r="A29" s="91" t="s">
        <v>25</v>
      </c>
      <c r="B29" s="4" t="s">
        <v>165</v>
      </c>
    </row>
    <row r="30" spans="1:2">
      <c r="A30" s="91"/>
      <c r="B30" s="4" t="s">
        <v>166</v>
      </c>
    </row>
    <row r="31" spans="1:2">
      <c r="A31" s="91" t="s">
        <v>26</v>
      </c>
      <c r="B31" s="4" t="s">
        <v>167</v>
      </c>
    </row>
    <row r="32" spans="1:2">
      <c r="A32" s="91"/>
      <c r="B32" s="4" t="s">
        <v>166</v>
      </c>
    </row>
    <row r="33" spans="1:2">
      <c r="A33" s="7" t="s">
        <v>27</v>
      </c>
      <c r="B33" s="4" t="s">
        <v>175</v>
      </c>
    </row>
    <row r="34" spans="1:2">
      <c r="A34" s="7" t="s">
        <v>168</v>
      </c>
      <c r="B34" s="5" t="s">
        <v>169</v>
      </c>
    </row>
  </sheetData>
  <mergeCells count="4">
    <mergeCell ref="A20:A21"/>
    <mergeCell ref="A22:A23"/>
    <mergeCell ref="A29:A30"/>
    <mergeCell ref="A31:A3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CB46-5D11-49E2-8F2E-F48D49BF63C3}">
  <dimension ref="A1:F21"/>
  <sheetViews>
    <sheetView tabSelected="1" zoomScaleNormal="100" workbookViewId="0">
      <selection activeCell="J7" sqref="J7"/>
    </sheetView>
  </sheetViews>
  <sheetFormatPr baseColWidth="10" defaultRowHeight="14.4"/>
  <cols>
    <col min="1" max="1" width="18.6640625" bestFit="1" customWidth="1"/>
    <col min="2" max="2" width="16.109375" customWidth="1"/>
    <col min="3" max="3" width="12" bestFit="1" customWidth="1"/>
    <col min="4" max="6" width="18.33203125" customWidth="1"/>
  </cols>
  <sheetData>
    <row r="1" spans="1:6">
      <c r="B1" t="s">
        <v>235</v>
      </c>
      <c r="C1" t="s">
        <v>231</v>
      </c>
      <c r="D1" t="s">
        <v>232</v>
      </c>
      <c r="E1" t="s">
        <v>233</v>
      </c>
      <c r="F1" t="s">
        <v>234</v>
      </c>
    </row>
    <row r="2" spans="1:6">
      <c r="A2" t="s">
        <v>251</v>
      </c>
      <c r="B2">
        <v>288.44</v>
      </c>
      <c r="C2">
        <v>15.93</v>
      </c>
      <c r="D2">
        <v>21.43</v>
      </c>
      <c r="E2">
        <v>123</v>
      </c>
      <c r="F2">
        <v>14</v>
      </c>
    </row>
    <row r="3" spans="1:6">
      <c r="A3" t="s">
        <v>252</v>
      </c>
      <c r="B3">
        <v>4742.47</v>
      </c>
      <c r="C3">
        <v>2361.46</v>
      </c>
      <c r="D3">
        <v>3175.86</v>
      </c>
      <c r="E3">
        <v>18165</v>
      </c>
      <c r="F3">
        <v>2071</v>
      </c>
    </row>
    <row r="5" spans="1:6" ht="30" customHeight="1">
      <c r="A5" s="92" t="s">
        <v>253</v>
      </c>
      <c r="B5" s="71" t="s">
        <v>244</v>
      </c>
      <c r="C5" s="68">
        <f>AVERAGE(C2/D2*100,C3/D3*100)</f>
        <v>74.345798285672885</v>
      </c>
      <c r="D5">
        <v>100</v>
      </c>
    </row>
    <row r="6" spans="1:6">
      <c r="A6" s="92"/>
      <c r="B6" s="71" t="s">
        <v>245</v>
      </c>
      <c r="C6" s="68">
        <f>AVERAGE(C2/E2,C3/E3)</f>
        <v>0.12975637281558611</v>
      </c>
      <c r="E6">
        <v>1</v>
      </c>
    </row>
    <row r="7" spans="1:6">
      <c r="A7" s="92"/>
      <c r="B7" s="71" t="s">
        <v>246</v>
      </c>
      <c r="C7" s="68">
        <f>AVERAGE(C2/F2,C3/F3)</f>
        <v>1.1390541146444093</v>
      </c>
      <c r="F7">
        <v>1</v>
      </c>
    </row>
    <row r="8" spans="1:6">
      <c r="A8" s="92"/>
      <c r="B8" s="71" t="s">
        <v>236</v>
      </c>
      <c r="C8" s="67">
        <f>C7/24</f>
        <v>4.7460588110183721E-2</v>
      </c>
    </row>
    <row r="10" spans="1:6">
      <c r="A10" t="s">
        <v>183</v>
      </c>
      <c r="C10">
        <f>'Total Emissions'!K3</f>
        <v>0.32442755368718801</v>
      </c>
      <c r="D10" s="68">
        <f>$C$5/$D$5*C10</f>
        <v>0.2411982546474199</v>
      </c>
      <c r="E10" s="68">
        <f>$C$6/$E$6*C10</f>
        <v>4.2096542607883342E-2</v>
      </c>
      <c r="F10" s="68">
        <f>$C$7/$F$7*C10</f>
        <v>0.3695405399314115</v>
      </c>
    </row>
    <row r="11" spans="1:6">
      <c r="A11" t="s">
        <v>184</v>
      </c>
      <c r="C11">
        <f>'Total Emissions'!K4</f>
        <v>0.66681380386038402</v>
      </c>
      <c r="D11" s="68">
        <f>$C$5/$D$5*C11</f>
        <v>0.49574804555906354</v>
      </c>
      <c r="E11" s="68">
        <f>$C$6/$E$6*C11</f>
        <v>8.6523340532287094E-2</v>
      </c>
      <c r="F11" s="68">
        <f>$C$7/$F$7*C11</f>
        <v>0.75953700698886051</v>
      </c>
    </row>
    <row r="13" spans="1:6">
      <c r="F13" t="s">
        <v>236</v>
      </c>
    </row>
    <row r="14" spans="1:6">
      <c r="F14" s="69">
        <f>24*F10</f>
        <v>8.8689729583538757</v>
      </c>
    </row>
    <row r="15" spans="1:6">
      <c r="F15" s="69">
        <f>24*F11</f>
        <v>18.228888167732652</v>
      </c>
    </row>
    <row r="17" spans="2:6" ht="15" thickBot="1"/>
    <row r="18" spans="2:6" ht="43.2">
      <c r="B18" s="62"/>
      <c r="C18" s="82" t="s">
        <v>240</v>
      </c>
      <c r="D18" s="74" t="s">
        <v>237</v>
      </c>
      <c r="E18" s="75" t="s">
        <v>233</v>
      </c>
      <c r="F18" s="76" t="s">
        <v>250</v>
      </c>
    </row>
    <row r="19" spans="2:6" ht="15" thickBot="1">
      <c r="B19" s="22" t="s">
        <v>242</v>
      </c>
      <c r="C19" s="83" t="s">
        <v>241</v>
      </c>
      <c r="D19" s="12" t="s">
        <v>238</v>
      </c>
      <c r="E19" s="11" t="s">
        <v>239</v>
      </c>
      <c r="F19" s="81" t="s">
        <v>243</v>
      </c>
    </row>
    <row r="20" spans="2:6">
      <c r="B20" s="47" t="s">
        <v>183</v>
      </c>
      <c r="C20" s="84">
        <f t="shared" ref="C20:E21" si="0">C10</f>
        <v>0.32442755368718801</v>
      </c>
      <c r="D20" s="79">
        <f t="shared" si="0"/>
        <v>0.2411982546474199</v>
      </c>
      <c r="E20" s="79">
        <f t="shared" si="0"/>
        <v>4.2096542607883342E-2</v>
      </c>
      <c r="F20" s="80">
        <f>F14</f>
        <v>8.8689729583538757</v>
      </c>
    </row>
    <row r="21" spans="2:6" ht="15" thickBot="1">
      <c r="B21" s="86" t="s">
        <v>184</v>
      </c>
      <c r="C21" s="85">
        <f t="shared" si="0"/>
        <v>0.66681380386038402</v>
      </c>
      <c r="D21" s="77">
        <f t="shared" si="0"/>
        <v>0.49574804555906354</v>
      </c>
      <c r="E21" s="77">
        <f t="shared" si="0"/>
        <v>8.6523340532287094E-2</v>
      </c>
      <c r="F21" s="78">
        <f>F15</f>
        <v>18.228888167732652</v>
      </c>
    </row>
  </sheetData>
  <mergeCells count="1">
    <mergeCell ref="A5:A8"/>
  </mergeCells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Total Emissions</vt:lpstr>
      <vt:lpstr>Emissions Calculation Summary</vt:lpstr>
      <vt:lpstr>Detailed Emissions System 1</vt:lpstr>
      <vt:lpstr>Detailed Emissions System 2</vt:lpstr>
      <vt:lpstr>Data for Figures</vt:lpstr>
      <vt:lpstr>Task Figures</vt:lpstr>
      <vt:lpstr>System Comparison</vt:lpstr>
      <vt:lpstr>CC Output expl</vt:lpstr>
      <vt:lpstr>Dashboard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Klambauer</dc:creator>
  <cp:lastModifiedBy>Lena Klambauer</cp:lastModifiedBy>
  <cp:lastPrinted>2024-09-26T05:58:34Z</cp:lastPrinted>
  <dcterms:created xsi:type="dcterms:W3CDTF">2024-08-07T07:06:06Z</dcterms:created>
  <dcterms:modified xsi:type="dcterms:W3CDTF">2024-10-31T07:17:19Z</dcterms:modified>
</cp:coreProperties>
</file>