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12 - SYNRAD\5 - PSD References\9 - Kobari Halama Aluminum\"/>
    </mc:Choice>
  </mc:AlternateContent>
  <bookViews>
    <workbookView xWindow="0" yWindow="0" windowWidth="28800" windowHeight="14235" tabRatio="650" activeTab="7"/>
  </bookViews>
  <sheets>
    <sheet name="H2 No Scat" sheetId="9" r:id="rId1"/>
    <sheet name="CO2 No Scat" sheetId="10" r:id="rId2"/>
    <sheet name="CO No Scat" sheetId="11" r:id="rId3"/>
    <sheet name="CH4 No Scat" sheetId="12" r:id="rId4"/>
    <sheet name="H2 0.308" sheetId="6" r:id="rId5"/>
    <sheet name="CO2 0.308" sheetId="14" r:id="rId6"/>
    <sheet name="CO 0.308" sheetId="15" r:id="rId7"/>
    <sheet name="CH4 0.308" sheetId="1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6" l="1"/>
  <c r="G8" i="15"/>
  <c r="G8" i="14"/>
  <c r="G8" i="6"/>
  <c r="H8" i="14" l="1"/>
  <c r="H7" i="14"/>
  <c r="H8" i="15"/>
  <c r="H7" i="15"/>
  <c r="H8" i="16"/>
  <c r="H7" i="16"/>
  <c r="E8" i="16"/>
  <c r="E7" i="16"/>
  <c r="E8" i="14"/>
  <c r="E7" i="14"/>
  <c r="E8" i="15"/>
  <c r="E7" i="15"/>
  <c r="H25" i="14"/>
  <c r="H8" i="6" l="1"/>
  <c r="H7" i="6"/>
  <c r="E8" i="6"/>
  <c r="E7" i="6"/>
  <c r="H8" i="9"/>
  <c r="H7" i="9"/>
  <c r="E8" i="9"/>
  <c r="E7" i="9"/>
  <c r="G7" i="16" l="1"/>
  <c r="H8" i="12"/>
  <c r="H7" i="12"/>
  <c r="E8" i="12"/>
  <c r="E7" i="12"/>
  <c r="H7" i="10"/>
  <c r="G7" i="15" l="1"/>
  <c r="G7" i="14"/>
  <c r="G8" i="12"/>
  <c r="G7" i="12"/>
  <c r="H8" i="11"/>
  <c r="H7" i="11"/>
  <c r="G8" i="11"/>
  <c r="G7" i="11"/>
  <c r="E8" i="11"/>
  <c r="E7" i="11"/>
  <c r="H8" i="10"/>
  <c r="G8" i="10"/>
  <c r="G7" i="10"/>
  <c r="E8" i="10"/>
  <c r="E7" i="10"/>
  <c r="G7" i="6" l="1"/>
  <c r="G8" i="9"/>
  <c r="G7" i="9"/>
  <c r="F8" i="16" l="1"/>
  <c r="F7" i="16"/>
  <c r="F6" i="16"/>
  <c r="F8" i="15"/>
  <c r="F7" i="15"/>
  <c r="F6" i="15"/>
  <c r="F8" i="14"/>
  <c r="F7" i="14"/>
  <c r="F6" i="14"/>
  <c r="F8" i="6"/>
  <c r="F7" i="6"/>
  <c r="F6" i="6"/>
  <c r="F8" i="12"/>
  <c r="F7" i="12"/>
  <c r="F6" i="12"/>
  <c r="F8" i="11"/>
  <c r="F7" i="11"/>
  <c r="F6" i="11"/>
  <c r="F8" i="10"/>
  <c r="F7" i="10"/>
  <c r="F6" i="10"/>
  <c r="F7" i="9"/>
  <c r="F8" i="9"/>
  <c r="F6" i="9"/>
  <c r="D8" i="16" l="1"/>
  <c r="B8" i="16"/>
  <c r="C8" i="16" s="1"/>
  <c r="D7" i="16"/>
  <c r="D6" i="16" s="1"/>
  <c r="B7" i="16"/>
  <c r="C7" i="16" s="1"/>
  <c r="C6" i="16"/>
  <c r="D8" i="15"/>
  <c r="B8" i="15"/>
  <c r="C8" i="15" s="1"/>
  <c r="D7" i="15"/>
  <c r="D6" i="15" s="1"/>
  <c r="B7" i="15"/>
  <c r="C7" i="15" s="1"/>
  <c r="C6" i="15"/>
  <c r="D8" i="14"/>
  <c r="B8" i="14"/>
  <c r="C8" i="14" s="1"/>
  <c r="D7" i="14"/>
  <c r="D6" i="14" s="1"/>
  <c r="B7" i="14"/>
  <c r="C7" i="14" s="1"/>
  <c r="C6" i="14"/>
  <c r="D8" i="6"/>
  <c r="C8" i="6"/>
  <c r="B8" i="6"/>
  <c r="D7" i="6"/>
  <c r="C7" i="6"/>
  <c r="B7" i="6"/>
  <c r="D6" i="6"/>
  <c r="C6" i="6"/>
  <c r="D8" i="12"/>
  <c r="B8" i="12"/>
  <c r="C8" i="12" s="1"/>
  <c r="D7" i="12"/>
  <c r="B7" i="12"/>
  <c r="C7" i="12" s="1"/>
  <c r="D6" i="12"/>
  <c r="C6" i="12"/>
  <c r="D8" i="11"/>
  <c r="C8" i="11"/>
  <c r="B8" i="11"/>
  <c r="D7" i="11"/>
  <c r="B7" i="11"/>
  <c r="C7" i="11" s="1"/>
  <c r="D6" i="11"/>
  <c r="C6" i="11"/>
  <c r="D8" i="10"/>
  <c r="B8" i="10"/>
  <c r="C8" i="10" s="1"/>
  <c r="D7" i="10"/>
  <c r="B7" i="10"/>
  <c r="C7" i="10" s="1"/>
  <c r="D6" i="10"/>
  <c r="C6" i="10"/>
  <c r="C7" i="9"/>
  <c r="C8" i="9"/>
  <c r="C6" i="9"/>
  <c r="D8" i="9"/>
  <c r="D6" i="9"/>
  <c r="D7" i="9"/>
  <c r="B8" i="9"/>
  <c r="B7" i="9"/>
  <c r="O31" i="16" l="1"/>
  <c r="O32" i="16" s="1"/>
  <c r="N31" i="16"/>
  <c r="N32" i="16" s="1"/>
  <c r="K31" i="16"/>
  <c r="K32" i="16" s="1"/>
  <c r="K33" i="16" s="1"/>
  <c r="H31" i="16"/>
  <c r="H32" i="16" s="1"/>
  <c r="H33" i="16" s="1"/>
  <c r="E31" i="16"/>
  <c r="E32" i="16" s="1"/>
  <c r="E33" i="16" s="1"/>
  <c r="B31" i="16"/>
  <c r="B32" i="16" s="1"/>
  <c r="B33" i="16" s="1"/>
  <c r="O27" i="16"/>
  <c r="O28" i="16" s="1"/>
  <c r="N27" i="16"/>
  <c r="N28" i="16" s="1"/>
  <c r="K27" i="16"/>
  <c r="K28" i="16" s="1"/>
  <c r="K29" i="16" s="1"/>
  <c r="H27" i="16"/>
  <c r="H28" i="16" s="1"/>
  <c r="H29" i="16" s="1"/>
  <c r="E27" i="16"/>
  <c r="E28" i="16" s="1"/>
  <c r="E29" i="16" s="1"/>
  <c r="B27" i="16"/>
  <c r="B28" i="16" s="1"/>
  <c r="B29" i="16" s="1"/>
  <c r="O23" i="16"/>
  <c r="O24" i="16" s="1"/>
  <c r="N23" i="16"/>
  <c r="N24" i="16" s="1"/>
  <c r="K23" i="16"/>
  <c r="K24" i="16" s="1"/>
  <c r="K25" i="16" s="1"/>
  <c r="H23" i="16"/>
  <c r="H24" i="16" s="1"/>
  <c r="H25" i="16" s="1"/>
  <c r="E23" i="16"/>
  <c r="E24" i="16" s="1"/>
  <c r="E25" i="16" s="1"/>
  <c r="B23" i="16"/>
  <c r="B24" i="16" s="1"/>
  <c r="B25" i="16" s="1"/>
  <c r="O19" i="16"/>
  <c r="O20" i="16" s="1"/>
  <c r="N19" i="16"/>
  <c r="N20" i="16" s="1"/>
  <c r="K19" i="16"/>
  <c r="K20" i="16" s="1"/>
  <c r="K21" i="16" s="1"/>
  <c r="H19" i="16"/>
  <c r="H20" i="16" s="1"/>
  <c r="H21" i="16" s="1"/>
  <c r="E19" i="16"/>
  <c r="E20" i="16" s="1"/>
  <c r="E21" i="16" s="1"/>
  <c r="B19" i="16"/>
  <c r="B20" i="16" s="1"/>
  <c r="B21" i="16" s="1"/>
  <c r="K17" i="16"/>
  <c r="H17" i="16"/>
  <c r="E17" i="16"/>
  <c r="B17" i="16"/>
  <c r="B11" i="16"/>
  <c r="O14" i="16" s="1"/>
  <c r="O31" i="15"/>
  <c r="O32" i="15" s="1"/>
  <c r="N31" i="15"/>
  <c r="N32" i="15" s="1"/>
  <c r="K31" i="15"/>
  <c r="K32" i="15" s="1"/>
  <c r="K33" i="15" s="1"/>
  <c r="H31" i="15"/>
  <c r="H32" i="15" s="1"/>
  <c r="H33" i="15" s="1"/>
  <c r="E31" i="15"/>
  <c r="E32" i="15" s="1"/>
  <c r="E33" i="15" s="1"/>
  <c r="B31" i="15"/>
  <c r="B32" i="15" s="1"/>
  <c r="B33" i="15" s="1"/>
  <c r="O27" i="15"/>
  <c r="O28" i="15" s="1"/>
  <c r="N27" i="15"/>
  <c r="N28" i="15" s="1"/>
  <c r="K27" i="15"/>
  <c r="K28" i="15" s="1"/>
  <c r="K29" i="15" s="1"/>
  <c r="H27" i="15"/>
  <c r="H28" i="15" s="1"/>
  <c r="H29" i="15" s="1"/>
  <c r="E27" i="15"/>
  <c r="E28" i="15" s="1"/>
  <c r="E29" i="15" s="1"/>
  <c r="B27" i="15"/>
  <c r="B28" i="15" s="1"/>
  <c r="B29" i="15" s="1"/>
  <c r="O23" i="15"/>
  <c r="O24" i="15" s="1"/>
  <c r="N23" i="15"/>
  <c r="N24" i="15" s="1"/>
  <c r="K23" i="15"/>
  <c r="K24" i="15" s="1"/>
  <c r="K25" i="15" s="1"/>
  <c r="H23" i="15"/>
  <c r="H24" i="15" s="1"/>
  <c r="H25" i="15" s="1"/>
  <c r="E23" i="15"/>
  <c r="E24" i="15" s="1"/>
  <c r="E25" i="15" s="1"/>
  <c r="B23" i="15"/>
  <c r="B24" i="15" s="1"/>
  <c r="B25" i="15" s="1"/>
  <c r="O19" i="15"/>
  <c r="O20" i="15" s="1"/>
  <c r="N19" i="15"/>
  <c r="N20" i="15" s="1"/>
  <c r="K19" i="15"/>
  <c r="K20" i="15" s="1"/>
  <c r="K21" i="15" s="1"/>
  <c r="H19" i="15"/>
  <c r="H20" i="15" s="1"/>
  <c r="H21" i="15" s="1"/>
  <c r="E19" i="15"/>
  <c r="E20" i="15" s="1"/>
  <c r="E21" i="15" s="1"/>
  <c r="B19" i="15"/>
  <c r="B20" i="15" s="1"/>
  <c r="B21" i="15" s="1"/>
  <c r="K17" i="15"/>
  <c r="H17" i="15"/>
  <c r="E17" i="15"/>
  <c r="B17" i="15"/>
  <c r="B11" i="15"/>
  <c r="O14" i="15" s="1"/>
  <c r="K25" i="14"/>
  <c r="H6" i="14"/>
  <c r="O31" i="14"/>
  <c r="O32" i="14" s="1"/>
  <c r="N31" i="14"/>
  <c r="N32" i="14" s="1"/>
  <c r="K31" i="14"/>
  <c r="K32" i="14" s="1"/>
  <c r="K33" i="14" s="1"/>
  <c r="H31" i="14"/>
  <c r="H32" i="14" s="1"/>
  <c r="H33" i="14" s="1"/>
  <c r="E31" i="14"/>
  <c r="E32" i="14" s="1"/>
  <c r="E33" i="14" s="1"/>
  <c r="B31" i="14"/>
  <c r="B32" i="14" s="1"/>
  <c r="B33" i="14" s="1"/>
  <c r="O27" i="14"/>
  <c r="O28" i="14" s="1"/>
  <c r="N27" i="14"/>
  <c r="N28" i="14" s="1"/>
  <c r="K27" i="14"/>
  <c r="K28" i="14" s="1"/>
  <c r="K29" i="14" s="1"/>
  <c r="H27" i="14"/>
  <c r="H28" i="14" s="1"/>
  <c r="H29" i="14" s="1"/>
  <c r="E27" i="14"/>
  <c r="E28" i="14" s="1"/>
  <c r="E29" i="14" s="1"/>
  <c r="B27" i="14"/>
  <c r="B28" i="14" s="1"/>
  <c r="B29" i="14" s="1"/>
  <c r="O23" i="14"/>
  <c r="O24" i="14" s="1"/>
  <c r="N23" i="14"/>
  <c r="N24" i="14" s="1"/>
  <c r="K23" i="14"/>
  <c r="K24" i="14" s="1"/>
  <c r="H23" i="14"/>
  <c r="H24" i="14" s="1"/>
  <c r="E23" i="14"/>
  <c r="E24" i="14" s="1"/>
  <c r="E25" i="14" s="1"/>
  <c r="B23" i="14"/>
  <c r="B24" i="14" s="1"/>
  <c r="B25" i="14" s="1"/>
  <c r="O19" i="14"/>
  <c r="O20" i="14" s="1"/>
  <c r="N19" i="14"/>
  <c r="N20" i="14" s="1"/>
  <c r="K19" i="14"/>
  <c r="K20" i="14" s="1"/>
  <c r="K21" i="14" s="1"/>
  <c r="H19" i="14"/>
  <c r="H20" i="14" s="1"/>
  <c r="H21" i="14" s="1"/>
  <c r="E19" i="14"/>
  <c r="E20" i="14" s="1"/>
  <c r="E21" i="14" s="1"/>
  <c r="B19" i="14"/>
  <c r="B20" i="14" s="1"/>
  <c r="B21" i="14" s="1"/>
  <c r="K17" i="14"/>
  <c r="H17" i="14"/>
  <c r="E17" i="14"/>
  <c r="B17" i="14"/>
  <c r="B11" i="14"/>
  <c r="B15" i="14" s="1"/>
  <c r="E15" i="16" l="1"/>
  <c r="B15" i="16"/>
  <c r="H15" i="16"/>
  <c r="K15" i="16"/>
  <c r="B15" i="15"/>
  <c r="E15" i="15"/>
  <c r="H15" i="15"/>
  <c r="K15" i="15"/>
  <c r="E15" i="14"/>
  <c r="K15" i="14"/>
  <c r="H15" i="14"/>
  <c r="H6" i="16"/>
  <c r="N14" i="16"/>
  <c r="H6" i="15"/>
  <c r="N14" i="15"/>
  <c r="N14" i="14"/>
  <c r="O14" i="14"/>
  <c r="O27" i="6" l="1"/>
  <c r="O28" i="6" s="1"/>
  <c r="N27" i="6"/>
  <c r="N28" i="6" s="1"/>
  <c r="K27" i="6"/>
  <c r="K28" i="6" s="1"/>
  <c r="K29" i="6" s="1"/>
  <c r="H27" i="6"/>
  <c r="H28" i="6" s="1"/>
  <c r="H29" i="6" s="1"/>
  <c r="E27" i="6"/>
  <c r="E28" i="6" s="1"/>
  <c r="E29" i="6" s="1"/>
  <c r="B27" i="6"/>
  <c r="B28" i="6" s="1"/>
  <c r="B29" i="6" s="1"/>
  <c r="O31" i="12" l="1"/>
  <c r="O32" i="12" s="1"/>
  <c r="N31" i="12"/>
  <c r="N32" i="12" s="1"/>
  <c r="K31" i="12"/>
  <c r="K32" i="12" s="1"/>
  <c r="K33" i="12" s="1"/>
  <c r="H31" i="12"/>
  <c r="H32" i="12" s="1"/>
  <c r="H33" i="12" s="1"/>
  <c r="E31" i="12"/>
  <c r="E32" i="12" s="1"/>
  <c r="E33" i="12" s="1"/>
  <c r="B31" i="12"/>
  <c r="B32" i="12" s="1"/>
  <c r="B33" i="12" s="1"/>
  <c r="O27" i="12"/>
  <c r="O28" i="12" s="1"/>
  <c r="N27" i="12"/>
  <c r="N28" i="12" s="1"/>
  <c r="K27" i="12"/>
  <c r="K28" i="12" s="1"/>
  <c r="K29" i="12" s="1"/>
  <c r="H27" i="12"/>
  <c r="H28" i="12" s="1"/>
  <c r="H29" i="12" s="1"/>
  <c r="E27" i="12"/>
  <c r="E28" i="12" s="1"/>
  <c r="E29" i="12" s="1"/>
  <c r="B27" i="12"/>
  <c r="B28" i="12" s="1"/>
  <c r="B29" i="12" s="1"/>
  <c r="O23" i="12"/>
  <c r="O24" i="12" s="1"/>
  <c r="N23" i="12"/>
  <c r="N24" i="12" s="1"/>
  <c r="K23" i="12"/>
  <c r="K24" i="12" s="1"/>
  <c r="K25" i="12" s="1"/>
  <c r="H23" i="12"/>
  <c r="H24" i="12" s="1"/>
  <c r="H25" i="12" s="1"/>
  <c r="E23" i="12"/>
  <c r="E24" i="12" s="1"/>
  <c r="E25" i="12" s="1"/>
  <c r="B23" i="12"/>
  <c r="B24" i="12" s="1"/>
  <c r="B25" i="12" s="1"/>
  <c r="O19" i="12"/>
  <c r="O20" i="12" s="1"/>
  <c r="N19" i="12"/>
  <c r="N20" i="12" s="1"/>
  <c r="K19" i="12"/>
  <c r="K20" i="12" s="1"/>
  <c r="K21" i="12" s="1"/>
  <c r="H19" i="12"/>
  <c r="H20" i="12" s="1"/>
  <c r="H21" i="12" s="1"/>
  <c r="E19" i="12"/>
  <c r="E20" i="12" s="1"/>
  <c r="E21" i="12" s="1"/>
  <c r="B19" i="12"/>
  <c r="B20" i="12" s="1"/>
  <c r="B21" i="12" s="1"/>
  <c r="K17" i="12"/>
  <c r="H17" i="12"/>
  <c r="E17" i="12"/>
  <c r="B17" i="12"/>
  <c r="B11" i="12"/>
  <c r="O14" i="12" s="1"/>
  <c r="O31" i="11"/>
  <c r="O32" i="11" s="1"/>
  <c r="N31" i="11"/>
  <c r="N32" i="11" s="1"/>
  <c r="K31" i="11"/>
  <c r="K32" i="11" s="1"/>
  <c r="K33" i="11" s="1"/>
  <c r="H31" i="11"/>
  <c r="H32" i="11" s="1"/>
  <c r="H33" i="11" s="1"/>
  <c r="E31" i="11"/>
  <c r="E32" i="11" s="1"/>
  <c r="E33" i="11" s="1"/>
  <c r="B31" i="11"/>
  <c r="B32" i="11" s="1"/>
  <c r="B33" i="11" s="1"/>
  <c r="O27" i="11"/>
  <c r="O28" i="11" s="1"/>
  <c r="N27" i="11"/>
  <c r="N28" i="11" s="1"/>
  <c r="K27" i="11"/>
  <c r="K28" i="11" s="1"/>
  <c r="K29" i="11" s="1"/>
  <c r="H27" i="11"/>
  <c r="H28" i="11" s="1"/>
  <c r="H29" i="11" s="1"/>
  <c r="E27" i="11"/>
  <c r="E28" i="11" s="1"/>
  <c r="E29" i="11" s="1"/>
  <c r="B27" i="11"/>
  <c r="B28" i="11" s="1"/>
  <c r="B29" i="11" s="1"/>
  <c r="O23" i="11"/>
  <c r="O24" i="11" s="1"/>
  <c r="N23" i="11"/>
  <c r="N24" i="11" s="1"/>
  <c r="K23" i="11"/>
  <c r="K24" i="11" s="1"/>
  <c r="K25" i="11" s="1"/>
  <c r="H23" i="11"/>
  <c r="H24" i="11" s="1"/>
  <c r="H25" i="11" s="1"/>
  <c r="E23" i="11"/>
  <c r="E24" i="11" s="1"/>
  <c r="E25" i="11" s="1"/>
  <c r="B23" i="11"/>
  <c r="B24" i="11" s="1"/>
  <c r="B25" i="11" s="1"/>
  <c r="O19" i="11"/>
  <c r="O20" i="11" s="1"/>
  <c r="N19" i="11"/>
  <c r="N20" i="11" s="1"/>
  <c r="K19" i="11"/>
  <c r="K20" i="11" s="1"/>
  <c r="K21" i="11" s="1"/>
  <c r="H19" i="11"/>
  <c r="H20" i="11" s="1"/>
  <c r="H21" i="11" s="1"/>
  <c r="E19" i="11"/>
  <c r="E20" i="11" s="1"/>
  <c r="E21" i="11" s="1"/>
  <c r="B19" i="11"/>
  <c r="B20" i="11" s="1"/>
  <c r="B21" i="11" s="1"/>
  <c r="K17" i="11"/>
  <c r="H17" i="11"/>
  <c r="E17" i="11"/>
  <c r="B17" i="11"/>
  <c r="B11" i="11"/>
  <c r="O14" i="11" s="1"/>
  <c r="O31" i="10"/>
  <c r="O32" i="10" s="1"/>
  <c r="N31" i="10"/>
  <c r="N32" i="10" s="1"/>
  <c r="K31" i="10"/>
  <c r="K32" i="10" s="1"/>
  <c r="K33" i="10" s="1"/>
  <c r="H31" i="10"/>
  <c r="H32" i="10" s="1"/>
  <c r="H33" i="10" s="1"/>
  <c r="E31" i="10"/>
  <c r="E32" i="10" s="1"/>
  <c r="E33" i="10" s="1"/>
  <c r="B31" i="10"/>
  <c r="B32" i="10" s="1"/>
  <c r="B33" i="10" s="1"/>
  <c r="O27" i="10"/>
  <c r="O28" i="10" s="1"/>
  <c r="N27" i="10"/>
  <c r="N28" i="10" s="1"/>
  <c r="K27" i="10"/>
  <c r="K28" i="10" s="1"/>
  <c r="K29" i="10" s="1"/>
  <c r="H27" i="10"/>
  <c r="H28" i="10" s="1"/>
  <c r="H29" i="10" s="1"/>
  <c r="E27" i="10"/>
  <c r="E28" i="10" s="1"/>
  <c r="E29" i="10" s="1"/>
  <c r="B27" i="10"/>
  <c r="B28" i="10" s="1"/>
  <c r="B29" i="10" s="1"/>
  <c r="O23" i="10"/>
  <c r="O24" i="10" s="1"/>
  <c r="N23" i="10"/>
  <c r="N24" i="10" s="1"/>
  <c r="K23" i="10"/>
  <c r="K24" i="10" s="1"/>
  <c r="K25" i="10" s="1"/>
  <c r="H23" i="10"/>
  <c r="H24" i="10" s="1"/>
  <c r="H25" i="10" s="1"/>
  <c r="E23" i="10"/>
  <c r="E24" i="10" s="1"/>
  <c r="E25" i="10" s="1"/>
  <c r="B23" i="10"/>
  <c r="B24" i="10" s="1"/>
  <c r="B25" i="10" s="1"/>
  <c r="O19" i="10"/>
  <c r="O20" i="10" s="1"/>
  <c r="N19" i="10"/>
  <c r="N20" i="10" s="1"/>
  <c r="K19" i="10"/>
  <c r="K20" i="10" s="1"/>
  <c r="K21" i="10" s="1"/>
  <c r="H19" i="10"/>
  <c r="H20" i="10" s="1"/>
  <c r="H21" i="10" s="1"/>
  <c r="E19" i="10"/>
  <c r="E20" i="10" s="1"/>
  <c r="E21" i="10" s="1"/>
  <c r="B19" i="10"/>
  <c r="B20" i="10" s="1"/>
  <c r="B21" i="10" s="1"/>
  <c r="K17" i="10"/>
  <c r="H17" i="10"/>
  <c r="E17" i="10"/>
  <c r="B17" i="10"/>
  <c r="B11" i="10"/>
  <c r="H15" i="10" s="1"/>
  <c r="O31" i="9"/>
  <c r="O32" i="9" s="1"/>
  <c r="N31" i="9"/>
  <c r="N32" i="9" s="1"/>
  <c r="K31" i="9"/>
  <c r="K32" i="9" s="1"/>
  <c r="K33" i="9" s="1"/>
  <c r="H31" i="9"/>
  <c r="H32" i="9" s="1"/>
  <c r="H33" i="9" s="1"/>
  <c r="E31" i="9"/>
  <c r="E32" i="9" s="1"/>
  <c r="E33" i="9" s="1"/>
  <c r="B31" i="9"/>
  <c r="B32" i="9" s="1"/>
  <c r="B33" i="9" s="1"/>
  <c r="O27" i="9"/>
  <c r="O28" i="9" s="1"/>
  <c r="N27" i="9"/>
  <c r="N28" i="9" s="1"/>
  <c r="K27" i="9"/>
  <c r="K28" i="9" s="1"/>
  <c r="K29" i="9" s="1"/>
  <c r="H27" i="9"/>
  <c r="H28" i="9" s="1"/>
  <c r="H29" i="9" s="1"/>
  <c r="E27" i="9"/>
  <c r="E28" i="9" s="1"/>
  <c r="E29" i="9" s="1"/>
  <c r="B27" i="9"/>
  <c r="B28" i="9" s="1"/>
  <c r="B29" i="9" s="1"/>
  <c r="O23" i="9"/>
  <c r="O24" i="9" s="1"/>
  <c r="N23" i="9"/>
  <c r="N24" i="9" s="1"/>
  <c r="K23" i="9"/>
  <c r="K24" i="9" s="1"/>
  <c r="K25" i="9" s="1"/>
  <c r="H23" i="9"/>
  <c r="H24" i="9" s="1"/>
  <c r="H25" i="9" s="1"/>
  <c r="E23" i="9"/>
  <c r="E24" i="9" s="1"/>
  <c r="E25" i="9" s="1"/>
  <c r="B23" i="9"/>
  <c r="B24" i="9" s="1"/>
  <c r="B25" i="9" s="1"/>
  <c r="O19" i="9"/>
  <c r="O20" i="9" s="1"/>
  <c r="N19" i="9"/>
  <c r="N20" i="9" s="1"/>
  <c r="K19" i="9"/>
  <c r="K20" i="9" s="1"/>
  <c r="K21" i="9" s="1"/>
  <c r="H19" i="9"/>
  <c r="H20" i="9" s="1"/>
  <c r="H21" i="9" s="1"/>
  <c r="E19" i="9"/>
  <c r="E20" i="9" s="1"/>
  <c r="E21" i="9" s="1"/>
  <c r="B19" i="9"/>
  <c r="B20" i="9" s="1"/>
  <c r="B21" i="9" s="1"/>
  <c r="K17" i="9"/>
  <c r="H17" i="9"/>
  <c r="E17" i="9"/>
  <c r="B17" i="9"/>
  <c r="B11" i="9"/>
  <c r="K15" i="9" s="1"/>
  <c r="H6" i="11" l="1"/>
  <c r="H6" i="10"/>
  <c r="H6" i="9"/>
  <c r="E15" i="12"/>
  <c r="K15" i="12"/>
  <c r="H15" i="12"/>
  <c r="B15" i="12"/>
  <c r="E15" i="11"/>
  <c r="H15" i="11"/>
  <c r="K15" i="11"/>
  <c r="B15" i="11"/>
  <c r="N14" i="10"/>
  <c r="K15" i="10"/>
  <c r="O14" i="10"/>
  <c r="B15" i="10"/>
  <c r="E15" i="10"/>
  <c r="H6" i="12"/>
  <c r="N14" i="12"/>
  <c r="N14" i="11"/>
  <c r="O14" i="9"/>
  <c r="B15" i="9"/>
  <c r="N14" i="9"/>
  <c r="E15" i="9"/>
  <c r="H15" i="9"/>
  <c r="B31" i="6"/>
  <c r="B32" i="6" s="1"/>
  <c r="K19" i="6"/>
  <c r="K20" i="6" s="1"/>
  <c r="N19" i="6"/>
  <c r="N20" i="6" s="1"/>
  <c r="O19" i="6"/>
  <c r="O20" i="6" s="1"/>
  <c r="B17" i="6" l="1"/>
  <c r="B11" i="6"/>
  <c r="O31" i="6"/>
  <c r="O32" i="6" s="1"/>
  <c r="N31" i="6"/>
  <c r="N32" i="6" s="1"/>
  <c r="K31" i="6"/>
  <c r="K32" i="6" s="1"/>
  <c r="K33" i="6" s="1"/>
  <c r="H31" i="6"/>
  <c r="H32" i="6" s="1"/>
  <c r="H33" i="6" s="1"/>
  <c r="E31" i="6"/>
  <c r="E32" i="6" s="1"/>
  <c r="E33" i="6" s="1"/>
  <c r="B33" i="6"/>
  <c r="O23" i="6"/>
  <c r="O24" i="6" s="1"/>
  <c r="N23" i="6"/>
  <c r="N24" i="6" s="1"/>
  <c r="K23" i="6"/>
  <c r="K24" i="6" s="1"/>
  <c r="K25" i="6" s="1"/>
  <c r="H23" i="6"/>
  <c r="H24" i="6" s="1"/>
  <c r="H25" i="6" s="1"/>
  <c r="E23" i="6"/>
  <c r="E24" i="6" s="1"/>
  <c r="E25" i="6" s="1"/>
  <c r="B23" i="6"/>
  <c r="B24" i="6" s="1"/>
  <c r="B25" i="6" s="1"/>
  <c r="K21" i="6"/>
  <c r="H19" i="6"/>
  <c r="H20" i="6" s="1"/>
  <c r="H21" i="6" s="1"/>
  <c r="E19" i="6"/>
  <c r="E20" i="6" s="1"/>
  <c r="E21" i="6" s="1"/>
  <c r="B19" i="6"/>
  <c r="B20" i="6" s="1"/>
  <c r="B21" i="6" s="1"/>
  <c r="K17" i="6"/>
  <c r="H17" i="6"/>
  <c r="E17" i="6"/>
  <c r="H6" i="6" l="1"/>
  <c r="E15" i="6"/>
  <c r="N14" i="6"/>
  <c r="O14" i="6"/>
  <c r="B15" i="6"/>
  <c r="K15" i="6"/>
  <c r="H15" i="6"/>
</calcChain>
</file>

<file path=xl/sharedStrings.xml><?xml version="1.0" encoding="utf-8"?>
<sst xmlns="http://schemas.openxmlformats.org/spreadsheetml/2006/main" count="920" uniqueCount="33">
  <si>
    <t>pho/s</t>
  </si>
  <si>
    <t>mbar*L/s</t>
  </si>
  <si>
    <t>s</t>
  </si>
  <si>
    <t>cm</t>
  </si>
  <si>
    <t>pho/m</t>
  </si>
  <si>
    <t>mol/pho</t>
  </si>
  <si>
    <t>beam height</t>
  </si>
  <si>
    <t>beam length</t>
  </si>
  <si>
    <t>m</t>
  </si>
  <si>
    <t>length on walls</t>
  </si>
  <si>
    <t>no scattering beam on walls</t>
  </si>
  <si>
    <t>first point</t>
  </si>
  <si>
    <t>time to reach point</t>
  </si>
  <si>
    <t>digitized load</t>
  </si>
  <si>
    <t>second point</t>
  </si>
  <si>
    <t>agreement</t>
  </si>
  <si>
    <t>mol/s</t>
  </si>
  <si>
    <t>third point</t>
  </si>
  <si>
    <t>predicted</t>
  </si>
  <si>
    <t>CH4</t>
  </si>
  <si>
    <t>H2</t>
  </si>
  <si>
    <t>Orig</t>
  </si>
  <si>
    <t>Digitized</t>
  </si>
  <si>
    <t>Points</t>
  </si>
  <si>
    <t>M. Ady</t>
  </si>
  <si>
    <t>Experim</t>
  </si>
  <si>
    <t>Data</t>
  </si>
  <si>
    <t>Step 1</t>
  </si>
  <si>
    <t>Step 2</t>
  </si>
  <si>
    <t>M Ady</t>
  </si>
  <si>
    <t>CO2</t>
  </si>
  <si>
    <t>CO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</si>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</sst>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11" fontId="0" fillId="4" borderId="0" xfId="0" applyNumberFormat="1" applyFill="1"/>
    <xf numFmtId="11" fontId="0" fillId="3" borderId="0" xfId="0" applyNumberFormat="1" applyFill="1"/>
    <xf numFmtId="164" fontId="0" fillId="4" borderId="0" xfId="0" applyNumberFormat="1" applyFill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11" fontId="0" fillId="0" borderId="0" xfId="0" applyNumberFormat="1" applyFill="1"/>
    <xf numFmtId="164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1E+22</c:v>
                </c:pt>
              </c:numCache>
            </c:numRef>
          </c:xVal>
          <c:yVal>
            <c:numRef>
              <c:f>'H2 No Scat'!$D$6:$D$8</c:f>
              <c:numCache>
                <c:formatCode>0.00E+00</c:formatCode>
                <c:ptCount val="3"/>
                <c:pt idx="0">
                  <c:v>1.46E-2</c:v>
                </c:pt>
                <c:pt idx="1">
                  <c:v>1.46E-2</c:v>
                </c:pt>
                <c:pt idx="2">
                  <c:v>1.1199999999999999E-3</c:v>
                </c:pt>
              </c:numCache>
            </c:numRef>
          </c:yVal>
          <c:smooth val="0"/>
        </c:ser>
        <c:ser>
          <c:idx val="1"/>
          <c:order val="1"/>
          <c:tx>
            <c:v>Step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 No Scat'!$E$6:$E$8</c:f>
              <c:numCache>
                <c:formatCode>0.00E+00</c:formatCode>
                <c:ptCount val="3"/>
                <c:pt idx="0">
                  <c:v>1</c:v>
                </c:pt>
                <c:pt idx="1">
                  <c:v>4E+17</c:v>
                </c:pt>
                <c:pt idx="2">
                  <c:v>4E+19</c:v>
                </c:pt>
              </c:numCache>
            </c:numRef>
          </c:xVal>
          <c:yVal>
            <c:numRef>
              <c:f>'H2 No Scat'!$F$6:$F$8</c:f>
              <c:numCache>
                <c:formatCode>0.00E+00</c:formatCode>
                <c:ptCount val="3"/>
                <c:pt idx="0">
                  <c:v>1.46E-2</c:v>
                </c:pt>
                <c:pt idx="1">
                  <c:v>1.46E-2</c:v>
                </c:pt>
                <c:pt idx="2">
                  <c:v>1.1199999999999999E-3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540753755636819"/>
                  <c:y val="-0.476770011884802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 No Scat'!$E$7:$E$8</c:f>
              <c:numCache>
                <c:formatCode>0.00E+00</c:formatCode>
                <c:ptCount val="2"/>
                <c:pt idx="0">
                  <c:v>4E+17</c:v>
                </c:pt>
                <c:pt idx="1">
                  <c:v>4E+19</c:v>
                </c:pt>
              </c:numCache>
            </c:numRef>
          </c:xVal>
          <c:yVal>
            <c:numRef>
              <c:f>'H2 No Scat'!$F$7:$F$8</c:f>
              <c:numCache>
                <c:formatCode>0.00E+00</c:formatCode>
                <c:ptCount val="2"/>
                <c:pt idx="0">
                  <c:v>1.46E-2</c:v>
                </c:pt>
                <c:pt idx="1">
                  <c:v>1.1199999999999999E-3</c:v>
                </c:pt>
              </c:numCache>
            </c:numRef>
          </c:yVal>
          <c:smooth val="0"/>
        </c:ser>
        <c:ser>
          <c:idx val="5"/>
          <c:order val="3"/>
          <c:tx>
            <c:v>Step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2.5E+16</c:v>
                </c:pt>
                <c:pt idx="2">
                  <c:v>2.5E+18</c:v>
                </c:pt>
              </c:numCache>
            </c:numRef>
          </c:xVal>
          <c:yVal>
            <c:numRef>
              <c:f>'H2 No Scat'!$H$6:$H$8</c:f>
              <c:numCache>
                <c:formatCode>0.00E+00</c:formatCode>
                <c:ptCount val="3"/>
                <c:pt idx="0">
                  <c:v>6.8499549602813639E-2</c:v>
                </c:pt>
                <c:pt idx="1">
                  <c:v>6.8499549602813639E-2</c:v>
                </c:pt>
                <c:pt idx="2">
                  <c:v>5.2546974530035184E-3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3680"/>
        <c:axId val="616991720"/>
      </c:scatterChart>
      <c:valAx>
        <c:axId val="616993680"/>
        <c:scaling>
          <c:logBase val="10"/>
          <c:orientation val="minMax"/>
          <c:min val="10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1720"/>
        <c:crossesAt val="1.0000000000000005E-9"/>
        <c:crossBetween val="midCat"/>
      </c:valAx>
      <c:valAx>
        <c:axId val="616991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36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 0.308'!$B$6:$B$8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1E+22</c:v>
                </c:pt>
              </c:numCache>
            </c:numRef>
          </c:xVal>
          <c:yVal>
            <c:numRef>
              <c:f>'H2 0.308'!$D$6:$D$8</c:f>
              <c:numCache>
                <c:formatCode>0.00E+00</c:formatCode>
                <c:ptCount val="3"/>
                <c:pt idx="0">
                  <c:v>1.46E-2</c:v>
                </c:pt>
                <c:pt idx="1">
                  <c:v>1.46E-2</c:v>
                </c:pt>
                <c:pt idx="2">
                  <c:v>1.1199999999999999E-3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'H2 0.308'!$E$5</c:f>
              <c:strCache>
                <c:ptCount val="1"/>
                <c:pt idx="0">
                  <c:v>Step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 0.308'!$E$6:$E$8</c:f>
              <c:numCache>
                <c:formatCode>0.00E+00</c:formatCode>
                <c:ptCount val="3"/>
                <c:pt idx="0">
                  <c:v>1</c:v>
                </c:pt>
                <c:pt idx="1">
                  <c:v>5.8823529411764704E+16</c:v>
                </c:pt>
                <c:pt idx="2">
                  <c:v>5.8823529411764705E+18</c:v>
                </c:pt>
              </c:numCache>
            </c:numRef>
          </c:xVal>
          <c:yVal>
            <c:numRef>
              <c:f>'H2 0.308'!$F$6:$F$8</c:f>
              <c:numCache>
                <c:formatCode>0.00E+00</c:formatCode>
                <c:ptCount val="3"/>
                <c:pt idx="0">
                  <c:v>1.46E-2</c:v>
                </c:pt>
                <c:pt idx="1">
                  <c:v>1.46E-2</c:v>
                </c:pt>
                <c:pt idx="2">
                  <c:v>1.1199999999999999E-3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597611677006932"/>
                  <c:y val="-0.518682516594526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 0.308'!$E$7:$E$8</c:f>
              <c:numCache>
                <c:formatCode>0.00E+00</c:formatCode>
                <c:ptCount val="2"/>
                <c:pt idx="0">
                  <c:v>5.8823529411764704E+16</c:v>
                </c:pt>
                <c:pt idx="1">
                  <c:v>5.8823529411764705E+18</c:v>
                </c:pt>
              </c:numCache>
            </c:numRef>
          </c:xVal>
          <c:yVal>
            <c:numRef>
              <c:f>'H2 0.308'!$F$7:$F$8</c:f>
              <c:numCache>
                <c:formatCode>0.00E+00</c:formatCode>
                <c:ptCount val="2"/>
                <c:pt idx="0">
                  <c:v>1.46E-2</c:v>
                </c:pt>
                <c:pt idx="1">
                  <c:v>1.1199999999999999E-3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'H2 0.308'!$G$5</c:f>
              <c:strCache>
                <c:ptCount val="1"/>
                <c:pt idx="0">
                  <c:v>Step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 0.308'!$G$6:$G$8</c:f>
              <c:numCache>
                <c:formatCode>0.00E+00</c:formatCode>
                <c:ptCount val="3"/>
                <c:pt idx="0">
                  <c:v>1</c:v>
                </c:pt>
                <c:pt idx="1">
                  <c:v>1333333333333333.2</c:v>
                </c:pt>
                <c:pt idx="2">
                  <c:v>1.3333333333333333E+17</c:v>
                </c:pt>
              </c:numCache>
            </c:numRef>
          </c:xVal>
          <c:yVal>
            <c:numRef>
              <c:f>'H2 0.308'!$H$6:$H$8</c:f>
              <c:numCache>
                <c:formatCode>0.00E+00</c:formatCode>
                <c:ptCount val="3"/>
                <c:pt idx="0">
                  <c:v>0.12058570197874241</c:v>
                </c:pt>
                <c:pt idx="1">
                  <c:v>0.12058570197874241</c:v>
                </c:pt>
                <c:pt idx="2">
                  <c:v>9.2502999615389023E-3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90184"/>
        <c:axId val="618592144"/>
      </c:scatterChart>
      <c:valAx>
        <c:axId val="618590184"/>
        <c:scaling>
          <c:logBase val="10"/>
          <c:orientation val="minMax"/>
          <c:min val="10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2144"/>
        <c:crossesAt val="1.0000000000000005E-9"/>
        <c:crossBetween val="midCat"/>
      </c:valAx>
      <c:valAx>
        <c:axId val="618592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01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Kobari - NSLS aluminum PSD Yields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('H2 0.308'!$B$14,'H2 0.308'!$E$14,'H2 0.308'!$H$14,'H2 0.308'!$K$14)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('H2 0.308'!$B$16,'H2 0.308'!$E$16,'H2 0.308'!$H$16,'H2 0.308'!$K$16)</c:f>
              <c:numCache>
                <c:formatCode>0.00E+00</c:formatCode>
                <c:ptCount val="4"/>
                <c:pt idx="0">
                  <c:v>1.46E-2</c:v>
                </c:pt>
                <c:pt idx="1">
                  <c:v>4.1079999999999997E-3</c:v>
                </c:pt>
                <c:pt idx="2">
                  <c:v>1.1199999999999999E-3</c:v>
                </c:pt>
              </c:numCache>
            </c:numRef>
          </c:yVal>
          <c:smooth val="0"/>
        </c:ser>
        <c:ser>
          <c:idx val="4"/>
          <c:order val="1"/>
          <c:tx>
            <c:v>H2 M.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('H2 0.308'!$B$14,'H2 0.308'!$B$14,'H2 0.308'!$E$14,'H2 0.308'!$H$14,'H2 0.308'!$K$14,'H2 0.308'!$N$14,'H2 0.308'!$O$14)</c:f>
              <c:numCache>
                <c:formatCode>0.00E+00</c:formatCode>
                <c:ptCount val="7"/>
                <c:pt idx="0">
                  <c:v>1E+20</c:v>
                </c:pt>
                <c:pt idx="1">
                  <c:v>1E+20</c:v>
                </c:pt>
                <c:pt idx="2">
                  <c:v>1E+21</c:v>
                </c:pt>
                <c:pt idx="3">
                  <c:v>1E+22</c:v>
                </c:pt>
                <c:pt idx="4">
                  <c:v>9.9999999999999992E+22</c:v>
                </c:pt>
                <c:pt idx="5">
                  <c:v>1.4961954022988507E+24</c:v>
                </c:pt>
                <c:pt idx="6">
                  <c:v>1.4961954022988506E+25</c:v>
                </c:pt>
              </c:numCache>
            </c:numRef>
          </c:xVal>
          <c:yVal>
            <c:numRef>
              <c:f>('H2 0.308'!$B$20,'H2 0.308'!$B$20,'H2 0.308'!$E$20,'H2 0.308'!$H$20,'H2 0.308'!$K$20,'H2 0.308'!$N$20,'H2 0.308'!$O$20)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('H2 0.308'!$B$14,'H2 0.308'!$E$14,'H2 0.308'!$H$14,'H2 0.308'!$K$14)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('H2 0.308'!$B$28,'H2 0.308'!$E$28,'H2 0.308'!$H$28,'H2 0.308'!$K$28)</c:f>
              <c:numCache>
                <c:formatCode>0.00E+00</c:formatCode>
                <c:ptCount val="4"/>
                <c:pt idx="0">
                  <c:v>0</c:v>
                </c:pt>
                <c:pt idx="1">
                  <c:v>3.7160906726124115E-3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('H2 0.308'!$B$14,'H2 0.308'!$E$14,'H2 0.308'!$H$14,'H2 0.308'!$K$14)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('H2 0.308'!$B$32,'H2 0.308'!$E$32,'H2 0.308'!$H$32,'H2 0.308'!$K$32)</c:f>
              <c:numCache>
                <c:formatCode>0.00E+00</c:formatCode>
                <c:ptCount val="4"/>
                <c:pt idx="0">
                  <c:v>1.4572845156369184E-2</c:v>
                </c:pt>
                <c:pt idx="1">
                  <c:v>4.1470268014890434E-3</c:v>
                </c:pt>
                <c:pt idx="2">
                  <c:v>1.1469681263731606E-3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H2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('H2 0.308'!$B$14,'H2 0.308'!$E$14,'H2 0.308'!$H$14,'H2 0.308'!$K$14)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('H2 0.308'!$B$24,'H2 0.308'!$E$24,'H2 0.308'!$H$24,'H2 0.308'!$K$24)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91752"/>
        <c:axId val="618587048"/>
      </c:scatterChart>
      <c:valAx>
        <c:axId val="618591752"/>
        <c:scaling>
          <c:logBase val="10"/>
          <c:orientation val="minMax"/>
          <c:max val="9.9999999999999992E+22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7048"/>
        <c:crossesAt val="1.0000000000000005E-7"/>
        <c:crossBetween val="midCat"/>
      </c:valAx>
      <c:valAx>
        <c:axId val="618587048"/>
        <c:scaling>
          <c:logBase val="10"/>
          <c:orientation val="minMax"/>
          <c:max val="0.1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1752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9000" t="-4000" r="-20000" b="-26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146457356547"/>
          <c:y val="3.2815111218411484E-2"/>
          <c:w val="0.18536934827906257"/>
          <c:h val="0.130698665887364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0.308'!$B$6:$B$8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1E+22</c:v>
                </c:pt>
              </c:numCache>
            </c:numRef>
          </c:xVal>
          <c:yVal>
            <c:numRef>
              <c:f>'CO2 0.308'!$D$6:$D$8</c:f>
              <c:numCache>
                <c:formatCode>0.00E+00</c:formatCode>
                <c:ptCount val="3"/>
                <c:pt idx="0">
                  <c:v>2.5249999999999999E-3</c:v>
                </c:pt>
                <c:pt idx="1">
                  <c:v>2.5249999999999999E-3</c:v>
                </c:pt>
                <c:pt idx="2">
                  <c:v>1.3999999999999999E-4</c:v>
                </c:pt>
              </c:numCache>
            </c:numRef>
          </c:yVal>
          <c:smooth val="0"/>
        </c:ser>
        <c:ser>
          <c:idx val="1"/>
          <c:order val="1"/>
          <c:tx>
            <c:v>Step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0.308'!$E$6:$E$8</c:f>
              <c:numCache>
                <c:formatCode>0.00E+00</c:formatCode>
                <c:ptCount val="3"/>
                <c:pt idx="0">
                  <c:v>1</c:v>
                </c:pt>
                <c:pt idx="1">
                  <c:v>5E+16</c:v>
                </c:pt>
                <c:pt idx="2">
                  <c:v>5E+18</c:v>
                </c:pt>
              </c:numCache>
            </c:numRef>
          </c:xVal>
          <c:yVal>
            <c:numRef>
              <c:f>'CO2 0.308'!$F$6:$F$8</c:f>
              <c:numCache>
                <c:formatCode>0.00E+00</c:formatCode>
                <c:ptCount val="3"/>
                <c:pt idx="0">
                  <c:v>2.5249999999999999E-3</c:v>
                </c:pt>
                <c:pt idx="1">
                  <c:v>2.5249999999999999E-3</c:v>
                </c:pt>
                <c:pt idx="2">
                  <c:v>1.3999999999999999E-4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540753755636819"/>
                  <c:y val="-0.476770011884802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0.308'!$E$7:$E$8</c:f>
              <c:numCache>
                <c:formatCode>0.00E+00</c:formatCode>
                <c:ptCount val="2"/>
                <c:pt idx="0">
                  <c:v>5E+16</c:v>
                </c:pt>
                <c:pt idx="1">
                  <c:v>5E+18</c:v>
                </c:pt>
              </c:numCache>
            </c:numRef>
          </c:xVal>
          <c:yVal>
            <c:numRef>
              <c:f>'CO2 0.308'!$F$7:$F$8</c:f>
              <c:numCache>
                <c:formatCode>0.00E+00</c:formatCode>
                <c:ptCount val="2"/>
                <c:pt idx="0">
                  <c:v>2.5249999999999999E-3</c:v>
                </c:pt>
                <c:pt idx="1">
                  <c:v>1.3999999999999999E-4</c:v>
                </c:pt>
              </c:numCache>
            </c:numRef>
          </c:yVal>
          <c:smooth val="0"/>
        </c:ser>
        <c:ser>
          <c:idx val="5"/>
          <c:order val="3"/>
          <c:tx>
            <c:v>Step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'CO2 0.308'!$G$6:$G$8</c:f>
              <c:numCache>
                <c:formatCode>0.00E+00</c:formatCode>
                <c:ptCount val="3"/>
                <c:pt idx="0">
                  <c:v>1</c:v>
                </c:pt>
                <c:pt idx="1">
                  <c:v>1333333333333333.2</c:v>
                </c:pt>
                <c:pt idx="2">
                  <c:v>1.3333333333333333E+17</c:v>
                </c:pt>
              </c:numCache>
            </c:numRef>
          </c:xVal>
          <c:yVal>
            <c:numRef>
              <c:f>'CO2 0.308'!$H$6:$H$8</c:f>
              <c:numCache>
                <c:formatCode>0.00E+00</c:formatCode>
                <c:ptCount val="3"/>
                <c:pt idx="0">
                  <c:v>2.4592671955345972E-2</c:v>
                </c:pt>
                <c:pt idx="1">
                  <c:v>2.4592671955345972E-2</c:v>
                </c:pt>
                <c:pt idx="2">
                  <c:v>1.3635331996517796E-3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94496"/>
        <c:axId val="618589792"/>
      </c:scatterChart>
      <c:valAx>
        <c:axId val="618594496"/>
        <c:scaling>
          <c:logBase val="10"/>
          <c:orientation val="minMax"/>
          <c:min val="10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9792"/>
        <c:crossesAt val="1.0000000000000005E-9"/>
        <c:crossBetween val="midCat"/>
      </c:valAx>
      <c:valAx>
        <c:axId val="618589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44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Kobari - NSLS aluminum PSD Yields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('CO2 0.308'!$B$14,'CO2 0.308'!$E$14,'CO2 0.308'!$H$14,'CO2 0.308'!$K$14)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('CO2 0.308'!$B$16,'CO2 0.308'!$E$16,'CO2 0.308'!$H$16,'CO2 0.308'!$K$16)</c:f>
              <c:numCache>
                <c:formatCode>0.00E+00</c:formatCode>
                <c:ptCount val="4"/>
                <c:pt idx="0">
                  <c:v>2.5249999999999999E-3</c:v>
                </c:pt>
                <c:pt idx="1">
                  <c:v>6.1229999999999998E-4</c:v>
                </c:pt>
                <c:pt idx="2">
                  <c:v>1.3999999999999999E-4</c:v>
                </c:pt>
              </c:numCache>
            </c:numRef>
          </c:yVal>
          <c:smooth val="0"/>
        </c:ser>
        <c:ser>
          <c:idx val="4"/>
          <c:order val="1"/>
          <c:tx>
            <c:v>H2 M.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0.308'!$E$14,'CO2 0.308'!$H$14,'CO2 0.308'!$K$14,'CO2 0.308'!$N$14,'CO2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('CO2 0.308'!$B$20,'CO2 0.308'!$E$20,'CO2 0.308'!$H$20,'CO2 0.308'!$K$20,'CO2 0.308'!$N$20,'CO2 0.308'!$O$20)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0.308'!$E$14,'CO2 0.308'!$H$14,'CO2 0.308'!$K$14,'CO2 0.308'!$N$14,'CO2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('CO2 0.308'!$B$28,'CO2 0.308'!$E$28,'CO2 0.308'!$H$28,'CO2 0.308'!$K$28,'CO2 0.308'!$N$28,'CO2 0.308'!$O$28)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1.4197780776728145E-4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0.308'!$E$14,'CO2 0.308'!$H$14,'CO2 0.308'!$K$14,'CO2 0.308'!$N$14,'CO2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('CO2 0.308'!$B$32,'CO2 0.308'!$E$32,'CO2 0.308'!$H$32,'CO2 0.308'!$K$32,'CO2 0.308'!$N$32,'CO2 0.308'!$O$32)</c:f>
              <c:numCache>
                <c:formatCode>0.00E+00</c:formatCode>
                <c:ptCount val="6"/>
                <c:pt idx="0">
                  <c:v>2.471030791396924E-3</c:v>
                </c:pt>
                <c:pt idx="1">
                  <c:v>6.0486873072685418E-4</c:v>
                </c:pt>
                <c:pt idx="2">
                  <c:v>1.422920456101234E-4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H2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0.308'!$E$14,'CO2 0.308'!$H$14,'CO2 0.308'!$K$14,'CO2 0.308'!$N$14,'CO2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('CO2 0.308'!$B$24,'CO2 0.308'!$E$24,'CO2 0.308'!$H$24,'CO2 0.308'!$K$24,'CO2 0.308'!$N$24,'CO2 0.308'!$O$24)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93712"/>
        <c:axId val="618590576"/>
      </c:scatterChart>
      <c:valAx>
        <c:axId val="618593712"/>
        <c:scaling>
          <c:logBase val="10"/>
          <c:orientation val="minMax"/>
          <c:max val="9.9999999999999992E+22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0576"/>
        <c:crossesAt val="1.0000000000000005E-7"/>
        <c:crossBetween val="midCat"/>
      </c:valAx>
      <c:valAx>
        <c:axId val="618590576"/>
        <c:scaling>
          <c:logBase val="10"/>
          <c:orientation val="minMax"/>
          <c:max val="0.1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3712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9000" t="-4000" r="-20000" b="-26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146457356547"/>
          <c:y val="3.2815111218411484E-2"/>
          <c:w val="0.18536934827906257"/>
          <c:h val="0.130698665887364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 0.308'!$B$6:$B$8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1E+22</c:v>
                </c:pt>
              </c:numCache>
            </c:numRef>
          </c:xVal>
          <c:yVal>
            <c:numRef>
              <c:f>'CO 0.308'!$D$6:$D$8</c:f>
              <c:numCache>
                <c:formatCode>0.00E+00</c:formatCode>
                <c:ptCount val="3"/>
                <c:pt idx="0">
                  <c:v>3.9179999999999996E-3</c:v>
                </c:pt>
                <c:pt idx="1">
                  <c:v>3.9179999999999996E-3</c:v>
                </c:pt>
                <c:pt idx="2">
                  <c:v>3.1799999999999998E-4</c:v>
                </c:pt>
              </c:numCache>
            </c:numRef>
          </c:yVal>
          <c:smooth val="0"/>
        </c:ser>
        <c:ser>
          <c:idx val="1"/>
          <c:order val="1"/>
          <c:tx>
            <c:v>Step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 0.308'!$E$6:$E$8</c:f>
              <c:numCache>
                <c:formatCode>0.00E+00</c:formatCode>
                <c:ptCount val="3"/>
                <c:pt idx="0">
                  <c:v>1</c:v>
                </c:pt>
                <c:pt idx="1">
                  <c:v>5.8823529411764704E+16</c:v>
                </c:pt>
                <c:pt idx="2">
                  <c:v>5.8823529411764705E+18</c:v>
                </c:pt>
              </c:numCache>
            </c:numRef>
          </c:xVal>
          <c:yVal>
            <c:numRef>
              <c:f>'CO 0.308'!$F$6:$F$8</c:f>
              <c:numCache>
                <c:formatCode>0.00E+00</c:formatCode>
                <c:ptCount val="3"/>
                <c:pt idx="0">
                  <c:v>3.9179999999999996E-3</c:v>
                </c:pt>
                <c:pt idx="1">
                  <c:v>3.9179999999999996E-3</c:v>
                </c:pt>
                <c:pt idx="2">
                  <c:v>3.1799999999999998E-4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540753755636819"/>
                  <c:y val="-0.476770011884802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 0.308'!$E$7:$E$8</c:f>
              <c:numCache>
                <c:formatCode>0.00E+00</c:formatCode>
                <c:ptCount val="2"/>
                <c:pt idx="0">
                  <c:v>5.8823529411764704E+16</c:v>
                </c:pt>
                <c:pt idx="1">
                  <c:v>5.8823529411764705E+18</c:v>
                </c:pt>
              </c:numCache>
            </c:numRef>
          </c:xVal>
          <c:yVal>
            <c:numRef>
              <c:f>'CO 0.308'!$F$7:$F$8</c:f>
              <c:numCache>
                <c:formatCode>0.00E+00</c:formatCode>
                <c:ptCount val="2"/>
                <c:pt idx="0">
                  <c:v>3.9179999999999996E-3</c:v>
                </c:pt>
                <c:pt idx="1">
                  <c:v>3.1799999999999998E-4</c:v>
                </c:pt>
              </c:numCache>
            </c:numRef>
          </c:yVal>
          <c:smooth val="0"/>
        </c:ser>
        <c:ser>
          <c:idx val="5"/>
          <c:order val="3"/>
          <c:tx>
            <c:v>Step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 0.308'!$G$6:$G$8</c:f>
              <c:numCache>
                <c:formatCode>0.00E+00</c:formatCode>
                <c:ptCount val="3"/>
                <c:pt idx="0">
                  <c:v>1</c:v>
                </c:pt>
                <c:pt idx="1">
                  <c:v>1333333333333333.2</c:v>
                </c:pt>
                <c:pt idx="2">
                  <c:v>1.3333333333333333E+17</c:v>
                </c:pt>
              </c:numCache>
            </c:numRef>
          </c:xVal>
          <c:yVal>
            <c:numRef>
              <c:f>'CO 0.308'!$H$6:$H$8</c:f>
              <c:numCache>
                <c:formatCode>0.00E+00</c:formatCode>
                <c:ptCount val="3"/>
                <c:pt idx="0">
                  <c:v>3.0894489889431925E-2</c:v>
                </c:pt>
                <c:pt idx="1">
                  <c:v>3.0894489889431925E-2</c:v>
                </c:pt>
                <c:pt idx="2">
                  <c:v>2.5075005029928385E-3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89400"/>
        <c:axId val="618588616"/>
      </c:scatterChart>
      <c:valAx>
        <c:axId val="618589400"/>
        <c:scaling>
          <c:logBase val="10"/>
          <c:orientation val="minMax"/>
          <c:min val="10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8616"/>
        <c:crossesAt val="1.0000000000000005E-9"/>
        <c:crossBetween val="midCat"/>
      </c:valAx>
      <c:valAx>
        <c:axId val="618588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94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Kobari - NSLS aluminum PSD Yields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('CO 0.308'!$B$14,'CO 0.308'!$E$14,'CO 0.308'!$H$14,'CO 0.308'!$K$14)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('CO 0.308'!$B$16,'CO 0.308'!$E$16,'CO 0.308'!$H$16,'CO 0.308'!$K$16)</c:f>
              <c:numCache>
                <c:formatCode>0.00E+00</c:formatCode>
                <c:ptCount val="4"/>
                <c:pt idx="0">
                  <c:v>3.9179999999999996E-3</c:v>
                </c:pt>
                <c:pt idx="1">
                  <c:v>1.116E-3</c:v>
                </c:pt>
                <c:pt idx="2">
                  <c:v>3.1799999999999998E-4</c:v>
                </c:pt>
              </c:numCache>
            </c:numRef>
          </c:yVal>
          <c:smooth val="0"/>
        </c:ser>
        <c:ser>
          <c:idx val="4"/>
          <c:order val="1"/>
          <c:tx>
            <c:v>H2 M.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0.308'!$E$14,'CO 0.308'!$H$14,'CO 0.308'!$K$14,'CO 0.308'!$N$14,'CO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('CO 0.308'!$B$20,'CO 0.308'!$E$20,'CO 0.308'!$H$20,'CO 0.308'!$K$20,'CO 0.308'!$N$20,'CO 0.308'!$O$20)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0.308'!$E$14,'CO 0.308'!$H$14,'CO 0.308'!$K$14,'CO 0.308'!$N$14,'CO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('CO 0.308'!$B$28,'CO 0.308'!$E$28,'CO 0.308'!$H$28,'CO 0.308'!$K$28,'CO 0.308'!$N$28,'CO 0.308'!$O$28)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3.1986902410243367E-4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0.308'!$E$14,'CO 0.308'!$H$14,'CO 0.308'!$K$14,'CO 0.308'!$N$14,'CO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('CO 0.308'!$B$32,'CO 0.308'!$E$32,'CO 0.308'!$H$32,'CO 0.308'!$K$32,'CO 0.308'!$N$32,'CO 0.308'!$O$32)</c:f>
              <c:numCache>
                <c:formatCode>0.00E+00</c:formatCode>
                <c:ptCount val="6"/>
                <c:pt idx="0">
                  <c:v>3.8573347154582851E-3</c:v>
                </c:pt>
                <c:pt idx="1">
                  <c:v>1.129427526452698E-3</c:v>
                </c:pt>
                <c:pt idx="2">
                  <c:v>3.2198817370442085E-4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H2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0.308'!$E$14,'CO 0.308'!$H$14,'CO 0.308'!$K$14,'CO 0.308'!$N$14,'CO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('CO 0.308'!$B$24,'CO 0.308'!$E$24,'CO 0.308'!$H$24,'CO 0.308'!$K$24,'CO 0.308'!$N$24,'CO 0.308'!$O$24)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87440"/>
        <c:axId val="618587832"/>
      </c:scatterChart>
      <c:valAx>
        <c:axId val="618587440"/>
        <c:scaling>
          <c:logBase val="10"/>
          <c:orientation val="minMax"/>
          <c:max val="9.9999999999999992E+22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7832"/>
        <c:crossesAt val="1.0000000000000005E-7"/>
        <c:crossBetween val="midCat"/>
      </c:valAx>
      <c:valAx>
        <c:axId val="618587832"/>
        <c:scaling>
          <c:logBase val="10"/>
          <c:orientation val="minMax"/>
          <c:max val="0.1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7440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9000" t="-4000" r="-20000" b="-26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146457356547"/>
          <c:y val="3.2815111218411484E-2"/>
          <c:w val="0.18536934827906257"/>
          <c:h val="0.130698665887364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'CH4 0.308'!$B$6:$B$8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1E+22</c:v>
                </c:pt>
              </c:numCache>
            </c:numRef>
          </c:xVal>
          <c:yVal>
            <c:numRef>
              <c:f>'CH4 0.308'!$D$6:$D$8</c:f>
              <c:numCache>
                <c:formatCode>0.00E+00</c:formatCode>
                <c:ptCount val="3"/>
                <c:pt idx="0">
                  <c:v>3.9899999999999999E-4</c:v>
                </c:pt>
                <c:pt idx="1">
                  <c:v>3.9899999999999999E-4</c:v>
                </c:pt>
                <c:pt idx="2">
                  <c:v>7.6000000000000001E-6</c:v>
                </c:pt>
              </c:numCache>
            </c:numRef>
          </c:yVal>
          <c:smooth val="0"/>
        </c:ser>
        <c:ser>
          <c:idx val="1"/>
          <c:order val="1"/>
          <c:tx>
            <c:v>Step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'CH4 0.308'!$E$6:$E$8</c:f>
              <c:numCache>
                <c:formatCode>0.00E+00</c:formatCode>
                <c:ptCount val="3"/>
                <c:pt idx="0">
                  <c:v>1</c:v>
                </c:pt>
                <c:pt idx="1">
                  <c:v>3.0303030303030304E+16</c:v>
                </c:pt>
                <c:pt idx="2">
                  <c:v>3.0303030303030303E+18</c:v>
                </c:pt>
              </c:numCache>
            </c:numRef>
          </c:xVal>
          <c:yVal>
            <c:numRef>
              <c:f>'CH4 0.308'!$F$6:$F$8</c:f>
              <c:numCache>
                <c:formatCode>0.00E+00</c:formatCode>
                <c:ptCount val="3"/>
                <c:pt idx="0">
                  <c:v>3.9899999999999999E-4</c:v>
                </c:pt>
                <c:pt idx="1">
                  <c:v>3.9899999999999999E-4</c:v>
                </c:pt>
                <c:pt idx="2">
                  <c:v>7.6000000000000001E-6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540753755636819"/>
                  <c:y val="-0.476770011884802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 0.308'!$E$7:$E$8</c:f>
              <c:numCache>
                <c:formatCode>0.00E+00</c:formatCode>
                <c:ptCount val="2"/>
                <c:pt idx="0">
                  <c:v>3.0303030303030304E+16</c:v>
                </c:pt>
                <c:pt idx="1">
                  <c:v>3.0303030303030303E+18</c:v>
                </c:pt>
              </c:numCache>
            </c:numRef>
          </c:xVal>
          <c:yVal>
            <c:numRef>
              <c:f>'CH4 0.308'!$F$7:$F$8</c:f>
              <c:numCache>
                <c:formatCode>0.00E+00</c:formatCode>
                <c:ptCount val="2"/>
                <c:pt idx="0">
                  <c:v>3.9899999999999999E-4</c:v>
                </c:pt>
                <c:pt idx="1">
                  <c:v>7.6000000000000001E-6</c:v>
                </c:pt>
              </c:numCache>
            </c:numRef>
          </c:yVal>
          <c:smooth val="0"/>
        </c:ser>
        <c:ser>
          <c:idx val="5"/>
          <c:order val="3"/>
          <c:tx>
            <c:v>Step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'CH4 0.308'!$G$6:$G$8</c:f>
              <c:numCache>
                <c:formatCode>0.00E+00</c:formatCode>
                <c:ptCount val="3"/>
                <c:pt idx="0">
                  <c:v>1</c:v>
                </c:pt>
                <c:pt idx="1">
                  <c:v>400000000000000</c:v>
                </c:pt>
                <c:pt idx="2">
                  <c:v>4E+16</c:v>
                </c:pt>
              </c:numCache>
            </c:numRef>
          </c:xVal>
          <c:yVal>
            <c:numRef>
              <c:f>'CH4 0.308'!$H$6:$H$8</c:f>
              <c:numCache>
                <c:formatCode>0.00E+00</c:formatCode>
                <c:ptCount val="3"/>
                <c:pt idx="0">
                  <c:v>1.6497845242937959E-2</c:v>
                </c:pt>
                <c:pt idx="1">
                  <c:v>1.6497845242937959E-2</c:v>
                </c:pt>
                <c:pt idx="2">
                  <c:v>3.1424416725635767E-4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89552"/>
        <c:axId val="496492688"/>
      </c:scatterChart>
      <c:valAx>
        <c:axId val="496489552"/>
        <c:scaling>
          <c:logBase val="10"/>
          <c:orientation val="minMax"/>
          <c:min val="10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2688"/>
        <c:crossesAt val="1.0000000000000005E-9"/>
        <c:crossBetween val="midCat"/>
      </c:valAx>
      <c:valAx>
        <c:axId val="496492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8955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Kobari - NSLS aluminum PSD Yields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('CH4 0.308'!$B$14,'CH4 0.308'!$E$14,'CH4 0.308'!$H$14,'CH4 0.308'!$K$14)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('CH4 0.308'!$B$16,'CH4 0.308'!$E$16,'CH4 0.308'!$H$16,'CH4 0.308'!$K$16)</c:f>
              <c:numCache>
                <c:formatCode>0.00E+00</c:formatCode>
                <c:ptCount val="4"/>
                <c:pt idx="0">
                  <c:v>3.9899999999999999E-4</c:v>
                </c:pt>
                <c:pt idx="1">
                  <c:v>5.6289999999999998E-5</c:v>
                </c:pt>
                <c:pt idx="2">
                  <c:v>7.6000000000000001E-6</c:v>
                </c:pt>
              </c:numCache>
            </c:numRef>
          </c:yVal>
          <c:smooth val="0"/>
        </c:ser>
        <c:ser>
          <c:idx val="4"/>
          <c:order val="1"/>
          <c:tx>
            <c:v>H2 M.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0.308'!$E$14,'CH4 0.308'!$H$14,'CH4 0.308'!$K$14,'CH4 0.308'!$N$14,'CH4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('CH4 0.308'!$B$20,'CH4 0.308'!$E$20,'CH4 0.308'!$H$20,'CH4 0.308'!$K$20,'CH4 0.308'!$N$20,'CH4 0.308'!$O$20)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0.308'!$E$14,'CH4 0.308'!$H$14,'CH4 0.308'!$K$14,'CH4 0.308'!$N$14,'CH4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('CH4 0.308'!$B$28,'CH4 0.308'!$E$28,'CH4 0.308'!$H$28,'CH4 0.308'!$K$28,'CH4 0.308'!$N$28,'CH4 0.308'!$O$28)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7.4921603525722506E-6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0.308'!$E$14,'CH4 0.308'!$H$14,'CH4 0.308'!$K$14,'CH4 0.308'!$N$14,'CH4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('CH4 0.308'!$B$32,'CH4 0.308'!$E$32,'CH4 0.308'!$H$32,'CH4 0.308'!$K$32,'CH4 0.308'!$N$32,'CH4 0.308'!$O$32)</c:f>
              <c:numCache>
                <c:formatCode>0.00E+00</c:formatCode>
                <c:ptCount val="6"/>
                <c:pt idx="0">
                  <c:v>3.9069477856663209E-4</c:v>
                </c:pt>
                <c:pt idx="1">
                  <c:v>5.500042376472582E-5</c:v>
                </c:pt>
                <c:pt idx="2">
                  <c:v>7.5874422213094984E-6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H2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0.308'!$E$14,'CH4 0.308'!$H$14,'CH4 0.308'!$K$14,'CH4 0.308'!$N$14,'CH4 0.308'!$O$14)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('CH4 0.308'!$B$24,'CH4 0.308'!$E$24,'CH4 0.308'!$H$24,'CH4 0.308'!$K$24,'CH4 0.308'!$N$24,'CH4 0.308'!$O$24)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87592"/>
        <c:axId val="496486808"/>
      </c:scatterChart>
      <c:valAx>
        <c:axId val="496487592"/>
        <c:scaling>
          <c:logBase val="10"/>
          <c:orientation val="minMax"/>
          <c:max val="9.9999999999999992E+22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86808"/>
        <c:crossesAt val="1.0000000000000005E-7"/>
        <c:crossBetween val="midCat"/>
      </c:valAx>
      <c:valAx>
        <c:axId val="496486808"/>
        <c:scaling>
          <c:logBase val="10"/>
          <c:orientation val="minMax"/>
          <c:max val="0.1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87592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9000" t="-4000" r="-20000" b="-26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146457356547"/>
          <c:y val="3.2815111218411484E-2"/>
          <c:w val="0.18536934827906257"/>
          <c:h val="0.130698665887364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Kobari - NSLS aluminum PSD Yields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('H2 No Scat'!$B$14,'H2 No Scat'!$E$14,'H2 No Scat'!$H$14,'H2 No Scat'!$K$14)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('H2 No Scat'!$B$16,'H2 No Scat'!$E$16,'H2 No Scat'!$H$16,'H2 No Scat'!$K$16)</c:f>
              <c:numCache>
                <c:formatCode>0.00E+00</c:formatCode>
                <c:ptCount val="4"/>
                <c:pt idx="0">
                  <c:v>1.46E-2</c:v>
                </c:pt>
                <c:pt idx="1">
                  <c:v>4.1079999999999997E-3</c:v>
                </c:pt>
                <c:pt idx="2">
                  <c:v>1.1199999999999999E-3</c:v>
                </c:pt>
              </c:numCache>
            </c:numRef>
          </c:yVal>
          <c:smooth val="0"/>
        </c:ser>
        <c:ser>
          <c:idx val="4"/>
          <c:order val="1"/>
          <c:tx>
            <c:v>H2 M.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Scat'!$E$14,'H2 No Scat'!$H$14,'H2 No Scat'!$K$14,'H2 No Scat'!$N$14,'H2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1.4961954022988507E+24</c:v>
                </c:pt>
                <c:pt idx="5">
                  <c:v>1.4961954022988506E+25</c:v>
                </c:pt>
              </c:numCache>
            </c:numRef>
          </c:xVal>
          <c:yVal>
            <c:numRef>
              <c:f>('H2 No Scat'!$B$20,'H2 No Scat'!$E$20,'H2 No Scat'!$H$20,'H2 No Scat'!$K$20,'H2 No Scat'!$N$20,'H2 No Scat'!$O$20)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Scat'!$E$14,'H2 No Scat'!$H$14,'H2 No Scat'!$K$14,'H2 No Scat'!$N$14,'H2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1.4961954022988507E+24</c:v>
                </c:pt>
                <c:pt idx="5">
                  <c:v>1.4961954022988506E+25</c:v>
                </c:pt>
              </c:numCache>
            </c:numRef>
          </c:xVal>
          <c:yVal>
            <c:numRef>
              <c:f>('H2 No Scat'!$B$28,'H2 No Scat'!$E$28,'H2 No Scat'!$H$28,'H2 No Scat'!$K$28,'H2 No Scat'!$N$28,'H2 No Scat'!$O$28)</c:f>
              <c:numCache>
                <c:formatCode>0.00E+00</c:formatCode>
                <c:ptCount val="6"/>
                <c:pt idx="0">
                  <c:v>0</c:v>
                </c:pt>
                <c:pt idx="1">
                  <c:v>4.0237438635607973E-3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Scat'!$E$14,'H2 No Scat'!$H$14,'H2 No Scat'!$K$14,'H2 No Scat'!$N$14,'H2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1.4961954022988507E+24</c:v>
                </c:pt>
                <c:pt idx="5">
                  <c:v>1.4961954022988506E+25</c:v>
                </c:pt>
              </c:numCache>
            </c:numRef>
          </c:xVal>
          <c:yVal>
            <c:numRef>
              <c:f>('H2 No Scat'!$B$32,'H2 No Scat'!$E$32,'H2 No Scat'!$H$32,'H2 No Scat'!$K$32,'H2 No Scat'!$N$32,'H2 No Scat'!$O$32)</c:f>
              <c:numCache>
                <c:formatCode>0.00E+00</c:formatCode>
                <c:ptCount val="6"/>
                <c:pt idx="0">
                  <c:v>1.455687248593427E-2</c:v>
                </c:pt>
                <c:pt idx="1">
                  <c:v>4.0352507057312553E-3</c:v>
                </c:pt>
                <c:pt idx="2">
                  <c:v>1.1171318299464752E-3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H2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Scat'!$E$14,'H2 No Scat'!$H$14,'H2 No Scat'!$K$14,'H2 No Scat'!$N$14,'H2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1.4961954022988507E+24</c:v>
                </c:pt>
                <c:pt idx="5">
                  <c:v>1.4961954022988506E+25</c:v>
                </c:pt>
              </c:numCache>
            </c:numRef>
          </c:xVal>
          <c:yVal>
            <c:numRef>
              <c:f>('H2 No Scat'!$B$24,'H2 No Scat'!$E$24,'H2 No Scat'!$H$24,'H2 No Scat'!$K$24,'H2 No Scat'!$N$24,'H2 No Scat'!$O$24)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4072"/>
        <c:axId val="616989760"/>
      </c:scatterChart>
      <c:valAx>
        <c:axId val="616994072"/>
        <c:scaling>
          <c:logBase val="10"/>
          <c:orientation val="minMax"/>
          <c:max val="9.9999999999999992E+22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89760"/>
        <c:crossesAt val="1.0000000000000005E-7"/>
        <c:crossBetween val="midCat"/>
      </c:valAx>
      <c:valAx>
        <c:axId val="616989760"/>
        <c:scaling>
          <c:logBase val="10"/>
          <c:orientation val="minMax"/>
          <c:max val="0.1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4072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9000" t="-4000" r="-20000" b="-26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146457356547"/>
          <c:y val="3.2815111218411484E-2"/>
          <c:w val="0.18536934827906257"/>
          <c:h val="0.130698665887364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SynRad to MolFlow copper 'no-scattering' translation maps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25071659666699"/>
          <c:y val="0.18843523939969437"/>
          <c:w val="0.61852446819766393"/>
          <c:h val="0.60325180660268563"/>
        </c:manualLayout>
      </c:layout>
      <c:scatterChart>
        <c:scatterStyle val="lineMarker"/>
        <c:varyColors val="0"/>
        <c:ser>
          <c:idx val="0"/>
          <c:order val="0"/>
          <c:tx>
            <c:v>H2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2.5E+16</c:v>
                </c:pt>
                <c:pt idx="2">
                  <c:v>2.5E+18</c:v>
                </c:pt>
              </c:numCache>
            </c:numRef>
          </c:xVal>
          <c:yVal>
            <c:numRef>
              <c:f>'H2 No Scat'!$H$6:$H$8</c:f>
              <c:numCache>
                <c:formatCode>0.00E+00</c:formatCode>
                <c:ptCount val="3"/>
                <c:pt idx="0">
                  <c:v>6.8499549602813639E-2</c:v>
                </c:pt>
                <c:pt idx="1">
                  <c:v>6.8499549602813639E-2</c:v>
                </c:pt>
                <c:pt idx="2">
                  <c:v>5.2546974530035184E-3</c:v>
                </c:pt>
              </c:numCache>
            </c:numRef>
          </c:yVal>
          <c:smooth val="0"/>
        </c:ser>
        <c:ser>
          <c:idx val="1"/>
          <c:order val="1"/>
          <c:tx>
            <c:v>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'CO2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2.5E+16</c:v>
                </c:pt>
                <c:pt idx="2">
                  <c:v>2.5E+18</c:v>
                </c:pt>
              </c:numCache>
            </c:numRef>
          </c:xVal>
          <c:yVal>
            <c:numRef>
              <c:f>'CO2 No Scat'!$H$6:$H$8</c:f>
              <c:numCache>
                <c:formatCode>0.00E+00</c:formatCode>
                <c:ptCount val="3"/>
                <c:pt idx="0">
                  <c:v>1.2845306743432199E-2</c:v>
                </c:pt>
                <c:pt idx="1">
                  <c:v>1.2845306743432199E-2</c:v>
                </c:pt>
                <c:pt idx="2">
                  <c:v>7.1220411658332494E-4</c:v>
                </c:pt>
              </c:numCache>
            </c:numRef>
          </c:yVal>
          <c:smooth val="0"/>
        </c:ser>
        <c:ser>
          <c:idx val="2"/>
          <c:order val="2"/>
          <c:tx>
            <c:v>CO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2.5E+16</c:v>
                </c:pt>
                <c:pt idx="2">
                  <c:v>2.5E+18</c:v>
                </c:pt>
              </c:numCache>
            </c:numRef>
          </c:xVal>
          <c:yVal>
            <c:numRef>
              <c:f>'CO No Scat'!$H$6:$H$8</c:f>
              <c:numCache>
                <c:formatCode>0.00E+00</c:formatCode>
                <c:ptCount val="3"/>
                <c:pt idx="0">
                  <c:v>1.6087109179273234E-2</c:v>
                </c:pt>
                <c:pt idx="1">
                  <c:v>1.6087109179273234E-2</c:v>
                </c:pt>
                <c:pt idx="2">
                  <c:v>1.3056837806060331E-3</c:v>
                </c:pt>
              </c:numCache>
            </c:numRef>
          </c:yVal>
          <c:smooth val="0"/>
        </c:ser>
        <c:ser>
          <c:idx val="5"/>
          <c:order val="3"/>
          <c:tx>
            <c:v>CH4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'CH4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2.5E+16</c:v>
                </c:pt>
                <c:pt idx="2">
                  <c:v>2.5E+18</c:v>
                </c:pt>
              </c:numCache>
            </c:numRef>
          </c:xVal>
          <c:yVal>
            <c:numRef>
              <c:f>'CH4 No Scat'!$H$6:$H$8</c:f>
              <c:numCache>
                <c:formatCode>0.00E+00</c:formatCode>
                <c:ptCount val="3"/>
                <c:pt idx="0">
                  <c:v>3.2428329108318619E-3</c:v>
                </c:pt>
                <c:pt idx="1">
                  <c:v>3.2428329108318619E-3</c:v>
                </c:pt>
                <c:pt idx="2">
                  <c:v>6.1768146846454696E-5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4464"/>
        <c:axId val="616992504"/>
      </c:scatterChart>
      <c:valAx>
        <c:axId val="616994464"/>
        <c:scaling>
          <c:logBase val="10"/>
          <c:orientation val="minMax"/>
          <c:min val="1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photons/m</a:t>
                </a:r>
                <a:r>
                  <a:rPr lang="en-US" sz="1200" baseline="0"/>
                  <a:t> converted to </a:t>
                </a:r>
                <a:r>
                  <a:rPr lang="en-US" sz="1200"/>
                  <a:t>photons/cm2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2504"/>
        <c:crossesAt val="1.0000000000000005E-9"/>
        <c:crossBetween val="midCat"/>
      </c:valAx>
      <c:valAx>
        <c:axId val="616992504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molelcules\photon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44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3340870736205"/>
          <c:y val="0.26893087736130394"/>
          <c:w val="0.13689325922699061"/>
          <c:h val="0.31545177662433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1E+22</c:v>
                </c:pt>
              </c:numCache>
            </c:numRef>
          </c:xVal>
          <c:yVal>
            <c:numRef>
              <c:f>'CO2 No Scat'!$D$6:$D$8</c:f>
              <c:numCache>
                <c:formatCode>0.00E+00</c:formatCode>
                <c:ptCount val="3"/>
                <c:pt idx="0">
                  <c:v>2.5249999999999999E-3</c:v>
                </c:pt>
                <c:pt idx="1">
                  <c:v>2.5249999999999999E-3</c:v>
                </c:pt>
                <c:pt idx="2">
                  <c:v>1.3999999999999999E-4</c:v>
                </c:pt>
              </c:numCache>
            </c:numRef>
          </c:yVal>
          <c:smooth val="0"/>
        </c:ser>
        <c:ser>
          <c:idx val="1"/>
          <c:order val="1"/>
          <c:tx>
            <c:v>Step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No Scat'!$E$6:$E$8</c:f>
              <c:numCache>
                <c:formatCode>0.00E+00</c:formatCode>
                <c:ptCount val="3"/>
                <c:pt idx="0">
                  <c:v>1</c:v>
                </c:pt>
                <c:pt idx="1">
                  <c:v>3.3333333333333331E+17</c:v>
                </c:pt>
                <c:pt idx="2">
                  <c:v>3.3333333333333332E+19</c:v>
                </c:pt>
              </c:numCache>
            </c:numRef>
          </c:xVal>
          <c:yVal>
            <c:numRef>
              <c:f>'CO2 No Scat'!$F$6:$F$8</c:f>
              <c:numCache>
                <c:formatCode>0.00E+00</c:formatCode>
                <c:ptCount val="3"/>
                <c:pt idx="0">
                  <c:v>2.5249999999999999E-3</c:v>
                </c:pt>
                <c:pt idx="1">
                  <c:v>2.5249999999999999E-3</c:v>
                </c:pt>
                <c:pt idx="2">
                  <c:v>1.3999999999999999E-4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540753755636819"/>
                  <c:y val="-0.476770011884802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No Scat'!$E$7:$E$8</c:f>
              <c:numCache>
                <c:formatCode>0.00E+00</c:formatCode>
                <c:ptCount val="2"/>
                <c:pt idx="0">
                  <c:v>3.3333333333333331E+17</c:v>
                </c:pt>
                <c:pt idx="1">
                  <c:v>3.3333333333333332E+19</c:v>
                </c:pt>
              </c:numCache>
            </c:numRef>
          </c:xVal>
          <c:yVal>
            <c:numRef>
              <c:f>'CO2 No Scat'!$F$7:$F$8</c:f>
              <c:numCache>
                <c:formatCode>0.00E+00</c:formatCode>
                <c:ptCount val="2"/>
                <c:pt idx="0">
                  <c:v>2.5249999999999999E-3</c:v>
                </c:pt>
                <c:pt idx="1">
                  <c:v>1.3999999999999999E-4</c:v>
                </c:pt>
              </c:numCache>
            </c:numRef>
          </c:yVal>
          <c:smooth val="0"/>
        </c:ser>
        <c:ser>
          <c:idx val="5"/>
          <c:order val="3"/>
          <c:tx>
            <c:v>Step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'CO2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2.5E+16</c:v>
                </c:pt>
                <c:pt idx="2">
                  <c:v>2.5E+18</c:v>
                </c:pt>
              </c:numCache>
            </c:numRef>
          </c:xVal>
          <c:yVal>
            <c:numRef>
              <c:f>'CO2 No Scat'!$H$6:$H$8</c:f>
              <c:numCache>
                <c:formatCode>0.00E+00</c:formatCode>
                <c:ptCount val="3"/>
                <c:pt idx="0">
                  <c:v>1.2845306743432199E-2</c:v>
                </c:pt>
                <c:pt idx="1">
                  <c:v>1.2845306743432199E-2</c:v>
                </c:pt>
                <c:pt idx="2">
                  <c:v>7.1220411658332494E-4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01848"/>
        <c:axId val="498801064"/>
      </c:scatterChart>
      <c:valAx>
        <c:axId val="498801848"/>
        <c:scaling>
          <c:logBase val="10"/>
          <c:orientation val="minMax"/>
          <c:min val="10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01064"/>
        <c:crossesAt val="1.0000000000000005E-9"/>
        <c:crossBetween val="midCat"/>
      </c:valAx>
      <c:valAx>
        <c:axId val="498801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0184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Kobari - NSLS aluminum PSD Yields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('CO2 No Scat'!$B$14,'CO2 No Scat'!$E$14,'CO2 No Scat'!$H$14,'CO2 No Scat'!$K$14)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('CO2 No Scat'!$B$16,'CO2 No Scat'!$E$16,'CO2 No Scat'!$H$16,'CO2 No Scat'!$K$16)</c:f>
              <c:numCache>
                <c:formatCode>0.00E+00</c:formatCode>
                <c:ptCount val="4"/>
                <c:pt idx="0">
                  <c:v>2.5249999999999999E-3</c:v>
                </c:pt>
                <c:pt idx="1">
                  <c:v>6.1229999999999998E-4</c:v>
                </c:pt>
                <c:pt idx="2">
                  <c:v>1.3999999999999999E-4</c:v>
                </c:pt>
              </c:numCache>
            </c:numRef>
          </c:yVal>
          <c:smooth val="0"/>
        </c:ser>
        <c:ser>
          <c:idx val="4"/>
          <c:order val="1"/>
          <c:tx>
            <c:v>H2 M.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Scat'!$E$14,'CO2 No Scat'!$H$14,'CO2 No Scat'!$K$14,'CO2 No Scat'!$N$14,'CO2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('CO2 No Scat'!$B$20,'CO2 No Scat'!$E$20,'CO2 No Scat'!$H$20,'CO2 No Scat'!$K$20,'CO2 No Scat'!$N$20,'CO2 No Scat'!$O$20)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Scat'!$E$14,'CO2 No Scat'!$H$14,'CO2 No Scat'!$K$14,'CO2 No Scat'!$N$14,'CO2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('CO2 No Scat'!$B$28,'CO2 No Scat'!$E$28,'CO2 No Scat'!$H$28,'CO2 No Scat'!$K$28,'CO2 No Scat'!$N$28,'CO2 No Scat'!$O$28)</c:f>
              <c:numCache>
                <c:formatCode>0.00E+00</c:formatCode>
                <c:ptCount val="6"/>
                <c:pt idx="0">
                  <c:v>9.7969840990435957E-4</c:v>
                </c:pt>
                <c:pt idx="1">
                  <c:v>3.0041659332277179E-4</c:v>
                </c:pt>
                <c:pt idx="2">
                  <c:v>7.2573620971790316E-5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Scat'!$E$14,'CO2 No Scat'!$H$14,'CO2 No Scat'!$K$14,'CO2 No Scat'!$N$14,'CO2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('CO2 No Scat'!$B$32,'CO2 No Scat'!$E$32,'CO2 No Scat'!$H$32,'CO2 No Scat'!$K$32,'CO2 No Scat'!$N$32,'CO2 No Scat'!$O$32)</c:f>
              <c:numCache>
                <c:formatCode>0.00E+00</c:formatCode>
                <c:ptCount val="6"/>
                <c:pt idx="0">
                  <c:v>1.2815232060083316E-3</c:v>
                </c:pt>
                <c:pt idx="1">
                  <c:v>3.0847236076069027E-4</c:v>
                </c:pt>
                <c:pt idx="2">
                  <c:v>7.2752906048100557E-5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H2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Scat'!$E$14,'CO2 No Scat'!$H$14,'CO2 No Scat'!$K$14,'CO2 No Scat'!$N$14,'CO2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('CO2 No Scat'!$B$24,'CO2 No Scat'!$E$24,'CO2 No Scat'!$H$24,'CO2 No Scat'!$K$24,'CO2 No Scat'!$N$24,'CO2 No Scat'!$O$24)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00280"/>
        <c:axId val="498799888"/>
      </c:scatterChart>
      <c:valAx>
        <c:axId val="498800280"/>
        <c:scaling>
          <c:logBase val="10"/>
          <c:orientation val="minMax"/>
          <c:max val="9.9999999999999992E+22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9888"/>
        <c:crossesAt val="1.0000000000000005E-7"/>
        <c:crossBetween val="midCat"/>
      </c:valAx>
      <c:valAx>
        <c:axId val="498799888"/>
        <c:scaling>
          <c:logBase val="10"/>
          <c:orientation val="minMax"/>
          <c:max val="0.1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00280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9000" t="-4000" r="-20000" b="-26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146457356547"/>
          <c:y val="3.2815111218411484E-2"/>
          <c:w val="0.18536934827906257"/>
          <c:h val="0.130698665887364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1E+22</c:v>
                </c:pt>
              </c:numCache>
            </c:numRef>
          </c:xVal>
          <c:yVal>
            <c:numRef>
              <c:f>'CO No Scat'!$D$6:$D$8</c:f>
              <c:numCache>
                <c:formatCode>0.00E+00</c:formatCode>
                <c:ptCount val="3"/>
                <c:pt idx="0">
                  <c:v>3.9179999999999996E-3</c:v>
                </c:pt>
                <c:pt idx="1">
                  <c:v>3.9179999999999996E-3</c:v>
                </c:pt>
                <c:pt idx="2">
                  <c:v>3.1799999999999998E-4</c:v>
                </c:pt>
              </c:numCache>
            </c:numRef>
          </c:yVal>
          <c:smooth val="0"/>
        </c:ser>
        <c:ser>
          <c:idx val="1"/>
          <c:order val="1"/>
          <c:tx>
            <c:v>Step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 No Scat'!$E$6:$E$8</c:f>
              <c:numCache>
                <c:formatCode>0.00E+00</c:formatCode>
                <c:ptCount val="3"/>
                <c:pt idx="0">
                  <c:v>1</c:v>
                </c:pt>
                <c:pt idx="1">
                  <c:v>3.3333333333333331E+17</c:v>
                </c:pt>
                <c:pt idx="2">
                  <c:v>3.3333333333333332E+19</c:v>
                </c:pt>
              </c:numCache>
            </c:numRef>
          </c:xVal>
          <c:yVal>
            <c:numRef>
              <c:f>'CO No Scat'!$F$6:$F$8</c:f>
              <c:numCache>
                <c:formatCode>0.00E+00</c:formatCode>
                <c:ptCount val="3"/>
                <c:pt idx="0">
                  <c:v>3.9179999999999996E-3</c:v>
                </c:pt>
                <c:pt idx="1">
                  <c:v>3.9179999999999996E-3</c:v>
                </c:pt>
                <c:pt idx="2">
                  <c:v>3.1799999999999998E-4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540753755636819"/>
                  <c:y val="-0.476770011884802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 No Scat'!$E$7:$E$8</c:f>
              <c:numCache>
                <c:formatCode>0.00E+00</c:formatCode>
                <c:ptCount val="2"/>
                <c:pt idx="0">
                  <c:v>3.3333333333333331E+17</c:v>
                </c:pt>
                <c:pt idx="1">
                  <c:v>3.3333333333333332E+19</c:v>
                </c:pt>
              </c:numCache>
            </c:numRef>
          </c:xVal>
          <c:yVal>
            <c:numRef>
              <c:f>'CO No Scat'!$F$7:$F$8</c:f>
              <c:numCache>
                <c:formatCode>0.00E+00</c:formatCode>
                <c:ptCount val="2"/>
                <c:pt idx="0">
                  <c:v>3.9179999999999996E-3</c:v>
                </c:pt>
                <c:pt idx="1">
                  <c:v>3.1799999999999998E-4</c:v>
                </c:pt>
              </c:numCache>
            </c:numRef>
          </c:yVal>
          <c:smooth val="0"/>
        </c:ser>
        <c:ser>
          <c:idx val="5"/>
          <c:order val="3"/>
          <c:tx>
            <c:v>Step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2.5E+16</c:v>
                </c:pt>
                <c:pt idx="2">
                  <c:v>2.5E+18</c:v>
                </c:pt>
              </c:numCache>
            </c:numRef>
          </c:xVal>
          <c:yVal>
            <c:numRef>
              <c:f>'CO No Scat'!$H$6:$H$8</c:f>
              <c:numCache>
                <c:formatCode>0.00E+00</c:formatCode>
                <c:ptCount val="3"/>
                <c:pt idx="0">
                  <c:v>1.6087109179273234E-2</c:v>
                </c:pt>
                <c:pt idx="1">
                  <c:v>1.6087109179273234E-2</c:v>
                </c:pt>
                <c:pt idx="2">
                  <c:v>1.3056837806060331E-3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99104"/>
        <c:axId val="498798712"/>
      </c:scatterChart>
      <c:valAx>
        <c:axId val="498799104"/>
        <c:scaling>
          <c:logBase val="10"/>
          <c:orientation val="minMax"/>
          <c:min val="10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8712"/>
        <c:crossesAt val="1.0000000000000005E-9"/>
        <c:crossBetween val="midCat"/>
      </c:valAx>
      <c:valAx>
        <c:axId val="498798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910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Kobari - NSLS aluminum PSD Yields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('CO No Scat'!$B$14,'CO No Scat'!$E$14,'CO No Scat'!$H$14,'CO No Scat'!$K$14)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('CO No Scat'!$B$16,'CO No Scat'!$E$16,'CO No Scat'!$H$16,'CO No Scat'!$K$16)</c:f>
              <c:numCache>
                <c:formatCode>0.00E+00</c:formatCode>
                <c:ptCount val="4"/>
                <c:pt idx="0">
                  <c:v>3.9179999999999996E-3</c:v>
                </c:pt>
                <c:pt idx="1">
                  <c:v>1.116E-3</c:v>
                </c:pt>
                <c:pt idx="2">
                  <c:v>3.1799999999999998E-4</c:v>
                </c:pt>
              </c:numCache>
            </c:numRef>
          </c:yVal>
          <c:smooth val="0"/>
        </c:ser>
        <c:ser>
          <c:idx val="4"/>
          <c:order val="1"/>
          <c:tx>
            <c:v>H2 M.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Scat'!$E$14,'CO No Scat'!$H$14,'CO No Scat'!$K$14,'CO No Scat'!$N$14,'CO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('CO No Scat'!$B$20,'CO No Scat'!$E$20,'CO No Scat'!$H$20,'CO No Scat'!$K$20,'CO No Scat'!$N$20,'CO No Scat'!$O$20)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Scat'!$E$14,'CO No Scat'!$H$14,'CO No Scat'!$K$14,'CO No Scat'!$N$14,'CO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('CO No Scat'!$B$28,'CO No Scat'!$E$28,'CO No Scat'!$H$28,'CO No Scat'!$K$28,'CO No Scat'!$N$28,'CO No Scat'!$O$28)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1.6004354997490008E-4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Scat'!$E$14,'CO No Scat'!$H$14,'CO No Scat'!$K$14,'CO No Scat'!$N$14,'CO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('CO No Scat'!$B$32,'CO No Scat'!$E$32,'CO No Scat'!$H$32,'CO No Scat'!$K$32,'CO No Scat'!$N$32,'CO No Scat'!$O$32)</c:f>
              <c:numCache>
                <c:formatCode>0.00E+00</c:formatCode>
                <c:ptCount val="6"/>
                <c:pt idx="0">
                  <c:v>1.9507129026579825E-3</c:v>
                </c:pt>
                <c:pt idx="1">
                  <c:v>5.6417101840442808E-4</c:v>
                </c:pt>
                <c:pt idx="2">
                  <c:v>1.6092856630614067E-4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H2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Scat'!$E$14,'CO No Scat'!$H$14,'CO No Scat'!$K$14,'CO No Scat'!$N$14,'CO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('CO No Scat'!$B$24,'CO No Scat'!$E$24,'CO No Scat'!$H$24,'CO No Scat'!$K$24,'CO No Scat'!$N$24,'CO No Scat'!$O$24)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98320"/>
        <c:axId val="498797928"/>
      </c:scatterChart>
      <c:valAx>
        <c:axId val="498798320"/>
        <c:scaling>
          <c:logBase val="10"/>
          <c:orientation val="minMax"/>
          <c:max val="9.9999999999999992E+22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7928"/>
        <c:crossesAt val="1.0000000000000005E-7"/>
        <c:crossBetween val="midCat"/>
      </c:valAx>
      <c:valAx>
        <c:axId val="498797928"/>
        <c:scaling>
          <c:logBase val="10"/>
          <c:orientation val="minMax"/>
          <c:max val="0.1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8320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9000" t="-4000" r="-20000" b="-26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146457356547"/>
          <c:y val="3.2815111218411484E-2"/>
          <c:w val="0.18536934827906257"/>
          <c:h val="0.130698665887364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'CH4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1E+22</c:v>
                </c:pt>
              </c:numCache>
            </c:numRef>
          </c:xVal>
          <c:yVal>
            <c:numRef>
              <c:f>'CH4 No Scat'!$D$6:$D$8</c:f>
              <c:numCache>
                <c:formatCode>0.00E+00</c:formatCode>
                <c:ptCount val="3"/>
                <c:pt idx="0">
                  <c:v>3.9899999999999999E-4</c:v>
                </c:pt>
                <c:pt idx="1">
                  <c:v>3.9899999999999999E-4</c:v>
                </c:pt>
                <c:pt idx="2">
                  <c:v>7.6000000000000001E-6</c:v>
                </c:pt>
              </c:numCache>
            </c:numRef>
          </c:yVal>
          <c:smooth val="0"/>
        </c:ser>
        <c:ser>
          <c:idx val="1"/>
          <c:order val="1"/>
          <c:tx>
            <c:v>Step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'CH4 No Scat'!$E$6:$E$8</c:f>
              <c:numCache>
                <c:formatCode>0.00E+00</c:formatCode>
                <c:ptCount val="3"/>
                <c:pt idx="0">
                  <c:v>1</c:v>
                </c:pt>
                <c:pt idx="1">
                  <c:v>2.8571428571428573E+17</c:v>
                </c:pt>
                <c:pt idx="2">
                  <c:v>2.8571428571428573E+19</c:v>
                </c:pt>
              </c:numCache>
            </c:numRef>
          </c:xVal>
          <c:yVal>
            <c:numRef>
              <c:f>'CH4 No Scat'!$F$6:$F$8</c:f>
              <c:numCache>
                <c:formatCode>0.00E+00</c:formatCode>
                <c:ptCount val="3"/>
                <c:pt idx="0">
                  <c:v>3.9899999999999999E-4</c:v>
                </c:pt>
                <c:pt idx="1">
                  <c:v>3.9899999999999999E-4</c:v>
                </c:pt>
                <c:pt idx="2">
                  <c:v>7.6000000000000001E-6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540753755636819"/>
                  <c:y val="-0.476770011884802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 No Scat'!$E$7:$E$8</c:f>
              <c:numCache>
                <c:formatCode>0.00E+00</c:formatCode>
                <c:ptCount val="2"/>
                <c:pt idx="0">
                  <c:v>2.8571428571428573E+17</c:v>
                </c:pt>
                <c:pt idx="1">
                  <c:v>2.8571428571428573E+19</c:v>
                </c:pt>
              </c:numCache>
            </c:numRef>
          </c:xVal>
          <c:yVal>
            <c:numRef>
              <c:f>'CH4 No Scat'!$F$7:$F$8</c:f>
              <c:numCache>
                <c:formatCode>0.00E+00</c:formatCode>
                <c:ptCount val="2"/>
                <c:pt idx="0">
                  <c:v>3.9899999999999999E-4</c:v>
                </c:pt>
                <c:pt idx="1">
                  <c:v>7.6000000000000001E-6</c:v>
                </c:pt>
              </c:numCache>
            </c:numRef>
          </c:yVal>
          <c:smooth val="0"/>
        </c:ser>
        <c:ser>
          <c:idx val="5"/>
          <c:order val="3"/>
          <c:tx>
            <c:v>Step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'CH4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2.5E+16</c:v>
                </c:pt>
                <c:pt idx="2">
                  <c:v>2.5E+18</c:v>
                </c:pt>
              </c:numCache>
            </c:numRef>
          </c:xVal>
          <c:yVal>
            <c:numRef>
              <c:f>'CH4 No Scat'!$H$6:$H$8</c:f>
              <c:numCache>
                <c:formatCode>0.00E+00</c:formatCode>
                <c:ptCount val="3"/>
                <c:pt idx="0">
                  <c:v>3.2428329108318619E-3</c:v>
                </c:pt>
                <c:pt idx="1">
                  <c:v>3.2428329108318619E-3</c:v>
                </c:pt>
                <c:pt idx="2">
                  <c:v>6.1768146846454696E-5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97144"/>
        <c:axId val="498796752"/>
      </c:scatterChart>
      <c:valAx>
        <c:axId val="498797144"/>
        <c:scaling>
          <c:logBase val="10"/>
          <c:orientation val="minMax"/>
          <c:min val="100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6752"/>
        <c:crossesAt val="1.0000000000000005E-9"/>
        <c:crossBetween val="midCat"/>
      </c:valAx>
      <c:valAx>
        <c:axId val="498796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71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Kobari - NSLS aluminum PSD Yields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('CH4 No Scat'!$B$14,'CH4 No Scat'!$E$14,'CH4 No Scat'!$H$14,'CH4 No Scat'!$K$14)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('CH4 No Scat'!$B$16,'CH4 No Scat'!$E$16,'CH4 No Scat'!$H$16,'CH4 No Scat'!$K$16)</c:f>
              <c:numCache>
                <c:formatCode>0.00E+00</c:formatCode>
                <c:ptCount val="4"/>
                <c:pt idx="0">
                  <c:v>3.9899999999999999E-4</c:v>
                </c:pt>
                <c:pt idx="1">
                  <c:v>5.6289999999999998E-5</c:v>
                </c:pt>
                <c:pt idx="2">
                  <c:v>7.6000000000000001E-6</c:v>
                </c:pt>
              </c:numCache>
            </c:numRef>
          </c:yVal>
          <c:smooth val="0"/>
        </c:ser>
        <c:ser>
          <c:idx val="4"/>
          <c:order val="1"/>
          <c:tx>
            <c:v>H2 M.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Scat'!$E$14,'CH4 No Scat'!$H$14,'CH4 No Scat'!$K$14,'CH4 No Scat'!$N$14,'CH4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('CH4 No Scat'!$B$20,'CH4 No Scat'!$E$20,'CH4 No Scat'!$H$20,'CH4 No Scat'!$K$20,'CH4 No Scat'!$N$20,'CH4 No Scat'!$O$20)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Scat'!$E$14,'CH4 No Scat'!$H$14,'CH4 No Scat'!$K$14,'CH4 No Scat'!$N$14,'CH4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('CH4 No Scat'!$B$28,'CH4 No Scat'!$E$28,'CH4 No Scat'!$H$28,'CH4 No Scat'!$K$28,'CH4 No Scat'!$N$28,'CH4 No Scat'!$O$28)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3.9683936709108333E-6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Scat'!$E$14,'CH4 No Scat'!$H$14,'CH4 No Scat'!$K$14,'CH4 No Scat'!$N$14,'CH4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('CH4 No Scat'!$B$32,'CH4 No Scat'!$E$32,'CH4 No Scat'!$H$32,'CH4 No Scat'!$K$32,'CH4 No Scat'!$N$32,'CH4 No Scat'!$O$32)</c:f>
              <c:numCache>
                <c:formatCode>0.00E+00</c:formatCode>
                <c:ptCount val="6"/>
                <c:pt idx="0">
                  <c:v>1.9732050304132684E-4</c:v>
                </c:pt>
                <c:pt idx="1">
                  <c:v>2.8775548123374208E-5</c:v>
                </c:pt>
                <c:pt idx="2">
                  <c:v>3.9741633906393629E-6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H2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Scat'!$E$14,'CH4 No Scat'!$H$14,'CH4 No Scat'!$K$14,'CH4 No Scat'!$N$14,'CH4 No Scat'!$O$14)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1.4678045977011495E+23</c:v>
                </c:pt>
                <c:pt idx="5">
                  <c:v>1.4678045977011495E+24</c:v>
                </c:pt>
              </c:numCache>
            </c:numRef>
          </c:xVal>
          <c:yVal>
            <c:numRef>
              <c:f>('CH4 No Scat'!$B$24,'CH4 No Scat'!$E$24,'CH4 No Scat'!$H$24,'CH4 No Scat'!$K$24,'CH4 No Scat'!$N$24,'CH4 No Scat'!$O$24)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95968"/>
        <c:axId val="498795184"/>
      </c:scatterChart>
      <c:valAx>
        <c:axId val="498795968"/>
        <c:scaling>
          <c:logBase val="10"/>
          <c:orientation val="minMax"/>
          <c:max val="9.9999999999999992E+22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5184"/>
        <c:crossesAt val="1.0000000000000005E-7"/>
        <c:crossBetween val="midCat"/>
      </c:valAx>
      <c:valAx>
        <c:axId val="498795184"/>
        <c:scaling>
          <c:logBase val="10"/>
          <c:orientation val="minMax"/>
          <c:max val="0.1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5968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9000" t="-4000" r="-20000" b="-26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2146457356547"/>
          <c:y val="3.2815111218411484E-2"/>
          <c:w val="0.18536934827906257"/>
          <c:h val="0.130698665887364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71717</xdr:colOff>
      <xdr:row>1</xdr:row>
      <xdr:rowOff>11207</xdr:rowOff>
    </xdr:from>
    <xdr:to>
      <xdr:col>27</xdr:col>
      <xdr:colOff>22412</xdr:colOff>
      <xdr:row>20</xdr:row>
      <xdr:rowOff>44264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20</xdr:row>
      <xdr:rowOff>183217</xdr:rowOff>
    </xdr:from>
    <xdr:to>
      <xdr:col>29</xdr:col>
      <xdr:colOff>314325</xdr:colOff>
      <xdr:row>64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403413</xdr:colOff>
      <xdr:row>1</xdr:row>
      <xdr:rowOff>168089</xdr:rowOff>
    </xdr:from>
    <xdr:to>
      <xdr:col>35</xdr:col>
      <xdr:colOff>316541</xdr:colOff>
      <xdr:row>18</xdr:row>
      <xdr:rowOff>125228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363069</xdr:colOff>
      <xdr:row>0</xdr:row>
      <xdr:rowOff>168089</xdr:rowOff>
    </xdr:from>
    <xdr:to>
      <xdr:col>27</xdr:col>
      <xdr:colOff>313764</xdr:colOff>
      <xdr:row>20</xdr:row>
      <xdr:rowOff>10646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386603</xdr:colOff>
      <xdr:row>20</xdr:row>
      <xdr:rowOff>149599</xdr:rowOff>
    </xdr:from>
    <xdr:to>
      <xdr:col>30</xdr:col>
      <xdr:colOff>561</xdr:colOff>
      <xdr:row>63</xdr:row>
      <xdr:rowOff>156882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307040</xdr:colOff>
      <xdr:row>0</xdr:row>
      <xdr:rowOff>179295</xdr:rowOff>
    </xdr:from>
    <xdr:to>
      <xdr:col>27</xdr:col>
      <xdr:colOff>257735</xdr:colOff>
      <xdr:row>20</xdr:row>
      <xdr:rowOff>21852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409014</xdr:colOff>
      <xdr:row>20</xdr:row>
      <xdr:rowOff>115981</xdr:rowOff>
    </xdr:from>
    <xdr:to>
      <xdr:col>30</xdr:col>
      <xdr:colOff>22972</xdr:colOff>
      <xdr:row>63</xdr:row>
      <xdr:rowOff>123264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183774</xdr:colOff>
      <xdr:row>1</xdr:row>
      <xdr:rowOff>11207</xdr:rowOff>
    </xdr:from>
    <xdr:to>
      <xdr:col>27</xdr:col>
      <xdr:colOff>134469</xdr:colOff>
      <xdr:row>20</xdr:row>
      <xdr:rowOff>44264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207308</xdr:colOff>
      <xdr:row>20</xdr:row>
      <xdr:rowOff>127187</xdr:rowOff>
    </xdr:from>
    <xdr:to>
      <xdr:col>29</xdr:col>
      <xdr:colOff>426383</xdr:colOff>
      <xdr:row>63</xdr:row>
      <xdr:rowOff>134470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374277</xdr:colOff>
      <xdr:row>0</xdr:row>
      <xdr:rowOff>157721</xdr:rowOff>
    </xdr:from>
    <xdr:to>
      <xdr:col>26</xdr:col>
      <xdr:colOff>121585</xdr:colOff>
      <xdr:row>18</xdr:row>
      <xdr:rowOff>133910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19</xdr:row>
      <xdr:rowOff>112059</xdr:rowOff>
    </xdr:from>
    <xdr:to>
      <xdr:col>28</xdr:col>
      <xdr:colOff>600075</xdr:colOff>
      <xdr:row>62</xdr:row>
      <xdr:rowOff>119342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363069</xdr:colOff>
      <xdr:row>0</xdr:row>
      <xdr:rowOff>168089</xdr:rowOff>
    </xdr:from>
    <xdr:to>
      <xdr:col>27</xdr:col>
      <xdr:colOff>313764</xdr:colOff>
      <xdr:row>20</xdr:row>
      <xdr:rowOff>10646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386603</xdr:colOff>
      <xdr:row>20</xdr:row>
      <xdr:rowOff>149599</xdr:rowOff>
    </xdr:from>
    <xdr:to>
      <xdr:col>30</xdr:col>
      <xdr:colOff>561</xdr:colOff>
      <xdr:row>63</xdr:row>
      <xdr:rowOff>156882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307040</xdr:colOff>
      <xdr:row>0</xdr:row>
      <xdr:rowOff>179295</xdr:rowOff>
    </xdr:from>
    <xdr:to>
      <xdr:col>27</xdr:col>
      <xdr:colOff>257735</xdr:colOff>
      <xdr:row>20</xdr:row>
      <xdr:rowOff>21852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409014</xdr:colOff>
      <xdr:row>20</xdr:row>
      <xdr:rowOff>115981</xdr:rowOff>
    </xdr:from>
    <xdr:to>
      <xdr:col>30</xdr:col>
      <xdr:colOff>22972</xdr:colOff>
      <xdr:row>63</xdr:row>
      <xdr:rowOff>123264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183774</xdr:colOff>
      <xdr:row>1</xdr:row>
      <xdr:rowOff>11207</xdr:rowOff>
    </xdr:from>
    <xdr:to>
      <xdr:col>27</xdr:col>
      <xdr:colOff>134469</xdr:colOff>
      <xdr:row>20</xdr:row>
      <xdr:rowOff>44264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207308</xdr:colOff>
      <xdr:row>20</xdr:row>
      <xdr:rowOff>127187</xdr:rowOff>
    </xdr:from>
    <xdr:to>
      <xdr:col>29</xdr:col>
      <xdr:colOff>426383</xdr:colOff>
      <xdr:row>63</xdr:row>
      <xdr:rowOff>134470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2"/>
  <sheetViews>
    <sheetView zoomScale="85" zoomScaleNormal="85" workbookViewId="0">
      <selection activeCell="E26" sqref="E26"/>
    </sheetView>
  </sheetViews>
  <sheetFormatPr defaultRowHeight="15" x14ac:dyDescent="0.25"/>
  <cols>
    <col min="1" max="2" width="9.140625" style="2"/>
    <col min="3" max="3" width="11.140625" style="2" customWidth="1"/>
    <col min="4" max="5" width="9.140625" style="2"/>
    <col min="6" max="6" width="11" style="2" bestFit="1" customWidth="1"/>
    <col min="7" max="7" width="9.140625" style="2"/>
    <col min="8" max="8" width="10" style="2" bestFit="1" customWidth="1"/>
    <col min="9" max="9" width="11" style="2" bestFit="1" customWidth="1"/>
    <col min="10" max="10" width="9.140625" style="2"/>
    <col min="11" max="11" width="11.140625" style="2" customWidth="1"/>
    <col min="12" max="12" width="11" style="2" bestFit="1" customWidth="1"/>
    <col min="13" max="13" width="9.140625" style="2"/>
    <col min="14" max="14" width="8.7109375" style="2" bestFit="1" customWidth="1"/>
    <col min="15" max="16384" width="9.140625" style="2"/>
  </cols>
  <sheetData>
    <row r="2" spans="1:22" x14ac:dyDescent="0.25">
      <c r="B2" s="8">
        <v>5</v>
      </c>
      <c r="C2" s="2" t="s">
        <v>3</v>
      </c>
      <c r="D2" s="2" t="s">
        <v>6</v>
      </c>
      <c r="K2" s="3"/>
      <c r="L2" s="3"/>
    </row>
    <row r="3" spans="1:22" x14ac:dyDescent="0.25">
      <c r="B3" s="8">
        <v>261</v>
      </c>
      <c r="C3" s="2" t="s">
        <v>3</v>
      </c>
      <c r="D3" s="2" t="s">
        <v>7</v>
      </c>
      <c r="K3" s="3"/>
      <c r="L3" s="3"/>
      <c r="P3" s="3"/>
      <c r="Q3" s="3"/>
      <c r="R3" s="3"/>
      <c r="S3" s="3"/>
      <c r="T3" s="3"/>
      <c r="U3" s="3"/>
      <c r="V3" s="3"/>
    </row>
    <row r="4" spans="1:22" x14ac:dyDescent="0.25">
      <c r="D4" s="3"/>
      <c r="K4" s="3"/>
      <c r="L4" s="3"/>
    </row>
    <row r="5" spans="1:22" x14ac:dyDescent="0.25">
      <c r="C5" s="2" t="s">
        <v>29</v>
      </c>
      <c r="D5" s="3"/>
      <c r="E5" s="2" t="s">
        <v>27</v>
      </c>
      <c r="G5" s="2" t="s">
        <v>28</v>
      </c>
      <c r="K5" s="3"/>
      <c r="L5" s="3"/>
    </row>
    <row r="6" spans="1:22" x14ac:dyDescent="0.25">
      <c r="B6" s="3">
        <v>1</v>
      </c>
      <c r="C6" s="3">
        <f>B6/70</f>
        <v>1.4285714285714285E-2</v>
      </c>
      <c r="D6" s="3">
        <f>D7</f>
        <v>1.46E-2</v>
      </c>
      <c r="E6" s="3">
        <v>1</v>
      </c>
      <c r="F6" s="3">
        <f>D6</f>
        <v>1.46E-2</v>
      </c>
      <c r="G6" s="3">
        <v>1</v>
      </c>
      <c r="H6" s="3">
        <f>H7</f>
        <v>6.8499549602813639E-2</v>
      </c>
      <c r="K6" s="3"/>
      <c r="L6" s="3"/>
    </row>
    <row r="7" spans="1:22" x14ac:dyDescent="0.25">
      <c r="B7" s="3">
        <f>B14</f>
        <v>1E+20</v>
      </c>
      <c r="C7" s="3">
        <f t="shared" ref="C7:C8" si="0">B7/70</f>
        <v>1.4285714285714286E+18</v>
      </c>
      <c r="D7" s="3">
        <f>B16</f>
        <v>1.46E-2</v>
      </c>
      <c r="E7" s="3">
        <f>B7/250</f>
        <v>4E+17</v>
      </c>
      <c r="F7" s="3">
        <f t="shared" ref="F7:F8" si="1">D7</f>
        <v>1.46E-2</v>
      </c>
      <c r="G7" s="3">
        <f>B7/4000</f>
        <v>2.5E+16</v>
      </c>
      <c r="H7" s="3">
        <f>95211000*G7^-0.55757</f>
        <v>6.8499549602813639E-2</v>
      </c>
      <c r="K7" s="3"/>
      <c r="L7" s="3"/>
    </row>
    <row r="8" spans="1:22" x14ac:dyDescent="0.25">
      <c r="B8" s="3">
        <f>H14</f>
        <v>1E+22</v>
      </c>
      <c r="C8" s="3">
        <f t="shared" si="0"/>
        <v>1.4285714285714286E+20</v>
      </c>
      <c r="D8" s="3">
        <f>H16</f>
        <v>1.1199999999999999E-3</v>
      </c>
      <c r="E8" s="3">
        <f>B8/250</f>
        <v>4E+19</v>
      </c>
      <c r="F8" s="3">
        <f t="shared" si="1"/>
        <v>1.1199999999999999E-3</v>
      </c>
      <c r="G8" s="3">
        <f>B8/4000</f>
        <v>2.5E+18</v>
      </c>
      <c r="H8" s="3">
        <f>95211000*G8^-0.55757</f>
        <v>5.2546974530035184E-3</v>
      </c>
      <c r="K8" s="3"/>
      <c r="L8" s="3"/>
      <c r="M8" s="13"/>
    </row>
    <row r="9" spans="1:22" x14ac:dyDescent="0.25">
      <c r="K9" s="3"/>
      <c r="L9" s="3"/>
      <c r="Q9" s="3"/>
      <c r="R9" s="3"/>
    </row>
    <row r="10" spans="1:22" x14ac:dyDescent="0.25">
      <c r="B10" s="4">
        <v>7.41E+16</v>
      </c>
      <c r="C10" s="2" t="s">
        <v>0</v>
      </c>
      <c r="D10" s="2" t="s">
        <v>10</v>
      </c>
      <c r="Q10" s="3"/>
      <c r="R10" s="3"/>
    </row>
    <row r="11" spans="1:22" x14ac:dyDescent="0.25">
      <c r="B11" s="9">
        <f>B3/100</f>
        <v>2.61</v>
      </c>
      <c r="C11" s="2" t="s">
        <v>8</v>
      </c>
      <c r="D11" s="2" t="s">
        <v>9</v>
      </c>
      <c r="Q11" s="3"/>
      <c r="R11" s="3"/>
    </row>
    <row r="13" spans="1:22" x14ac:dyDescent="0.25">
      <c r="B13" s="2" t="s">
        <v>20</v>
      </c>
    </row>
    <row r="14" spans="1:22" x14ac:dyDescent="0.25">
      <c r="A14" s="2" t="s">
        <v>22</v>
      </c>
      <c r="B14" s="3">
        <v>1E+20</v>
      </c>
      <c r="C14" s="2" t="s">
        <v>4</v>
      </c>
      <c r="D14" s="2" t="s">
        <v>11</v>
      </c>
      <c r="E14" s="3">
        <v>1E+21</v>
      </c>
      <c r="F14" s="2" t="s">
        <v>4</v>
      </c>
      <c r="G14" s="2" t="s">
        <v>14</v>
      </c>
      <c r="H14" s="3">
        <v>1E+22</v>
      </c>
      <c r="I14" s="2" t="s">
        <v>4</v>
      </c>
      <c r="J14" s="2" t="s">
        <v>17</v>
      </c>
      <c r="K14" s="3">
        <v>9.9999999999999992E+22</v>
      </c>
      <c r="L14" s="2" t="s">
        <v>4</v>
      </c>
      <c r="M14" s="2" t="s">
        <v>17</v>
      </c>
      <c r="N14" s="3">
        <f>$B$10/$B$11*N15</f>
        <v>1.4961954022988507E+24</v>
      </c>
      <c r="O14" s="3">
        <f>$B$10/$B$11*O15</f>
        <v>1.4961954022988506E+25</v>
      </c>
    </row>
    <row r="15" spans="1:22" x14ac:dyDescent="0.25">
      <c r="A15" s="2" t="s">
        <v>23</v>
      </c>
      <c r="B15" s="5">
        <f>B14*$B$11/$B$10</f>
        <v>3522.267206477733</v>
      </c>
      <c r="C15" s="2" t="s">
        <v>2</v>
      </c>
      <c r="D15" s="2" t="s">
        <v>12</v>
      </c>
      <c r="E15" s="5">
        <f>E14*$B$11/$B$10</f>
        <v>35222.672064777325</v>
      </c>
      <c r="F15" s="2" t="s">
        <v>2</v>
      </c>
      <c r="G15" s="2" t="s">
        <v>12</v>
      </c>
      <c r="H15" s="5">
        <f>H14*$B$11/$B$10</f>
        <v>352226.72064777324</v>
      </c>
      <c r="I15" s="2" t="s">
        <v>2</v>
      </c>
      <c r="J15" s="2" t="s">
        <v>12</v>
      </c>
      <c r="K15" s="5">
        <f>K14*$B$11/$B$10</f>
        <v>3522267.2064777324</v>
      </c>
      <c r="L15" s="2" t="s">
        <v>2</v>
      </c>
      <c r="M15" s="2" t="s">
        <v>12</v>
      </c>
      <c r="N15" s="3">
        <v>52700000</v>
      </c>
      <c r="O15" s="3">
        <v>527000000</v>
      </c>
    </row>
    <row r="16" spans="1:22" x14ac:dyDescent="0.25">
      <c r="B16" s="3">
        <v>1.46E-2</v>
      </c>
      <c r="C16" s="2" t="s">
        <v>5</v>
      </c>
      <c r="D16" s="2" t="s">
        <v>13</v>
      </c>
      <c r="E16" s="3">
        <v>4.1079999999999997E-3</v>
      </c>
      <c r="F16" s="2" t="s">
        <v>5</v>
      </c>
      <c r="G16" s="2" t="s">
        <v>13</v>
      </c>
      <c r="H16" s="3">
        <v>1.1199999999999999E-3</v>
      </c>
      <c r="I16" s="2" t="s">
        <v>5</v>
      </c>
      <c r="J16" s="2" t="s">
        <v>13</v>
      </c>
      <c r="K16" s="3"/>
      <c r="L16" s="2" t="s">
        <v>5</v>
      </c>
      <c r="M16" s="2" t="s">
        <v>13</v>
      </c>
    </row>
    <row r="17" spans="1:15" x14ac:dyDescent="0.25">
      <c r="B17" s="5">
        <f>B16*$B$10*4.14E-20</f>
        <v>4.4789004000000005E-5</v>
      </c>
      <c r="C17" s="2" t="s">
        <v>1</v>
      </c>
      <c r="D17" s="2" t="s">
        <v>18</v>
      </c>
      <c r="E17" s="5">
        <f>E16*$B$10*4.14E-20</f>
        <v>1.260227592E-5</v>
      </c>
      <c r="F17" s="2" t="s">
        <v>1</v>
      </c>
      <c r="G17" s="2" t="s">
        <v>18</v>
      </c>
      <c r="H17" s="5">
        <f>H16*$B$10*4.14E-20</f>
        <v>3.4358688000000003E-6</v>
      </c>
      <c r="I17" s="2" t="s">
        <v>1</v>
      </c>
      <c r="J17" s="2" t="s">
        <v>18</v>
      </c>
      <c r="K17" s="5">
        <f>K16*$B$10*4.14E-20</f>
        <v>0</v>
      </c>
      <c r="L17" s="2" t="s">
        <v>1</v>
      </c>
      <c r="M17" s="2" t="s">
        <v>18</v>
      </c>
    </row>
    <row r="18" spans="1:15" x14ac:dyDescent="0.25">
      <c r="A18" s="2" t="s">
        <v>24</v>
      </c>
      <c r="B18" s="6"/>
      <c r="C18" s="2" t="s">
        <v>1</v>
      </c>
      <c r="E18" s="6"/>
      <c r="F18" s="2" t="s">
        <v>1</v>
      </c>
      <c r="H18" s="6"/>
      <c r="I18" s="2" t="s">
        <v>1</v>
      </c>
      <c r="K18" s="6"/>
      <c r="L18" s="2" t="s">
        <v>1</v>
      </c>
      <c r="N18" s="6"/>
      <c r="O18" s="6"/>
    </row>
    <row r="19" spans="1:15" x14ac:dyDescent="0.25">
      <c r="B19" s="5">
        <f>B18/4.14E-20</f>
        <v>0</v>
      </c>
      <c r="C19" s="2" t="s">
        <v>16</v>
      </c>
      <c r="E19" s="5">
        <f>E18/4.14E-20</f>
        <v>0</v>
      </c>
      <c r="F19" s="2" t="s">
        <v>16</v>
      </c>
      <c r="H19" s="5">
        <f>H18/4.14E-20</f>
        <v>0</v>
      </c>
      <c r="I19" s="2" t="s">
        <v>16</v>
      </c>
      <c r="K19" s="5">
        <f>K18/4.14E-20</f>
        <v>0</v>
      </c>
      <c r="L19" s="2" t="s">
        <v>16</v>
      </c>
      <c r="N19" s="5">
        <f>N18/4.14E-20</f>
        <v>0</v>
      </c>
      <c r="O19" s="5">
        <f>O18/4.14E-20</f>
        <v>0</v>
      </c>
    </row>
    <row r="20" spans="1:15" x14ac:dyDescent="0.25">
      <c r="B20" s="5">
        <f>B19/$B$10</f>
        <v>0</v>
      </c>
      <c r="C20" s="2" t="s">
        <v>5</v>
      </c>
      <c r="E20" s="5">
        <f>E19/$B$10</f>
        <v>0</v>
      </c>
      <c r="F20" s="2" t="s">
        <v>5</v>
      </c>
      <c r="H20" s="5">
        <f>H19/$B$10</f>
        <v>0</v>
      </c>
      <c r="I20" s="2" t="s">
        <v>5</v>
      </c>
      <c r="K20" s="5">
        <f>K19/$B$10</f>
        <v>0</v>
      </c>
      <c r="L20" s="2" t="s">
        <v>5</v>
      </c>
      <c r="N20" s="5">
        <f>N19/$B$10</f>
        <v>0</v>
      </c>
      <c r="O20" s="5">
        <f>O19/$B$10</f>
        <v>0</v>
      </c>
    </row>
    <row r="21" spans="1:15" x14ac:dyDescent="0.25">
      <c r="B21" s="7">
        <f>B20/B$16</f>
        <v>0</v>
      </c>
      <c r="C21" s="2" t="s">
        <v>15</v>
      </c>
      <c r="E21" s="7">
        <f>E20/E$16</f>
        <v>0</v>
      </c>
      <c r="F21" s="2" t="s">
        <v>15</v>
      </c>
      <c r="H21" s="7">
        <f>H20/H16</f>
        <v>0</v>
      </c>
      <c r="I21" s="2" t="s">
        <v>15</v>
      </c>
      <c r="K21" s="7" t="e">
        <f>K20/K16</f>
        <v>#DIV/0!</v>
      </c>
      <c r="L21" s="2" t="s">
        <v>15</v>
      </c>
      <c r="N21" s="7"/>
      <c r="O21" s="7"/>
    </row>
    <row r="22" spans="1:15" x14ac:dyDescent="0.25">
      <c r="A22" s="2" t="s">
        <v>25</v>
      </c>
      <c r="B22" s="6"/>
      <c r="C22" s="2" t="s">
        <v>1</v>
      </c>
      <c r="E22" s="6"/>
      <c r="F22" s="2" t="s">
        <v>1</v>
      </c>
      <c r="H22" s="6"/>
      <c r="I22" s="2" t="s">
        <v>1</v>
      </c>
      <c r="K22" s="6"/>
      <c r="L22" s="2" t="s">
        <v>1</v>
      </c>
      <c r="N22" s="6"/>
      <c r="O22" s="6"/>
    </row>
    <row r="23" spans="1:15" x14ac:dyDescent="0.25">
      <c r="A23" s="2" t="s">
        <v>26</v>
      </c>
      <c r="B23" s="5">
        <f>B22/4.14E-20</f>
        <v>0</v>
      </c>
      <c r="C23" s="2" t="s">
        <v>16</v>
      </c>
      <c r="E23" s="5">
        <f>E22/4.14E-20</f>
        <v>0</v>
      </c>
      <c r="F23" s="2" t="s">
        <v>16</v>
      </c>
      <c r="H23" s="5">
        <f>H22/4.14E-20</f>
        <v>0</v>
      </c>
      <c r="I23" s="2" t="s">
        <v>16</v>
      </c>
      <c r="K23" s="5">
        <f>K22/4.14E-20</f>
        <v>0</v>
      </c>
      <c r="L23" s="2" t="s">
        <v>16</v>
      </c>
      <c r="N23" s="5">
        <f>N22/4.14E-20</f>
        <v>0</v>
      </c>
      <c r="O23" s="5">
        <f>O22/4.14E-20</f>
        <v>0</v>
      </c>
    </row>
    <row r="24" spans="1:15" x14ac:dyDescent="0.25">
      <c r="B24" s="5">
        <f>B23/$B$10</f>
        <v>0</v>
      </c>
      <c r="C24" s="2" t="s">
        <v>5</v>
      </c>
      <c r="E24" s="5">
        <f>E23/$B$10</f>
        <v>0</v>
      </c>
      <c r="F24" s="2" t="s">
        <v>5</v>
      </c>
      <c r="H24" s="5">
        <f>H23/$B$10</f>
        <v>0</v>
      </c>
      <c r="I24" s="2" t="s">
        <v>5</v>
      </c>
      <c r="K24" s="5">
        <f>K23/$B$10</f>
        <v>0</v>
      </c>
      <c r="L24" s="2" t="s">
        <v>5</v>
      </c>
      <c r="N24" s="5">
        <f>N23/$B$10</f>
        <v>0</v>
      </c>
      <c r="O24" s="5">
        <f>O23/$B$10</f>
        <v>0</v>
      </c>
    </row>
    <row r="25" spans="1:15" x14ac:dyDescent="0.25">
      <c r="B25" s="7">
        <f>B24/B$16</f>
        <v>0</v>
      </c>
      <c r="C25" s="2" t="s">
        <v>15</v>
      </c>
      <c r="E25" s="7">
        <f>E24/E$16</f>
        <v>0</v>
      </c>
      <c r="F25" s="2" t="s">
        <v>15</v>
      </c>
      <c r="H25" s="7">
        <f>H24/H$16</f>
        <v>0</v>
      </c>
      <c r="I25" s="2" t="s">
        <v>15</v>
      </c>
      <c r="K25" s="7" t="e">
        <f>K24/K$16</f>
        <v>#DIV/0!</v>
      </c>
      <c r="L25" s="2" t="s">
        <v>15</v>
      </c>
      <c r="N25" s="7"/>
      <c r="O25" s="7"/>
    </row>
    <row r="26" spans="1:15" x14ac:dyDescent="0.25">
      <c r="A26" s="2" t="s">
        <v>27</v>
      </c>
      <c r="B26" s="6"/>
      <c r="C26" s="2" t="s">
        <v>1</v>
      </c>
      <c r="E26" s="6">
        <v>1.23438E-5</v>
      </c>
      <c r="F26" s="2" t="s">
        <v>1</v>
      </c>
      <c r="H26" s="6"/>
      <c r="I26" s="2" t="s">
        <v>1</v>
      </c>
      <c r="K26" s="6"/>
      <c r="L26" s="2" t="s">
        <v>1</v>
      </c>
      <c r="N26" s="6"/>
      <c r="O26" s="6"/>
    </row>
    <row r="27" spans="1:15" x14ac:dyDescent="0.25">
      <c r="B27" s="5">
        <f>B26/4.14E-20</f>
        <v>0</v>
      </c>
      <c r="C27" s="2" t="s">
        <v>16</v>
      </c>
      <c r="E27" s="5">
        <f>E26/4.14E-20</f>
        <v>298159420289855.06</v>
      </c>
      <c r="F27" s="2" t="s">
        <v>16</v>
      </c>
      <c r="H27" s="5">
        <f>H26/4.14E-20</f>
        <v>0</v>
      </c>
      <c r="I27" s="2" t="s">
        <v>16</v>
      </c>
      <c r="K27" s="5">
        <f>K26/4.14E-20</f>
        <v>0</v>
      </c>
      <c r="L27" s="2" t="s">
        <v>16</v>
      </c>
      <c r="N27" s="5">
        <f>N26/4.14E-20</f>
        <v>0</v>
      </c>
      <c r="O27" s="5">
        <f>O26/4.14E-20</f>
        <v>0</v>
      </c>
    </row>
    <row r="28" spans="1:15" x14ac:dyDescent="0.25">
      <c r="B28" s="5">
        <f>B27/$B$10</f>
        <v>0</v>
      </c>
      <c r="C28" s="2" t="s">
        <v>5</v>
      </c>
      <c r="E28" s="5">
        <f>E27/$B$10</f>
        <v>4.0237438635607973E-3</v>
      </c>
      <c r="F28" s="2" t="s">
        <v>5</v>
      </c>
      <c r="H28" s="5">
        <f>H27/$B$10</f>
        <v>0</v>
      </c>
      <c r="I28" s="2" t="s">
        <v>5</v>
      </c>
      <c r="K28" s="5">
        <f>K27/$B$10</f>
        <v>0</v>
      </c>
      <c r="L28" s="2" t="s">
        <v>5</v>
      </c>
      <c r="N28" s="5">
        <f>N27/$B$10</f>
        <v>0</v>
      </c>
      <c r="O28" s="5">
        <f>O27/$B$10</f>
        <v>0</v>
      </c>
    </row>
    <row r="29" spans="1:15" x14ac:dyDescent="0.25">
      <c r="B29" s="7">
        <f>B28/B$16</f>
        <v>0</v>
      </c>
      <c r="C29" s="2" t="s">
        <v>15</v>
      </c>
      <c r="E29" s="7">
        <f>E28/E$16</f>
        <v>0.97948974283368972</v>
      </c>
      <c r="F29" s="2" t="s">
        <v>15</v>
      </c>
      <c r="H29" s="7">
        <f>H28/H$16</f>
        <v>0</v>
      </c>
      <c r="I29" s="2" t="s">
        <v>15</v>
      </c>
      <c r="K29" s="7" t="e">
        <f>K28/K$16</f>
        <v>#DIV/0!</v>
      </c>
      <c r="L29" s="2" t="s">
        <v>15</v>
      </c>
      <c r="N29" s="7"/>
      <c r="O29" s="7"/>
    </row>
    <row r="30" spans="1:15" x14ac:dyDescent="0.25">
      <c r="A30" s="2" t="s">
        <v>28</v>
      </c>
      <c r="B30" s="6">
        <v>4.4656700000000002E-5</v>
      </c>
      <c r="C30" s="2" t="s">
        <v>1</v>
      </c>
      <c r="E30" s="6">
        <v>1.23791E-5</v>
      </c>
      <c r="F30" s="2" t="s">
        <v>1</v>
      </c>
      <c r="H30" s="6">
        <v>3.4270700000000002E-6</v>
      </c>
      <c r="I30" s="2" t="s">
        <v>1</v>
      </c>
      <c r="K30" s="6"/>
      <c r="L30" s="2" t="s">
        <v>1</v>
      </c>
      <c r="N30" s="6"/>
      <c r="O30" s="6"/>
    </row>
    <row r="31" spans="1:15" x14ac:dyDescent="0.25">
      <c r="B31" s="5">
        <f>B30/4.14E-20</f>
        <v>1078664251207729.5</v>
      </c>
      <c r="C31" s="2" t="s">
        <v>16</v>
      </c>
      <c r="E31" s="5">
        <f>E30/4.14E-20</f>
        <v>299012077294686</v>
      </c>
      <c r="F31" s="2" t="s">
        <v>16</v>
      </c>
      <c r="H31" s="5">
        <f>H30/4.14E-20</f>
        <v>82779468599033.812</v>
      </c>
      <c r="I31" s="2" t="s">
        <v>16</v>
      </c>
      <c r="K31" s="5">
        <f>K30/4.14E-20</f>
        <v>0</v>
      </c>
      <c r="L31" s="2" t="s">
        <v>16</v>
      </c>
      <c r="N31" s="5">
        <f>N30/4.14E-20</f>
        <v>0</v>
      </c>
      <c r="O31" s="5">
        <f>O30/4.14E-20</f>
        <v>0</v>
      </c>
    </row>
    <row r="32" spans="1:15" x14ac:dyDescent="0.25">
      <c r="B32" s="5">
        <f>B31/$B$10</f>
        <v>1.455687248593427E-2</v>
      </c>
      <c r="C32" s="2" t="s">
        <v>5</v>
      </c>
      <c r="E32" s="5">
        <f>E31/$B$10</f>
        <v>4.0352507057312553E-3</v>
      </c>
      <c r="F32" s="2" t="s">
        <v>5</v>
      </c>
      <c r="H32" s="5">
        <f>H31/$B$10</f>
        <v>1.1171318299464752E-3</v>
      </c>
      <c r="I32" s="2" t="s">
        <v>5</v>
      </c>
      <c r="K32" s="5">
        <f>K31/$B$10</f>
        <v>0</v>
      </c>
      <c r="L32" s="2" t="s">
        <v>5</v>
      </c>
      <c r="N32" s="5">
        <f>N31/$B$10</f>
        <v>0</v>
      </c>
      <c r="O32" s="5">
        <f>O31/$B$10</f>
        <v>0</v>
      </c>
    </row>
    <row r="33" spans="1:15" x14ac:dyDescent="0.25">
      <c r="B33" s="7">
        <f>B32/B$16</f>
        <v>0.99704606068042945</v>
      </c>
      <c r="C33" s="2" t="s">
        <v>15</v>
      </c>
      <c r="E33" s="7">
        <f>E32/E$16</f>
        <v>0.98229082417995517</v>
      </c>
      <c r="F33" s="2" t="s">
        <v>15</v>
      </c>
      <c r="H33" s="7">
        <f>H32/H$16</f>
        <v>0.99743913388078154</v>
      </c>
      <c r="I33" s="2" t="s">
        <v>15</v>
      </c>
      <c r="K33" s="7" t="e">
        <f>K32/K$16</f>
        <v>#DIV/0!</v>
      </c>
      <c r="L33" s="2" t="s">
        <v>15</v>
      </c>
      <c r="N33" s="7"/>
      <c r="O33" s="7"/>
    </row>
    <row r="35" spans="1:15" x14ac:dyDescent="0.25">
      <c r="A35" s="10"/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 spans="1:15" x14ac:dyDescent="0.25">
      <c r="A36" s="10"/>
      <c r="B36" s="11"/>
      <c r="C36" s="10"/>
      <c r="D36" s="10"/>
      <c r="E36" s="10"/>
      <c r="F36" s="11"/>
      <c r="G36" s="10"/>
      <c r="H36" s="10"/>
      <c r="I36" s="11"/>
      <c r="J36" s="10"/>
      <c r="K36" s="10"/>
      <c r="L36" s="11"/>
      <c r="M36" s="10"/>
      <c r="N36" s="10"/>
    </row>
    <row r="37" spans="1:15" x14ac:dyDescent="0.25">
      <c r="A37" s="10"/>
      <c r="B37" s="11"/>
      <c r="C37" s="10"/>
      <c r="D37" s="10"/>
      <c r="E37" s="10"/>
      <c r="F37" s="11"/>
      <c r="G37" s="10"/>
      <c r="H37" s="10"/>
      <c r="I37" s="11"/>
      <c r="J37" s="10"/>
      <c r="K37" s="10"/>
      <c r="L37" s="11"/>
      <c r="M37" s="10"/>
      <c r="N37" s="10"/>
    </row>
    <row r="38" spans="1:15" x14ac:dyDescent="0.25">
      <c r="A38" s="10"/>
      <c r="B38" s="11"/>
      <c r="C38" s="10"/>
      <c r="D38" s="10"/>
      <c r="E38" s="10"/>
      <c r="F38" s="11"/>
      <c r="G38" s="10"/>
      <c r="H38" s="10"/>
      <c r="I38" s="11"/>
      <c r="J38" s="10"/>
      <c r="K38" s="10"/>
      <c r="L38" s="11"/>
      <c r="M38" s="10"/>
      <c r="N38" s="10"/>
    </row>
    <row r="39" spans="1:15" x14ac:dyDescent="0.25">
      <c r="A39" s="10"/>
      <c r="B39" s="11"/>
      <c r="C39" s="10"/>
      <c r="D39" s="10"/>
      <c r="E39" s="10"/>
      <c r="F39" s="11"/>
      <c r="G39" s="10"/>
      <c r="H39" s="10"/>
      <c r="I39" s="11"/>
      <c r="J39" s="10"/>
      <c r="K39" s="10"/>
      <c r="L39" s="11"/>
      <c r="M39" s="10"/>
      <c r="N39" s="10"/>
    </row>
    <row r="40" spans="1:15" x14ac:dyDescent="0.25">
      <c r="A40" s="10"/>
      <c r="B40" s="11"/>
      <c r="C40" s="10"/>
      <c r="D40" s="10"/>
      <c r="E40" s="10"/>
      <c r="F40" s="11"/>
      <c r="G40" s="10"/>
      <c r="H40" s="10"/>
      <c r="I40" s="11"/>
      <c r="J40" s="10"/>
      <c r="K40" s="10"/>
      <c r="L40" s="11"/>
      <c r="M40" s="10"/>
      <c r="N40" s="10"/>
    </row>
    <row r="41" spans="1:15" x14ac:dyDescent="0.25">
      <c r="A41" s="10"/>
      <c r="B41" s="11"/>
      <c r="C41" s="10"/>
      <c r="D41" s="10"/>
      <c r="E41" s="10"/>
      <c r="F41" s="11"/>
      <c r="G41" s="10"/>
      <c r="H41" s="10"/>
      <c r="I41" s="11"/>
      <c r="J41" s="10"/>
      <c r="K41" s="10"/>
      <c r="L41" s="11"/>
      <c r="M41" s="10"/>
      <c r="N41" s="10"/>
    </row>
    <row r="42" spans="1:15" x14ac:dyDescent="0.25">
      <c r="A42" s="10"/>
      <c r="B42" s="11"/>
      <c r="C42" s="10"/>
      <c r="D42" s="10"/>
      <c r="E42" s="10"/>
      <c r="F42" s="11"/>
      <c r="G42" s="10"/>
      <c r="H42" s="10"/>
      <c r="I42" s="11"/>
      <c r="J42" s="10"/>
      <c r="K42" s="10"/>
      <c r="L42" s="11"/>
      <c r="M42" s="10"/>
      <c r="N42" s="10"/>
    </row>
    <row r="43" spans="1:15" x14ac:dyDescent="0.25">
      <c r="A43" s="10"/>
      <c r="B43" s="12"/>
      <c r="C43" s="10"/>
      <c r="D43" s="10"/>
      <c r="E43" s="10"/>
      <c r="F43" s="12"/>
      <c r="G43" s="10"/>
      <c r="H43" s="10"/>
      <c r="I43" s="12"/>
      <c r="J43" s="10"/>
      <c r="K43" s="10"/>
      <c r="L43" s="12"/>
      <c r="M43" s="10"/>
      <c r="N43" s="10"/>
    </row>
    <row r="44" spans="1:15" x14ac:dyDescent="0.25">
      <c r="A44" s="10"/>
      <c r="B44" s="11"/>
      <c r="C44" s="10"/>
      <c r="D44" s="10"/>
      <c r="E44" s="10"/>
      <c r="F44" s="11"/>
      <c r="G44" s="10"/>
      <c r="H44" s="10"/>
      <c r="I44" s="11"/>
      <c r="J44" s="10"/>
      <c r="K44" s="10"/>
      <c r="L44" s="11"/>
      <c r="M44" s="10"/>
      <c r="N44" s="10"/>
    </row>
    <row r="45" spans="1:15" x14ac:dyDescent="0.25">
      <c r="A45" s="10"/>
      <c r="B45" s="11"/>
      <c r="C45" s="10"/>
      <c r="D45" s="10"/>
      <c r="E45" s="10"/>
      <c r="F45" s="11"/>
      <c r="G45" s="10"/>
      <c r="H45" s="10"/>
      <c r="I45" s="11"/>
      <c r="J45" s="10"/>
      <c r="K45" s="10"/>
      <c r="L45" s="11"/>
      <c r="M45" s="10"/>
      <c r="N45" s="10"/>
    </row>
    <row r="46" spans="1:15" x14ac:dyDescent="0.25">
      <c r="A46" s="10"/>
      <c r="B46" s="11"/>
      <c r="C46" s="10"/>
      <c r="D46" s="10"/>
      <c r="E46" s="10"/>
      <c r="F46" s="11"/>
      <c r="G46" s="10"/>
      <c r="H46" s="10"/>
      <c r="I46" s="11"/>
      <c r="J46" s="10"/>
      <c r="K46" s="10"/>
      <c r="L46" s="11"/>
      <c r="M46" s="10"/>
      <c r="N46" s="10"/>
    </row>
    <row r="47" spans="1:15" x14ac:dyDescent="0.25">
      <c r="A47" s="10"/>
      <c r="B47" s="12"/>
      <c r="C47" s="10"/>
      <c r="D47" s="10"/>
      <c r="E47" s="10"/>
      <c r="F47" s="12"/>
      <c r="G47" s="10"/>
      <c r="H47" s="10"/>
      <c r="I47" s="12"/>
      <c r="J47" s="10"/>
      <c r="K47" s="10"/>
      <c r="L47" s="12"/>
      <c r="M47" s="10"/>
      <c r="N47" s="10"/>
    </row>
    <row r="55" spans="3:10" x14ac:dyDescent="0.25">
      <c r="C55" s="3"/>
    </row>
    <row r="56" spans="3:10" x14ac:dyDescent="0.25">
      <c r="C56" s="3"/>
    </row>
    <row r="57" spans="3:10" x14ac:dyDescent="0.25">
      <c r="C57" s="3"/>
    </row>
    <row r="58" spans="3:10" x14ac:dyDescent="0.25">
      <c r="C58" s="3"/>
    </row>
    <row r="59" spans="3:10" x14ac:dyDescent="0.25">
      <c r="C59" s="3"/>
    </row>
    <row r="60" spans="3:10" x14ac:dyDescent="0.25">
      <c r="C60" s="3"/>
    </row>
    <row r="61" spans="3:10" x14ac:dyDescent="0.25">
      <c r="C61" s="3"/>
    </row>
    <row r="62" spans="3:10" x14ac:dyDescent="0.25">
      <c r="C62" s="3"/>
    </row>
    <row r="63" spans="3:10" x14ac:dyDescent="0.25">
      <c r="C63" s="3"/>
      <c r="I63" s="3"/>
      <c r="J63" s="3"/>
    </row>
    <row r="64" spans="3:10" x14ac:dyDescent="0.25">
      <c r="C64" s="3"/>
      <c r="I64" s="3"/>
      <c r="J64" s="3"/>
    </row>
    <row r="65" spans="3:10" x14ac:dyDescent="0.25">
      <c r="C65" s="3"/>
      <c r="I65" s="3"/>
      <c r="J65" s="3"/>
    </row>
    <row r="66" spans="3:10" x14ac:dyDescent="0.25">
      <c r="C66" s="3"/>
      <c r="I66" s="3"/>
      <c r="J66" s="3"/>
    </row>
    <row r="67" spans="3:10" x14ac:dyDescent="0.25">
      <c r="C67" s="3"/>
      <c r="I67" s="3"/>
      <c r="J67" s="3"/>
    </row>
    <row r="68" spans="3:10" x14ac:dyDescent="0.25">
      <c r="C68" s="3"/>
    </row>
    <row r="69" spans="3:10" x14ac:dyDescent="0.25">
      <c r="C69" s="3"/>
    </row>
    <row r="70" spans="3:10" x14ac:dyDescent="0.25">
      <c r="C70" s="3"/>
    </row>
    <row r="71" spans="3:10" x14ac:dyDescent="0.25">
      <c r="C71" s="3"/>
    </row>
    <row r="72" spans="3:10" x14ac:dyDescent="0.25">
      <c r="C72" s="3"/>
    </row>
    <row r="73" spans="3:10" x14ac:dyDescent="0.25">
      <c r="C73" s="3"/>
    </row>
    <row r="74" spans="3:10" x14ac:dyDescent="0.25">
      <c r="C74" s="3"/>
    </row>
    <row r="75" spans="3:10" x14ac:dyDescent="0.25">
      <c r="C75" s="3"/>
    </row>
    <row r="76" spans="3:10" x14ac:dyDescent="0.25">
      <c r="C76" s="3"/>
    </row>
    <row r="77" spans="3:10" x14ac:dyDescent="0.25">
      <c r="C77" s="3"/>
    </row>
    <row r="78" spans="3:10" x14ac:dyDescent="0.25">
      <c r="C78" s="3"/>
    </row>
    <row r="79" spans="3:10" x14ac:dyDescent="0.25">
      <c r="C79" s="3"/>
    </row>
    <row r="80" spans="3:10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2"/>
  <sheetViews>
    <sheetView zoomScale="85" zoomScaleNormal="85" workbookViewId="0">
      <selection activeCell="B10" sqref="B10"/>
    </sheetView>
  </sheetViews>
  <sheetFormatPr defaultRowHeight="15" x14ac:dyDescent="0.25"/>
  <cols>
    <col min="1" max="2" width="9.140625" style="2"/>
    <col min="3" max="3" width="11.140625" style="2" customWidth="1"/>
    <col min="4" max="5" width="9.140625" style="2"/>
    <col min="6" max="6" width="11" style="2" bestFit="1" customWidth="1"/>
    <col min="7" max="7" width="9.140625" style="2"/>
    <col min="8" max="8" width="10" style="2" bestFit="1" customWidth="1"/>
    <col min="9" max="9" width="11" style="2" bestFit="1" customWidth="1"/>
    <col min="10" max="10" width="9.140625" style="2"/>
    <col min="11" max="11" width="11.140625" style="2" customWidth="1"/>
    <col min="12" max="12" width="11" style="2" bestFit="1" customWidth="1"/>
    <col min="13" max="13" width="9.140625" style="2"/>
    <col min="14" max="14" width="8.7109375" style="2" bestFit="1" customWidth="1"/>
    <col min="15" max="16384" width="9.140625" style="2"/>
  </cols>
  <sheetData>
    <row r="2" spans="1:22" x14ac:dyDescent="0.25">
      <c r="B2" s="8">
        <v>5</v>
      </c>
      <c r="C2" s="2" t="s">
        <v>3</v>
      </c>
      <c r="D2" s="2" t="s">
        <v>6</v>
      </c>
      <c r="K2" s="3"/>
      <c r="L2" s="3"/>
    </row>
    <row r="3" spans="1:22" x14ac:dyDescent="0.25">
      <c r="B3" s="8">
        <v>261</v>
      </c>
      <c r="C3" s="2" t="s">
        <v>3</v>
      </c>
      <c r="D3" s="2" t="s">
        <v>7</v>
      </c>
      <c r="K3" s="3"/>
      <c r="L3" s="3"/>
      <c r="P3" s="3"/>
      <c r="Q3" s="3"/>
      <c r="R3" s="3"/>
      <c r="S3" s="3"/>
      <c r="T3" s="3"/>
      <c r="U3" s="3"/>
      <c r="V3" s="3"/>
    </row>
    <row r="4" spans="1:22" x14ac:dyDescent="0.25">
      <c r="D4" s="3"/>
      <c r="K4" s="3"/>
      <c r="L4" s="3"/>
    </row>
    <row r="5" spans="1:22" x14ac:dyDescent="0.25">
      <c r="C5" s="2" t="s">
        <v>29</v>
      </c>
      <c r="D5" s="3"/>
      <c r="E5" s="2" t="s">
        <v>27</v>
      </c>
      <c r="G5" s="2" t="s">
        <v>28</v>
      </c>
      <c r="K5" s="3"/>
      <c r="L5" s="3"/>
    </row>
    <row r="6" spans="1:22" x14ac:dyDescent="0.25">
      <c r="B6" s="3">
        <v>1</v>
      </c>
      <c r="C6" s="3">
        <f>B6/70</f>
        <v>1.4285714285714285E-2</v>
      </c>
      <c r="D6" s="3">
        <f>D7</f>
        <v>2.5249999999999999E-3</v>
      </c>
      <c r="E6" s="3">
        <v>1</v>
      </c>
      <c r="F6" s="3">
        <f>D6</f>
        <v>2.5249999999999999E-3</v>
      </c>
      <c r="G6" s="3">
        <v>1</v>
      </c>
      <c r="H6" s="3">
        <f>H7</f>
        <v>1.2845306743432199E-2</v>
      </c>
      <c r="K6" s="3"/>
      <c r="L6" s="3"/>
    </row>
    <row r="7" spans="1:22" x14ac:dyDescent="0.25">
      <c r="B7" s="3">
        <f>B14</f>
        <v>1E+20</v>
      </c>
      <c r="C7" s="3">
        <f t="shared" ref="C7:C8" si="0">B7/70</f>
        <v>1.4285714285714286E+18</v>
      </c>
      <c r="D7" s="3">
        <f>B16</f>
        <v>2.5249999999999999E-3</v>
      </c>
      <c r="E7" s="3">
        <f>B7/300</f>
        <v>3.3333333333333331E+17</v>
      </c>
      <c r="F7" s="3">
        <f t="shared" ref="F7:F8" si="1">D7</f>
        <v>2.5249999999999999E-3</v>
      </c>
      <c r="G7" s="3">
        <f>B7/4000</f>
        <v>2.5E+16</v>
      </c>
      <c r="H7" s="3">
        <f>255740000*G7^-0.62807</f>
        <v>1.2845306743432199E-2</v>
      </c>
      <c r="K7" s="3"/>
      <c r="L7" s="3"/>
    </row>
    <row r="8" spans="1:22" x14ac:dyDescent="0.25">
      <c r="B8" s="3">
        <f>H14</f>
        <v>1E+22</v>
      </c>
      <c r="C8" s="3">
        <f t="shared" si="0"/>
        <v>1.4285714285714286E+20</v>
      </c>
      <c r="D8" s="3">
        <f>H16</f>
        <v>1.3999999999999999E-4</v>
      </c>
      <c r="E8" s="3">
        <f>B8/300</f>
        <v>3.3333333333333332E+19</v>
      </c>
      <c r="F8" s="3">
        <f t="shared" si="1"/>
        <v>1.3999999999999999E-4</v>
      </c>
      <c r="G8" s="3">
        <f>B8/4000</f>
        <v>2.5E+18</v>
      </c>
      <c r="H8" s="3">
        <f>255740000*G8^-0.62807</f>
        <v>7.1220411658332494E-4</v>
      </c>
      <c r="K8" s="3"/>
      <c r="L8" s="3"/>
    </row>
    <row r="9" spans="1:22" x14ac:dyDescent="0.25">
      <c r="K9" s="3"/>
      <c r="L9" s="3"/>
      <c r="Q9" s="3"/>
      <c r="R9" s="3"/>
    </row>
    <row r="10" spans="1:22" x14ac:dyDescent="0.25">
      <c r="B10" s="4">
        <v>7.41E+16</v>
      </c>
      <c r="C10" s="2" t="s">
        <v>0</v>
      </c>
      <c r="D10" s="2" t="s">
        <v>10</v>
      </c>
      <c r="Q10" s="3"/>
      <c r="R10" s="3"/>
    </row>
    <row r="11" spans="1:22" x14ac:dyDescent="0.25">
      <c r="B11" s="9">
        <f>B3/100</f>
        <v>2.61</v>
      </c>
      <c r="C11" s="2" t="s">
        <v>8</v>
      </c>
      <c r="D11" s="2" t="s">
        <v>9</v>
      </c>
      <c r="Q11" s="3"/>
      <c r="R11" s="3"/>
    </row>
    <row r="13" spans="1:22" x14ac:dyDescent="0.25">
      <c r="B13" s="2" t="s">
        <v>30</v>
      </c>
    </row>
    <row r="14" spans="1:22" x14ac:dyDescent="0.25">
      <c r="A14" s="2" t="s">
        <v>22</v>
      </c>
      <c r="B14" s="3">
        <v>1E+20</v>
      </c>
      <c r="C14" s="2" t="s">
        <v>4</v>
      </c>
      <c r="D14" s="2" t="s">
        <v>11</v>
      </c>
      <c r="E14" s="3">
        <v>1E+21</v>
      </c>
      <c r="F14" s="2" t="s">
        <v>4</v>
      </c>
      <c r="G14" s="2" t="s">
        <v>14</v>
      </c>
      <c r="H14" s="3">
        <v>1E+22</v>
      </c>
      <c r="I14" s="2" t="s">
        <v>4</v>
      </c>
      <c r="J14" s="2" t="s">
        <v>17</v>
      </c>
      <c r="K14" s="3">
        <v>9.9999999999999992E+22</v>
      </c>
      <c r="L14" s="2" t="s">
        <v>4</v>
      </c>
      <c r="M14" s="2" t="s">
        <v>17</v>
      </c>
      <c r="N14" s="3">
        <f>$B$10/$B$11*N15</f>
        <v>1.4678045977011495E+23</v>
      </c>
      <c r="O14" s="3">
        <f>$B$10/$B$11*O15</f>
        <v>1.4678045977011495E+24</v>
      </c>
    </row>
    <row r="15" spans="1:22" x14ac:dyDescent="0.25">
      <c r="A15" s="2" t="s">
        <v>23</v>
      </c>
      <c r="B15" s="5">
        <f>B14*$B$11/$B$10</f>
        <v>3522.267206477733</v>
      </c>
      <c r="C15" s="2" t="s">
        <v>2</v>
      </c>
      <c r="D15" s="2" t="s">
        <v>12</v>
      </c>
      <c r="E15" s="5">
        <f>E14*$B$11/$B$10</f>
        <v>35222.672064777325</v>
      </c>
      <c r="F15" s="2" t="s">
        <v>2</v>
      </c>
      <c r="G15" s="2" t="s">
        <v>12</v>
      </c>
      <c r="H15" s="5">
        <f>H14*$B$11/$B$10</f>
        <v>352226.72064777324</v>
      </c>
      <c r="I15" s="2" t="s">
        <v>2</v>
      </c>
      <c r="J15" s="2" t="s">
        <v>12</v>
      </c>
      <c r="K15" s="5">
        <f>K14*$B$11/$B$10</f>
        <v>3522267.2064777324</v>
      </c>
      <c r="L15" s="2" t="s">
        <v>2</v>
      </c>
      <c r="M15" s="2" t="s">
        <v>12</v>
      </c>
      <c r="N15" s="3">
        <v>5170000</v>
      </c>
      <c r="O15" s="3">
        <v>51700000</v>
      </c>
    </row>
    <row r="16" spans="1:22" x14ac:dyDescent="0.25">
      <c r="B16" s="3">
        <v>2.5249999999999999E-3</v>
      </c>
      <c r="C16" s="2" t="s">
        <v>5</v>
      </c>
      <c r="D16" s="2" t="s">
        <v>13</v>
      </c>
      <c r="E16" s="3">
        <v>6.1229999999999998E-4</v>
      </c>
      <c r="F16" s="2" t="s">
        <v>5</v>
      </c>
      <c r="G16" s="2" t="s">
        <v>13</v>
      </c>
      <c r="H16" s="3">
        <v>1.3999999999999999E-4</v>
      </c>
      <c r="I16" s="2" t="s">
        <v>5</v>
      </c>
      <c r="J16" s="2" t="s">
        <v>13</v>
      </c>
      <c r="K16" s="3"/>
      <c r="L16" s="2" t="s">
        <v>5</v>
      </c>
      <c r="M16" s="2" t="s">
        <v>13</v>
      </c>
    </row>
    <row r="17" spans="1:15" x14ac:dyDescent="0.25">
      <c r="B17" s="5">
        <f>B16*$B$10*4.14E-20</f>
        <v>7.7460435000000007E-6</v>
      </c>
      <c r="C17" s="2" t="s">
        <v>1</v>
      </c>
      <c r="D17" s="2" t="s">
        <v>18</v>
      </c>
      <c r="E17" s="5">
        <f>E16*$B$10*4.14E-20</f>
        <v>1.8783772020000002E-6</v>
      </c>
      <c r="F17" s="2" t="s">
        <v>1</v>
      </c>
      <c r="G17" s="2" t="s">
        <v>18</v>
      </c>
      <c r="H17" s="5">
        <f>H16*$B$10*4.14E-20</f>
        <v>4.2948360000000004E-7</v>
      </c>
      <c r="I17" s="2" t="s">
        <v>1</v>
      </c>
      <c r="J17" s="2" t="s">
        <v>18</v>
      </c>
      <c r="K17" s="5">
        <f>K16*$B$10*4.14E-20</f>
        <v>0</v>
      </c>
      <c r="L17" s="2" t="s">
        <v>1</v>
      </c>
      <c r="M17" s="2" t="s">
        <v>18</v>
      </c>
    </row>
    <row r="18" spans="1:15" x14ac:dyDescent="0.25">
      <c r="A18" s="2" t="s">
        <v>24</v>
      </c>
      <c r="B18" s="6"/>
      <c r="C18" s="2" t="s">
        <v>1</v>
      </c>
      <c r="E18" s="6"/>
      <c r="F18" s="2" t="s">
        <v>1</v>
      </c>
      <c r="H18" s="6"/>
      <c r="I18" s="2" t="s">
        <v>1</v>
      </c>
      <c r="K18" s="6"/>
      <c r="L18" s="2" t="s">
        <v>1</v>
      </c>
      <c r="N18" s="6"/>
      <c r="O18" s="6"/>
    </row>
    <row r="19" spans="1:15" x14ac:dyDescent="0.25">
      <c r="B19" s="5">
        <f>B18/4.14E-20</f>
        <v>0</v>
      </c>
      <c r="C19" s="2" t="s">
        <v>16</v>
      </c>
      <c r="E19" s="5">
        <f>E18/4.14E-20</f>
        <v>0</v>
      </c>
      <c r="F19" s="2" t="s">
        <v>16</v>
      </c>
      <c r="H19" s="5">
        <f>H18/4.14E-20</f>
        <v>0</v>
      </c>
      <c r="I19" s="2" t="s">
        <v>16</v>
      </c>
      <c r="K19" s="5">
        <f>K18/4.14E-20</f>
        <v>0</v>
      </c>
      <c r="L19" s="2" t="s">
        <v>16</v>
      </c>
      <c r="N19" s="5">
        <f>N18/4.14E-20</f>
        <v>0</v>
      </c>
      <c r="O19" s="5">
        <f>O18/4.14E-20</f>
        <v>0</v>
      </c>
    </row>
    <row r="20" spans="1:15" x14ac:dyDescent="0.25">
      <c r="B20" s="5">
        <f>B19/$B$10</f>
        <v>0</v>
      </c>
      <c r="C20" s="2" t="s">
        <v>5</v>
      </c>
      <c r="E20" s="5">
        <f>E19/$B$10</f>
        <v>0</v>
      </c>
      <c r="F20" s="2" t="s">
        <v>5</v>
      </c>
      <c r="H20" s="5">
        <f>H19/$B$10</f>
        <v>0</v>
      </c>
      <c r="I20" s="2" t="s">
        <v>5</v>
      </c>
      <c r="K20" s="5">
        <f>K19/$B$10</f>
        <v>0</v>
      </c>
      <c r="L20" s="2" t="s">
        <v>5</v>
      </c>
      <c r="N20" s="5">
        <f>N19/$B$10</f>
        <v>0</v>
      </c>
      <c r="O20" s="5">
        <f>O19/$B$10</f>
        <v>0</v>
      </c>
    </row>
    <row r="21" spans="1:15" x14ac:dyDescent="0.25">
      <c r="B21" s="7">
        <f>B20/B$16</f>
        <v>0</v>
      </c>
      <c r="C21" s="2" t="s">
        <v>15</v>
      </c>
      <c r="E21" s="7">
        <f>E20/E$16</f>
        <v>0</v>
      </c>
      <c r="F21" s="2" t="s">
        <v>15</v>
      </c>
      <c r="H21" s="7">
        <f>H20/H16</f>
        <v>0</v>
      </c>
      <c r="I21" s="2" t="s">
        <v>15</v>
      </c>
      <c r="K21" s="7" t="e">
        <f>K20/K16</f>
        <v>#DIV/0!</v>
      </c>
      <c r="L21" s="2" t="s">
        <v>15</v>
      </c>
      <c r="N21" s="7"/>
      <c r="O21" s="7"/>
    </row>
    <row r="22" spans="1:15" x14ac:dyDescent="0.25">
      <c r="A22" s="2" t="s">
        <v>25</v>
      </c>
      <c r="B22" s="6"/>
      <c r="C22" s="2" t="s">
        <v>1</v>
      </c>
      <c r="E22" s="6"/>
      <c r="F22" s="2" t="s">
        <v>1</v>
      </c>
      <c r="H22" s="6"/>
      <c r="I22" s="2" t="s">
        <v>1</v>
      </c>
      <c r="K22" s="6"/>
      <c r="L22" s="2" t="s">
        <v>1</v>
      </c>
      <c r="N22" s="6"/>
      <c r="O22" s="6"/>
    </row>
    <row r="23" spans="1:15" x14ac:dyDescent="0.25">
      <c r="A23" s="2" t="s">
        <v>26</v>
      </c>
      <c r="B23" s="5">
        <f>B22/4.14E-20</f>
        <v>0</v>
      </c>
      <c r="C23" s="2" t="s">
        <v>16</v>
      </c>
      <c r="E23" s="5">
        <f>E22/4.14E-20</f>
        <v>0</v>
      </c>
      <c r="F23" s="2" t="s">
        <v>16</v>
      </c>
      <c r="H23" s="5">
        <f>H22/4.14E-20</f>
        <v>0</v>
      </c>
      <c r="I23" s="2" t="s">
        <v>16</v>
      </c>
      <c r="K23" s="5">
        <f>K22/4.14E-20</f>
        <v>0</v>
      </c>
      <c r="L23" s="2" t="s">
        <v>16</v>
      </c>
      <c r="N23" s="5">
        <f>N22/4.14E-20</f>
        <v>0</v>
      </c>
      <c r="O23" s="5">
        <f>O22/4.14E-20</f>
        <v>0</v>
      </c>
    </row>
    <row r="24" spans="1:15" x14ac:dyDescent="0.25">
      <c r="B24" s="5">
        <f>B23/$B$10</f>
        <v>0</v>
      </c>
      <c r="C24" s="2" t="s">
        <v>5</v>
      </c>
      <c r="E24" s="5">
        <f>E23/$B$10</f>
        <v>0</v>
      </c>
      <c r="F24" s="2" t="s">
        <v>5</v>
      </c>
      <c r="H24" s="5">
        <f>H23/$B$10</f>
        <v>0</v>
      </c>
      <c r="I24" s="2" t="s">
        <v>5</v>
      </c>
      <c r="K24" s="5">
        <f>K23/$B$10</f>
        <v>0</v>
      </c>
      <c r="L24" s="2" t="s">
        <v>5</v>
      </c>
      <c r="N24" s="5">
        <f>N23/$B$10</f>
        <v>0</v>
      </c>
      <c r="O24" s="5">
        <f>O23/$B$10</f>
        <v>0</v>
      </c>
    </row>
    <row r="25" spans="1:15" x14ac:dyDescent="0.25">
      <c r="B25" s="7">
        <f>B24/B$16</f>
        <v>0</v>
      </c>
      <c r="C25" s="2" t="s">
        <v>15</v>
      </c>
      <c r="E25" s="7">
        <f>E24/E$16</f>
        <v>0</v>
      </c>
      <c r="F25" s="2" t="s">
        <v>15</v>
      </c>
      <c r="H25" s="7">
        <f>H24/H$16</f>
        <v>0</v>
      </c>
      <c r="I25" s="2" t="s">
        <v>15</v>
      </c>
      <c r="K25" s="7" t="e">
        <f>K24/K$16</f>
        <v>#DIV/0!</v>
      </c>
      <c r="L25" s="2" t="s">
        <v>15</v>
      </c>
      <c r="N25" s="7"/>
      <c r="O25" s="7"/>
    </row>
    <row r="26" spans="1:15" x14ac:dyDescent="0.25">
      <c r="A26" s="2" t="s">
        <v>27</v>
      </c>
      <c r="B26" s="6">
        <v>3.00546E-6</v>
      </c>
      <c r="C26" s="2" t="s">
        <v>1</v>
      </c>
      <c r="E26" s="6">
        <v>9.2159999999999999E-7</v>
      </c>
      <c r="F26" s="2" t="s">
        <v>1</v>
      </c>
      <c r="H26" s="6">
        <v>2.2263700000000001E-7</v>
      </c>
      <c r="I26" s="2" t="s">
        <v>1</v>
      </c>
      <c r="K26" s="6"/>
      <c r="L26" s="2" t="s">
        <v>1</v>
      </c>
      <c r="N26" s="6"/>
      <c r="O26" s="6"/>
    </row>
    <row r="27" spans="1:15" x14ac:dyDescent="0.25">
      <c r="B27" s="5">
        <f>B26/4.14E-20</f>
        <v>72595652173913.047</v>
      </c>
      <c r="C27" s="2" t="s">
        <v>16</v>
      </c>
      <c r="E27" s="5">
        <f>E26/4.14E-20</f>
        <v>22260869565217.391</v>
      </c>
      <c r="F27" s="2" t="s">
        <v>16</v>
      </c>
      <c r="H27" s="5">
        <f>H26/4.14E-20</f>
        <v>5377705314009.6621</v>
      </c>
      <c r="I27" s="2" t="s">
        <v>16</v>
      </c>
      <c r="K27" s="5">
        <f>K26/4.14E-20</f>
        <v>0</v>
      </c>
      <c r="L27" s="2" t="s">
        <v>16</v>
      </c>
      <c r="N27" s="5">
        <f>N26/4.14E-20</f>
        <v>0</v>
      </c>
      <c r="O27" s="5">
        <f>O26/4.14E-20</f>
        <v>0</v>
      </c>
    </row>
    <row r="28" spans="1:15" x14ac:dyDescent="0.25">
      <c r="B28" s="5">
        <f>B27/$B$10</f>
        <v>9.7969840990435957E-4</v>
      </c>
      <c r="C28" s="2" t="s">
        <v>5</v>
      </c>
      <c r="E28" s="5">
        <f>E27/$B$10</f>
        <v>3.0041659332277179E-4</v>
      </c>
      <c r="F28" s="2" t="s">
        <v>5</v>
      </c>
      <c r="H28" s="5">
        <f>H27/$B$10</f>
        <v>7.2573620971790316E-5</v>
      </c>
      <c r="I28" s="2" t="s">
        <v>5</v>
      </c>
      <c r="K28" s="5">
        <f>K27/$B$10</f>
        <v>0</v>
      </c>
      <c r="L28" s="2" t="s">
        <v>5</v>
      </c>
      <c r="N28" s="5">
        <f>N27/$B$10</f>
        <v>0</v>
      </c>
      <c r="O28" s="5">
        <f>O27/$B$10</f>
        <v>0</v>
      </c>
    </row>
    <row r="29" spans="1:15" x14ac:dyDescent="0.25">
      <c r="B29" s="7">
        <f>B28/B$16</f>
        <v>0.38799937025915232</v>
      </c>
      <c r="C29" s="2" t="s">
        <v>15</v>
      </c>
      <c r="E29" s="7">
        <f>E28/E$16</f>
        <v>0.49063627849546271</v>
      </c>
      <c r="F29" s="2" t="s">
        <v>15</v>
      </c>
      <c r="H29" s="7">
        <f>H28/H$16</f>
        <v>0.51838300694135941</v>
      </c>
      <c r="I29" s="2" t="s">
        <v>15</v>
      </c>
      <c r="K29" s="7" t="e">
        <f>K28/K$16</f>
        <v>#DIV/0!</v>
      </c>
      <c r="L29" s="2" t="s">
        <v>15</v>
      </c>
      <c r="N29" s="7"/>
      <c r="O29" s="7"/>
    </row>
    <row r="30" spans="1:15" x14ac:dyDescent="0.25">
      <c r="A30" s="2" t="s">
        <v>28</v>
      </c>
      <c r="B30" s="6">
        <v>3.9313799999999996E-6</v>
      </c>
      <c r="C30" s="2" t="s">
        <v>1</v>
      </c>
      <c r="E30" s="6">
        <v>9.4631299999999998E-7</v>
      </c>
      <c r="F30" s="2" t="s">
        <v>1</v>
      </c>
      <c r="H30" s="6">
        <v>2.23187E-7</v>
      </c>
      <c r="I30" s="2" t="s">
        <v>1</v>
      </c>
      <c r="K30" s="6"/>
      <c r="L30" s="2" t="s">
        <v>1</v>
      </c>
      <c r="N30" s="6"/>
      <c r="O30" s="6"/>
    </row>
    <row r="31" spans="1:15" x14ac:dyDescent="0.25">
      <c r="B31" s="5">
        <f>B30/4.14E-20</f>
        <v>94960869565217.375</v>
      </c>
      <c r="C31" s="2" t="s">
        <v>16</v>
      </c>
      <c r="E31" s="5">
        <f>E30/4.14E-20</f>
        <v>22857801932367.148</v>
      </c>
      <c r="F31" s="2" t="s">
        <v>16</v>
      </c>
      <c r="H31" s="5">
        <f>H30/4.14E-20</f>
        <v>5390990338164.251</v>
      </c>
      <c r="I31" s="2" t="s">
        <v>16</v>
      </c>
      <c r="K31" s="5">
        <f>K30/4.14E-20</f>
        <v>0</v>
      </c>
      <c r="L31" s="2" t="s">
        <v>16</v>
      </c>
      <c r="N31" s="5">
        <f>N30/4.14E-20</f>
        <v>0</v>
      </c>
      <c r="O31" s="5">
        <f>O30/4.14E-20</f>
        <v>0</v>
      </c>
    </row>
    <row r="32" spans="1:15" x14ac:dyDescent="0.25">
      <c r="B32" s="5">
        <f>B31/$B$10</f>
        <v>1.2815232060083316E-3</v>
      </c>
      <c r="C32" s="2" t="s">
        <v>5</v>
      </c>
      <c r="E32" s="5">
        <f>E31/$B$10</f>
        <v>3.0847236076069027E-4</v>
      </c>
      <c r="F32" s="2" t="s">
        <v>5</v>
      </c>
      <c r="H32" s="5">
        <f>H31/$B$10</f>
        <v>7.2752906048100557E-5</v>
      </c>
      <c r="I32" s="2" t="s">
        <v>5</v>
      </c>
      <c r="K32" s="5">
        <f>K31/$B$10</f>
        <v>0</v>
      </c>
      <c r="L32" s="2" t="s">
        <v>5</v>
      </c>
      <c r="N32" s="5">
        <f>N31/$B$10</f>
        <v>0</v>
      </c>
      <c r="O32" s="5">
        <f>O31/$B$10</f>
        <v>0</v>
      </c>
    </row>
    <row r="33" spans="1:15" x14ac:dyDescent="0.25">
      <c r="B33" s="7">
        <f>B32/B$16</f>
        <v>0.50753394297359666</v>
      </c>
      <c r="C33" s="2" t="s">
        <v>15</v>
      </c>
      <c r="E33" s="7">
        <f>E32/E$16</f>
        <v>0.50379284788615109</v>
      </c>
      <c r="F33" s="2" t="s">
        <v>15</v>
      </c>
      <c r="H33" s="7">
        <f>H32/H$16</f>
        <v>0.51966361462928978</v>
      </c>
      <c r="I33" s="2" t="s">
        <v>15</v>
      </c>
      <c r="K33" s="7" t="e">
        <f>K32/K$16</f>
        <v>#DIV/0!</v>
      </c>
      <c r="L33" s="2" t="s">
        <v>15</v>
      </c>
      <c r="N33" s="7"/>
      <c r="O33" s="7"/>
    </row>
    <row r="35" spans="1:15" x14ac:dyDescent="0.25">
      <c r="A35" s="10"/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 spans="1:15" x14ac:dyDescent="0.25">
      <c r="A36" s="10"/>
      <c r="B36" s="11"/>
      <c r="C36" s="10"/>
      <c r="D36" s="10"/>
      <c r="E36" s="10"/>
      <c r="F36" s="11"/>
      <c r="G36" s="10"/>
      <c r="H36" s="10"/>
      <c r="I36" s="11"/>
      <c r="J36" s="10"/>
      <c r="K36" s="10"/>
      <c r="L36" s="11"/>
      <c r="M36" s="10"/>
      <c r="N36" s="10"/>
    </row>
    <row r="37" spans="1:15" x14ac:dyDescent="0.25">
      <c r="A37" s="10"/>
      <c r="B37" s="11"/>
      <c r="C37" s="10"/>
      <c r="D37" s="10"/>
      <c r="E37" s="10"/>
      <c r="F37" s="11"/>
      <c r="G37" s="10"/>
      <c r="H37" s="10"/>
      <c r="I37" s="11"/>
      <c r="J37" s="10"/>
      <c r="K37" s="10"/>
      <c r="L37" s="11"/>
      <c r="M37" s="10"/>
      <c r="N37" s="10"/>
    </row>
    <row r="38" spans="1:15" x14ac:dyDescent="0.25">
      <c r="A38" s="10"/>
      <c r="B38" s="11"/>
      <c r="C38" s="10"/>
      <c r="D38" s="10"/>
      <c r="E38" s="10"/>
      <c r="F38" s="11"/>
      <c r="G38" s="10"/>
      <c r="H38" s="10"/>
      <c r="I38" s="11"/>
      <c r="J38" s="10"/>
      <c r="K38" s="10"/>
      <c r="L38" s="11"/>
      <c r="M38" s="10"/>
      <c r="N38" s="10"/>
    </row>
    <row r="39" spans="1:15" x14ac:dyDescent="0.25">
      <c r="A39" s="10"/>
      <c r="B39" s="11"/>
      <c r="C39" s="10"/>
      <c r="D39" s="10"/>
      <c r="E39" s="10"/>
      <c r="F39" s="11"/>
      <c r="G39" s="10"/>
      <c r="H39" s="10"/>
      <c r="I39" s="11"/>
      <c r="J39" s="10"/>
      <c r="K39" s="10"/>
      <c r="L39" s="11"/>
      <c r="M39" s="10"/>
      <c r="N39" s="10"/>
    </row>
    <row r="40" spans="1:15" x14ac:dyDescent="0.25">
      <c r="A40" s="10"/>
      <c r="B40" s="11"/>
      <c r="C40" s="10"/>
      <c r="D40" s="10"/>
      <c r="E40" s="10"/>
      <c r="F40" s="11"/>
      <c r="G40" s="10"/>
      <c r="H40" s="10"/>
      <c r="I40" s="11"/>
      <c r="J40" s="10"/>
      <c r="K40" s="10"/>
      <c r="L40" s="11"/>
      <c r="M40" s="10"/>
      <c r="N40" s="10"/>
    </row>
    <row r="41" spans="1:15" x14ac:dyDescent="0.25">
      <c r="A41" s="10"/>
      <c r="B41" s="11"/>
      <c r="C41" s="10"/>
      <c r="D41" s="10"/>
      <c r="E41" s="10"/>
      <c r="F41" s="11"/>
      <c r="G41" s="10"/>
      <c r="H41" s="10"/>
      <c r="I41" s="11"/>
      <c r="J41" s="10"/>
      <c r="K41" s="10"/>
      <c r="L41" s="11"/>
      <c r="M41" s="10"/>
      <c r="N41" s="10"/>
    </row>
    <row r="42" spans="1:15" x14ac:dyDescent="0.25">
      <c r="A42" s="10"/>
      <c r="B42" s="11"/>
      <c r="C42" s="10"/>
      <c r="D42" s="10"/>
      <c r="E42" s="10"/>
      <c r="F42" s="11"/>
      <c r="G42" s="10"/>
      <c r="H42" s="10"/>
      <c r="I42" s="11"/>
      <c r="J42" s="10"/>
      <c r="K42" s="10"/>
      <c r="L42" s="11"/>
      <c r="M42" s="10"/>
      <c r="N42" s="10"/>
    </row>
    <row r="43" spans="1:15" x14ac:dyDescent="0.25">
      <c r="A43" s="10"/>
      <c r="B43" s="12"/>
      <c r="C43" s="10"/>
      <c r="D43" s="10"/>
      <c r="E43" s="10"/>
      <c r="F43" s="12"/>
      <c r="G43" s="10"/>
      <c r="H43" s="10"/>
      <c r="I43" s="12"/>
      <c r="J43" s="10"/>
      <c r="K43" s="10"/>
      <c r="L43" s="12"/>
      <c r="M43" s="10"/>
      <c r="N43" s="10"/>
    </row>
    <row r="44" spans="1:15" x14ac:dyDescent="0.25">
      <c r="A44" s="10"/>
      <c r="B44" s="11"/>
      <c r="C44" s="10"/>
      <c r="D44" s="10"/>
      <c r="E44" s="10"/>
      <c r="F44" s="11"/>
      <c r="G44" s="10"/>
      <c r="H44" s="10"/>
      <c r="I44" s="11"/>
      <c r="J44" s="10"/>
      <c r="K44" s="10"/>
      <c r="L44" s="11"/>
      <c r="M44" s="10"/>
      <c r="N44" s="10"/>
    </row>
    <row r="45" spans="1:15" x14ac:dyDescent="0.25">
      <c r="A45" s="10"/>
      <c r="B45" s="11"/>
      <c r="C45" s="10"/>
      <c r="D45" s="10"/>
      <c r="E45" s="10"/>
      <c r="F45" s="11"/>
      <c r="G45" s="10"/>
      <c r="H45" s="10"/>
      <c r="I45" s="11"/>
      <c r="J45" s="10"/>
      <c r="K45" s="10"/>
      <c r="L45" s="11"/>
      <c r="M45" s="10"/>
      <c r="N45" s="10"/>
    </row>
    <row r="46" spans="1:15" x14ac:dyDescent="0.25">
      <c r="A46" s="10"/>
      <c r="B46" s="11"/>
      <c r="C46" s="10"/>
      <c r="D46" s="10"/>
      <c r="E46" s="10"/>
      <c r="F46" s="11"/>
      <c r="G46" s="10"/>
      <c r="H46" s="10"/>
      <c r="I46" s="11"/>
      <c r="J46" s="10"/>
      <c r="K46" s="10"/>
      <c r="L46" s="11"/>
      <c r="M46" s="10"/>
      <c r="N46" s="10"/>
    </row>
    <row r="47" spans="1:15" x14ac:dyDescent="0.25">
      <c r="A47" s="10"/>
      <c r="B47" s="12"/>
      <c r="C47" s="10"/>
      <c r="D47" s="10"/>
      <c r="E47" s="10"/>
      <c r="F47" s="12"/>
      <c r="G47" s="10"/>
      <c r="H47" s="10"/>
      <c r="I47" s="12"/>
      <c r="J47" s="10"/>
      <c r="K47" s="10"/>
      <c r="L47" s="12"/>
      <c r="M47" s="10"/>
      <c r="N47" s="10"/>
    </row>
    <row r="55" spans="3:10" x14ac:dyDescent="0.25">
      <c r="C55" s="3"/>
    </row>
    <row r="56" spans="3:10" x14ac:dyDescent="0.25">
      <c r="C56" s="3"/>
    </row>
    <row r="57" spans="3:10" x14ac:dyDescent="0.25">
      <c r="C57" s="3"/>
    </row>
    <row r="58" spans="3:10" x14ac:dyDescent="0.25">
      <c r="C58" s="3"/>
    </row>
    <row r="59" spans="3:10" x14ac:dyDescent="0.25">
      <c r="C59" s="3"/>
    </row>
    <row r="60" spans="3:10" x14ac:dyDescent="0.25">
      <c r="C60" s="3"/>
    </row>
    <row r="61" spans="3:10" x14ac:dyDescent="0.25">
      <c r="C61" s="3"/>
    </row>
    <row r="62" spans="3:10" x14ac:dyDescent="0.25">
      <c r="C62" s="3"/>
    </row>
    <row r="63" spans="3:10" x14ac:dyDescent="0.25">
      <c r="C63" s="3"/>
      <c r="I63" s="3"/>
      <c r="J63" s="3"/>
    </row>
    <row r="64" spans="3:10" x14ac:dyDescent="0.25">
      <c r="C64" s="3"/>
      <c r="I64" s="3"/>
      <c r="J64" s="3"/>
    </row>
    <row r="65" spans="3:10" x14ac:dyDescent="0.25">
      <c r="C65" s="3"/>
      <c r="I65" s="3"/>
      <c r="J65" s="3"/>
    </row>
    <row r="66" spans="3:10" x14ac:dyDescent="0.25">
      <c r="C66" s="3"/>
      <c r="I66" s="3"/>
      <c r="J66" s="3"/>
    </row>
    <row r="67" spans="3:10" x14ac:dyDescent="0.25">
      <c r="C67" s="3"/>
      <c r="I67" s="3"/>
      <c r="J67" s="3"/>
    </row>
    <row r="68" spans="3:10" x14ac:dyDescent="0.25">
      <c r="C68" s="3"/>
    </row>
    <row r="69" spans="3:10" x14ac:dyDescent="0.25">
      <c r="C69" s="3"/>
    </row>
    <row r="70" spans="3:10" x14ac:dyDescent="0.25">
      <c r="C70" s="3"/>
    </row>
    <row r="71" spans="3:10" x14ac:dyDescent="0.25">
      <c r="C71" s="3"/>
    </row>
    <row r="72" spans="3:10" x14ac:dyDescent="0.25">
      <c r="C72" s="3"/>
    </row>
    <row r="73" spans="3:10" x14ac:dyDescent="0.25">
      <c r="C73" s="3"/>
    </row>
    <row r="74" spans="3:10" x14ac:dyDescent="0.25">
      <c r="C74" s="3"/>
    </row>
    <row r="75" spans="3:10" x14ac:dyDescent="0.25">
      <c r="C75" s="3"/>
    </row>
    <row r="76" spans="3:10" x14ac:dyDescent="0.25">
      <c r="C76" s="3"/>
    </row>
    <row r="77" spans="3:10" x14ac:dyDescent="0.25">
      <c r="C77" s="3"/>
    </row>
    <row r="78" spans="3:10" x14ac:dyDescent="0.25">
      <c r="C78" s="3"/>
    </row>
    <row r="79" spans="3:10" x14ac:dyDescent="0.25">
      <c r="C79" s="3"/>
    </row>
    <row r="80" spans="3:10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2"/>
  <sheetViews>
    <sheetView zoomScale="85" zoomScaleNormal="85" workbookViewId="0">
      <selection activeCell="B10" sqref="B10"/>
    </sheetView>
  </sheetViews>
  <sheetFormatPr defaultRowHeight="15" x14ac:dyDescent="0.25"/>
  <cols>
    <col min="1" max="2" width="9.140625" style="2"/>
    <col min="3" max="3" width="11.140625" style="2" customWidth="1"/>
    <col min="4" max="5" width="9.140625" style="2"/>
    <col min="6" max="6" width="11" style="2" bestFit="1" customWidth="1"/>
    <col min="7" max="7" width="9.140625" style="2"/>
    <col min="8" max="8" width="10" style="2" bestFit="1" customWidth="1"/>
    <col min="9" max="9" width="11" style="2" bestFit="1" customWidth="1"/>
    <col min="10" max="10" width="9.140625" style="2"/>
    <col min="11" max="11" width="11.140625" style="2" customWidth="1"/>
    <col min="12" max="12" width="11" style="2" bestFit="1" customWidth="1"/>
    <col min="13" max="13" width="9.140625" style="2"/>
    <col min="14" max="14" width="8.7109375" style="2" bestFit="1" customWidth="1"/>
    <col min="15" max="16384" width="9.140625" style="2"/>
  </cols>
  <sheetData>
    <row r="2" spans="1:22" x14ac:dyDescent="0.25">
      <c r="B2" s="8">
        <v>5</v>
      </c>
      <c r="C2" s="2" t="s">
        <v>3</v>
      </c>
      <c r="D2" s="2" t="s">
        <v>6</v>
      </c>
      <c r="K2" s="3"/>
      <c r="L2" s="3"/>
    </row>
    <row r="3" spans="1:22" x14ac:dyDescent="0.25">
      <c r="B3" s="8">
        <v>261</v>
      </c>
      <c r="C3" s="2" t="s">
        <v>3</v>
      </c>
      <c r="D3" s="2" t="s">
        <v>7</v>
      </c>
      <c r="K3" s="3"/>
      <c r="L3" s="3"/>
      <c r="P3" s="3"/>
      <c r="Q3" s="3"/>
      <c r="R3" s="3"/>
      <c r="S3" s="3"/>
      <c r="T3" s="3"/>
      <c r="U3" s="3"/>
      <c r="V3" s="3"/>
    </row>
    <row r="4" spans="1:22" x14ac:dyDescent="0.25">
      <c r="D4" s="3"/>
      <c r="K4" s="3"/>
      <c r="L4" s="3"/>
    </row>
    <row r="5" spans="1:22" x14ac:dyDescent="0.25">
      <c r="C5" s="2" t="s">
        <v>29</v>
      </c>
      <c r="D5" s="3"/>
      <c r="E5" s="2" t="s">
        <v>27</v>
      </c>
      <c r="G5" s="2" t="s">
        <v>28</v>
      </c>
      <c r="K5" s="3"/>
      <c r="L5" s="3"/>
    </row>
    <row r="6" spans="1:22" x14ac:dyDescent="0.25">
      <c r="B6" s="3">
        <v>1</v>
      </c>
      <c r="C6" s="3">
        <f>B6/70</f>
        <v>1.4285714285714285E-2</v>
      </c>
      <c r="D6" s="3">
        <f>D7</f>
        <v>3.9179999999999996E-3</v>
      </c>
      <c r="E6" s="3">
        <v>1</v>
      </c>
      <c r="F6" s="3">
        <f>D6</f>
        <v>3.9179999999999996E-3</v>
      </c>
      <c r="G6" s="3">
        <v>1</v>
      </c>
      <c r="H6" s="3">
        <f>H7</f>
        <v>1.6087109179273234E-2</v>
      </c>
      <c r="K6" s="3"/>
      <c r="L6" s="3"/>
    </row>
    <row r="7" spans="1:22" x14ac:dyDescent="0.25">
      <c r="B7" s="3">
        <f>B14</f>
        <v>1E+20</v>
      </c>
      <c r="C7" s="3">
        <f t="shared" ref="C7:C8" si="0">B7/70</f>
        <v>1.4285714285714286E+18</v>
      </c>
      <c r="D7" s="3">
        <f>B16</f>
        <v>3.9179999999999996E-3</v>
      </c>
      <c r="E7" s="3">
        <f>B7/300</f>
        <v>3.3333333333333331E+17</v>
      </c>
      <c r="F7" s="3">
        <f t="shared" ref="F7:F8" si="1">D7</f>
        <v>3.9179999999999996E-3</v>
      </c>
      <c r="G7" s="3">
        <f>B7/4000</f>
        <v>2.5E+16</v>
      </c>
      <c r="H7" s="3">
        <f>14080000*G7^-0.54532</f>
        <v>1.6087109179273234E-2</v>
      </c>
      <c r="K7" s="3"/>
      <c r="L7" s="3"/>
    </row>
    <row r="8" spans="1:22" x14ac:dyDescent="0.25">
      <c r="B8" s="3">
        <f>H14</f>
        <v>1E+22</v>
      </c>
      <c r="C8" s="3">
        <f t="shared" si="0"/>
        <v>1.4285714285714286E+20</v>
      </c>
      <c r="D8" s="3">
        <f>H16</f>
        <v>3.1799999999999998E-4</v>
      </c>
      <c r="E8" s="3">
        <f>B8/300</f>
        <v>3.3333333333333332E+19</v>
      </c>
      <c r="F8" s="3">
        <f t="shared" si="1"/>
        <v>3.1799999999999998E-4</v>
      </c>
      <c r="G8" s="3">
        <f>B8/4000</f>
        <v>2.5E+18</v>
      </c>
      <c r="H8" s="3">
        <f>14080000*G8^-0.54532</f>
        <v>1.3056837806060331E-3</v>
      </c>
      <c r="K8" s="3"/>
      <c r="L8" s="3"/>
    </row>
    <row r="9" spans="1:22" x14ac:dyDescent="0.25">
      <c r="K9" s="3"/>
      <c r="L9" s="3"/>
      <c r="Q9" s="3"/>
      <c r="R9" s="3"/>
    </row>
    <row r="10" spans="1:22" x14ac:dyDescent="0.25">
      <c r="B10" s="4">
        <v>7.41E+16</v>
      </c>
      <c r="C10" s="2" t="s">
        <v>0</v>
      </c>
      <c r="D10" s="2" t="s">
        <v>10</v>
      </c>
      <c r="Q10" s="3"/>
      <c r="R10" s="3"/>
    </row>
    <row r="11" spans="1:22" x14ac:dyDescent="0.25">
      <c r="B11" s="9">
        <f>B3/100</f>
        <v>2.61</v>
      </c>
      <c r="C11" s="2" t="s">
        <v>8</v>
      </c>
      <c r="D11" s="2" t="s">
        <v>9</v>
      </c>
      <c r="Q11" s="3"/>
      <c r="R11" s="3"/>
    </row>
    <row r="13" spans="1:22" x14ac:dyDescent="0.25">
      <c r="B13" s="2" t="s">
        <v>31</v>
      </c>
    </row>
    <row r="14" spans="1:22" x14ac:dyDescent="0.25">
      <c r="A14" s="2" t="s">
        <v>22</v>
      </c>
      <c r="B14" s="3">
        <v>1E+20</v>
      </c>
      <c r="C14" s="2" t="s">
        <v>4</v>
      </c>
      <c r="D14" s="2" t="s">
        <v>11</v>
      </c>
      <c r="E14" s="3">
        <v>1E+21</v>
      </c>
      <c r="F14" s="2" t="s">
        <v>4</v>
      </c>
      <c r="G14" s="2" t="s">
        <v>14</v>
      </c>
      <c r="H14" s="3">
        <v>1E+22</v>
      </c>
      <c r="I14" s="2" t="s">
        <v>4</v>
      </c>
      <c r="J14" s="2" t="s">
        <v>17</v>
      </c>
      <c r="K14" s="3">
        <v>9.9999999999999992E+22</v>
      </c>
      <c r="L14" s="2" t="s">
        <v>4</v>
      </c>
      <c r="M14" s="2" t="s">
        <v>17</v>
      </c>
      <c r="N14" s="3">
        <f>$B$10/$B$11*N15</f>
        <v>1.4678045977011495E+23</v>
      </c>
      <c r="O14" s="3">
        <f>$B$10/$B$11*O15</f>
        <v>1.4678045977011495E+24</v>
      </c>
    </row>
    <row r="15" spans="1:22" x14ac:dyDescent="0.25">
      <c r="A15" s="2" t="s">
        <v>23</v>
      </c>
      <c r="B15" s="5">
        <f>B14*$B$11/$B$10</f>
        <v>3522.267206477733</v>
      </c>
      <c r="C15" s="2" t="s">
        <v>2</v>
      </c>
      <c r="D15" s="2" t="s">
        <v>12</v>
      </c>
      <c r="E15" s="5">
        <f>E14*$B$11/$B$10</f>
        <v>35222.672064777325</v>
      </c>
      <c r="F15" s="2" t="s">
        <v>2</v>
      </c>
      <c r="G15" s="2" t="s">
        <v>12</v>
      </c>
      <c r="H15" s="5">
        <f>H14*$B$11/$B$10</f>
        <v>352226.72064777324</v>
      </c>
      <c r="I15" s="2" t="s">
        <v>2</v>
      </c>
      <c r="J15" s="2" t="s">
        <v>12</v>
      </c>
      <c r="K15" s="5">
        <f>K14*$B$11/$B$10</f>
        <v>3522267.2064777324</v>
      </c>
      <c r="L15" s="2" t="s">
        <v>2</v>
      </c>
      <c r="M15" s="2" t="s">
        <v>12</v>
      </c>
      <c r="N15" s="3">
        <v>5170000</v>
      </c>
      <c r="O15" s="3">
        <v>51700000</v>
      </c>
    </row>
    <row r="16" spans="1:22" x14ac:dyDescent="0.25">
      <c r="B16" s="3">
        <v>3.9179999999999996E-3</v>
      </c>
      <c r="C16" s="2" t="s">
        <v>5</v>
      </c>
      <c r="D16" s="2" t="s">
        <v>13</v>
      </c>
      <c r="E16" s="3">
        <v>1.116E-3</v>
      </c>
      <c r="F16" s="2" t="s">
        <v>5</v>
      </c>
      <c r="G16" s="2" t="s">
        <v>13</v>
      </c>
      <c r="H16" s="3">
        <v>3.1799999999999998E-4</v>
      </c>
      <c r="I16" s="2" t="s">
        <v>5</v>
      </c>
      <c r="J16" s="2" t="s">
        <v>13</v>
      </c>
      <c r="K16" s="3"/>
      <c r="L16" s="2" t="s">
        <v>5</v>
      </c>
      <c r="M16" s="2" t="s">
        <v>13</v>
      </c>
    </row>
    <row r="17" spans="1:15" x14ac:dyDescent="0.25">
      <c r="B17" s="5">
        <f>B16*$B$10*4.14E-20</f>
        <v>1.201940532E-5</v>
      </c>
      <c r="C17" s="2" t="s">
        <v>1</v>
      </c>
      <c r="D17" s="2" t="s">
        <v>18</v>
      </c>
      <c r="E17" s="5">
        <f>E16*$B$10*4.14E-20</f>
        <v>3.4235978400000003E-6</v>
      </c>
      <c r="F17" s="2" t="s">
        <v>1</v>
      </c>
      <c r="G17" s="2" t="s">
        <v>18</v>
      </c>
      <c r="H17" s="5">
        <f>H16*$B$10*4.14E-20</f>
        <v>9.7554131999999998E-7</v>
      </c>
      <c r="I17" s="2" t="s">
        <v>1</v>
      </c>
      <c r="J17" s="2" t="s">
        <v>18</v>
      </c>
      <c r="K17" s="5">
        <f>K16*$B$10*4.14E-20</f>
        <v>0</v>
      </c>
      <c r="L17" s="2" t="s">
        <v>1</v>
      </c>
      <c r="M17" s="2" t="s">
        <v>18</v>
      </c>
    </row>
    <row r="18" spans="1:15" x14ac:dyDescent="0.25">
      <c r="A18" s="2" t="s">
        <v>24</v>
      </c>
      <c r="B18" s="6"/>
      <c r="C18" s="2" t="s">
        <v>1</v>
      </c>
      <c r="E18" s="6"/>
      <c r="F18" s="2" t="s">
        <v>1</v>
      </c>
      <c r="H18" s="6"/>
      <c r="I18" s="2" t="s">
        <v>1</v>
      </c>
      <c r="K18" s="6"/>
      <c r="L18" s="2" t="s">
        <v>1</v>
      </c>
      <c r="N18" s="6"/>
      <c r="O18" s="6"/>
    </row>
    <row r="19" spans="1:15" x14ac:dyDescent="0.25">
      <c r="B19" s="5">
        <f>B18/4.14E-20</f>
        <v>0</v>
      </c>
      <c r="C19" s="2" t="s">
        <v>16</v>
      </c>
      <c r="E19" s="5">
        <f>E18/4.14E-20</f>
        <v>0</v>
      </c>
      <c r="F19" s="2" t="s">
        <v>16</v>
      </c>
      <c r="H19" s="5">
        <f>H18/4.14E-20</f>
        <v>0</v>
      </c>
      <c r="I19" s="2" t="s">
        <v>16</v>
      </c>
      <c r="K19" s="5">
        <f>K18/4.14E-20</f>
        <v>0</v>
      </c>
      <c r="L19" s="2" t="s">
        <v>16</v>
      </c>
      <c r="N19" s="5">
        <f>N18/4.14E-20</f>
        <v>0</v>
      </c>
      <c r="O19" s="5">
        <f>O18/4.14E-20</f>
        <v>0</v>
      </c>
    </row>
    <row r="20" spans="1:15" x14ac:dyDescent="0.25">
      <c r="B20" s="5">
        <f>B19/$B$10</f>
        <v>0</v>
      </c>
      <c r="C20" s="2" t="s">
        <v>5</v>
      </c>
      <c r="E20" s="5">
        <f>E19/$B$10</f>
        <v>0</v>
      </c>
      <c r="F20" s="2" t="s">
        <v>5</v>
      </c>
      <c r="H20" s="5">
        <f>H19/$B$10</f>
        <v>0</v>
      </c>
      <c r="I20" s="2" t="s">
        <v>5</v>
      </c>
      <c r="K20" s="5">
        <f>K19/$B$10</f>
        <v>0</v>
      </c>
      <c r="L20" s="2" t="s">
        <v>5</v>
      </c>
      <c r="N20" s="5">
        <f>N19/$B$10</f>
        <v>0</v>
      </c>
      <c r="O20" s="5">
        <f>O19/$B$10</f>
        <v>0</v>
      </c>
    </row>
    <row r="21" spans="1:15" x14ac:dyDescent="0.25">
      <c r="B21" s="7">
        <f>B20/B$16</f>
        <v>0</v>
      </c>
      <c r="C21" s="2" t="s">
        <v>15</v>
      </c>
      <c r="E21" s="7">
        <f>E20/E$16</f>
        <v>0</v>
      </c>
      <c r="F21" s="2" t="s">
        <v>15</v>
      </c>
      <c r="H21" s="7">
        <f>H20/H16</f>
        <v>0</v>
      </c>
      <c r="I21" s="2" t="s">
        <v>15</v>
      </c>
      <c r="K21" s="7" t="e">
        <f>K20/K16</f>
        <v>#DIV/0!</v>
      </c>
      <c r="L21" s="2" t="s">
        <v>15</v>
      </c>
      <c r="N21" s="7"/>
      <c r="O21" s="7"/>
    </row>
    <row r="22" spans="1:15" x14ac:dyDescent="0.25">
      <c r="A22" s="2" t="s">
        <v>25</v>
      </c>
      <c r="B22" s="6"/>
      <c r="C22" s="2" t="s">
        <v>1</v>
      </c>
      <c r="E22" s="6"/>
      <c r="F22" s="2" t="s">
        <v>1</v>
      </c>
      <c r="H22" s="6"/>
      <c r="I22" s="2" t="s">
        <v>1</v>
      </c>
      <c r="K22" s="6"/>
      <c r="L22" s="2" t="s">
        <v>1</v>
      </c>
      <c r="N22" s="6"/>
      <c r="O22" s="6"/>
    </row>
    <row r="23" spans="1:15" x14ac:dyDescent="0.25">
      <c r="A23" s="2" t="s">
        <v>26</v>
      </c>
      <c r="B23" s="5">
        <f>B22/4.14E-20</f>
        <v>0</v>
      </c>
      <c r="C23" s="2" t="s">
        <v>16</v>
      </c>
      <c r="E23" s="5">
        <f>E22/4.14E-20</f>
        <v>0</v>
      </c>
      <c r="F23" s="2" t="s">
        <v>16</v>
      </c>
      <c r="H23" s="5">
        <f>H22/4.14E-20</f>
        <v>0</v>
      </c>
      <c r="I23" s="2" t="s">
        <v>16</v>
      </c>
      <c r="K23" s="5">
        <f>K22/4.14E-20</f>
        <v>0</v>
      </c>
      <c r="L23" s="2" t="s">
        <v>16</v>
      </c>
      <c r="N23" s="5">
        <f>N22/4.14E-20</f>
        <v>0</v>
      </c>
      <c r="O23" s="5">
        <f>O22/4.14E-20</f>
        <v>0</v>
      </c>
    </row>
    <row r="24" spans="1:15" x14ac:dyDescent="0.25">
      <c r="B24" s="5">
        <f>B23/$B$10</f>
        <v>0</v>
      </c>
      <c r="C24" s="2" t="s">
        <v>5</v>
      </c>
      <c r="E24" s="5">
        <f>E23/$B$10</f>
        <v>0</v>
      </c>
      <c r="F24" s="2" t="s">
        <v>5</v>
      </c>
      <c r="H24" s="5">
        <f>H23/$B$10</f>
        <v>0</v>
      </c>
      <c r="I24" s="2" t="s">
        <v>5</v>
      </c>
      <c r="K24" s="5">
        <f>K23/$B$10</f>
        <v>0</v>
      </c>
      <c r="L24" s="2" t="s">
        <v>5</v>
      </c>
      <c r="N24" s="5">
        <f>N23/$B$10</f>
        <v>0</v>
      </c>
      <c r="O24" s="5">
        <f>O23/$B$10</f>
        <v>0</v>
      </c>
    </row>
    <row r="25" spans="1:15" x14ac:dyDescent="0.25">
      <c r="B25" s="7">
        <f>B24/B$16</f>
        <v>0</v>
      </c>
      <c r="C25" s="2" t="s">
        <v>15</v>
      </c>
      <c r="E25" s="7">
        <f>E24/E$16</f>
        <v>0</v>
      </c>
      <c r="F25" s="2" t="s">
        <v>15</v>
      </c>
      <c r="H25" s="7">
        <f>H24/H$16</f>
        <v>0</v>
      </c>
      <c r="I25" s="2" t="s">
        <v>15</v>
      </c>
      <c r="K25" s="7" t="e">
        <f>K24/K$16</f>
        <v>#DIV/0!</v>
      </c>
      <c r="L25" s="2" t="s">
        <v>15</v>
      </c>
      <c r="N25" s="7"/>
      <c r="O25" s="7"/>
    </row>
    <row r="26" spans="1:15" x14ac:dyDescent="0.25">
      <c r="A26" s="2" t="s">
        <v>27</v>
      </c>
      <c r="B26" s="6"/>
      <c r="C26" s="2" t="s">
        <v>1</v>
      </c>
      <c r="E26" s="6"/>
      <c r="F26" s="2" t="s">
        <v>1</v>
      </c>
      <c r="H26" s="6">
        <v>4.9097200000000001E-7</v>
      </c>
      <c r="I26" s="2" t="s">
        <v>1</v>
      </c>
      <c r="K26" s="6"/>
      <c r="L26" s="2" t="s">
        <v>1</v>
      </c>
      <c r="N26" s="6"/>
      <c r="O26" s="6"/>
    </row>
    <row r="27" spans="1:15" x14ac:dyDescent="0.25">
      <c r="B27" s="5">
        <f>B26/4.14E-20</f>
        <v>0</v>
      </c>
      <c r="C27" s="2" t="s">
        <v>16</v>
      </c>
      <c r="E27" s="5">
        <f>E26/4.14E-20</f>
        <v>0</v>
      </c>
      <c r="F27" s="2" t="s">
        <v>16</v>
      </c>
      <c r="H27" s="5">
        <f>H26/4.14E-20</f>
        <v>11859227053140.096</v>
      </c>
      <c r="I27" s="2" t="s">
        <v>16</v>
      </c>
      <c r="K27" s="5">
        <f>K26/4.14E-20</f>
        <v>0</v>
      </c>
      <c r="L27" s="2" t="s">
        <v>16</v>
      </c>
      <c r="N27" s="5">
        <f>N26/4.14E-20</f>
        <v>0</v>
      </c>
      <c r="O27" s="5">
        <f>O26/4.14E-20</f>
        <v>0</v>
      </c>
    </row>
    <row r="28" spans="1:15" x14ac:dyDescent="0.25">
      <c r="B28" s="5">
        <f>B27/$B$10</f>
        <v>0</v>
      </c>
      <c r="C28" s="2" t="s">
        <v>5</v>
      </c>
      <c r="E28" s="5">
        <f>E27/$B$10</f>
        <v>0</v>
      </c>
      <c r="F28" s="2" t="s">
        <v>5</v>
      </c>
      <c r="H28" s="5">
        <f>H27/$B$10</f>
        <v>1.6004354997490008E-4</v>
      </c>
      <c r="I28" s="2" t="s">
        <v>5</v>
      </c>
      <c r="K28" s="5">
        <f>K27/$B$10</f>
        <v>0</v>
      </c>
      <c r="L28" s="2" t="s">
        <v>5</v>
      </c>
      <c r="N28" s="5">
        <f>N27/$B$10</f>
        <v>0</v>
      </c>
      <c r="O28" s="5">
        <f>O27/$B$10</f>
        <v>0</v>
      </c>
    </row>
    <row r="29" spans="1:15" x14ac:dyDescent="0.25">
      <c r="B29" s="7">
        <f>B28/B$16</f>
        <v>0</v>
      </c>
      <c r="C29" s="2" t="s">
        <v>15</v>
      </c>
      <c r="E29" s="7">
        <f>E28/E$16</f>
        <v>0</v>
      </c>
      <c r="F29" s="2" t="s">
        <v>15</v>
      </c>
      <c r="H29" s="7">
        <f>H28/H$16</f>
        <v>0.50328160369465436</v>
      </c>
      <c r="I29" s="2" t="s">
        <v>15</v>
      </c>
      <c r="K29" s="7" t="e">
        <f>K28/K$16</f>
        <v>#DIV/0!</v>
      </c>
      <c r="L29" s="2" t="s">
        <v>15</v>
      </c>
      <c r="N29" s="7"/>
      <c r="O29" s="7"/>
    </row>
    <row r="30" spans="1:15" x14ac:dyDescent="0.25">
      <c r="A30" s="2" t="s">
        <v>28</v>
      </c>
      <c r="B30" s="6">
        <v>5.9842799999999999E-6</v>
      </c>
      <c r="C30" s="2" t="s">
        <v>1</v>
      </c>
      <c r="E30" s="6">
        <v>1.73073E-6</v>
      </c>
      <c r="F30" s="2" t="s">
        <v>1</v>
      </c>
      <c r="H30" s="6">
        <v>4.9368699999999999E-7</v>
      </c>
      <c r="I30" s="2" t="s">
        <v>1</v>
      </c>
      <c r="K30" s="6"/>
      <c r="L30" s="2" t="s">
        <v>1</v>
      </c>
      <c r="N30" s="6"/>
      <c r="O30" s="6"/>
    </row>
    <row r="31" spans="1:15" x14ac:dyDescent="0.25">
      <c r="B31" s="5">
        <f>B30/4.14E-20</f>
        <v>144547826086956.5</v>
      </c>
      <c r="C31" s="2" t="s">
        <v>16</v>
      </c>
      <c r="E31" s="5">
        <f>E30/4.14E-20</f>
        <v>41805072463768.117</v>
      </c>
      <c r="F31" s="2" t="s">
        <v>16</v>
      </c>
      <c r="H31" s="5">
        <f>H30/4.14E-20</f>
        <v>11924806763285.023</v>
      </c>
      <c r="I31" s="2" t="s">
        <v>16</v>
      </c>
      <c r="K31" s="5">
        <f>K30/4.14E-20</f>
        <v>0</v>
      </c>
      <c r="L31" s="2" t="s">
        <v>16</v>
      </c>
      <c r="N31" s="5">
        <f>N30/4.14E-20</f>
        <v>0</v>
      </c>
      <c r="O31" s="5">
        <f>O30/4.14E-20</f>
        <v>0</v>
      </c>
    </row>
    <row r="32" spans="1:15" x14ac:dyDescent="0.25">
      <c r="B32" s="5">
        <f>B31/$B$10</f>
        <v>1.9507129026579825E-3</v>
      </c>
      <c r="C32" s="2" t="s">
        <v>5</v>
      </c>
      <c r="E32" s="5">
        <f>E31/$B$10</f>
        <v>5.6417101840442808E-4</v>
      </c>
      <c r="F32" s="2" t="s">
        <v>5</v>
      </c>
      <c r="H32" s="5">
        <f>H31/$B$10</f>
        <v>1.6092856630614067E-4</v>
      </c>
      <c r="I32" s="2" t="s">
        <v>5</v>
      </c>
      <c r="K32" s="5">
        <f>K31/$B$10</f>
        <v>0</v>
      </c>
      <c r="L32" s="2" t="s">
        <v>5</v>
      </c>
      <c r="N32" s="5">
        <f>N31/$B$10</f>
        <v>0</v>
      </c>
      <c r="O32" s="5">
        <f>O31/$B$10</f>
        <v>0</v>
      </c>
    </row>
    <row r="33" spans="1:15" x14ac:dyDescent="0.25">
      <c r="B33" s="7">
        <f>B32/B$16</f>
        <v>0.49788486540530441</v>
      </c>
      <c r="C33" s="2" t="s">
        <v>15</v>
      </c>
      <c r="E33" s="7">
        <f>E32/E$16</f>
        <v>0.50552958638389611</v>
      </c>
      <c r="F33" s="2" t="s">
        <v>15</v>
      </c>
      <c r="H33" s="7">
        <f>H32/H$16</f>
        <v>0.50606467391868137</v>
      </c>
      <c r="I33" s="2" t="s">
        <v>15</v>
      </c>
      <c r="K33" s="7" t="e">
        <f>K32/K$16</f>
        <v>#DIV/0!</v>
      </c>
      <c r="L33" s="2" t="s">
        <v>15</v>
      </c>
      <c r="N33" s="7"/>
      <c r="O33" s="7"/>
    </row>
    <row r="35" spans="1:15" x14ac:dyDescent="0.25">
      <c r="A35" s="10"/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 spans="1:15" x14ac:dyDescent="0.25">
      <c r="A36" s="10"/>
      <c r="B36" s="11"/>
      <c r="C36" s="10"/>
      <c r="D36" s="10"/>
      <c r="E36" s="10"/>
      <c r="F36" s="11"/>
      <c r="G36" s="10"/>
      <c r="H36" s="10"/>
      <c r="I36" s="11"/>
      <c r="J36" s="10"/>
      <c r="K36" s="10"/>
      <c r="L36" s="11"/>
      <c r="M36" s="10"/>
      <c r="N36" s="10"/>
    </row>
    <row r="37" spans="1:15" x14ac:dyDescent="0.25">
      <c r="A37" s="10"/>
      <c r="B37" s="11"/>
      <c r="C37" s="10"/>
      <c r="D37" s="10"/>
      <c r="E37" s="10"/>
      <c r="F37" s="11"/>
      <c r="G37" s="10"/>
      <c r="H37" s="10"/>
      <c r="I37" s="11"/>
      <c r="J37" s="10"/>
      <c r="K37" s="10"/>
      <c r="L37" s="11"/>
      <c r="M37" s="10"/>
      <c r="N37" s="10"/>
    </row>
    <row r="38" spans="1:15" x14ac:dyDescent="0.25">
      <c r="A38" s="10"/>
      <c r="B38" s="11"/>
      <c r="C38" s="10"/>
      <c r="D38" s="10"/>
      <c r="E38" s="10"/>
      <c r="F38" s="11"/>
      <c r="G38" s="10"/>
      <c r="H38" s="10"/>
      <c r="I38" s="11"/>
      <c r="J38" s="10"/>
      <c r="K38" s="10"/>
      <c r="L38" s="11"/>
      <c r="M38" s="10"/>
      <c r="N38" s="10"/>
    </row>
    <row r="39" spans="1:15" x14ac:dyDescent="0.25">
      <c r="A39" s="10"/>
      <c r="B39" s="11"/>
      <c r="C39" s="10"/>
      <c r="D39" s="10"/>
      <c r="E39" s="10"/>
      <c r="F39" s="11"/>
      <c r="G39" s="10"/>
      <c r="H39" s="10"/>
      <c r="I39" s="11"/>
      <c r="J39" s="10"/>
      <c r="K39" s="10"/>
      <c r="L39" s="11"/>
      <c r="M39" s="10"/>
      <c r="N39" s="10"/>
    </row>
    <row r="40" spans="1:15" x14ac:dyDescent="0.25">
      <c r="A40" s="10"/>
      <c r="B40" s="11"/>
      <c r="C40" s="10"/>
      <c r="D40" s="10"/>
      <c r="E40" s="10"/>
      <c r="F40" s="11"/>
      <c r="G40" s="10"/>
      <c r="H40" s="10"/>
      <c r="I40" s="11"/>
      <c r="J40" s="10"/>
      <c r="K40" s="10"/>
      <c r="L40" s="11"/>
      <c r="M40" s="10"/>
      <c r="N40" s="10"/>
    </row>
    <row r="41" spans="1:15" x14ac:dyDescent="0.25">
      <c r="A41" s="10"/>
      <c r="B41" s="11"/>
      <c r="C41" s="10"/>
      <c r="D41" s="10"/>
      <c r="E41" s="10"/>
      <c r="F41" s="11"/>
      <c r="G41" s="10"/>
      <c r="H41" s="10"/>
      <c r="I41" s="11"/>
      <c r="J41" s="10"/>
      <c r="K41" s="10"/>
      <c r="L41" s="11"/>
      <c r="M41" s="10"/>
      <c r="N41" s="10"/>
    </row>
    <row r="42" spans="1:15" x14ac:dyDescent="0.25">
      <c r="A42" s="10"/>
      <c r="B42" s="11"/>
      <c r="C42" s="10"/>
      <c r="D42" s="10"/>
      <c r="E42" s="10"/>
      <c r="F42" s="11"/>
      <c r="G42" s="10"/>
      <c r="H42" s="10"/>
      <c r="I42" s="11"/>
      <c r="J42" s="10"/>
      <c r="K42" s="10"/>
      <c r="L42" s="11"/>
      <c r="M42" s="10"/>
      <c r="N42" s="10"/>
    </row>
    <row r="43" spans="1:15" x14ac:dyDescent="0.25">
      <c r="A43" s="10"/>
      <c r="B43" s="12"/>
      <c r="C43" s="10"/>
      <c r="D43" s="10"/>
      <c r="E43" s="10"/>
      <c r="F43" s="12"/>
      <c r="G43" s="10"/>
      <c r="H43" s="10"/>
      <c r="I43" s="12"/>
      <c r="J43" s="10"/>
      <c r="K43" s="10"/>
      <c r="L43" s="12"/>
      <c r="M43" s="10"/>
      <c r="N43" s="10"/>
    </row>
    <row r="44" spans="1:15" x14ac:dyDescent="0.25">
      <c r="A44" s="10"/>
      <c r="B44" s="11"/>
      <c r="C44" s="10"/>
      <c r="D44" s="10"/>
      <c r="E44" s="10"/>
      <c r="F44" s="11"/>
      <c r="G44" s="10"/>
      <c r="H44" s="10"/>
      <c r="I44" s="11"/>
      <c r="J44" s="10"/>
      <c r="K44" s="10"/>
      <c r="L44" s="11"/>
      <c r="M44" s="10"/>
      <c r="N44" s="10"/>
    </row>
    <row r="45" spans="1:15" x14ac:dyDescent="0.25">
      <c r="A45" s="10"/>
      <c r="B45" s="11"/>
      <c r="C45" s="10"/>
      <c r="D45" s="10"/>
      <c r="E45" s="10"/>
      <c r="F45" s="11"/>
      <c r="G45" s="10"/>
      <c r="H45" s="10"/>
      <c r="I45" s="11"/>
      <c r="J45" s="10"/>
      <c r="K45" s="10"/>
      <c r="L45" s="11"/>
      <c r="M45" s="10"/>
      <c r="N45" s="10"/>
    </row>
    <row r="46" spans="1:15" x14ac:dyDescent="0.25">
      <c r="A46" s="10"/>
      <c r="B46" s="11"/>
      <c r="C46" s="10"/>
      <c r="D46" s="10"/>
      <c r="E46" s="10"/>
      <c r="F46" s="11"/>
      <c r="G46" s="10"/>
      <c r="H46" s="10"/>
      <c r="I46" s="11"/>
      <c r="J46" s="10"/>
      <c r="K46" s="10"/>
      <c r="L46" s="11"/>
      <c r="M46" s="10"/>
      <c r="N46" s="10"/>
    </row>
    <row r="47" spans="1:15" x14ac:dyDescent="0.25">
      <c r="A47" s="10"/>
      <c r="B47" s="12"/>
      <c r="C47" s="10"/>
      <c r="D47" s="10"/>
      <c r="E47" s="10"/>
      <c r="F47" s="12"/>
      <c r="G47" s="10"/>
      <c r="H47" s="10"/>
      <c r="I47" s="12"/>
      <c r="J47" s="10"/>
      <c r="K47" s="10"/>
      <c r="L47" s="12"/>
      <c r="M47" s="10"/>
      <c r="N47" s="10"/>
    </row>
    <row r="55" spans="3:10" x14ac:dyDescent="0.25">
      <c r="C55" s="3"/>
    </row>
    <row r="56" spans="3:10" x14ac:dyDescent="0.25">
      <c r="C56" s="3"/>
    </row>
    <row r="57" spans="3:10" x14ac:dyDescent="0.25">
      <c r="C57" s="3"/>
    </row>
    <row r="58" spans="3:10" x14ac:dyDescent="0.25">
      <c r="C58" s="3"/>
    </row>
    <row r="59" spans="3:10" x14ac:dyDescent="0.25">
      <c r="C59" s="3"/>
    </row>
    <row r="60" spans="3:10" x14ac:dyDescent="0.25">
      <c r="C60" s="3"/>
    </row>
    <row r="61" spans="3:10" x14ac:dyDescent="0.25">
      <c r="C61" s="3"/>
    </row>
    <row r="62" spans="3:10" x14ac:dyDescent="0.25">
      <c r="C62" s="3"/>
    </row>
    <row r="63" spans="3:10" x14ac:dyDescent="0.25">
      <c r="C63" s="3"/>
      <c r="I63" s="3"/>
      <c r="J63" s="3"/>
    </row>
    <row r="64" spans="3:10" x14ac:dyDescent="0.25">
      <c r="C64" s="3"/>
      <c r="I64" s="3"/>
      <c r="J64" s="3"/>
    </row>
    <row r="65" spans="3:10" x14ac:dyDescent="0.25">
      <c r="C65" s="3"/>
      <c r="I65" s="3"/>
      <c r="J65" s="3"/>
    </row>
    <row r="66" spans="3:10" x14ac:dyDescent="0.25">
      <c r="C66" s="3"/>
      <c r="I66" s="3"/>
      <c r="J66" s="3"/>
    </row>
    <row r="67" spans="3:10" x14ac:dyDescent="0.25">
      <c r="C67" s="3"/>
      <c r="I67" s="3"/>
      <c r="J67" s="3"/>
    </row>
    <row r="68" spans="3:10" x14ac:dyDescent="0.25">
      <c r="C68" s="3"/>
    </row>
    <row r="69" spans="3:10" x14ac:dyDescent="0.25">
      <c r="C69" s="3"/>
    </row>
    <row r="70" spans="3:10" x14ac:dyDescent="0.25">
      <c r="C70" s="3"/>
    </row>
    <row r="71" spans="3:10" x14ac:dyDescent="0.25">
      <c r="C71" s="3"/>
    </row>
    <row r="72" spans="3:10" x14ac:dyDescent="0.25">
      <c r="C72" s="3"/>
    </row>
    <row r="73" spans="3:10" x14ac:dyDescent="0.25">
      <c r="C73" s="3"/>
    </row>
    <row r="74" spans="3:10" x14ac:dyDescent="0.25">
      <c r="C74" s="3"/>
    </row>
    <row r="75" spans="3:10" x14ac:dyDescent="0.25">
      <c r="C75" s="3"/>
    </row>
    <row r="76" spans="3:10" x14ac:dyDescent="0.25">
      <c r="C76" s="3"/>
    </row>
    <row r="77" spans="3:10" x14ac:dyDescent="0.25">
      <c r="C77" s="3"/>
    </row>
    <row r="78" spans="3:10" x14ac:dyDescent="0.25">
      <c r="C78" s="3"/>
    </row>
    <row r="79" spans="3:10" x14ac:dyDescent="0.25">
      <c r="C79" s="3"/>
    </row>
    <row r="80" spans="3:10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2"/>
  <sheetViews>
    <sheetView zoomScale="85" zoomScaleNormal="85" workbookViewId="0">
      <selection activeCell="B4" sqref="B4"/>
    </sheetView>
  </sheetViews>
  <sheetFormatPr defaultRowHeight="15" x14ac:dyDescent="0.25"/>
  <cols>
    <col min="1" max="2" width="9.140625" style="2"/>
    <col min="3" max="3" width="11.140625" style="2" customWidth="1"/>
    <col min="4" max="5" width="9.140625" style="2"/>
    <col min="6" max="6" width="11" style="2" bestFit="1" customWidth="1"/>
    <col min="7" max="7" width="12.140625" style="2" customWidth="1"/>
    <col min="8" max="8" width="10" style="2" bestFit="1" customWidth="1"/>
    <col min="9" max="9" width="11" style="2" bestFit="1" customWidth="1"/>
    <col min="10" max="11" width="11.140625" style="2" customWidth="1"/>
    <col min="12" max="12" width="11" style="2" bestFit="1" customWidth="1"/>
    <col min="13" max="13" width="11" style="2" customWidth="1"/>
    <col min="14" max="14" width="8.7109375" style="2" bestFit="1" customWidth="1"/>
    <col min="15" max="16384" width="9.140625" style="2"/>
  </cols>
  <sheetData>
    <row r="2" spans="1:22" x14ac:dyDescent="0.25">
      <c r="B2" s="8">
        <v>5</v>
      </c>
      <c r="C2" s="2" t="s">
        <v>3</v>
      </c>
      <c r="D2" s="2" t="s">
        <v>6</v>
      </c>
      <c r="K2" s="3"/>
      <c r="L2" s="3"/>
    </row>
    <row r="3" spans="1:22" x14ac:dyDescent="0.25">
      <c r="B3" s="8">
        <v>261</v>
      </c>
      <c r="C3" s="2" t="s">
        <v>3</v>
      </c>
      <c r="D3" s="2" t="s">
        <v>7</v>
      </c>
      <c r="K3" s="3"/>
      <c r="L3" s="3"/>
      <c r="P3" s="3"/>
      <c r="Q3" s="3"/>
      <c r="R3" s="3"/>
      <c r="S3" s="3"/>
      <c r="T3" s="3"/>
      <c r="U3" s="3"/>
      <c r="V3" s="3"/>
    </row>
    <row r="4" spans="1:22" x14ac:dyDescent="0.25">
      <c r="D4" s="3"/>
      <c r="K4" s="3"/>
      <c r="L4" s="3"/>
    </row>
    <row r="5" spans="1:22" x14ac:dyDescent="0.25">
      <c r="C5" s="2" t="s">
        <v>29</v>
      </c>
      <c r="D5" s="3"/>
      <c r="E5" s="2" t="s">
        <v>27</v>
      </c>
      <c r="G5" s="2" t="s">
        <v>28</v>
      </c>
      <c r="K5" s="3"/>
      <c r="L5" s="3"/>
    </row>
    <row r="6" spans="1:22" x14ac:dyDescent="0.25">
      <c r="B6" s="3">
        <v>1</v>
      </c>
      <c r="C6" s="3">
        <f>B6/70</f>
        <v>1.4285714285714285E-2</v>
      </c>
      <c r="D6" s="3">
        <f>D7</f>
        <v>3.9899999999999999E-4</v>
      </c>
      <c r="E6" s="3">
        <v>1</v>
      </c>
      <c r="F6" s="3">
        <f>D6</f>
        <v>3.9899999999999999E-4</v>
      </c>
      <c r="G6" s="3">
        <v>1</v>
      </c>
      <c r="H6" s="3">
        <f>H7</f>
        <v>3.2428329108318619E-3</v>
      </c>
      <c r="K6" s="3"/>
      <c r="L6" s="3"/>
    </row>
    <row r="7" spans="1:22" x14ac:dyDescent="0.25">
      <c r="B7" s="3">
        <f>B14</f>
        <v>1E+20</v>
      </c>
      <c r="C7" s="3">
        <f t="shared" ref="C7:C8" si="0">B7/70</f>
        <v>1.4285714285714286E+18</v>
      </c>
      <c r="D7" s="3">
        <f>B16</f>
        <v>3.9899999999999999E-4</v>
      </c>
      <c r="E7" s="3">
        <f>B7/350</f>
        <v>2.8571428571428573E+17</v>
      </c>
      <c r="F7" s="3">
        <f t="shared" ref="F7:F8" si="1">D7</f>
        <v>3.9899999999999999E-4</v>
      </c>
      <c r="G7" s="3">
        <f>B7/4000</f>
        <v>2.5E+16</v>
      </c>
      <c r="H7" s="3">
        <f>411590000000*G7^-0.86008</f>
        <v>3.2428329108318619E-3</v>
      </c>
      <c r="K7" s="3"/>
      <c r="L7" s="3"/>
    </row>
    <row r="8" spans="1:22" x14ac:dyDescent="0.25">
      <c r="B8" s="3">
        <f>H14</f>
        <v>1E+22</v>
      </c>
      <c r="C8" s="3">
        <f t="shared" si="0"/>
        <v>1.4285714285714286E+20</v>
      </c>
      <c r="D8" s="3">
        <f>H16</f>
        <v>7.6000000000000001E-6</v>
      </c>
      <c r="E8" s="3">
        <f>B8/350</f>
        <v>2.8571428571428573E+19</v>
      </c>
      <c r="F8" s="3">
        <f t="shared" si="1"/>
        <v>7.6000000000000001E-6</v>
      </c>
      <c r="G8" s="3">
        <f>B8/4000</f>
        <v>2.5E+18</v>
      </c>
      <c r="H8" s="3">
        <f>411590000000*G8^-0.86008</f>
        <v>6.1768146846454696E-5</v>
      </c>
      <c r="K8" s="3"/>
      <c r="L8" s="3"/>
    </row>
    <row r="9" spans="1:22" x14ac:dyDescent="0.25">
      <c r="K9" s="3"/>
      <c r="L9" s="3"/>
      <c r="Q9" s="3"/>
      <c r="R9" s="3"/>
    </row>
    <row r="10" spans="1:22" x14ac:dyDescent="0.25">
      <c r="B10" s="4">
        <v>7.41E+16</v>
      </c>
      <c r="C10" s="2" t="s">
        <v>0</v>
      </c>
      <c r="D10" s="2" t="s">
        <v>10</v>
      </c>
      <c r="Q10" s="3"/>
      <c r="R10" s="3"/>
    </row>
    <row r="11" spans="1:22" x14ac:dyDescent="0.25">
      <c r="B11" s="9">
        <f>B3/100</f>
        <v>2.61</v>
      </c>
      <c r="C11" s="2" t="s">
        <v>8</v>
      </c>
      <c r="D11" s="2" t="s">
        <v>9</v>
      </c>
      <c r="Q11" s="3"/>
      <c r="R11" s="3"/>
    </row>
    <row r="13" spans="1:22" x14ac:dyDescent="0.25">
      <c r="B13" s="2" t="s">
        <v>19</v>
      </c>
    </row>
    <row r="14" spans="1:22" x14ac:dyDescent="0.25">
      <c r="A14" s="2" t="s">
        <v>22</v>
      </c>
      <c r="B14" s="3">
        <v>1E+20</v>
      </c>
      <c r="C14" s="2" t="s">
        <v>4</v>
      </c>
      <c r="D14" s="2" t="s">
        <v>11</v>
      </c>
      <c r="E14" s="3">
        <v>1E+21</v>
      </c>
      <c r="F14" s="2" t="s">
        <v>4</v>
      </c>
      <c r="G14" s="2" t="s">
        <v>14</v>
      </c>
      <c r="H14" s="3">
        <v>1E+22</v>
      </c>
      <c r="I14" s="2" t="s">
        <v>4</v>
      </c>
      <c r="J14" s="2" t="s">
        <v>17</v>
      </c>
      <c r="K14" s="3">
        <v>9.9999999999999992E+22</v>
      </c>
      <c r="L14" s="2" t="s">
        <v>4</v>
      </c>
      <c r="M14" s="2" t="s">
        <v>17</v>
      </c>
      <c r="N14" s="3">
        <f>$B$10/$B$11*N15</f>
        <v>1.4678045977011495E+23</v>
      </c>
      <c r="O14" s="3">
        <f>$B$10/$B$11*O15</f>
        <v>1.4678045977011495E+24</v>
      </c>
    </row>
    <row r="15" spans="1:22" x14ac:dyDescent="0.25">
      <c r="A15" s="2" t="s">
        <v>23</v>
      </c>
      <c r="B15" s="5">
        <f>B14*$B$11/$B$10</f>
        <v>3522.267206477733</v>
      </c>
      <c r="C15" s="2" t="s">
        <v>2</v>
      </c>
      <c r="D15" s="2" t="s">
        <v>12</v>
      </c>
      <c r="E15" s="5">
        <f>E14*$B$11/$B$10</f>
        <v>35222.672064777325</v>
      </c>
      <c r="F15" s="2" t="s">
        <v>2</v>
      </c>
      <c r="G15" s="2" t="s">
        <v>12</v>
      </c>
      <c r="H15" s="5">
        <f>H14*$B$11/$B$10</f>
        <v>352226.72064777324</v>
      </c>
      <c r="I15" s="2" t="s">
        <v>2</v>
      </c>
      <c r="J15" s="2" t="s">
        <v>12</v>
      </c>
      <c r="K15" s="5">
        <f>K14*$B$11/$B$10</f>
        <v>3522267.2064777324</v>
      </c>
      <c r="L15" s="2" t="s">
        <v>2</v>
      </c>
      <c r="M15" s="2" t="s">
        <v>12</v>
      </c>
      <c r="N15" s="3">
        <v>5170000</v>
      </c>
      <c r="O15" s="3">
        <v>51700000</v>
      </c>
    </row>
    <row r="16" spans="1:22" x14ac:dyDescent="0.25">
      <c r="B16" s="3">
        <v>3.9899999999999999E-4</v>
      </c>
      <c r="C16" s="2" t="s">
        <v>5</v>
      </c>
      <c r="D16" s="2" t="s">
        <v>13</v>
      </c>
      <c r="E16" s="3">
        <v>5.6289999999999998E-5</v>
      </c>
      <c r="F16" s="2" t="s">
        <v>5</v>
      </c>
      <c r="G16" s="2" t="s">
        <v>13</v>
      </c>
      <c r="H16" s="3">
        <v>7.6000000000000001E-6</v>
      </c>
      <c r="I16" s="2" t="s">
        <v>5</v>
      </c>
      <c r="J16" s="2" t="s">
        <v>13</v>
      </c>
      <c r="K16" s="3"/>
      <c r="L16" s="2" t="s">
        <v>5</v>
      </c>
      <c r="M16" s="2" t="s">
        <v>13</v>
      </c>
    </row>
    <row r="17" spans="1:15" x14ac:dyDescent="0.25">
      <c r="B17" s="5">
        <f>B16*$B$10*4.14E-20</f>
        <v>1.2240282600000001E-6</v>
      </c>
      <c r="C17" s="2" t="s">
        <v>1</v>
      </c>
      <c r="D17" s="2" t="s">
        <v>18</v>
      </c>
      <c r="E17" s="5">
        <f>E16*$B$10*4.14E-20</f>
        <v>1.7268308460000002E-7</v>
      </c>
      <c r="F17" s="2" t="s">
        <v>1</v>
      </c>
      <c r="G17" s="2" t="s">
        <v>18</v>
      </c>
      <c r="H17" s="5">
        <f>H16*$B$10*4.14E-20</f>
        <v>2.3314824000000001E-8</v>
      </c>
      <c r="I17" s="2" t="s">
        <v>1</v>
      </c>
      <c r="J17" s="2" t="s">
        <v>18</v>
      </c>
      <c r="K17" s="5">
        <f>K16*$B$10*4.14E-20</f>
        <v>0</v>
      </c>
      <c r="L17" s="2" t="s">
        <v>1</v>
      </c>
      <c r="M17" s="2" t="s">
        <v>18</v>
      </c>
    </row>
    <row r="18" spans="1:15" x14ac:dyDescent="0.25">
      <c r="A18" s="2" t="s">
        <v>24</v>
      </c>
      <c r="B18" s="6"/>
      <c r="C18" s="2" t="s">
        <v>1</v>
      </c>
      <c r="E18" s="6"/>
      <c r="F18" s="2" t="s">
        <v>1</v>
      </c>
      <c r="H18" s="6"/>
      <c r="I18" s="2" t="s">
        <v>1</v>
      </c>
      <c r="K18" s="6"/>
      <c r="L18" s="2" t="s">
        <v>1</v>
      </c>
      <c r="N18" s="6"/>
      <c r="O18" s="6"/>
    </row>
    <row r="19" spans="1:15" x14ac:dyDescent="0.25">
      <c r="B19" s="5">
        <f>B18/4.14E-20</f>
        <v>0</v>
      </c>
      <c r="C19" s="2" t="s">
        <v>16</v>
      </c>
      <c r="E19" s="5">
        <f>E18/4.14E-20</f>
        <v>0</v>
      </c>
      <c r="F19" s="2" t="s">
        <v>16</v>
      </c>
      <c r="H19" s="5">
        <f>H18/4.14E-20</f>
        <v>0</v>
      </c>
      <c r="I19" s="2" t="s">
        <v>16</v>
      </c>
      <c r="K19" s="5">
        <f>K18/4.14E-20</f>
        <v>0</v>
      </c>
      <c r="L19" s="2" t="s">
        <v>16</v>
      </c>
      <c r="N19" s="5">
        <f>N18/4.14E-20</f>
        <v>0</v>
      </c>
      <c r="O19" s="5">
        <f>O18/4.14E-20</f>
        <v>0</v>
      </c>
    </row>
    <row r="20" spans="1:15" x14ac:dyDescent="0.25">
      <c r="B20" s="5">
        <f>B19/$B$10</f>
        <v>0</v>
      </c>
      <c r="C20" s="2" t="s">
        <v>5</v>
      </c>
      <c r="E20" s="5">
        <f>E19/$B$10</f>
        <v>0</v>
      </c>
      <c r="F20" s="2" t="s">
        <v>5</v>
      </c>
      <c r="H20" s="5">
        <f>H19/$B$10</f>
        <v>0</v>
      </c>
      <c r="I20" s="2" t="s">
        <v>5</v>
      </c>
      <c r="K20" s="5">
        <f>K19/$B$10</f>
        <v>0</v>
      </c>
      <c r="L20" s="2" t="s">
        <v>5</v>
      </c>
      <c r="N20" s="5">
        <f>N19/$B$10</f>
        <v>0</v>
      </c>
      <c r="O20" s="5">
        <f>O19/$B$10</f>
        <v>0</v>
      </c>
    </row>
    <row r="21" spans="1:15" x14ac:dyDescent="0.25">
      <c r="B21" s="7">
        <f>B20/B$16</f>
        <v>0</v>
      </c>
      <c r="C21" s="2" t="s">
        <v>15</v>
      </c>
      <c r="E21" s="7">
        <f>E20/E$16</f>
        <v>0</v>
      </c>
      <c r="F21" s="2" t="s">
        <v>15</v>
      </c>
      <c r="H21" s="7">
        <f>H20/H16</f>
        <v>0</v>
      </c>
      <c r="I21" s="2" t="s">
        <v>15</v>
      </c>
      <c r="K21" s="7" t="e">
        <f>K20/K16</f>
        <v>#DIV/0!</v>
      </c>
      <c r="L21" s="2" t="s">
        <v>15</v>
      </c>
      <c r="N21" s="7"/>
      <c r="O21" s="7"/>
    </row>
    <row r="22" spans="1:15" x14ac:dyDescent="0.25">
      <c r="A22" s="2" t="s">
        <v>25</v>
      </c>
      <c r="B22" s="6"/>
      <c r="C22" s="2" t="s">
        <v>1</v>
      </c>
      <c r="E22" s="6"/>
      <c r="F22" s="2" t="s">
        <v>1</v>
      </c>
      <c r="H22" s="6"/>
      <c r="I22" s="2" t="s">
        <v>1</v>
      </c>
      <c r="K22" s="6"/>
      <c r="L22" s="2" t="s">
        <v>1</v>
      </c>
      <c r="N22" s="6"/>
      <c r="O22" s="6"/>
    </row>
    <row r="23" spans="1:15" x14ac:dyDescent="0.25">
      <c r="A23" s="2" t="s">
        <v>26</v>
      </c>
      <c r="B23" s="5">
        <f>B22/4.14E-20</f>
        <v>0</v>
      </c>
      <c r="C23" s="2" t="s">
        <v>16</v>
      </c>
      <c r="E23" s="5">
        <f>E22/4.14E-20</f>
        <v>0</v>
      </c>
      <c r="F23" s="2" t="s">
        <v>16</v>
      </c>
      <c r="H23" s="5">
        <f>H22/4.14E-20</f>
        <v>0</v>
      </c>
      <c r="I23" s="2" t="s">
        <v>16</v>
      </c>
      <c r="K23" s="5">
        <f>K22/4.14E-20</f>
        <v>0</v>
      </c>
      <c r="L23" s="2" t="s">
        <v>16</v>
      </c>
      <c r="N23" s="5">
        <f>N22/4.14E-20</f>
        <v>0</v>
      </c>
      <c r="O23" s="5">
        <f>O22/4.14E-20</f>
        <v>0</v>
      </c>
    </row>
    <row r="24" spans="1:15" x14ac:dyDescent="0.25">
      <c r="B24" s="5">
        <f>B23/$B$10</f>
        <v>0</v>
      </c>
      <c r="C24" s="2" t="s">
        <v>5</v>
      </c>
      <c r="E24" s="5">
        <f>E23/$B$10</f>
        <v>0</v>
      </c>
      <c r="F24" s="2" t="s">
        <v>5</v>
      </c>
      <c r="H24" s="5">
        <f>H23/$B$10</f>
        <v>0</v>
      </c>
      <c r="I24" s="2" t="s">
        <v>5</v>
      </c>
      <c r="K24" s="5">
        <f>K23/$B$10</f>
        <v>0</v>
      </c>
      <c r="L24" s="2" t="s">
        <v>5</v>
      </c>
      <c r="N24" s="5">
        <f>N23/$B$10</f>
        <v>0</v>
      </c>
      <c r="O24" s="5">
        <f>O23/$B$10</f>
        <v>0</v>
      </c>
    </row>
    <row r="25" spans="1:15" x14ac:dyDescent="0.25">
      <c r="B25" s="7">
        <f>B24/B$16</f>
        <v>0</v>
      </c>
      <c r="C25" s="2" t="s">
        <v>15</v>
      </c>
      <c r="E25" s="7">
        <f>E24/E$16</f>
        <v>0</v>
      </c>
      <c r="F25" s="2" t="s">
        <v>15</v>
      </c>
      <c r="H25" s="7">
        <f>H24/H$16</f>
        <v>0</v>
      </c>
      <c r="I25" s="2" t="s">
        <v>15</v>
      </c>
      <c r="K25" s="7" t="e">
        <f>K24/K$16</f>
        <v>#DIV/0!</v>
      </c>
      <c r="L25" s="2" t="s">
        <v>15</v>
      </c>
      <c r="N25" s="7"/>
      <c r="O25" s="7"/>
    </row>
    <row r="26" spans="1:15" x14ac:dyDescent="0.25">
      <c r="A26" s="2" t="s">
        <v>27</v>
      </c>
      <c r="B26" s="6"/>
      <c r="C26" s="2" t="s">
        <v>1</v>
      </c>
      <c r="E26" s="6"/>
      <c r="F26" s="2" t="s">
        <v>1</v>
      </c>
      <c r="H26" s="6">
        <v>1.2174E-8</v>
      </c>
      <c r="I26" s="2" t="s">
        <v>1</v>
      </c>
      <c r="K26" s="6"/>
      <c r="L26" s="2" t="s">
        <v>1</v>
      </c>
      <c r="N26" s="6"/>
      <c r="O26" s="6"/>
    </row>
    <row r="27" spans="1:15" x14ac:dyDescent="0.25">
      <c r="B27" s="5">
        <f>B26/4.14E-20</f>
        <v>0</v>
      </c>
      <c r="C27" s="2" t="s">
        <v>16</v>
      </c>
      <c r="E27" s="5">
        <f>E26/4.14E-20</f>
        <v>0</v>
      </c>
      <c r="F27" s="2" t="s">
        <v>16</v>
      </c>
      <c r="H27" s="5">
        <f>H26/4.14E-20</f>
        <v>294057971014.49274</v>
      </c>
      <c r="I27" s="2" t="s">
        <v>16</v>
      </c>
      <c r="K27" s="5">
        <f>K26/4.14E-20</f>
        <v>0</v>
      </c>
      <c r="L27" s="2" t="s">
        <v>16</v>
      </c>
      <c r="N27" s="5">
        <f>N26/4.14E-20</f>
        <v>0</v>
      </c>
      <c r="O27" s="5">
        <f>O26/4.14E-20</f>
        <v>0</v>
      </c>
    </row>
    <row r="28" spans="1:15" x14ac:dyDescent="0.25">
      <c r="B28" s="5">
        <f>B27/$B$10</f>
        <v>0</v>
      </c>
      <c r="C28" s="2" t="s">
        <v>5</v>
      </c>
      <c r="E28" s="5">
        <f>E27/$B$10</f>
        <v>0</v>
      </c>
      <c r="F28" s="2" t="s">
        <v>5</v>
      </c>
      <c r="H28" s="5">
        <f>H27/$B$10</f>
        <v>3.9683936709108333E-6</v>
      </c>
      <c r="I28" s="2" t="s">
        <v>5</v>
      </c>
      <c r="K28" s="5">
        <f>K27/$B$10</f>
        <v>0</v>
      </c>
      <c r="L28" s="2" t="s">
        <v>5</v>
      </c>
      <c r="N28" s="5">
        <f>N27/$B$10</f>
        <v>0</v>
      </c>
      <c r="O28" s="5">
        <f>O27/$B$10</f>
        <v>0</v>
      </c>
    </row>
    <row r="29" spans="1:15" x14ac:dyDescent="0.25">
      <c r="B29" s="7">
        <f>B28/B$16</f>
        <v>0</v>
      </c>
      <c r="C29" s="2" t="s">
        <v>15</v>
      </c>
      <c r="E29" s="7">
        <f>E28/E$16</f>
        <v>0</v>
      </c>
      <c r="F29" s="2" t="s">
        <v>15</v>
      </c>
      <c r="H29" s="7">
        <f>H28/H$16</f>
        <v>0.52215706196195177</v>
      </c>
      <c r="I29" s="2" t="s">
        <v>15</v>
      </c>
      <c r="K29" s="7" t="e">
        <f>K28/K$16</f>
        <v>#DIV/0!</v>
      </c>
      <c r="L29" s="2" t="s">
        <v>15</v>
      </c>
      <c r="N29" s="7"/>
      <c r="O29" s="7"/>
    </row>
    <row r="30" spans="1:15" x14ac:dyDescent="0.25">
      <c r="A30" s="2" t="s">
        <v>28</v>
      </c>
      <c r="B30" s="6">
        <v>6.0532799999999998E-7</v>
      </c>
      <c r="C30" s="2" t="s">
        <v>1</v>
      </c>
      <c r="E30" s="6">
        <v>8.8275899999999997E-8</v>
      </c>
      <c r="F30" s="2" t="s">
        <v>1</v>
      </c>
      <c r="H30" s="6">
        <v>1.21917E-8</v>
      </c>
      <c r="I30" s="2" t="s">
        <v>1</v>
      </c>
      <c r="K30" s="6"/>
      <c r="L30" s="2" t="s">
        <v>1</v>
      </c>
      <c r="N30" s="6"/>
      <c r="O30" s="6"/>
    </row>
    <row r="31" spans="1:15" x14ac:dyDescent="0.25">
      <c r="B31" s="5">
        <f>B30/4.14E-20</f>
        <v>14621449275362.318</v>
      </c>
      <c r="C31" s="2" t="s">
        <v>16</v>
      </c>
      <c r="E31" s="5">
        <f>E30/4.14E-20</f>
        <v>2132268115942.0288</v>
      </c>
      <c r="F31" s="2" t="s">
        <v>16</v>
      </c>
      <c r="H31" s="5">
        <f>H30/4.14E-20</f>
        <v>294485507246.37677</v>
      </c>
      <c r="I31" s="2" t="s">
        <v>16</v>
      </c>
      <c r="K31" s="5">
        <f>K30/4.14E-20</f>
        <v>0</v>
      </c>
      <c r="L31" s="2" t="s">
        <v>16</v>
      </c>
      <c r="N31" s="5">
        <f>N30/4.14E-20</f>
        <v>0</v>
      </c>
      <c r="O31" s="5">
        <f>O30/4.14E-20</f>
        <v>0</v>
      </c>
    </row>
    <row r="32" spans="1:15" x14ac:dyDescent="0.25">
      <c r="B32" s="5">
        <f>B31/$B$10</f>
        <v>1.9732050304132684E-4</v>
      </c>
      <c r="C32" s="2" t="s">
        <v>5</v>
      </c>
      <c r="E32" s="5">
        <f>E31/$B$10</f>
        <v>2.8775548123374208E-5</v>
      </c>
      <c r="F32" s="2" t="s">
        <v>5</v>
      </c>
      <c r="H32" s="5">
        <f>H31/$B$10</f>
        <v>3.9741633906393629E-6</v>
      </c>
      <c r="I32" s="2" t="s">
        <v>5</v>
      </c>
      <c r="K32" s="5">
        <f>K31/$B$10</f>
        <v>0</v>
      </c>
      <c r="L32" s="2" t="s">
        <v>5</v>
      </c>
      <c r="N32" s="5">
        <f>N31/$B$10</f>
        <v>0</v>
      </c>
      <c r="O32" s="5">
        <f>O31/$B$10</f>
        <v>0</v>
      </c>
    </row>
    <row r="33" spans="1:15" x14ac:dyDescent="0.25">
      <c r="B33" s="7">
        <f>B32/B$16</f>
        <v>0.49453760160733545</v>
      </c>
      <c r="C33" s="2" t="s">
        <v>15</v>
      </c>
      <c r="E33" s="7">
        <f>E32/E$16</f>
        <v>0.51120177870623928</v>
      </c>
      <c r="F33" s="2" t="s">
        <v>15</v>
      </c>
      <c r="H33" s="7">
        <f>H32/H$16</f>
        <v>0.52291623561044243</v>
      </c>
      <c r="I33" s="2" t="s">
        <v>15</v>
      </c>
      <c r="K33" s="7" t="e">
        <f>K32/K$16</f>
        <v>#DIV/0!</v>
      </c>
      <c r="L33" s="2" t="s">
        <v>15</v>
      </c>
      <c r="N33" s="7"/>
      <c r="O33" s="7"/>
    </row>
    <row r="35" spans="1:15" x14ac:dyDescent="0.25">
      <c r="A35" s="10"/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 spans="1:15" x14ac:dyDescent="0.25">
      <c r="A36" s="10"/>
      <c r="B36" s="11"/>
      <c r="C36" s="10"/>
      <c r="D36" s="10"/>
      <c r="E36" s="10"/>
      <c r="F36" s="11"/>
      <c r="G36" s="10"/>
      <c r="H36" s="10"/>
      <c r="I36" s="11"/>
      <c r="J36" s="10"/>
      <c r="K36" s="10"/>
      <c r="L36" s="11"/>
      <c r="M36" s="10"/>
      <c r="N36" s="10"/>
    </row>
    <row r="37" spans="1:15" x14ac:dyDescent="0.25">
      <c r="A37" s="10"/>
      <c r="B37" s="11"/>
      <c r="C37" s="10"/>
      <c r="D37" s="10"/>
      <c r="E37" s="10"/>
      <c r="F37" s="11"/>
      <c r="G37" s="10"/>
      <c r="H37" s="10"/>
      <c r="I37" s="11"/>
      <c r="J37" s="10"/>
      <c r="K37" s="10"/>
      <c r="L37" s="11"/>
      <c r="M37" s="10"/>
      <c r="N37" s="10"/>
    </row>
    <row r="38" spans="1:15" x14ac:dyDescent="0.25">
      <c r="A38" s="10"/>
      <c r="B38" s="11"/>
      <c r="C38" s="10"/>
      <c r="D38" s="10"/>
      <c r="E38" s="10"/>
      <c r="F38" s="11"/>
      <c r="G38" s="10"/>
      <c r="H38" s="10"/>
      <c r="I38" s="11"/>
      <c r="J38" s="10"/>
      <c r="K38" s="10"/>
      <c r="L38" s="11"/>
      <c r="M38" s="10"/>
      <c r="N38" s="10"/>
    </row>
    <row r="39" spans="1:15" x14ac:dyDescent="0.25">
      <c r="A39" s="10"/>
      <c r="B39" s="11"/>
      <c r="C39" s="10"/>
      <c r="D39" s="10"/>
      <c r="E39" s="10"/>
      <c r="F39" s="11"/>
      <c r="G39" s="10"/>
      <c r="H39" s="10"/>
      <c r="I39" s="11"/>
      <c r="J39" s="10"/>
      <c r="K39" s="10"/>
      <c r="L39" s="11"/>
      <c r="M39" s="10"/>
      <c r="N39" s="10"/>
    </row>
    <row r="40" spans="1:15" x14ac:dyDescent="0.25">
      <c r="A40" s="10"/>
      <c r="B40" s="11"/>
      <c r="C40" s="10"/>
      <c r="D40" s="10"/>
      <c r="E40" s="10"/>
      <c r="F40" s="11"/>
      <c r="G40" s="10"/>
      <c r="H40" s="10"/>
      <c r="I40" s="11"/>
      <c r="J40" s="10"/>
      <c r="K40" s="10"/>
      <c r="L40" s="11"/>
      <c r="M40" s="10"/>
      <c r="N40" s="10"/>
    </row>
    <row r="41" spans="1:15" x14ac:dyDescent="0.25">
      <c r="A41" s="10"/>
      <c r="B41" s="11"/>
      <c r="C41" s="10"/>
      <c r="D41" s="10"/>
      <c r="E41" s="10"/>
      <c r="F41" s="11"/>
      <c r="G41" s="10"/>
      <c r="H41" s="10"/>
      <c r="I41" s="11"/>
      <c r="J41" s="10"/>
      <c r="K41" s="10"/>
      <c r="L41" s="11"/>
      <c r="M41" s="10"/>
      <c r="N41" s="10"/>
    </row>
    <row r="42" spans="1:15" x14ac:dyDescent="0.25">
      <c r="A42" s="10"/>
      <c r="B42" s="11"/>
      <c r="C42" s="10"/>
      <c r="D42" s="10"/>
      <c r="E42" s="10"/>
      <c r="F42" s="11"/>
      <c r="G42" s="10"/>
      <c r="H42" s="10"/>
      <c r="I42" s="11"/>
      <c r="J42" s="10"/>
      <c r="K42" s="10"/>
      <c r="L42" s="11"/>
      <c r="M42" s="10"/>
      <c r="N42" s="10"/>
    </row>
    <row r="43" spans="1:15" x14ac:dyDescent="0.25">
      <c r="A43" s="10"/>
      <c r="B43" s="12"/>
      <c r="C43" s="10"/>
      <c r="D43" s="10"/>
      <c r="E43" s="10"/>
      <c r="F43" s="12"/>
      <c r="G43" s="10"/>
      <c r="H43" s="10"/>
      <c r="I43" s="12"/>
      <c r="J43" s="10"/>
      <c r="K43" s="10"/>
      <c r="L43" s="12"/>
      <c r="M43" s="10"/>
      <c r="N43" s="10"/>
    </row>
    <row r="44" spans="1:15" x14ac:dyDescent="0.25">
      <c r="A44" s="10"/>
      <c r="B44" s="11"/>
      <c r="C44" s="10"/>
      <c r="D44" s="10"/>
      <c r="E44" s="10"/>
      <c r="F44" s="11"/>
      <c r="G44" s="10"/>
      <c r="H44" s="10"/>
      <c r="I44" s="11"/>
      <c r="J44" s="10"/>
      <c r="K44" s="10"/>
      <c r="L44" s="11"/>
      <c r="M44" s="10"/>
      <c r="N44" s="10"/>
    </row>
    <row r="45" spans="1:15" x14ac:dyDescent="0.25">
      <c r="A45" s="10"/>
      <c r="B45" s="11"/>
      <c r="C45" s="10"/>
      <c r="D45" s="10"/>
      <c r="E45" s="10"/>
      <c r="F45" s="11"/>
      <c r="G45" s="10"/>
      <c r="H45" s="10"/>
      <c r="I45" s="11"/>
      <c r="J45" s="10"/>
      <c r="K45" s="10"/>
      <c r="L45" s="11"/>
      <c r="M45" s="10"/>
      <c r="N45" s="10"/>
    </row>
    <row r="46" spans="1:15" x14ac:dyDescent="0.25">
      <c r="A46" s="10"/>
      <c r="B46" s="11"/>
      <c r="C46" s="10"/>
      <c r="D46" s="10"/>
      <c r="E46" s="10"/>
      <c r="F46" s="11"/>
      <c r="G46" s="10"/>
      <c r="H46" s="10"/>
      <c r="I46" s="11"/>
      <c r="J46" s="10"/>
      <c r="K46" s="10"/>
      <c r="L46" s="11"/>
      <c r="M46" s="10"/>
      <c r="N46" s="10"/>
    </row>
    <row r="47" spans="1:15" x14ac:dyDescent="0.25">
      <c r="A47" s="10"/>
      <c r="B47" s="12"/>
      <c r="C47" s="10"/>
      <c r="D47" s="10"/>
      <c r="E47" s="10"/>
      <c r="F47" s="12"/>
      <c r="G47" s="10"/>
      <c r="H47" s="10"/>
      <c r="I47" s="12"/>
      <c r="J47" s="10"/>
      <c r="K47" s="10"/>
      <c r="L47" s="12"/>
      <c r="M47" s="10"/>
      <c r="N47" s="10"/>
    </row>
    <row r="55" spans="3:10" x14ac:dyDescent="0.25">
      <c r="C55" s="3"/>
    </row>
    <row r="56" spans="3:10" x14ac:dyDescent="0.25">
      <c r="C56" s="3"/>
    </row>
    <row r="57" spans="3:10" x14ac:dyDescent="0.25">
      <c r="C57" s="3"/>
    </row>
    <row r="58" spans="3:10" x14ac:dyDescent="0.25">
      <c r="C58" s="3"/>
    </row>
    <row r="59" spans="3:10" x14ac:dyDescent="0.25">
      <c r="C59" s="3"/>
    </row>
    <row r="60" spans="3:10" x14ac:dyDescent="0.25">
      <c r="C60" s="3"/>
    </row>
    <row r="61" spans="3:10" x14ac:dyDescent="0.25">
      <c r="C61" s="3"/>
    </row>
    <row r="62" spans="3:10" x14ac:dyDescent="0.25">
      <c r="C62" s="3"/>
    </row>
    <row r="63" spans="3:10" x14ac:dyDescent="0.25">
      <c r="C63" s="3"/>
      <c r="I63" s="3"/>
      <c r="J63" s="3"/>
    </row>
    <row r="64" spans="3:10" x14ac:dyDescent="0.25">
      <c r="C64" s="3"/>
      <c r="I64" s="3"/>
      <c r="J64" s="3"/>
    </row>
    <row r="65" spans="3:10" x14ac:dyDescent="0.25">
      <c r="C65" s="3"/>
      <c r="I65" s="3"/>
      <c r="J65" s="3"/>
    </row>
    <row r="66" spans="3:10" x14ac:dyDescent="0.25">
      <c r="C66" s="3"/>
      <c r="I66" s="3"/>
      <c r="J66" s="3"/>
    </row>
    <row r="67" spans="3:10" x14ac:dyDescent="0.25">
      <c r="C67" s="3"/>
      <c r="I67" s="3"/>
      <c r="J67" s="3"/>
    </row>
    <row r="68" spans="3:10" x14ac:dyDescent="0.25">
      <c r="C68" s="3"/>
    </row>
    <row r="69" spans="3:10" x14ac:dyDescent="0.25">
      <c r="C69" s="3"/>
    </row>
    <row r="70" spans="3:10" x14ac:dyDescent="0.25">
      <c r="C70" s="3"/>
    </row>
    <row r="71" spans="3:10" x14ac:dyDescent="0.25">
      <c r="C71" s="3"/>
    </row>
    <row r="72" spans="3:10" x14ac:dyDescent="0.25">
      <c r="C72" s="3"/>
    </row>
    <row r="73" spans="3:10" x14ac:dyDescent="0.25">
      <c r="C73" s="3"/>
    </row>
    <row r="74" spans="3:10" x14ac:dyDescent="0.25">
      <c r="C74" s="3"/>
    </row>
    <row r="75" spans="3:10" x14ac:dyDescent="0.25">
      <c r="C75" s="3"/>
    </row>
    <row r="76" spans="3:10" x14ac:dyDescent="0.25">
      <c r="C76" s="3"/>
    </row>
    <row r="77" spans="3:10" x14ac:dyDescent="0.25">
      <c r="C77" s="3"/>
    </row>
    <row r="78" spans="3:10" x14ac:dyDescent="0.25">
      <c r="C78" s="3"/>
    </row>
    <row r="79" spans="3:10" x14ac:dyDescent="0.25">
      <c r="C79" s="3"/>
    </row>
    <row r="80" spans="3:10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2"/>
  <sheetViews>
    <sheetView zoomScale="85" zoomScaleNormal="85" workbookViewId="0">
      <selection activeCell="G7" sqref="G7:G8"/>
    </sheetView>
  </sheetViews>
  <sheetFormatPr defaultRowHeight="15" x14ac:dyDescent="0.25"/>
  <cols>
    <col min="1" max="2" width="9.140625" style="2"/>
    <col min="3" max="3" width="11" style="2" bestFit="1" customWidth="1"/>
    <col min="4" max="5" width="9.140625" style="2"/>
    <col min="6" max="7" width="11" style="2" bestFit="1" customWidth="1"/>
    <col min="8" max="8" width="10" style="2" bestFit="1" customWidth="1"/>
    <col min="9" max="10" width="11" style="2" bestFit="1" customWidth="1"/>
    <col min="11" max="11" width="9.140625" style="2"/>
    <col min="12" max="13" width="11" style="2" bestFit="1" customWidth="1"/>
    <col min="14" max="14" width="8.7109375" style="2" bestFit="1" customWidth="1"/>
    <col min="15" max="16384" width="9.140625" style="2"/>
  </cols>
  <sheetData>
    <row r="2" spans="1:22" x14ac:dyDescent="0.25">
      <c r="B2" s="8">
        <v>5</v>
      </c>
      <c r="C2" s="2" t="s">
        <v>3</v>
      </c>
      <c r="D2" s="2" t="s">
        <v>6</v>
      </c>
      <c r="K2" s="3"/>
      <c r="L2" s="3"/>
    </row>
    <row r="3" spans="1:22" x14ac:dyDescent="0.25">
      <c r="B3" s="8">
        <v>261</v>
      </c>
      <c r="C3" s="2" t="s">
        <v>3</v>
      </c>
      <c r="D3" s="2" t="s">
        <v>7</v>
      </c>
      <c r="K3" s="3"/>
      <c r="L3" s="3"/>
      <c r="P3" s="3"/>
      <c r="Q3" s="3"/>
      <c r="R3" s="3"/>
      <c r="S3" s="3"/>
      <c r="T3" s="3"/>
      <c r="U3" s="3"/>
      <c r="V3" s="3"/>
    </row>
    <row r="4" spans="1:22" x14ac:dyDescent="0.25">
      <c r="D4" s="3"/>
      <c r="K4" s="3"/>
      <c r="L4" s="3"/>
    </row>
    <row r="5" spans="1:22" x14ac:dyDescent="0.25">
      <c r="C5" s="2" t="s">
        <v>21</v>
      </c>
      <c r="D5" s="3"/>
      <c r="E5" s="2" t="s">
        <v>27</v>
      </c>
      <c r="G5" s="2" t="s">
        <v>28</v>
      </c>
      <c r="K5" s="3"/>
      <c r="L5" s="3"/>
    </row>
    <row r="6" spans="1:22" x14ac:dyDescent="0.25">
      <c r="B6" s="3">
        <v>1</v>
      </c>
      <c r="C6" s="3">
        <f>B6/70</f>
        <v>1.4285714285714285E-2</v>
      </c>
      <c r="D6" s="3">
        <f>D7</f>
        <v>1.46E-2</v>
      </c>
      <c r="E6" s="3">
        <v>1</v>
      </c>
      <c r="F6" s="3">
        <f>D6</f>
        <v>1.46E-2</v>
      </c>
      <c r="G6" s="3">
        <v>1</v>
      </c>
      <c r="H6" s="3">
        <f>H7</f>
        <v>0.12058570197874241</v>
      </c>
      <c r="K6" s="3"/>
      <c r="L6" s="3"/>
    </row>
    <row r="7" spans="1:22" x14ac:dyDescent="0.25">
      <c r="B7" s="3">
        <f>B14</f>
        <v>1E+20</v>
      </c>
      <c r="C7" s="3">
        <f t="shared" ref="C7:C8" si="0">B7/70</f>
        <v>1.4285714285714286E+18</v>
      </c>
      <c r="D7" s="3">
        <f>B16</f>
        <v>1.46E-2</v>
      </c>
      <c r="E7" s="1">
        <f>B7/1700</f>
        <v>5.8823529411764704E+16</v>
      </c>
      <c r="F7" s="3">
        <f t="shared" ref="F7:F8" si="1">D7</f>
        <v>1.46E-2</v>
      </c>
      <c r="G7" s="3">
        <f>B7/75000</f>
        <v>1333333333333333.2</v>
      </c>
      <c r="H7" s="3">
        <f>32697000*G7^-0.55757</f>
        <v>0.12058570197874241</v>
      </c>
      <c r="K7" s="3"/>
      <c r="L7" s="3"/>
    </row>
    <row r="8" spans="1:22" x14ac:dyDescent="0.25">
      <c r="B8" s="3">
        <f>H14</f>
        <v>1E+22</v>
      </c>
      <c r="C8" s="3">
        <f t="shared" si="0"/>
        <v>1.4285714285714286E+20</v>
      </c>
      <c r="D8" s="3">
        <f>H16</f>
        <v>1.1199999999999999E-3</v>
      </c>
      <c r="E8" s="3">
        <f>B8/1700</f>
        <v>5.8823529411764705E+18</v>
      </c>
      <c r="F8" s="3">
        <f t="shared" si="1"/>
        <v>1.1199999999999999E-3</v>
      </c>
      <c r="G8" s="3">
        <f>B8/75000</f>
        <v>1.3333333333333333E+17</v>
      </c>
      <c r="H8" s="3">
        <f>32697000*G8^-0.55757</f>
        <v>9.2502999615389023E-3</v>
      </c>
      <c r="K8" s="3"/>
      <c r="L8" s="3"/>
    </row>
    <row r="9" spans="1:22" x14ac:dyDescent="0.25">
      <c r="K9" s="3"/>
      <c r="L9" s="3"/>
      <c r="Q9" s="3"/>
      <c r="R9" s="3"/>
    </row>
    <row r="10" spans="1:22" x14ac:dyDescent="0.25">
      <c r="B10" s="4">
        <v>7.41E+16</v>
      </c>
      <c r="C10" s="2" t="s">
        <v>0</v>
      </c>
      <c r="D10" s="2" t="s">
        <v>10</v>
      </c>
      <c r="Q10" s="3"/>
      <c r="R10" s="3"/>
    </row>
    <row r="11" spans="1:22" x14ac:dyDescent="0.25">
      <c r="B11" s="9">
        <f>B3/100</f>
        <v>2.61</v>
      </c>
      <c r="C11" s="2" t="s">
        <v>8</v>
      </c>
      <c r="D11" s="2" t="s">
        <v>9</v>
      </c>
      <c r="Q11" s="3"/>
      <c r="R11" s="3"/>
    </row>
    <row r="13" spans="1:22" x14ac:dyDescent="0.25">
      <c r="B13" s="2" t="s">
        <v>20</v>
      </c>
    </row>
    <row r="14" spans="1:22" x14ac:dyDescent="0.25">
      <c r="A14" s="2" t="s">
        <v>22</v>
      </c>
      <c r="B14" s="3">
        <v>1E+20</v>
      </c>
      <c r="C14" s="2" t="s">
        <v>4</v>
      </c>
      <c r="D14" s="2" t="s">
        <v>11</v>
      </c>
      <c r="E14" s="3">
        <v>1E+21</v>
      </c>
      <c r="F14" s="2" t="s">
        <v>4</v>
      </c>
      <c r="G14" s="2" t="s">
        <v>14</v>
      </c>
      <c r="H14" s="3">
        <v>1E+22</v>
      </c>
      <c r="I14" s="2" t="s">
        <v>4</v>
      </c>
      <c r="J14" s="2" t="s">
        <v>17</v>
      </c>
      <c r="K14" s="3">
        <v>9.9999999999999992E+22</v>
      </c>
      <c r="L14" s="2" t="s">
        <v>4</v>
      </c>
      <c r="M14" s="2" t="s">
        <v>17</v>
      </c>
      <c r="N14" s="3">
        <f>$B$10/$B$11*N15</f>
        <v>1.4961954022988507E+24</v>
      </c>
      <c r="O14" s="3">
        <f>$B$10/$B$11*O15</f>
        <v>1.4961954022988506E+25</v>
      </c>
    </row>
    <row r="15" spans="1:22" x14ac:dyDescent="0.25">
      <c r="A15" s="2" t="s">
        <v>23</v>
      </c>
      <c r="B15" s="5">
        <f>B14*$B$11/$B$10</f>
        <v>3522.267206477733</v>
      </c>
      <c r="C15" s="2" t="s">
        <v>2</v>
      </c>
      <c r="D15" s="2" t="s">
        <v>12</v>
      </c>
      <c r="E15" s="5">
        <f>E14*$B$11/$B$10</f>
        <v>35222.672064777325</v>
      </c>
      <c r="F15" s="2" t="s">
        <v>2</v>
      </c>
      <c r="G15" s="2" t="s">
        <v>12</v>
      </c>
      <c r="H15" s="5">
        <f>H14*$B$11/$B$10</f>
        <v>352226.72064777324</v>
      </c>
      <c r="I15" s="2" t="s">
        <v>2</v>
      </c>
      <c r="J15" s="2" t="s">
        <v>12</v>
      </c>
      <c r="K15" s="5">
        <f>K14*$B$11/$B$10</f>
        <v>3522267.2064777324</v>
      </c>
      <c r="L15" s="2" t="s">
        <v>2</v>
      </c>
      <c r="M15" s="2" t="s">
        <v>12</v>
      </c>
      <c r="N15" s="3">
        <v>52700000</v>
      </c>
      <c r="O15" s="3">
        <v>527000000</v>
      </c>
    </row>
    <row r="16" spans="1:22" x14ac:dyDescent="0.25">
      <c r="B16" s="3">
        <v>1.46E-2</v>
      </c>
      <c r="C16" s="2" t="s">
        <v>5</v>
      </c>
      <c r="D16" s="2" t="s">
        <v>13</v>
      </c>
      <c r="E16" s="3">
        <v>4.1079999999999997E-3</v>
      </c>
      <c r="F16" s="2" t="s">
        <v>5</v>
      </c>
      <c r="G16" s="2" t="s">
        <v>13</v>
      </c>
      <c r="H16" s="3">
        <v>1.1199999999999999E-3</v>
      </c>
      <c r="I16" s="2" t="s">
        <v>5</v>
      </c>
      <c r="J16" s="2" t="s">
        <v>13</v>
      </c>
      <c r="K16" s="3"/>
      <c r="L16" s="2" t="s">
        <v>5</v>
      </c>
      <c r="M16" s="2" t="s">
        <v>13</v>
      </c>
    </row>
    <row r="17" spans="1:15" x14ac:dyDescent="0.25">
      <c r="B17" s="5">
        <f>B16*$B$10*4.14E-20</f>
        <v>4.4789004000000005E-5</v>
      </c>
      <c r="C17" s="2" t="s">
        <v>1</v>
      </c>
      <c r="D17" s="2" t="s">
        <v>18</v>
      </c>
      <c r="E17" s="5">
        <f>E16*$B$10*4.14E-20</f>
        <v>1.260227592E-5</v>
      </c>
      <c r="F17" s="2" t="s">
        <v>1</v>
      </c>
      <c r="G17" s="2" t="s">
        <v>18</v>
      </c>
      <c r="H17" s="5">
        <f>H16*$B$10*4.14E-20</f>
        <v>3.4358688000000003E-6</v>
      </c>
      <c r="I17" s="2" t="s">
        <v>1</v>
      </c>
      <c r="J17" s="2" t="s">
        <v>18</v>
      </c>
      <c r="K17" s="5">
        <f>K16*$B$10*4.14E-20</f>
        <v>0</v>
      </c>
      <c r="L17" s="2" t="s">
        <v>1</v>
      </c>
      <c r="M17" s="2" t="s">
        <v>18</v>
      </c>
    </row>
    <row r="18" spans="1:15" x14ac:dyDescent="0.25">
      <c r="A18" s="2" t="s">
        <v>29</v>
      </c>
      <c r="B18" s="6"/>
      <c r="C18" s="2" t="s">
        <v>1</v>
      </c>
      <c r="E18" s="6"/>
      <c r="F18" s="2" t="s">
        <v>1</v>
      </c>
      <c r="H18" s="6"/>
      <c r="I18" s="2" t="s">
        <v>1</v>
      </c>
      <c r="K18" s="6"/>
      <c r="L18" s="2" t="s">
        <v>1</v>
      </c>
      <c r="N18" s="6"/>
      <c r="O18" s="6"/>
    </row>
    <row r="19" spans="1:15" x14ac:dyDescent="0.25">
      <c r="B19" s="5">
        <f>B18/4.14E-20</f>
        <v>0</v>
      </c>
      <c r="C19" s="2" t="s">
        <v>16</v>
      </c>
      <c r="E19" s="5">
        <f>E18/4.14E-20</f>
        <v>0</v>
      </c>
      <c r="F19" s="2" t="s">
        <v>16</v>
      </c>
      <c r="H19" s="5">
        <f>H18/4.14E-20</f>
        <v>0</v>
      </c>
      <c r="I19" s="2" t="s">
        <v>16</v>
      </c>
      <c r="K19" s="5">
        <f>K18/4.14E-20</f>
        <v>0</v>
      </c>
      <c r="L19" s="2" t="s">
        <v>16</v>
      </c>
      <c r="N19" s="5">
        <f>N18/4.14E-20</f>
        <v>0</v>
      </c>
      <c r="O19" s="5">
        <f>O18/4.14E-20</f>
        <v>0</v>
      </c>
    </row>
    <row r="20" spans="1:15" x14ac:dyDescent="0.25">
      <c r="B20" s="5">
        <f>B19/$B$10</f>
        <v>0</v>
      </c>
      <c r="C20" s="2" t="s">
        <v>5</v>
      </c>
      <c r="E20" s="5">
        <f>E19/$B$10</f>
        <v>0</v>
      </c>
      <c r="F20" s="2" t="s">
        <v>5</v>
      </c>
      <c r="H20" s="5">
        <f>H19/$B$10</f>
        <v>0</v>
      </c>
      <c r="I20" s="2" t="s">
        <v>5</v>
      </c>
      <c r="K20" s="5">
        <f>K19/$B$10</f>
        <v>0</v>
      </c>
      <c r="L20" s="2" t="s">
        <v>5</v>
      </c>
      <c r="N20" s="5">
        <f>N19/$B$10</f>
        <v>0</v>
      </c>
      <c r="O20" s="5">
        <f>O19/$B$10</f>
        <v>0</v>
      </c>
    </row>
    <row r="21" spans="1:15" x14ac:dyDescent="0.25">
      <c r="B21" s="7">
        <f>B20/B$16</f>
        <v>0</v>
      </c>
      <c r="C21" s="2" t="s">
        <v>15</v>
      </c>
      <c r="E21" s="7">
        <f>E20/E$16</f>
        <v>0</v>
      </c>
      <c r="F21" s="2" t="s">
        <v>15</v>
      </c>
      <c r="H21" s="7">
        <f>H20/H16</f>
        <v>0</v>
      </c>
      <c r="I21" s="2" t="s">
        <v>15</v>
      </c>
      <c r="K21" s="7" t="e">
        <f>K20/K16</f>
        <v>#DIV/0!</v>
      </c>
      <c r="L21" s="2" t="s">
        <v>15</v>
      </c>
      <c r="N21" s="7"/>
      <c r="O21" s="7"/>
    </row>
    <row r="22" spans="1:15" x14ac:dyDescent="0.25">
      <c r="A22" s="2" t="s">
        <v>25</v>
      </c>
      <c r="B22" s="6"/>
      <c r="C22" s="2" t="s">
        <v>1</v>
      </c>
      <c r="E22" s="6"/>
      <c r="F22" s="2" t="s">
        <v>1</v>
      </c>
      <c r="H22" s="6"/>
      <c r="I22" s="2" t="s">
        <v>1</v>
      </c>
      <c r="K22" s="6"/>
      <c r="L22" s="2" t="s">
        <v>1</v>
      </c>
      <c r="N22" s="6"/>
      <c r="O22" s="6"/>
    </row>
    <row r="23" spans="1:15" x14ac:dyDescent="0.25">
      <c r="A23" s="2" t="s">
        <v>32</v>
      </c>
      <c r="B23" s="5">
        <f>B22/4.14E-20</f>
        <v>0</v>
      </c>
      <c r="C23" s="2" t="s">
        <v>16</v>
      </c>
      <c r="E23" s="5">
        <f>E22/4.14E-20</f>
        <v>0</v>
      </c>
      <c r="F23" s="2" t="s">
        <v>16</v>
      </c>
      <c r="H23" s="5">
        <f>H22/4.14E-20</f>
        <v>0</v>
      </c>
      <c r="I23" s="2" t="s">
        <v>16</v>
      </c>
      <c r="K23" s="5">
        <f>K22/4.14E-20</f>
        <v>0</v>
      </c>
      <c r="L23" s="2" t="s">
        <v>16</v>
      </c>
      <c r="N23" s="5">
        <f>N22/4.14E-20</f>
        <v>0</v>
      </c>
      <c r="O23" s="5">
        <f>O22/4.14E-20</f>
        <v>0</v>
      </c>
    </row>
    <row r="24" spans="1:15" x14ac:dyDescent="0.25">
      <c r="B24" s="5">
        <f>B23/$B$10</f>
        <v>0</v>
      </c>
      <c r="C24" s="2" t="s">
        <v>5</v>
      </c>
      <c r="E24" s="5">
        <f>E23/$B$10</f>
        <v>0</v>
      </c>
      <c r="F24" s="2" t="s">
        <v>5</v>
      </c>
      <c r="H24" s="5">
        <f>H23/$B$10</f>
        <v>0</v>
      </c>
      <c r="I24" s="2" t="s">
        <v>5</v>
      </c>
      <c r="K24" s="5">
        <f>K23/$B$10</f>
        <v>0</v>
      </c>
      <c r="L24" s="2" t="s">
        <v>5</v>
      </c>
      <c r="N24" s="5">
        <f>N23/$B$10</f>
        <v>0</v>
      </c>
      <c r="O24" s="5">
        <f>O23/$B$10</f>
        <v>0</v>
      </c>
    </row>
    <row r="25" spans="1:15" x14ac:dyDescent="0.25">
      <c r="B25" s="7">
        <f>B24/B$16</f>
        <v>0</v>
      </c>
      <c r="C25" s="2" t="s">
        <v>15</v>
      </c>
      <c r="E25" s="7">
        <f>E24/E$16</f>
        <v>0</v>
      </c>
      <c r="F25" s="2" t="s">
        <v>15</v>
      </c>
      <c r="H25" s="7">
        <f>H24/H$16</f>
        <v>0</v>
      </c>
      <c r="I25" s="2" t="s">
        <v>15</v>
      </c>
      <c r="K25" s="7" t="e">
        <f>K24/K$16</f>
        <v>#DIV/0!</v>
      </c>
      <c r="L25" s="2" t="s">
        <v>15</v>
      </c>
      <c r="N25" s="7"/>
      <c r="O25" s="7"/>
    </row>
    <row r="26" spans="1:15" x14ac:dyDescent="0.25">
      <c r="A26" s="2" t="s">
        <v>27</v>
      </c>
      <c r="B26" s="6"/>
      <c r="C26" s="2" t="s">
        <v>1</v>
      </c>
      <c r="E26" s="6">
        <v>1.1399999999999999E-5</v>
      </c>
      <c r="F26" s="2" t="s">
        <v>1</v>
      </c>
      <c r="H26" s="6"/>
      <c r="I26" s="2" t="s">
        <v>1</v>
      </c>
      <c r="K26" s="6"/>
      <c r="L26" s="2" t="s">
        <v>1</v>
      </c>
      <c r="N26" s="6"/>
      <c r="O26" s="6"/>
    </row>
    <row r="27" spans="1:15" x14ac:dyDescent="0.25">
      <c r="B27" s="5">
        <f>B26/4.14E-20</f>
        <v>0</v>
      </c>
      <c r="C27" s="2" t="s">
        <v>16</v>
      </c>
      <c r="E27" s="5">
        <f>E26/4.14E-20</f>
        <v>275362318840579.69</v>
      </c>
      <c r="F27" s="2" t="s">
        <v>16</v>
      </c>
      <c r="H27" s="5">
        <f>H26/4.14E-20</f>
        <v>0</v>
      </c>
      <c r="I27" s="2" t="s">
        <v>16</v>
      </c>
      <c r="K27" s="5">
        <f>K26/4.14E-20</f>
        <v>0</v>
      </c>
      <c r="L27" s="2" t="s">
        <v>16</v>
      </c>
      <c r="N27" s="5">
        <f>N26/4.14E-20</f>
        <v>0</v>
      </c>
      <c r="O27" s="5">
        <f>O26/4.14E-20</f>
        <v>0</v>
      </c>
    </row>
    <row r="28" spans="1:15" x14ac:dyDescent="0.25">
      <c r="B28" s="5">
        <f>B27/$B$10</f>
        <v>0</v>
      </c>
      <c r="C28" s="2" t="s">
        <v>5</v>
      </c>
      <c r="E28" s="5">
        <f>E27/$B$10</f>
        <v>3.7160906726124115E-3</v>
      </c>
      <c r="F28" s="2" t="s">
        <v>5</v>
      </c>
      <c r="H28" s="5">
        <f>H27/$B$10</f>
        <v>0</v>
      </c>
      <c r="I28" s="2" t="s">
        <v>5</v>
      </c>
      <c r="K28" s="5">
        <f>K27/$B$10</f>
        <v>0</v>
      </c>
      <c r="L28" s="2" t="s">
        <v>5</v>
      </c>
      <c r="N28" s="5">
        <f>N27/$B$10</f>
        <v>0</v>
      </c>
      <c r="O28" s="5">
        <f>O27/$B$10</f>
        <v>0</v>
      </c>
    </row>
    <row r="29" spans="1:15" x14ac:dyDescent="0.25">
      <c r="B29" s="7">
        <f>B28/B$16</f>
        <v>0</v>
      </c>
      <c r="C29" s="2" t="s">
        <v>15</v>
      </c>
      <c r="E29" s="7">
        <f>E28/E$16</f>
        <v>0.9045985084256114</v>
      </c>
      <c r="F29" s="2" t="s">
        <v>15</v>
      </c>
      <c r="H29" s="7">
        <f>H28/H$16</f>
        <v>0</v>
      </c>
      <c r="I29" s="2" t="s">
        <v>15</v>
      </c>
      <c r="K29" s="7" t="e">
        <f>K28/K$16</f>
        <v>#DIV/0!</v>
      </c>
      <c r="L29" s="2" t="s">
        <v>15</v>
      </c>
      <c r="N29" s="7"/>
      <c r="O29" s="7"/>
    </row>
    <row r="30" spans="1:15" x14ac:dyDescent="0.25">
      <c r="A30" s="2" t="s">
        <v>28</v>
      </c>
      <c r="B30" s="6">
        <v>4.4705700000000001E-5</v>
      </c>
      <c r="C30" s="2" t="s">
        <v>1</v>
      </c>
      <c r="E30" s="6">
        <v>1.2721999999999999E-5</v>
      </c>
      <c r="F30" s="2" t="s">
        <v>1</v>
      </c>
      <c r="H30" s="6">
        <v>3.5186000000000001E-6</v>
      </c>
      <c r="I30" s="2" t="s">
        <v>1</v>
      </c>
      <c r="K30" s="6"/>
      <c r="L30" s="2" t="s">
        <v>1</v>
      </c>
      <c r="N30" s="6"/>
      <c r="O30" s="6"/>
    </row>
    <row r="31" spans="1:15" x14ac:dyDescent="0.25">
      <c r="B31" s="5">
        <f>B30/4.14E-20</f>
        <v>1079847826086956.5</v>
      </c>
      <c r="C31" s="2" t="s">
        <v>16</v>
      </c>
      <c r="E31" s="5">
        <f>E30/4.14E-20</f>
        <v>307294685990338.12</v>
      </c>
      <c r="F31" s="2" t="s">
        <v>16</v>
      </c>
      <c r="H31" s="5">
        <f>H30/4.14E-20</f>
        <v>84990338164251.203</v>
      </c>
      <c r="I31" s="2" t="s">
        <v>16</v>
      </c>
      <c r="K31" s="5">
        <f>K30/4.14E-20</f>
        <v>0</v>
      </c>
      <c r="L31" s="2" t="s">
        <v>16</v>
      </c>
      <c r="N31" s="5">
        <f>N30/4.14E-20</f>
        <v>0</v>
      </c>
      <c r="O31" s="5">
        <f>O30/4.14E-20</f>
        <v>0</v>
      </c>
    </row>
    <row r="32" spans="1:15" x14ac:dyDescent="0.25">
      <c r="B32" s="5">
        <f>B31/$B$10</f>
        <v>1.4572845156369184E-2</v>
      </c>
      <c r="C32" s="2" t="s">
        <v>5</v>
      </c>
      <c r="E32" s="5">
        <f>E31/$B$10</f>
        <v>4.1470268014890434E-3</v>
      </c>
      <c r="F32" s="2" t="s">
        <v>5</v>
      </c>
      <c r="H32" s="5">
        <f>H31/$B$10</f>
        <v>1.1469681263731606E-3</v>
      </c>
      <c r="I32" s="2" t="s">
        <v>5</v>
      </c>
      <c r="K32" s="5">
        <f>K31/$B$10</f>
        <v>0</v>
      </c>
      <c r="L32" s="2" t="s">
        <v>5</v>
      </c>
      <c r="N32" s="5">
        <f>N31/$B$10</f>
        <v>0</v>
      </c>
      <c r="O32" s="5">
        <f>O31/$B$10</f>
        <v>0</v>
      </c>
    </row>
    <row r="33" spans="2:15" x14ac:dyDescent="0.25">
      <c r="B33" s="7">
        <f>B32/B$16</f>
        <v>0.99814007920336878</v>
      </c>
      <c r="C33" s="2" t="s">
        <v>15</v>
      </c>
      <c r="E33" s="7">
        <f>E32/E$16</f>
        <v>1.0095001951044411</v>
      </c>
      <c r="F33" s="2" t="s">
        <v>15</v>
      </c>
      <c r="H33" s="7">
        <f>H32/H$16</f>
        <v>1.0240786842617506</v>
      </c>
      <c r="I33" s="2" t="s">
        <v>15</v>
      </c>
      <c r="K33" s="7" t="e">
        <f>K32/K$16</f>
        <v>#DIV/0!</v>
      </c>
      <c r="L33" s="2" t="s">
        <v>15</v>
      </c>
      <c r="N33" s="7"/>
      <c r="O33" s="7"/>
    </row>
    <row r="35" spans="2:15" x14ac:dyDescent="0.25"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 spans="2:15" x14ac:dyDescent="0.25">
      <c r="B36" s="11"/>
      <c r="C36" s="10"/>
      <c r="D36" s="10"/>
      <c r="E36" s="10"/>
      <c r="F36" s="11"/>
      <c r="G36" s="10"/>
      <c r="H36" s="10"/>
      <c r="I36" s="11"/>
      <c r="J36" s="10"/>
      <c r="K36" s="10"/>
      <c r="L36" s="11"/>
      <c r="M36" s="10"/>
      <c r="N36" s="10"/>
    </row>
    <row r="37" spans="2:15" x14ac:dyDescent="0.25">
      <c r="B37" s="11"/>
      <c r="C37" s="10"/>
      <c r="D37" s="10"/>
      <c r="E37" s="10"/>
      <c r="F37" s="11"/>
      <c r="G37" s="10"/>
      <c r="H37" s="10"/>
      <c r="I37" s="11"/>
      <c r="J37" s="10"/>
      <c r="K37" s="10"/>
      <c r="L37" s="11"/>
      <c r="M37" s="10"/>
      <c r="N37" s="10"/>
    </row>
    <row r="38" spans="2:15" x14ac:dyDescent="0.25">
      <c r="B38" s="11"/>
      <c r="C38" s="10"/>
      <c r="D38" s="10"/>
      <c r="E38" s="10"/>
      <c r="F38" s="11"/>
      <c r="G38" s="10"/>
      <c r="H38" s="10"/>
      <c r="I38" s="11"/>
      <c r="J38" s="10"/>
      <c r="K38" s="10"/>
      <c r="L38" s="11"/>
      <c r="M38" s="10"/>
      <c r="N38" s="10"/>
    </row>
    <row r="39" spans="2:15" x14ac:dyDescent="0.25">
      <c r="B39" s="11"/>
      <c r="C39" s="10"/>
      <c r="D39" s="10"/>
      <c r="E39" s="10"/>
      <c r="F39" s="11"/>
      <c r="G39" s="10"/>
      <c r="H39" s="10"/>
      <c r="I39" s="11"/>
      <c r="J39" s="10"/>
      <c r="K39" s="10"/>
      <c r="L39" s="11"/>
      <c r="M39" s="10"/>
      <c r="N39" s="10"/>
    </row>
    <row r="40" spans="2:15" x14ac:dyDescent="0.25">
      <c r="B40" s="11"/>
      <c r="C40" s="10"/>
      <c r="D40" s="10"/>
      <c r="E40" s="10"/>
      <c r="F40" s="11"/>
      <c r="G40" s="10"/>
      <c r="H40" s="10"/>
      <c r="I40" s="11"/>
      <c r="J40" s="10"/>
      <c r="K40" s="10"/>
      <c r="L40" s="11"/>
      <c r="M40" s="10"/>
      <c r="N40" s="10"/>
    </row>
    <row r="41" spans="2:15" x14ac:dyDescent="0.25">
      <c r="B41" s="11"/>
      <c r="C41" s="10"/>
      <c r="D41" s="10"/>
      <c r="E41" s="10"/>
      <c r="F41" s="11"/>
      <c r="G41" s="10"/>
      <c r="H41" s="10"/>
      <c r="I41" s="11"/>
      <c r="J41" s="10"/>
      <c r="K41" s="10"/>
      <c r="L41" s="11"/>
      <c r="M41" s="10"/>
      <c r="N41" s="10"/>
    </row>
    <row r="42" spans="2:15" x14ac:dyDescent="0.25">
      <c r="B42" s="11"/>
      <c r="C42" s="10"/>
      <c r="D42" s="10"/>
      <c r="E42" s="10"/>
      <c r="F42" s="11"/>
      <c r="G42" s="10"/>
      <c r="H42" s="10"/>
      <c r="I42" s="11"/>
      <c r="J42" s="10"/>
      <c r="K42" s="10"/>
      <c r="L42" s="11"/>
      <c r="M42" s="10"/>
      <c r="N42" s="10"/>
    </row>
    <row r="43" spans="2:15" x14ac:dyDescent="0.25">
      <c r="B43" s="12"/>
      <c r="C43" s="10"/>
      <c r="D43" s="10"/>
      <c r="E43" s="10"/>
      <c r="F43" s="12"/>
      <c r="G43" s="10"/>
      <c r="H43" s="10"/>
      <c r="I43" s="12"/>
      <c r="J43" s="10"/>
      <c r="K43" s="10"/>
      <c r="L43" s="12"/>
      <c r="M43" s="10"/>
      <c r="N43" s="10"/>
    </row>
    <row r="44" spans="2:15" x14ac:dyDescent="0.25">
      <c r="B44" s="11"/>
      <c r="C44" s="10"/>
      <c r="D44" s="10"/>
      <c r="E44" s="10"/>
      <c r="F44" s="11"/>
      <c r="G44" s="10"/>
      <c r="H44" s="10"/>
      <c r="I44" s="11"/>
      <c r="J44" s="10"/>
      <c r="K44" s="10"/>
      <c r="L44" s="11"/>
      <c r="M44" s="10"/>
      <c r="N44" s="10"/>
    </row>
    <row r="45" spans="2:15" x14ac:dyDescent="0.25">
      <c r="B45" s="11"/>
      <c r="C45" s="10"/>
      <c r="D45" s="10"/>
      <c r="E45" s="10"/>
      <c r="F45" s="11"/>
      <c r="G45" s="10"/>
      <c r="H45" s="10"/>
      <c r="I45" s="11"/>
      <c r="J45" s="10"/>
      <c r="K45" s="10"/>
      <c r="L45" s="11"/>
      <c r="M45" s="10"/>
      <c r="N45" s="10"/>
    </row>
    <row r="46" spans="2:15" x14ac:dyDescent="0.25">
      <c r="B46" s="11"/>
      <c r="C46" s="10"/>
      <c r="D46" s="10"/>
      <c r="E46" s="10"/>
      <c r="F46" s="11"/>
      <c r="G46" s="10"/>
      <c r="H46" s="10"/>
      <c r="I46" s="11"/>
      <c r="J46" s="10"/>
      <c r="K46" s="10"/>
      <c r="L46" s="11"/>
      <c r="M46" s="10"/>
      <c r="N46" s="10"/>
    </row>
    <row r="47" spans="2:15" x14ac:dyDescent="0.25">
      <c r="B47" s="12"/>
      <c r="C47" s="10"/>
      <c r="D47" s="10"/>
      <c r="E47" s="10"/>
      <c r="F47" s="12"/>
      <c r="G47" s="10"/>
      <c r="H47" s="10"/>
      <c r="I47" s="12"/>
      <c r="J47" s="10"/>
      <c r="K47" s="10"/>
      <c r="L47" s="12"/>
      <c r="M47" s="10"/>
      <c r="N47" s="10"/>
    </row>
    <row r="55" spans="3:10" x14ac:dyDescent="0.25">
      <c r="C55" s="1"/>
    </row>
    <row r="56" spans="3:10" x14ac:dyDescent="0.25">
      <c r="C56" s="3"/>
    </row>
    <row r="57" spans="3:10" x14ac:dyDescent="0.25">
      <c r="C57" s="3"/>
    </row>
    <row r="58" spans="3:10" x14ac:dyDescent="0.25">
      <c r="C58" s="3"/>
    </row>
    <row r="59" spans="3:10" x14ac:dyDescent="0.25">
      <c r="C59" s="3"/>
    </row>
    <row r="60" spans="3:10" x14ac:dyDescent="0.25">
      <c r="C60" s="3"/>
    </row>
    <row r="61" spans="3:10" x14ac:dyDescent="0.25">
      <c r="C61" s="3"/>
    </row>
    <row r="62" spans="3:10" x14ac:dyDescent="0.25">
      <c r="C62" s="3"/>
    </row>
    <row r="63" spans="3:10" x14ac:dyDescent="0.25">
      <c r="C63" s="3"/>
      <c r="I63" s="3"/>
      <c r="J63" s="3"/>
    </row>
    <row r="64" spans="3:10" x14ac:dyDescent="0.25">
      <c r="C64" s="3"/>
      <c r="I64" s="3"/>
      <c r="J64" s="3"/>
    </row>
    <row r="65" spans="3:10" x14ac:dyDescent="0.25">
      <c r="C65" s="3"/>
      <c r="I65" s="3"/>
      <c r="J65" s="3"/>
    </row>
    <row r="66" spans="3:10" x14ac:dyDescent="0.25">
      <c r="C66" s="3"/>
      <c r="I66" s="3"/>
      <c r="J66" s="3"/>
    </row>
    <row r="67" spans="3:10" x14ac:dyDescent="0.25">
      <c r="C67" s="3"/>
      <c r="I67" s="3"/>
      <c r="J67" s="3"/>
    </row>
    <row r="68" spans="3:10" x14ac:dyDescent="0.25">
      <c r="C68" s="3"/>
    </row>
    <row r="69" spans="3:10" x14ac:dyDescent="0.25">
      <c r="C69" s="3"/>
    </row>
    <row r="70" spans="3:10" x14ac:dyDescent="0.25">
      <c r="C70" s="3"/>
    </row>
    <row r="71" spans="3:10" x14ac:dyDescent="0.25">
      <c r="C71" s="3"/>
    </row>
    <row r="72" spans="3:10" x14ac:dyDescent="0.25">
      <c r="C72" s="3"/>
    </row>
    <row r="73" spans="3:10" x14ac:dyDescent="0.25">
      <c r="C73" s="3"/>
    </row>
    <row r="74" spans="3:10" x14ac:dyDescent="0.25">
      <c r="C74" s="3"/>
    </row>
    <row r="75" spans="3:10" x14ac:dyDescent="0.25">
      <c r="C75" s="3"/>
    </row>
    <row r="76" spans="3:10" x14ac:dyDescent="0.25">
      <c r="C76" s="3"/>
    </row>
    <row r="77" spans="3:10" x14ac:dyDescent="0.25">
      <c r="C77" s="3"/>
    </row>
    <row r="78" spans="3:10" x14ac:dyDescent="0.25">
      <c r="C78" s="3"/>
    </row>
    <row r="79" spans="3:10" x14ac:dyDescent="0.25">
      <c r="C79" s="3"/>
    </row>
    <row r="80" spans="3:10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2"/>
  <sheetViews>
    <sheetView zoomScale="85" zoomScaleNormal="85" workbookViewId="0">
      <selection activeCell="G7" sqref="G7:G8"/>
    </sheetView>
  </sheetViews>
  <sheetFormatPr defaultRowHeight="15" x14ac:dyDescent="0.25"/>
  <cols>
    <col min="1" max="2" width="9.140625" style="2"/>
    <col min="3" max="3" width="11.140625" style="2" customWidth="1"/>
    <col min="4" max="5" width="9.140625" style="2"/>
    <col min="6" max="6" width="11" style="2" bestFit="1" customWidth="1"/>
    <col min="7" max="7" width="9.140625" style="2"/>
    <col min="8" max="8" width="10" style="2" bestFit="1" customWidth="1"/>
    <col min="9" max="9" width="11" style="2" bestFit="1" customWidth="1"/>
    <col min="10" max="10" width="9.140625" style="2"/>
    <col min="11" max="11" width="11.140625" style="2" customWidth="1"/>
    <col min="12" max="12" width="11" style="2" bestFit="1" customWidth="1"/>
    <col min="13" max="13" width="9.140625" style="2"/>
    <col min="14" max="14" width="8.7109375" style="2" bestFit="1" customWidth="1"/>
    <col min="15" max="16384" width="9.140625" style="2"/>
  </cols>
  <sheetData>
    <row r="2" spans="1:22" x14ac:dyDescent="0.25">
      <c r="B2" s="8">
        <v>5</v>
      </c>
      <c r="C2" s="2" t="s">
        <v>3</v>
      </c>
      <c r="D2" s="2" t="s">
        <v>6</v>
      </c>
      <c r="K2" s="3"/>
      <c r="L2" s="3"/>
    </row>
    <row r="3" spans="1:22" x14ac:dyDescent="0.25">
      <c r="B3" s="8">
        <v>261</v>
      </c>
      <c r="C3" s="2" t="s">
        <v>3</v>
      </c>
      <c r="D3" s="2" t="s">
        <v>7</v>
      </c>
      <c r="K3" s="3"/>
      <c r="L3" s="3"/>
      <c r="P3" s="3"/>
      <c r="Q3" s="3"/>
      <c r="R3" s="3"/>
      <c r="S3" s="3"/>
      <c r="T3" s="3"/>
      <c r="U3" s="3"/>
      <c r="V3" s="3"/>
    </row>
    <row r="4" spans="1:22" x14ac:dyDescent="0.25">
      <c r="D4" s="3"/>
      <c r="K4" s="3"/>
      <c r="L4" s="3"/>
    </row>
    <row r="5" spans="1:22" x14ac:dyDescent="0.25">
      <c r="C5" s="2" t="s">
        <v>29</v>
      </c>
      <c r="D5" s="3"/>
      <c r="E5" s="2" t="s">
        <v>27</v>
      </c>
      <c r="G5" s="2" t="s">
        <v>28</v>
      </c>
      <c r="K5" s="3"/>
      <c r="L5" s="3"/>
    </row>
    <row r="6" spans="1:22" x14ac:dyDescent="0.25">
      <c r="B6" s="3">
        <v>1</v>
      </c>
      <c r="C6" s="3">
        <f>B6/70</f>
        <v>1.4285714285714285E-2</v>
      </c>
      <c r="D6" s="3">
        <f>D7</f>
        <v>2.5249999999999999E-3</v>
      </c>
      <c r="E6" s="3">
        <v>1</v>
      </c>
      <c r="F6" s="3">
        <f>D6</f>
        <v>2.5249999999999999E-3</v>
      </c>
      <c r="G6" s="3">
        <v>1</v>
      </c>
      <c r="H6" s="3">
        <f>H7</f>
        <v>2.4592671955345972E-2</v>
      </c>
      <c r="K6" s="3"/>
      <c r="L6" s="3"/>
    </row>
    <row r="7" spans="1:22" x14ac:dyDescent="0.25">
      <c r="B7" s="3">
        <f>B14</f>
        <v>1E+20</v>
      </c>
      <c r="C7" s="3">
        <f t="shared" ref="C7:C8" si="0">B7/70</f>
        <v>1.4285714285714286E+18</v>
      </c>
      <c r="D7" s="3">
        <f>B16</f>
        <v>2.5249999999999999E-3</v>
      </c>
      <c r="E7" s="3">
        <f>B7/2000</f>
        <v>5E+16</v>
      </c>
      <c r="F7" s="3">
        <f t="shared" ref="F7:F8" si="1">D7</f>
        <v>2.5249999999999999E-3</v>
      </c>
      <c r="G7" s="3">
        <f>B7/75000</f>
        <v>1333333333333333.2</v>
      </c>
      <c r="H7" s="3">
        <f>77683000*G7^-0.62807</f>
        <v>2.4592671955345972E-2</v>
      </c>
      <c r="K7" s="3"/>
      <c r="L7" s="3"/>
    </row>
    <row r="8" spans="1:22" x14ac:dyDescent="0.25">
      <c r="B8" s="3">
        <f>H14</f>
        <v>1E+22</v>
      </c>
      <c r="C8" s="3">
        <f t="shared" si="0"/>
        <v>1.4285714285714286E+20</v>
      </c>
      <c r="D8" s="3">
        <f>H16</f>
        <v>1.3999999999999999E-4</v>
      </c>
      <c r="E8" s="3">
        <f>B8/2000</f>
        <v>5E+18</v>
      </c>
      <c r="F8" s="3">
        <f t="shared" si="1"/>
        <v>1.3999999999999999E-4</v>
      </c>
      <c r="G8" s="3">
        <f>B8/75000</f>
        <v>1.3333333333333333E+17</v>
      </c>
      <c r="H8" s="3">
        <f>77683000*G8^-0.62807</f>
        <v>1.3635331996517796E-3</v>
      </c>
      <c r="K8" s="3"/>
      <c r="L8" s="3"/>
    </row>
    <row r="9" spans="1:22" x14ac:dyDescent="0.25">
      <c r="K9" s="3"/>
      <c r="L9" s="3"/>
      <c r="Q9" s="3"/>
      <c r="R9" s="3"/>
    </row>
    <row r="10" spans="1:22" x14ac:dyDescent="0.25">
      <c r="B10" s="4">
        <v>7.41E+16</v>
      </c>
      <c r="C10" s="2" t="s">
        <v>0</v>
      </c>
      <c r="D10" s="2" t="s">
        <v>10</v>
      </c>
      <c r="Q10" s="3"/>
      <c r="R10" s="3"/>
    </row>
    <row r="11" spans="1:22" x14ac:dyDescent="0.25">
      <c r="B11" s="9">
        <f>B3/100</f>
        <v>2.61</v>
      </c>
      <c r="C11" s="2" t="s">
        <v>8</v>
      </c>
      <c r="D11" s="2" t="s">
        <v>9</v>
      </c>
      <c r="Q11" s="3"/>
      <c r="R11" s="3"/>
    </row>
    <row r="13" spans="1:22" x14ac:dyDescent="0.25">
      <c r="B13" s="2" t="s">
        <v>30</v>
      </c>
    </row>
    <row r="14" spans="1:22" x14ac:dyDescent="0.25">
      <c r="A14" s="2" t="s">
        <v>22</v>
      </c>
      <c r="B14" s="3">
        <v>1E+20</v>
      </c>
      <c r="C14" s="2" t="s">
        <v>4</v>
      </c>
      <c r="D14" s="2" t="s">
        <v>11</v>
      </c>
      <c r="E14" s="3">
        <v>1E+21</v>
      </c>
      <c r="F14" s="2" t="s">
        <v>4</v>
      </c>
      <c r="G14" s="2" t="s">
        <v>14</v>
      </c>
      <c r="H14" s="3">
        <v>1E+22</v>
      </c>
      <c r="I14" s="2" t="s">
        <v>4</v>
      </c>
      <c r="J14" s="2" t="s">
        <v>17</v>
      </c>
      <c r="K14" s="3">
        <v>9.9999999999999992E+22</v>
      </c>
      <c r="L14" s="2" t="s">
        <v>4</v>
      </c>
      <c r="M14" s="2" t="s">
        <v>17</v>
      </c>
      <c r="N14" s="3">
        <f>$B$10/$B$11*N15</f>
        <v>1.4678045977011495E+23</v>
      </c>
      <c r="O14" s="3">
        <f>$B$10/$B$11*O15</f>
        <v>1.4678045977011495E+24</v>
      </c>
    </row>
    <row r="15" spans="1:22" x14ac:dyDescent="0.25">
      <c r="A15" s="2" t="s">
        <v>23</v>
      </c>
      <c r="B15" s="5">
        <f>B14*$B$11/$B$10</f>
        <v>3522.267206477733</v>
      </c>
      <c r="C15" s="2" t="s">
        <v>2</v>
      </c>
      <c r="D15" s="2" t="s">
        <v>12</v>
      </c>
      <c r="E15" s="5">
        <f>E14*$B$11/$B$10</f>
        <v>35222.672064777325</v>
      </c>
      <c r="F15" s="2" t="s">
        <v>2</v>
      </c>
      <c r="G15" s="2" t="s">
        <v>12</v>
      </c>
      <c r="H15" s="5">
        <f>H14*$B$11/$B$10</f>
        <v>352226.72064777324</v>
      </c>
      <c r="I15" s="2" t="s">
        <v>2</v>
      </c>
      <c r="J15" s="2" t="s">
        <v>12</v>
      </c>
      <c r="K15" s="5">
        <f>K14*$B$11/$B$10</f>
        <v>3522267.2064777324</v>
      </c>
      <c r="L15" s="2" t="s">
        <v>2</v>
      </c>
      <c r="M15" s="2" t="s">
        <v>12</v>
      </c>
      <c r="N15" s="3">
        <v>5170000</v>
      </c>
      <c r="O15" s="3">
        <v>51700000</v>
      </c>
    </row>
    <row r="16" spans="1:22" x14ac:dyDescent="0.25">
      <c r="B16" s="3">
        <v>2.5249999999999999E-3</v>
      </c>
      <c r="C16" s="2" t="s">
        <v>5</v>
      </c>
      <c r="D16" s="2" t="s">
        <v>13</v>
      </c>
      <c r="E16" s="3">
        <v>6.1229999999999998E-4</v>
      </c>
      <c r="F16" s="2" t="s">
        <v>5</v>
      </c>
      <c r="G16" s="2" t="s">
        <v>13</v>
      </c>
      <c r="H16" s="3">
        <v>1.3999999999999999E-4</v>
      </c>
      <c r="I16" s="2" t="s">
        <v>5</v>
      </c>
      <c r="J16" s="2" t="s">
        <v>13</v>
      </c>
      <c r="K16" s="3"/>
      <c r="L16" s="2" t="s">
        <v>5</v>
      </c>
      <c r="M16" s="2" t="s">
        <v>13</v>
      </c>
    </row>
    <row r="17" spans="1:15" x14ac:dyDescent="0.25">
      <c r="B17" s="5">
        <f>B16*$B$10*4.14E-20</f>
        <v>7.7460435000000007E-6</v>
      </c>
      <c r="C17" s="2" t="s">
        <v>1</v>
      </c>
      <c r="D17" s="2" t="s">
        <v>18</v>
      </c>
      <c r="E17" s="5">
        <f>E16*$B$10*4.14E-20</f>
        <v>1.8783772020000002E-6</v>
      </c>
      <c r="F17" s="2" t="s">
        <v>1</v>
      </c>
      <c r="G17" s="2" t="s">
        <v>18</v>
      </c>
      <c r="H17" s="5">
        <f>H16*$B$10*4.14E-20</f>
        <v>4.2948360000000004E-7</v>
      </c>
      <c r="I17" s="2" t="s">
        <v>1</v>
      </c>
      <c r="J17" s="2" t="s">
        <v>18</v>
      </c>
      <c r="K17" s="5">
        <f>K16*$B$10*4.14E-20</f>
        <v>0</v>
      </c>
      <c r="L17" s="2" t="s">
        <v>1</v>
      </c>
      <c r="M17" s="2" t="s">
        <v>18</v>
      </c>
    </row>
    <row r="18" spans="1:15" x14ac:dyDescent="0.25">
      <c r="A18" s="2" t="s">
        <v>24</v>
      </c>
      <c r="B18" s="6"/>
      <c r="C18" s="2" t="s">
        <v>1</v>
      </c>
      <c r="E18" s="6"/>
      <c r="F18" s="2" t="s">
        <v>1</v>
      </c>
      <c r="H18" s="6"/>
      <c r="I18" s="2" t="s">
        <v>1</v>
      </c>
      <c r="K18" s="6"/>
      <c r="L18" s="2" t="s">
        <v>1</v>
      </c>
      <c r="N18" s="6"/>
      <c r="O18" s="6"/>
    </row>
    <row r="19" spans="1:15" x14ac:dyDescent="0.25">
      <c r="B19" s="5">
        <f>B18/4.14E-20</f>
        <v>0</v>
      </c>
      <c r="C19" s="2" t="s">
        <v>16</v>
      </c>
      <c r="E19" s="5">
        <f>E18/4.14E-20</f>
        <v>0</v>
      </c>
      <c r="F19" s="2" t="s">
        <v>16</v>
      </c>
      <c r="H19" s="5">
        <f>H18/4.14E-20</f>
        <v>0</v>
      </c>
      <c r="I19" s="2" t="s">
        <v>16</v>
      </c>
      <c r="K19" s="5">
        <f>K18/4.14E-20</f>
        <v>0</v>
      </c>
      <c r="L19" s="2" t="s">
        <v>16</v>
      </c>
      <c r="N19" s="5">
        <f>N18/4.14E-20</f>
        <v>0</v>
      </c>
      <c r="O19" s="5">
        <f>O18/4.14E-20</f>
        <v>0</v>
      </c>
    </row>
    <row r="20" spans="1:15" x14ac:dyDescent="0.25">
      <c r="B20" s="5">
        <f>B19/$B$10</f>
        <v>0</v>
      </c>
      <c r="C20" s="2" t="s">
        <v>5</v>
      </c>
      <c r="E20" s="5">
        <f>E19/$B$10</f>
        <v>0</v>
      </c>
      <c r="F20" s="2" t="s">
        <v>5</v>
      </c>
      <c r="H20" s="5">
        <f>H19/$B$10</f>
        <v>0</v>
      </c>
      <c r="I20" s="2" t="s">
        <v>5</v>
      </c>
      <c r="K20" s="5">
        <f>K19/$B$10</f>
        <v>0</v>
      </c>
      <c r="L20" s="2" t="s">
        <v>5</v>
      </c>
      <c r="N20" s="5">
        <f>N19/$B$10</f>
        <v>0</v>
      </c>
      <c r="O20" s="5">
        <f>O19/$B$10</f>
        <v>0</v>
      </c>
    </row>
    <row r="21" spans="1:15" x14ac:dyDescent="0.25">
      <c r="B21" s="7">
        <f>B20/B$16</f>
        <v>0</v>
      </c>
      <c r="C21" s="2" t="s">
        <v>15</v>
      </c>
      <c r="E21" s="7">
        <f>E20/E$16</f>
        <v>0</v>
      </c>
      <c r="F21" s="2" t="s">
        <v>15</v>
      </c>
      <c r="H21" s="7">
        <f>H20/H16</f>
        <v>0</v>
      </c>
      <c r="I21" s="2" t="s">
        <v>15</v>
      </c>
      <c r="K21" s="7" t="e">
        <f>K20/K16</f>
        <v>#DIV/0!</v>
      </c>
      <c r="L21" s="2" t="s">
        <v>15</v>
      </c>
      <c r="N21" s="7"/>
      <c r="O21" s="7"/>
    </row>
    <row r="22" spans="1:15" x14ac:dyDescent="0.25">
      <c r="A22" s="2" t="s">
        <v>25</v>
      </c>
      <c r="B22" s="6"/>
      <c r="C22" s="2" t="s">
        <v>1</v>
      </c>
      <c r="E22" s="6"/>
      <c r="F22" s="2" t="s">
        <v>1</v>
      </c>
      <c r="H22" s="6"/>
      <c r="I22" s="2" t="s">
        <v>1</v>
      </c>
      <c r="K22" s="6"/>
      <c r="L22" s="2" t="s">
        <v>1</v>
      </c>
      <c r="N22" s="6"/>
      <c r="O22" s="6"/>
    </row>
    <row r="23" spans="1:15" x14ac:dyDescent="0.25">
      <c r="A23" s="2" t="s">
        <v>26</v>
      </c>
      <c r="B23" s="5">
        <f>B22/4.14E-20</f>
        <v>0</v>
      </c>
      <c r="C23" s="2" t="s">
        <v>16</v>
      </c>
      <c r="E23" s="5">
        <f>E22/4.14E-20</f>
        <v>0</v>
      </c>
      <c r="F23" s="2" t="s">
        <v>16</v>
      </c>
      <c r="H23" s="5">
        <f>H22/4.14E-20</f>
        <v>0</v>
      </c>
      <c r="I23" s="2" t="s">
        <v>16</v>
      </c>
      <c r="K23" s="5">
        <f>K22/4.14E-20</f>
        <v>0</v>
      </c>
      <c r="L23" s="2" t="s">
        <v>16</v>
      </c>
      <c r="N23" s="5">
        <f>N22/4.14E-20</f>
        <v>0</v>
      </c>
      <c r="O23" s="5">
        <f>O22/4.14E-20</f>
        <v>0</v>
      </c>
    </row>
    <row r="24" spans="1:15" x14ac:dyDescent="0.25">
      <c r="B24" s="5">
        <f>B23/$B$10</f>
        <v>0</v>
      </c>
      <c r="C24" s="2" t="s">
        <v>5</v>
      </c>
      <c r="E24" s="5">
        <f>E23/$B$10</f>
        <v>0</v>
      </c>
      <c r="F24" s="2" t="s">
        <v>5</v>
      </c>
      <c r="H24" s="5">
        <f>H23/$B$10</f>
        <v>0</v>
      </c>
      <c r="I24" s="2" t="s">
        <v>5</v>
      </c>
      <c r="K24" s="5">
        <f>K23/$B$10</f>
        <v>0</v>
      </c>
      <c r="L24" s="2" t="s">
        <v>5</v>
      </c>
      <c r="N24" s="5">
        <f>N23/$B$10</f>
        <v>0</v>
      </c>
      <c r="O24" s="5">
        <f>O23/$B$10</f>
        <v>0</v>
      </c>
    </row>
    <row r="25" spans="1:15" x14ac:dyDescent="0.25">
      <c r="B25" s="7">
        <f>B24/B$16</f>
        <v>0</v>
      </c>
      <c r="C25" s="2" t="s">
        <v>15</v>
      </c>
      <c r="E25" s="7">
        <f>E24/E$16</f>
        <v>0</v>
      </c>
      <c r="F25" s="2" t="s">
        <v>15</v>
      </c>
      <c r="H25" s="7">
        <f>H24/H$16</f>
        <v>0</v>
      </c>
      <c r="I25" s="2" t="s">
        <v>15</v>
      </c>
      <c r="K25" s="7" t="e">
        <f>K24/K$16</f>
        <v>#DIV/0!</v>
      </c>
      <c r="L25" s="2" t="s">
        <v>15</v>
      </c>
      <c r="N25" s="7"/>
      <c r="O25" s="7"/>
    </row>
    <row r="26" spans="1:15" x14ac:dyDescent="0.25">
      <c r="A26" s="2" t="s">
        <v>27</v>
      </c>
      <c r="B26" s="6"/>
      <c r="C26" s="2" t="s">
        <v>1</v>
      </c>
      <c r="E26" s="6"/>
      <c r="F26" s="2" t="s">
        <v>1</v>
      </c>
      <c r="H26" s="6">
        <v>4.3555099999999998E-7</v>
      </c>
      <c r="I26" s="2" t="s">
        <v>1</v>
      </c>
      <c r="K26" s="6"/>
      <c r="L26" s="2" t="s">
        <v>1</v>
      </c>
      <c r="N26" s="6"/>
      <c r="O26" s="6"/>
    </row>
    <row r="27" spans="1:15" x14ac:dyDescent="0.25">
      <c r="B27" s="5">
        <f>B26/4.14E-20</f>
        <v>0</v>
      </c>
      <c r="C27" s="2" t="s">
        <v>16</v>
      </c>
      <c r="E27" s="5">
        <f>E26/4.14E-20</f>
        <v>0</v>
      </c>
      <c r="F27" s="2" t="s">
        <v>16</v>
      </c>
      <c r="H27" s="5">
        <f>H26/4.14E-20</f>
        <v>10520555555555.555</v>
      </c>
      <c r="I27" s="2" t="s">
        <v>16</v>
      </c>
      <c r="K27" s="5">
        <f>K26/4.14E-20</f>
        <v>0</v>
      </c>
      <c r="L27" s="2" t="s">
        <v>16</v>
      </c>
      <c r="N27" s="5">
        <f>N26/4.14E-20</f>
        <v>0</v>
      </c>
      <c r="O27" s="5">
        <f>O26/4.14E-20</f>
        <v>0</v>
      </c>
    </row>
    <row r="28" spans="1:15" x14ac:dyDescent="0.25">
      <c r="B28" s="5">
        <f>B27/$B$10</f>
        <v>0</v>
      </c>
      <c r="C28" s="2" t="s">
        <v>5</v>
      </c>
      <c r="E28" s="5">
        <f>E27/$B$10</f>
        <v>0</v>
      </c>
      <c r="F28" s="2" t="s">
        <v>5</v>
      </c>
      <c r="H28" s="5">
        <f>H27/$B$10</f>
        <v>1.4197780776728145E-4</v>
      </c>
      <c r="I28" s="2" t="s">
        <v>5</v>
      </c>
      <c r="K28" s="5">
        <f>K27/$B$10</f>
        <v>0</v>
      </c>
      <c r="L28" s="2" t="s">
        <v>5</v>
      </c>
      <c r="N28" s="5">
        <f>N27/$B$10</f>
        <v>0</v>
      </c>
      <c r="O28" s="5">
        <f>O27/$B$10</f>
        <v>0</v>
      </c>
    </row>
    <row r="29" spans="1:15" x14ac:dyDescent="0.25">
      <c r="B29" s="7">
        <f>B28/B$16</f>
        <v>0</v>
      </c>
      <c r="C29" s="2" t="s">
        <v>15</v>
      </c>
      <c r="E29" s="7">
        <f>E28/E$16</f>
        <v>0</v>
      </c>
      <c r="F29" s="2" t="s">
        <v>15</v>
      </c>
      <c r="H29" s="7">
        <f>H28/H$16</f>
        <v>1.0141271983377247</v>
      </c>
      <c r="I29" s="2" t="s">
        <v>15</v>
      </c>
      <c r="K29" s="7" t="e">
        <f>K28/K$16</f>
        <v>#DIV/0!</v>
      </c>
      <c r="L29" s="2" t="s">
        <v>15</v>
      </c>
      <c r="N29" s="7"/>
      <c r="O29" s="7"/>
    </row>
    <row r="30" spans="1:15" x14ac:dyDescent="0.25">
      <c r="A30" s="2" t="s">
        <v>28</v>
      </c>
      <c r="B30" s="6">
        <v>7.58048E-6</v>
      </c>
      <c r="C30" s="2" t="s">
        <v>1</v>
      </c>
      <c r="E30" s="6">
        <v>1.8555799999999999E-6</v>
      </c>
      <c r="F30" s="2" t="s">
        <v>1</v>
      </c>
      <c r="H30" s="6">
        <v>4.3651500000000001E-7</v>
      </c>
      <c r="I30" s="2" t="s">
        <v>1</v>
      </c>
      <c r="K30" s="6"/>
      <c r="L30" s="2" t="s">
        <v>1</v>
      </c>
      <c r="N30" s="6"/>
      <c r="O30" s="6"/>
    </row>
    <row r="31" spans="1:15" x14ac:dyDescent="0.25">
      <c r="B31" s="5">
        <f>B30/4.14E-20</f>
        <v>183103381642512.06</v>
      </c>
      <c r="C31" s="2" t="s">
        <v>16</v>
      </c>
      <c r="E31" s="5">
        <f>E30/4.14E-20</f>
        <v>44820772946859.898</v>
      </c>
      <c r="F31" s="2" t="s">
        <v>16</v>
      </c>
      <c r="H31" s="5">
        <f>H30/4.14E-20</f>
        <v>10543840579710.145</v>
      </c>
      <c r="I31" s="2" t="s">
        <v>16</v>
      </c>
      <c r="K31" s="5">
        <f>K30/4.14E-20</f>
        <v>0</v>
      </c>
      <c r="L31" s="2" t="s">
        <v>16</v>
      </c>
      <c r="N31" s="5">
        <f>N30/4.14E-20</f>
        <v>0</v>
      </c>
      <c r="O31" s="5">
        <f>O30/4.14E-20</f>
        <v>0</v>
      </c>
    </row>
    <row r="32" spans="1:15" x14ac:dyDescent="0.25">
      <c r="B32" s="5">
        <f>B31/$B$10</f>
        <v>2.471030791396924E-3</v>
      </c>
      <c r="C32" s="2" t="s">
        <v>5</v>
      </c>
      <c r="E32" s="5">
        <f>E31/$B$10</f>
        <v>6.0486873072685418E-4</v>
      </c>
      <c r="F32" s="2" t="s">
        <v>5</v>
      </c>
      <c r="H32" s="5">
        <f>H31/$B$10</f>
        <v>1.422920456101234E-4</v>
      </c>
      <c r="I32" s="2" t="s">
        <v>5</v>
      </c>
      <c r="K32" s="5">
        <f>K31/$B$10</f>
        <v>0</v>
      </c>
      <c r="L32" s="2" t="s">
        <v>5</v>
      </c>
      <c r="N32" s="5">
        <f>N31/$B$10</f>
        <v>0</v>
      </c>
      <c r="O32" s="5">
        <f>O31/$B$10</f>
        <v>0</v>
      </c>
    </row>
    <row r="33" spans="1:15" x14ac:dyDescent="0.25">
      <c r="B33" s="7">
        <f>B32/B$16</f>
        <v>0.97862605599878183</v>
      </c>
      <c r="C33" s="2" t="s">
        <v>15</v>
      </c>
      <c r="E33" s="7">
        <f>E32/E$16</f>
        <v>0.98786335248547152</v>
      </c>
      <c r="F33" s="2" t="s">
        <v>15</v>
      </c>
      <c r="H33" s="7">
        <f>H32/H$16</f>
        <v>1.0163717543580244</v>
      </c>
      <c r="I33" s="2" t="s">
        <v>15</v>
      </c>
      <c r="K33" s="7" t="e">
        <f>K32/K$16</f>
        <v>#DIV/0!</v>
      </c>
      <c r="L33" s="2" t="s">
        <v>15</v>
      </c>
      <c r="N33" s="7"/>
      <c r="O33" s="7"/>
    </row>
    <row r="35" spans="1:15" x14ac:dyDescent="0.25">
      <c r="A35" s="10"/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 spans="1:15" x14ac:dyDescent="0.25">
      <c r="A36" s="10"/>
      <c r="B36" s="11"/>
      <c r="C36" s="10"/>
      <c r="D36" s="10"/>
      <c r="E36" s="10"/>
      <c r="F36" s="11"/>
      <c r="G36" s="10"/>
      <c r="H36" s="10"/>
      <c r="I36" s="11"/>
      <c r="J36" s="10"/>
      <c r="K36" s="10"/>
      <c r="L36" s="11"/>
      <c r="M36" s="10"/>
      <c r="N36" s="10"/>
    </row>
    <row r="37" spans="1:15" x14ac:dyDescent="0.25">
      <c r="A37" s="10"/>
      <c r="B37" s="11"/>
      <c r="C37" s="10"/>
      <c r="D37" s="10"/>
      <c r="E37" s="10"/>
      <c r="F37" s="11"/>
      <c r="G37" s="10"/>
      <c r="H37" s="10"/>
      <c r="I37" s="11"/>
      <c r="J37" s="10"/>
      <c r="K37" s="10"/>
      <c r="L37" s="11"/>
      <c r="M37" s="10"/>
      <c r="N37" s="10"/>
    </row>
    <row r="38" spans="1:15" x14ac:dyDescent="0.25">
      <c r="A38" s="10"/>
      <c r="B38" s="11"/>
      <c r="C38" s="10"/>
      <c r="D38" s="10"/>
      <c r="E38" s="10"/>
      <c r="F38" s="11"/>
      <c r="G38" s="10"/>
      <c r="H38" s="10"/>
      <c r="I38" s="11"/>
      <c r="J38" s="10"/>
      <c r="K38" s="10"/>
      <c r="L38" s="11"/>
      <c r="M38" s="10"/>
      <c r="N38" s="10"/>
    </row>
    <row r="39" spans="1:15" x14ac:dyDescent="0.25">
      <c r="A39" s="10"/>
      <c r="B39" s="11"/>
      <c r="C39" s="10"/>
      <c r="D39" s="10"/>
      <c r="E39" s="10"/>
      <c r="F39" s="11"/>
      <c r="G39" s="10"/>
      <c r="H39" s="10"/>
      <c r="I39" s="11"/>
      <c r="J39" s="10"/>
      <c r="K39" s="10"/>
      <c r="L39" s="11"/>
      <c r="M39" s="10"/>
      <c r="N39" s="10"/>
    </row>
    <row r="40" spans="1:15" x14ac:dyDescent="0.25">
      <c r="A40" s="10"/>
      <c r="B40" s="11"/>
      <c r="C40" s="10"/>
      <c r="D40" s="10"/>
      <c r="E40" s="10"/>
      <c r="F40" s="11"/>
      <c r="G40" s="10"/>
      <c r="H40" s="10"/>
      <c r="I40" s="11"/>
      <c r="J40" s="10"/>
      <c r="K40" s="10"/>
      <c r="L40" s="11"/>
      <c r="M40" s="10"/>
      <c r="N40" s="10"/>
    </row>
    <row r="41" spans="1:15" x14ac:dyDescent="0.25">
      <c r="A41" s="10"/>
      <c r="B41" s="11"/>
      <c r="C41" s="10"/>
      <c r="D41" s="10"/>
      <c r="E41" s="10"/>
      <c r="F41" s="11"/>
      <c r="G41" s="10"/>
      <c r="H41" s="10"/>
      <c r="I41" s="11"/>
      <c r="J41" s="10"/>
      <c r="K41" s="10"/>
      <c r="L41" s="11"/>
      <c r="M41" s="10"/>
      <c r="N41" s="10"/>
    </row>
    <row r="42" spans="1:15" x14ac:dyDescent="0.25">
      <c r="A42" s="10"/>
      <c r="B42" s="11"/>
      <c r="C42" s="10"/>
      <c r="D42" s="10"/>
      <c r="E42" s="10"/>
      <c r="F42" s="11"/>
      <c r="G42" s="10"/>
      <c r="H42" s="10"/>
      <c r="I42" s="11"/>
      <c r="J42" s="10"/>
      <c r="K42" s="10"/>
      <c r="L42" s="11"/>
      <c r="M42" s="10"/>
      <c r="N42" s="10"/>
    </row>
    <row r="43" spans="1:15" x14ac:dyDescent="0.25">
      <c r="A43" s="10"/>
      <c r="B43" s="12"/>
      <c r="C43" s="10"/>
      <c r="D43" s="10"/>
      <c r="E43" s="10"/>
      <c r="F43" s="12"/>
      <c r="G43" s="10"/>
      <c r="H43" s="10"/>
      <c r="I43" s="12"/>
      <c r="J43" s="10"/>
      <c r="K43" s="10"/>
      <c r="L43" s="12"/>
      <c r="M43" s="10"/>
      <c r="N43" s="10"/>
    </row>
    <row r="44" spans="1:15" x14ac:dyDescent="0.25">
      <c r="A44" s="10"/>
      <c r="B44" s="11"/>
      <c r="C44" s="10"/>
      <c r="D44" s="10"/>
      <c r="E44" s="10"/>
      <c r="F44" s="11"/>
      <c r="G44" s="10"/>
      <c r="H44" s="10"/>
      <c r="I44" s="11"/>
      <c r="J44" s="10"/>
      <c r="K44" s="10"/>
      <c r="L44" s="11"/>
      <c r="M44" s="10"/>
      <c r="N44" s="10"/>
    </row>
    <row r="45" spans="1:15" x14ac:dyDescent="0.25">
      <c r="A45" s="10"/>
      <c r="B45" s="11"/>
      <c r="C45" s="10"/>
      <c r="D45" s="10"/>
      <c r="E45" s="10"/>
      <c r="F45" s="11"/>
      <c r="G45" s="10"/>
      <c r="H45" s="10"/>
      <c r="I45" s="11"/>
      <c r="J45" s="10"/>
      <c r="K45" s="10"/>
      <c r="L45" s="11"/>
      <c r="M45" s="10"/>
      <c r="N45" s="10"/>
    </row>
    <row r="46" spans="1:15" x14ac:dyDescent="0.25">
      <c r="A46" s="10"/>
      <c r="B46" s="11"/>
      <c r="C46" s="10"/>
      <c r="D46" s="10"/>
      <c r="E46" s="10"/>
      <c r="F46" s="11"/>
      <c r="G46" s="10"/>
      <c r="H46" s="10"/>
      <c r="I46" s="11"/>
      <c r="J46" s="10"/>
      <c r="K46" s="10"/>
      <c r="L46" s="11"/>
      <c r="M46" s="10"/>
      <c r="N46" s="10"/>
    </row>
    <row r="47" spans="1:15" x14ac:dyDescent="0.25">
      <c r="A47" s="10"/>
      <c r="B47" s="12"/>
      <c r="C47" s="10"/>
      <c r="D47" s="10"/>
      <c r="E47" s="10"/>
      <c r="F47" s="12"/>
      <c r="G47" s="10"/>
      <c r="H47" s="10"/>
      <c r="I47" s="12"/>
      <c r="J47" s="10"/>
      <c r="K47" s="10"/>
      <c r="L47" s="12"/>
      <c r="M47" s="10"/>
      <c r="N47" s="10"/>
    </row>
    <row r="55" spans="3:10" x14ac:dyDescent="0.25">
      <c r="C55" s="3"/>
    </row>
    <row r="56" spans="3:10" x14ac:dyDescent="0.25">
      <c r="C56" s="3"/>
    </row>
    <row r="57" spans="3:10" x14ac:dyDescent="0.25">
      <c r="C57" s="3"/>
    </row>
    <row r="58" spans="3:10" x14ac:dyDescent="0.25">
      <c r="C58" s="3"/>
    </row>
    <row r="59" spans="3:10" x14ac:dyDescent="0.25">
      <c r="C59" s="3"/>
    </row>
    <row r="60" spans="3:10" x14ac:dyDescent="0.25">
      <c r="C60" s="3"/>
    </row>
    <row r="61" spans="3:10" x14ac:dyDescent="0.25">
      <c r="C61" s="3"/>
    </row>
    <row r="62" spans="3:10" x14ac:dyDescent="0.25">
      <c r="C62" s="3"/>
    </row>
    <row r="63" spans="3:10" x14ac:dyDescent="0.25">
      <c r="C63" s="3"/>
      <c r="I63" s="3"/>
      <c r="J63" s="3"/>
    </row>
    <row r="64" spans="3:10" x14ac:dyDescent="0.25">
      <c r="C64" s="3"/>
      <c r="I64" s="3"/>
      <c r="J64" s="3"/>
    </row>
    <row r="65" spans="3:10" x14ac:dyDescent="0.25">
      <c r="C65" s="3"/>
      <c r="I65" s="3"/>
      <c r="J65" s="3"/>
    </row>
    <row r="66" spans="3:10" x14ac:dyDescent="0.25">
      <c r="C66" s="3"/>
      <c r="I66" s="3"/>
      <c r="J66" s="3"/>
    </row>
    <row r="67" spans="3:10" x14ac:dyDescent="0.25">
      <c r="C67" s="3"/>
      <c r="I67" s="3"/>
      <c r="J67" s="3"/>
    </row>
    <row r="68" spans="3:10" x14ac:dyDescent="0.25">
      <c r="C68" s="3"/>
    </row>
    <row r="69" spans="3:10" x14ac:dyDescent="0.25">
      <c r="C69" s="3"/>
    </row>
    <row r="70" spans="3:10" x14ac:dyDescent="0.25">
      <c r="C70" s="3"/>
    </row>
    <row r="71" spans="3:10" x14ac:dyDescent="0.25">
      <c r="C71" s="3"/>
    </row>
    <row r="72" spans="3:10" x14ac:dyDescent="0.25">
      <c r="C72" s="3"/>
    </row>
    <row r="73" spans="3:10" x14ac:dyDescent="0.25">
      <c r="C73" s="3"/>
    </row>
    <row r="74" spans="3:10" x14ac:dyDescent="0.25">
      <c r="C74" s="3"/>
    </row>
    <row r="75" spans="3:10" x14ac:dyDescent="0.25">
      <c r="C75" s="3"/>
    </row>
    <row r="76" spans="3:10" x14ac:dyDescent="0.25">
      <c r="C76" s="3"/>
    </row>
    <row r="77" spans="3:10" x14ac:dyDescent="0.25">
      <c r="C77" s="3"/>
    </row>
    <row r="78" spans="3:10" x14ac:dyDescent="0.25">
      <c r="C78" s="3"/>
    </row>
    <row r="79" spans="3:10" x14ac:dyDescent="0.25">
      <c r="C79" s="3"/>
    </row>
    <row r="80" spans="3:10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2"/>
  <sheetViews>
    <sheetView zoomScale="85" zoomScaleNormal="85" workbookViewId="0">
      <selection activeCell="G7" sqref="G7:G8"/>
    </sheetView>
  </sheetViews>
  <sheetFormatPr defaultRowHeight="15" x14ac:dyDescent="0.25"/>
  <cols>
    <col min="1" max="2" width="9.140625" style="2"/>
    <col min="3" max="3" width="11.140625" style="2" customWidth="1"/>
    <col min="4" max="5" width="9.140625" style="2"/>
    <col min="6" max="6" width="11" style="2" bestFit="1" customWidth="1"/>
    <col min="7" max="7" width="9.140625" style="2"/>
    <col min="8" max="8" width="10" style="2" bestFit="1" customWidth="1"/>
    <col min="9" max="9" width="11" style="2" bestFit="1" customWidth="1"/>
    <col min="10" max="10" width="9.140625" style="2"/>
    <col min="11" max="11" width="11.140625" style="2" customWidth="1"/>
    <col min="12" max="12" width="11" style="2" bestFit="1" customWidth="1"/>
    <col min="13" max="13" width="9.140625" style="2"/>
    <col min="14" max="14" width="8.7109375" style="2" bestFit="1" customWidth="1"/>
    <col min="15" max="16384" width="9.140625" style="2"/>
  </cols>
  <sheetData>
    <row r="2" spans="1:22" x14ac:dyDescent="0.25">
      <c r="B2" s="8">
        <v>5</v>
      </c>
      <c r="C2" s="2" t="s">
        <v>3</v>
      </c>
      <c r="D2" s="2" t="s">
        <v>6</v>
      </c>
      <c r="K2" s="3"/>
      <c r="L2" s="3"/>
    </row>
    <row r="3" spans="1:22" x14ac:dyDescent="0.25">
      <c r="B3" s="8">
        <v>261</v>
      </c>
      <c r="C3" s="2" t="s">
        <v>3</v>
      </c>
      <c r="D3" s="2" t="s">
        <v>7</v>
      </c>
      <c r="K3" s="3"/>
      <c r="L3" s="3"/>
      <c r="P3" s="3"/>
      <c r="Q3" s="3"/>
      <c r="R3" s="3"/>
      <c r="S3" s="3"/>
      <c r="T3" s="3"/>
      <c r="U3" s="3"/>
      <c r="V3" s="3"/>
    </row>
    <row r="4" spans="1:22" x14ac:dyDescent="0.25">
      <c r="D4" s="3"/>
      <c r="K4" s="3"/>
      <c r="L4" s="3"/>
    </row>
    <row r="5" spans="1:22" x14ac:dyDescent="0.25">
      <c r="C5" s="2" t="s">
        <v>29</v>
      </c>
      <c r="D5" s="3"/>
      <c r="E5" s="2" t="s">
        <v>27</v>
      </c>
      <c r="G5" s="2" t="s">
        <v>28</v>
      </c>
      <c r="K5" s="3"/>
      <c r="L5" s="3"/>
    </row>
    <row r="6" spans="1:22" x14ac:dyDescent="0.25">
      <c r="B6" s="3">
        <v>1</v>
      </c>
      <c r="C6" s="3">
        <f>B6/70</f>
        <v>1.4285714285714285E-2</v>
      </c>
      <c r="D6" s="3">
        <f>D7</f>
        <v>3.9179999999999996E-3</v>
      </c>
      <c r="E6" s="3">
        <v>1</v>
      </c>
      <c r="F6" s="3">
        <f>D6</f>
        <v>3.9179999999999996E-3</v>
      </c>
      <c r="G6" s="3">
        <v>1</v>
      </c>
      <c r="H6" s="3">
        <f>H7</f>
        <v>3.0894489889431925E-2</v>
      </c>
      <c r="K6" s="3"/>
      <c r="L6" s="3"/>
    </row>
    <row r="7" spans="1:22" x14ac:dyDescent="0.25">
      <c r="B7" s="3">
        <f>B14</f>
        <v>1E+20</v>
      </c>
      <c r="C7" s="3">
        <f t="shared" ref="C7:C8" si="0">B7/70</f>
        <v>1.4285714285714286E+18</v>
      </c>
      <c r="D7" s="3">
        <f>B16</f>
        <v>3.9179999999999996E-3</v>
      </c>
      <c r="E7" s="3">
        <f>B7/1700</f>
        <v>5.8823529411764704E+16</v>
      </c>
      <c r="F7" s="3">
        <f t="shared" ref="F7:F8" si="1">D7</f>
        <v>3.9179999999999996E-3</v>
      </c>
      <c r="G7" s="3">
        <f>B7/75000</f>
        <v>1333333333333333.2</v>
      </c>
      <c r="H7" s="3">
        <f>5467800*G7^-0.54532</f>
        <v>3.0894489889431925E-2</v>
      </c>
      <c r="K7" s="3"/>
      <c r="L7" s="3"/>
    </row>
    <row r="8" spans="1:22" x14ac:dyDescent="0.25">
      <c r="B8" s="3">
        <f>H14</f>
        <v>1E+22</v>
      </c>
      <c r="C8" s="3">
        <f t="shared" si="0"/>
        <v>1.4285714285714286E+20</v>
      </c>
      <c r="D8" s="3">
        <f>H16</f>
        <v>3.1799999999999998E-4</v>
      </c>
      <c r="E8" s="3">
        <f>B8/1700</f>
        <v>5.8823529411764705E+18</v>
      </c>
      <c r="F8" s="3">
        <f t="shared" si="1"/>
        <v>3.1799999999999998E-4</v>
      </c>
      <c r="G8" s="3">
        <f>B8/75000</f>
        <v>1.3333333333333333E+17</v>
      </c>
      <c r="H8" s="3">
        <f>5467800*G8^-0.54532</f>
        <v>2.5075005029928385E-3</v>
      </c>
      <c r="K8" s="3"/>
      <c r="L8" s="3"/>
    </row>
    <row r="9" spans="1:22" x14ac:dyDescent="0.25">
      <c r="K9" s="3"/>
      <c r="L9" s="3"/>
      <c r="Q9" s="3"/>
      <c r="R9" s="3"/>
    </row>
    <row r="10" spans="1:22" x14ac:dyDescent="0.25">
      <c r="B10" s="4">
        <v>7.41E+16</v>
      </c>
      <c r="C10" s="2" t="s">
        <v>0</v>
      </c>
      <c r="D10" s="2" t="s">
        <v>10</v>
      </c>
      <c r="Q10" s="3"/>
      <c r="R10" s="3"/>
    </row>
    <row r="11" spans="1:22" x14ac:dyDescent="0.25">
      <c r="B11" s="9">
        <f>B3/100</f>
        <v>2.61</v>
      </c>
      <c r="C11" s="2" t="s">
        <v>8</v>
      </c>
      <c r="D11" s="2" t="s">
        <v>9</v>
      </c>
      <c r="Q11" s="3"/>
      <c r="R11" s="3"/>
    </row>
    <row r="13" spans="1:22" x14ac:dyDescent="0.25">
      <c r="B13" s="2" t="s">
        <v>31</v>
      </c>
    </row>
    <row r="14" spans="1:22" x14ac:dyDescent="0.25">
      <c r="A14" s="2" t="s">
        <v>22</v>
      </c>
      <c r="B14" s="3">
        <v>1E+20</v>
      </c>
      <c r="C14" s="2" t="s">
        <v>4</v>
      </c>
      <c r="D14" s="2" t="s">
        <v>11</v>
      </c>
      <c r="E14" s="3">
        <v>1E+21</v>
      </c>
      <c r="F14" s="2" t="s">
        <v>4</v>
      </c>
      <c r="G14" s="2" t="s">
        <v>14</v>
      </c>
      <c r="H14" s="3">
        <v>1E+22</v>
      </c>
      <c r="I14" s="2" t="s">
        <v>4</v>
      </c>
      <c r="J14" s="2" t="s">
        <v>17</v>
      </c>
      <c r="K14" s="3">
        <v>9.9999999999999992E+22</v>
      </c>
      <c r="L14" s="2" t="s">
        <v>4</v>
      </c>
      <c r="M14" s="2" t="s">
        <v>17</v>
      </c>
      <c r="N14" s="3">
        <f>$B$10/$B$11*N15</f>
        <v>1.4678045977011495E+23</v>
      </c>
      <c r="O14" s="3">
        <f>$B$10/$B$11*O15</f>
        <v>1.4678045977011495E+24</v>
      </c>
    </row>
    <row r="15" spans="1:22" x14ac:dyDescent="0.25">
      <c r="A15" s="2" t="s">
        <v>23</v>
      </c>
      <c r="B15" s="5">
        <f>B14*$B$11/$B$10</f>
        <v>3522.267206477733</v>
      </c>
      <c r="C15" s="2" t="s">
        <v>2</v>
      </c>
      <c r="D15" s="2" t="s">
        <v>12</v>
      </c>
      <c r="E15" s="5">
        <f>E14*$B$11/$B$10</f>
        <v>35222.672064777325</v>
      </c>
      <c r="F15" s="2" t="s">
        <v>2</v>
      </c>
      <c r="G15" s="2" t="s">
        <v>12</v>
      </c>
      <c r="H15" s="5">
        <f>H14*$B$11/$B$10</f>
        <v>352226.72064777324</v>
      </c>
      <c r="I15" s="2" t="s">
        <v>2</v>
      </c>
      <c r="J15" s="2" t="s">
        <v>12</v>
      </c>
      <c r="K15" s="5">
        <f>K14*$B$11/$B$10</f>
        <v>3522267.2064777324</v>
      </c>
      <c r="L15" s="2" t="s">
        <v>2</v>
      </c>
      <c r="M15" s="2" t="s">
        <v>12</v>
      </c>
      <c r="N15" s="3">
        <v>5170000</v>
      </c>
      <c r="O15" s="3">
        <v>51700000</v>
      </c>
    </row>
    <row r="16" spans="1:22" x14ac:dyDescent="0.25">
      <c r="B16" s="3">
        <v>3.9179999999999996E-3</v>
      </c>
      <c r="C16" s="2" t="s">
        <v>5</v>
      </c>
      <c r="D16" s="2" t="s">
        <v>13</v>
      </c>
      <c r="E16" s="3">
        <v>1.116E-3</v>
      </c>
      <c r="F16" s="2" t="s">
        <v>5</v>
      </c>
      <c r="G16" s="2" t="s">
        <v>13</v>
      </c>
      <c r="H16" s="3">
        <v>3.1799999999999998E-4</v>
      </c>
      <c r="I16" s="2" t="s">
        <v>5</v>
      </c>
      <c r="J16" s="2" t="s">
        <v>13</v>
      </c>
      <c r="K16" s="3"/>
      <c r="L16" s="2" t="s">
        <v>5</v>
      </c>
      <c r="M16" s="2" t="s">
        <v>13</v>
      </c>
    </row>
    <row r="17" spans="1:15" x14ac:dyDescent="0.25">
      <c r="B17" s="5">
        <f>B16*$B$10*4.14E-20</f>
        <v>1.201940532E-5</v>
      </c>
      <c r="C17" s="2" t="s">
        <v>1</v>
      </c>
      <c r="D17" s="2" t="s">
        <v>18</v>
      </c>
      <c r="E17" s="5">
        <f>E16*$B$10*4.14E-20</f>
        <v>3.4235978400000003E-6</v>
      </c>
      <c r="F17" s="2" t="s">
        <v>1</v>
      </c>
      <c r="G17" s="2" t="s">
        <v>18</v>
      </c>
      <c r="H17" s="5">
        <f>H16*$B$10*4.14E-20</f>
        <v>9.7554131999999998E-7</v>
      </c>
      <c r="I17" s="2" t="s">
        <v>1</v>
      </c>
      <c r="J17" s="2" t="s">
        <v>18</v>
      </c>
      <c r="K17" s="5">
        <f>K16*$B$10*4.14E-20</f>
        <v>0</v>
      </c>
      <c r="L17" s="2" t="s">
        <v>1</v>
      </c>
      <c r="M17" s="2" t="s">
        <v>18</v>
      </c>
    </row>
    <row r="18" spans="1:15" x14ac:dyDescent="0.25">
      <c r="A18" s="2" t="s">
        <v>24</v>
      </c>
      <c r="B18" s="6"/>
      <c r="C18" s="2" t="s">
        <v>1</v>
      </c>
      <c r="E18" s="6"/>
      <c r="F18" s="2" t="s">
        <v>1</v>
      </c>
      <c r="H18" s="6"/>
      <c r="I18" s="2" t="s">
        <v>1</v>
      </c>
      <c r="K18" s="6"/>
      <c r="L18" s="2" t="s">
        <v>1</v>
      </c>
      <c r="N18" s="6"/>
      <c r="O18" s="6"/>
    </row>
    <row r="19" spans="1:15" x14ac:dyDescent="0.25">
      <c r="B19" s="5">
        <f>B18/4.14E-20</f>
        <v>0</v>
      </c>
      <c r="C19" s="2" t="s">
        <v>16</v>
      </c>
      <c r="E19" s="5">
        <f>E18/4.14E-20</f>
        <v>0</v>
      </c>
      <c r="F19" s="2" t="s">
        <v>16</v>
      </c>
      <c r="H19" s="5">
        <f>H18/4.14E-20</f>
        <v>0</v>
      </c>
      <c r="I19" s="2" t="s">
        <v>16</v>
      </c>
      <c r="K19" s="5">
        <f>K18/4.14E-20</f>
        <v>0</v>
      </c>
      <c r="L19" s="2" t="s">
        <v>16</v>
      </c>
      <c r="N19" s="5">
        <f>N18/4.14E-20</f>
        <v>0</v>
      </c>
      <c r="O19" s="5">
        <f>O18/4.14E-20</f>
        <v>0</v>
      </c>
    </row>
    <row r="20" spans="1:15" x14ac:dyDescent="0.25">
      <c r="B20" s="5">
        <f>B19/$B$10</f>
        <v>0</v>
      </c>
      <c r="C20" s="2" t="s">
        <v>5</v>
      </c>
      <c r="E20" s="5">
        <f>E19/$B$10</f>
        <v>0</v>
      </c>
      <c r="F20" s="2" t="s">
        <v>5</v>
      </c>
      <c r="H20" s="5">
        <f>H19/$B$10</f>
        <v>0</v>
      </c>
      <c r="I20" s="2" t="s">
        <v>5</v>
      </c>
      <c r="K20" s="5">
        <f>K19/$B$10</f>
        <v>0</v>
      </c>
      <c r="L20" s="2" t="s">
        <v>5</v>
      </c>
      <c r="N20" s="5">
        <f>N19/$B$10</f>
        <v>0</v>
      </c>
      <c r="O20" s="5">
        <f>O19/$B$10</f>
        <v>0</v>
      </c>
    </row>
    <row r="21" spans="1:15" x14ac:dyDescent="0.25">
      <c r="B21" s="7">
        <f>B20/B$16</f>
        <v>0</v>
      </c>
      <c r="C21" s="2" t="s">
        <v>15</v>
      </c>
      <c r="E21" s="7">
        <f>E20/E$16</f>
        <v>0</v>
      </c>
      <c r="F21" s="2" t="s">
        <v>15</v>
      </c>
      <c r="H21" s="7">
        <f>H20/H16</f>
        <v>0</v>
      </c>
      <c r="I21" s="2" t="s">
        <v>15</v>
      </c>
      <c r="K21" s="7" t="e">
        <f>K20/K16</f>
        <v>#DIV/0!</v>
      </c>
      <c r="L21" s="2" t="s">
        <v>15</v>
      </c>
      <c r="N21" s="7"/>
      <c r="O21" s="7"/>
    </row>
    <row r="22" spans="1:15" x14ac:dyDescent="0.25">
      <c r="A22" s="2" t="s">
        <v>25</v>
      </c>
      <c r="B22" s="6"/>
      <c r="C22" s="2" t="s">
        <v>1</v>
      </c>
      <c r="E22" s="6"/>
      <c r="F22" s="2" t="s">
        <v>1</v>
      </c>
      <c r="H22" s="6"/>
      <c r="I22" s="2" t="s">
        <v>1</v>
      </c>
      <c r="K22" s="6"/>
      <c r="L22" s="2" t="s">
        <v>1</v>
      </c>
      <c r="N22" s="6"/>
      <c r="O22" s="6"/>
    </row>
    <row r="23" spans="1:15" x14ac:dyDescent="0.25">
      <c r="A23" s="2" t="s">
        <v>26</v>
      </c>
      <c r="B23" s="5">
        <f>B22/4.14E-20</f>
        <v>0</v>
      </c>
      <c r="C23" s="2" t="s">
        <v>16</v>
      </c>
      <c r="E23" s="5">
        <f>E22/4.14E-20</f>
        <v>0</v>
      </c>
      <c r="F23" s="2" t="s">
        <v>16</v>
      </c>
      <c r="H23" s="5">
        <f>H22/4.14E-20</f>
        <v>0</v>
      </c>
      <c r="I23" s="2" t="s">
        <v>16</v>
      </c>
      <c r="K23" s="5">
        <f>K22/4.14E-20</f>
        <v>0</v>
      </c>
      <c r="L23" s="2" t="s">
        <v>16</v>
      </c>
      <c r="N23" s="5">
        <f>N22/4.14E-20</f>
        <v>0</v>
      </c>
      <c r="O23" s="5">
        <f>O22/4.14E-20</f>
        <v>0</v>
      </c>
    </row>
    <row r="24" spans="1:15" x14ac:dyDescent="0.25">
      <c r="B24" s="5">
        <f>B23/$B$10</f>
        <v>0</v>
      </c>
      <c r="C24" s="2" t="s">
        <v>5</v>
      </c>
      <c r="E24" s="5">
        <f>E23/$B$10</f>
        <v>0</v>
      </c>
      <c r="F24" s="2" t="s">
        <v>5</v>
      </c>
      <c r="H24" s="5">
        <f>H23/$B$10</f>
        <v>0</v>
      </c>
      <c r="I24" s="2" t="s">
        <v>5</v>
      </c>
      <c r="K24" s="5">
        <f>K23/$B$10</f>
        <v>0</v>
      </c>
      <c r="L24" s="2" t="s">
        <v>5</v>
      </c>
      <c r="N24" s="5">
        <f>N23/$B$10</f>
        <v>0</v>
      </c>
      <c r="O24" s="5">
        <f>O23/$B$10</f>
        <v>0</v>
      </c>
    </row>
    <row r="25" spans="1:15" x14ac:dyDescent="0.25">
      <c r="B25" s="7">
        <f>B24/B$16</f>
        <v>0</v>
      </c>
      <c r="C25" s="2" t="s">
        <v>15</v>
      </c>
      <c r="E25" s="7">
        <f>E24/E$16</f>
        <v>0</v>
      </c>
      <c r="F25" s="2" t="s">
        <v>15</v>
      </c>
      <c r="H25" s="7">
        <f>H24/H$16</f>
        <v>0</v>
      </c>
      <c r="I25" s="2" t="s">
        <v>15</v>
      </c>
      <c r="K25" s="7" t="e">
        <f>K24/K$16</f>
        <v>#DIV/0!</v>
      </c>
      <c r="L25" s="2" t="s">
        <v>15</v>
      </c>
      <c r="N25" s="7"/>
      <c r="O25" s="7"/>
    </row>
    <row r="26" spans="1:15" x14ac:dyDescent="0.25">
      <c r="A26" s="2" t="s">
        <v>27</v>
      </c>
      <c r="B26" s="6"/>
      <c r="C26" s="2" t="s">
        <v>1</v>
      </c>
      <c r="E26" s="6"/>
      <c r="F26" s="2" t="s">
        <v>1</v>
      </c>
      <c r="H26" s="6">
        <v>9.8127499999999998E-7</v>
      </c>
      <c r="I26" s="2" t="s">
        <v>1</v>
      </c>
      <c r="K26" s="6"/>
      <c r="L26" s="2" t="s">
        <v>1</v>
      </c>
      <c r="N26" s="6"/>
      <c r="O26" s="6"/>
    </row>
    <row r="27" spans="1:15" x14ac:dyDescent="0.25">
      <c r="B27" s="5">
        <f>B26/4.14E-20</f>
        <v>0</v>
      </c>
      <c r="C27" s="2" t="s">
        <v>16</v>
      </c>
      <c r="E27" s="5">
        <f>E26/4.14E-20</f>
        <v>0</v>
      </c>
      <c r="F27" s="2" t="s">
        <v>16</v>
      </c>
      <c r="H27" s="5">
        <f>H26/4.14E-20</f>
        <v>23702294685990.336</v>
      </c>
      <c r="I27" s="2" t="s">
        <v>16</v>
      </c>
      <c r="K27" s="5">
        <f>K26/4.14E-20</f>
        <v>0</v>
      </c>
      <c r="L27" s="2" t="s">
        <v>16</v>
      </c>
      <c r="N27" s="5">
        <f>N26/4.14E-20</f>
        <v>0</v>
      </c>
      <c r="O27" s="5">
        <f>O26/4.14E-20</f>
        <v>0</v>
      </c>
    </row>
    <row r="28" spans="1:15" x14ac:dyDescent="0.25">
      <c r="B28" s="5">
        <f>B27/$B$10</f>
        <v>0</v>
      </c>
      <c r="C28" s="2" t="s">
        <v>5</v>
      </c>
      <c r="E28" s="5">
        <f>E27/$B$10</f>
        <v>0</v>
      </c>
      <c r="F28" s="2" t="s">
        <v>5</v>
      </c>
      <c r="H28" s="5">
        <f>H27/$B$10</f>
        <v>3.1986902410243367E-4</v>
      </c>
      <c r="I28" s="2" t="s">
        <v>5</v>
      </c>
      <c r="K28" s="5">
        <f>K27/$B$10</f>
        <v>0</v>
      </c>
      <c r="L28" s="2" t="s">
        <v>5</v>
      </c>
      <c r="N28" s="5">
        <f>N27/$B$10</f>
        <v>0</v>
      </c>
      <c r="O28" s="5">
        <f>O27/$B$10</f>
        <v>0</v>
      </c>
    </row>
    <row r="29" spans="1:15" x14ac:dyDescent="0.25">
      <c r="B29" s="7">
        <f>B28/B$16</f>
        <v>0</v>
      </c>
      <c r="C29" s="2" t="s">
        <v>15</v>
      </c>
      <c r="E29" s="7">
        <f>E28/E$16</f>
        <v>0</v>
      </c>
      <c r="F29" s="2" t="s">
        <v>15</v>
      </c>
      <c r="H29" s="7">
        <f>H28/H$16</f>
        <v>1.0058774342843826</v>
      </c>
      <c r="I29" s="2" t="s">
        <v>15</v>
      </c>
      <c r="K29" s="7" t="e">
        <f>K28/K$16</f>
        <v>#DIV/0!</v>
      </c>
      <c r="L29" s="2" t="s">
        <v>15</v>
      </c>
      <c r="N29" s="7"/>
      <c r="O29" s="7"/>
    </row>
    <row r="30" spans="1:15" x14ac:dyDescent="0.25">
      <c r="A30" s="2" t="s">
        <v>28</v>
      </c>
      <c r="B30" s="6">
        <v>1.1833300000000001E-5</v>
      </c>
      <c r="C30" s="2" t="s">
        <v>1</v>
      </c>
      <c r="E30" s="6">
        <v>3.46479E-6</v>
      </c>
      <c r="F30" s="2" t="s">
        <v>1</v>
      </c>
      <c r="H30" s="6">
        <v>9.8777600000000007E-7</v>
      </c>
      <c r="I30" s="2" t="s">
        <v>1</v>
      </c>
      <c r="K30" s="6"/>
      <c r="L30" s="2" t="s">
        <v>1</v>
      </c>
      <c r="N30" s="6"/>
      <c r="O30" s="6"/>
    </row>
    <row r="31" spans="1:15" x14ac:dyDescent="0.25">
      <c r="B31" s="5">
        <f>B30/4.14E-20</f>
        <v>285828502415458.94</v>
      </c>
      <c r="C31" s="2" t="s">
        <v>16</v>
      </c>
      <c r="E31" s="5">
        <f>E30/4.14E-20</f>
        <v>83690579710144.922</v>
      </c>
      <c r="F31" s="2" t="s">
        <v>16</v>
      </c>
      <c r="H31" s="5">
        <f>H30/4.14E-20</f>
        <v>23859323671497.586</v>
      </c>
      <c r="I31" s="2" t="s">
        <v>16</v>
      </c>
      <c r="K31" s="5">
        <f>K30/4.14E-20</f>
        <v>0</v>
      </c>
      <c r="L31" s="2" t="s">
        <v>16</v>
      </c>
      <c r="N31" s="5">
        <f>N30/4.14E-20</f>
        <v>0</v>
      </c>
      <c r="O31" s="5">
        <f>O30/4.14E-20</f>
        <v>0</v>
      </c>
    </row>
    <row r="32" spans="1:15" x14ac:dyDescent="0.25">
      <c r="B32" s="5">
        <f>B31/$B$10</f>
        <v>3.8573347154582851E-3</v>
      </c>
      <c r="C32" s="2" t="s">
        <v>5</v>
      </c>
      <c r="E32" s="5">
        <f>E31/$B$10</f>
        <v>1.129427526452698E-3</v>
      </c>
      <c r="F32" s="2" t="s">
        <v>5</v>
      </c>
      <c r="H32" s="5">
        <f>H31/$B$10</f>
        <v>3.2198817370442085E-4</v>
      </c>
      <c r="I32" s="2" t="s">
        <v>5</v>
      </c>
      <c r="K32" s="5">
        <f>K31/$B$10</f>
        <v>0</v>
      </c>
      <c r="L32" s="2" t="s">
        <v>5</v>
      </c>
      <c r="N32" s="5">
        <f>N31/$B$10</f>
        <v>0</v>
      </c>
      <c r="O32" s="5">
        <f>O31/$B$10</f>
        <v>0</v>
      </c>
    </row>
    <row r="33" spans="1:15" x14ac:dyDescent="0.25">
      <c r="B33" s="7">
        <f>B32/B$16</f>
        <v>0.9845162622405017</v>
      </c>
      <c r="C33" s="2" t="s">
        <v>15</v>
      </c>
      <c r="E33" s="7">
        <f>E32/E$16</f>
        <v>1.0120318337389766</v>
      </c>
      <c r="F33" s="2" t="s">
        <v>15</v>
      </c>
      <c r="H33" s="7">
        <f>H32/H$16</f>
        <v>1.0125414267434618</v>
      </c>
      <c r="I33" s="2" t="s">
        <v>15</v>
      </c>
      <c r="K33" s="7" t="e">
        <f>K32/K$16</f>
        <v>#DIV/0!</v>
      </c>
      <c r="L33" s="2" t="s">
        <v>15</v>
      </c>
      <c r="N33" s="7"/>
      <c r="O33" s="7"/>
    </row>
    <row r="35" spans="1:15" x14ac:dyDescent="0.25">
      <c r="A35" s="10"/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 spans="1:15" x14ac:dyDescent="0.25">
      <c r="A36" s="10"/>
      <c r="B36" s="11"/>
      <c r="C36" s="10"/>
      <c r="D36" s="10"/>
      <c r="E36" s="10"/>
      <c r="F36" s="11"/>
      <c r="G36" s="10"/>
      <c r="H36" s="10"/>
      <c r="I36" s="11"/>
      <c r="J36" s="10"/>
      <c r="K36" s="10"/>
      <c r="L36" s="11"/>
      <c r="M36" s="10"/>
      <c r="N36" s="10"/>
    </row>
    <row r="37" spans="1:15" x14ac:dyDescent="0.25">
      <c r="A37" s="10"/>
      <c r="B37" s="11"/>
      <c r="C37" s="10"/>
      <c r="D37" s="10"/>
      <c r="E37" s="10"/>
      <c r="F37" s="11"/>
      <c r="G37" s="10"/>
      <c r="H37" s="10"/>
      <c r="I37" s="11"/>
      <c r="J37" s="10"/>
      <c r="K37" s="10"/>
      <c r="L37" s="11"/>
      <c r="M37" s="10"/>
      <c r="N37" s="10"/>
    </row>
    <row r="38" spans="1:15" x14ac:dyDescent="0.25">
      <c r="A38" s="10"/>
      <c r="B38" s="11"/>
      <c r="C38" s="10"/>
      <c r="D38" s="10"/>
      <c r="E38" s="10"/>
      <c r="F38" s="11"/>
      <c r="G38" s="10"/>
      <c r="H38" s="10"/>
      <c r="I38" s="11"/>
      <c r="J38" s="10"/>
      <c r="K38" s="10"/>
      <c r="L38" s="11"/>
      <c r="M38" s="10"/>
      <c r="N38" s="10"/>
    </row>
    <row r="39" spans="1:15" x14ac:dyDescent="0.25">
      <c r="A39" s="10"/>
      <c r="B39" s="11"/>
      <c r="C39" s="10"/>
      <c r="D39" s="10"/>
      <c r="E39" s="10"/>
      <c r="F39" s="11"/>
      <c r="G39" s="10"/>
      <c r="H39" s="10"/>
      <c r="I39" s="11"/>
      <c r="J39" s="10"/>
      <c r="K39" s="10"/>
      <c r="L39" s="11"/>
      <c r="M39" s="10"/>
      <c r="N39" s="10"/>
    </row>
    <row r="40" spans="1:15" x14ac:dyDescent="0.25">
      <c r="A40" s="10"/>
      <c r="B40" s="11"/>
      <c r="C40" s="10"/>
      <c r="D40" s="10"/>
      <c r="E40" s="10"/>
      <c r="F40" s="11"/>
      <c r="G40" s="10"/>
      <c r="H40" s="10"/>
      <c r="I40" s="11"/>
      <c r="J40" s="10"/>
      <c r="K40" s="10"/>
      <c r="L40" s="11"/>
      <c r="M40" s="10"/>
      <c r="N40" s="10"/>
    </row>
    <row r="41" spans="1:15" x14ac:dyDescent="0.25">
      <c r="A41" s="10"/>
      <c r="B41" s="11"/>
      <c r="C41" s="10"/>
      <c r="D41" s="10"/>
      <c r="E41" s="10"/>
      <c r="F41" s="11"/>
      <c r="G41" s="10"/>
      <c r="H41" s="10"/>
      <c r="I41" s="11"/>
      <c r="J41" s="10"/>
      <c r="K41" s="10"/>
      <c r="L41" s="11"/>
      <c r="M41" s="10"/>
      <c r="N41" s="10"/>
    </row>
    <row r="42" spans="1:15" x14ac:dyDescent="0.25">
      <c r="A42" s="10"/>
      <c r="B42" s="11"/>
      <c r="C42" s="10"/>
      <c r="D42" s="10"/>
      <c r="E42" s="10"/>
      <c r="F42" s="11"/>
      <c r="G42" s="10"/>
      <c r="H42" s="10"/>
      <c r="I42" s="11"/>
      <c r="J42" s="10"/>
      <c r="K42" s="10"/>
      <c r="L42" s="11"/>
      <c r="M42" s="10"/>
      <c r="N42" s="10"/>
    </row>
    <row r="43" spans="1:15" x14ac:dyDescent="0.25">
      <c r="A43" s="10"/>
      <c r="B43" s="12"/>
      <c r="C43" s="10"/>
      <c r="D43" s="10"/>
      <c r="E43" s="10"/>
      <c r="F43" s="12"/>
      <c r="G43" s="10"/>
      <c r="H43" s="10"/>
      <c r="I43" s="12"/>
      <c r="J43" s="10"/>
      <c r="K43" s="10"/>
      <c r="L43" s="12"/>
      <c r="M43" s="10"/>
      <c r="N43" s="10"/>
    </row>
    <row r="44" spans="1:15" x14ac:dyDescent="0.25">
      <c r="A44" s="10"/>
      <c r="B44" s="11"/>
      <c r="C44" s="10"/>
      <c r="D44" s="10"/>
      <c r="E44" s="10"/>
      <c r="F44" s="11"/>
      <c r="G44" s="10"/>
      <c r="H44" s="10"/>
      <c r="I44" s="11"/>
      <c r="J44" s="10"/>
      <c r="K44" s="10"/>
      <c r="L44" s="11"/>
      <c r="M44" s="10"/>
      <c r="N44" s="10"/>
    </row>
    <row r="45" spans="1:15" x14ac:dyDescent="0.25">
      <c r="A45" s="10"/>
      <c r="B45" s="11"/>
      <c r="C45" s="10"/>
      <c r="D45" s="10"/>
      <c r="E45" s="10"/>
      <c r="F45" s="11"/>
      <c r="G45" s="10"/>
      <c r="H45" s="10"/>
      <c r="I45" s="11"/>
      <c r="J45" s="10"/>
      <c r="K45" s="10"/>
      <c r="L45" s="11"/>
      <c r="M45" s="10"/>
      <c r="N45" s="10"/>
    </row>
    <row r="46" spans="1:15" x14ac:dyDescent="0.25">
      <c r="A46" s="10"/>
      <c r="B46" s="11"/>
      <c r="C46" s="10"/>
      <c r="D46" s="10"/>
      <c r="E46" s="10"/>
      <c r="F46" s="11"/>
      <c r="G46" s="10"/>
      <c r="H46" s="10"/>
      <c r="I46" s="11"/>
      <c r="J46" s="10"/>
      <c r="K46" s="10"/>
      <c r="L46" s="11"/>
      <c r="M46" s="10"/>
      <c r="N46" s="10"/>
    </row>
    <row r="47" spans="1:15" x14ac:dyDescent="0.25">
      <c r="A47" s="10"/>
      <c r="B47" s="12"/>
      <c r="C47" s="10"/>
      <c r="D47" s="10"/>
      <c r="E47" s="10"/>
      <c r="F47" s="12"/>
      <c r="G47" s="10"/>
      <c r="H47" s="10"/>
      <c r="I47" s="12"/>
      <c r="J47" s="10"/>
      <c r="K47" s="10"/>
      <c r="L47" s="12"/>
      <c r="M47" s="10"/>
      <c r="N47" s="10"/>
    </row>
    <row r="55" spans="3:10" x14ac:dyDescent="0.25">
      <c r="C55" s="3"/>
    </row>
    <row r="56" spans="3:10" x14ac:dyDescent="0.25">
      <c r="C56" s="3"/>
    </row>
    <row r="57" spans="3:10" x14ac:dyDescent="0.25">
      <c r="C57" s="3"/>
    </row>
    <row r="58" spans="3:10" x14ac:dyDescent="0.25">
      <c r="C58" s="3"/>
    </row>
    <row r="59" spans="3:10" x14ac:dyDescent="0.25">
      <c r="C59" s="3"/>
    </row>
    <row r="60" spans="3:10" x14ac:dyDescent="0.25">
      <c r="C60" s="3"/>
    </row>
    <row r="61" spans="3:10" x14ac:dyDescent="0.25">
      <c r="C61" s="3"/>
    </row>
    <row r="62" spans="3:10" x14ac:dyDescent="0.25">
      <c r="C62" s="3"/>
    </row>
    <row r="63" spans="3:10" x14ac:dyDescent="0.25">
      <c r="C63" s="3"/>
      <c r="I63" s="3"/>
      <c r="J63" s="3"/>
    </row>
    <row r="64" spans="3:10" x14ac:dyDescent="0.25">
      <c r="C64" s="3"/>
      <c r="I64" s="3"/>
      <c r="J64" s="3"/>
    </row>
    <row r="65" spans="3:10" x14ac:dyDescent="0.25">
      <c r="C65" s="3"/>
      <c r="I65" s="3"/>
      <c r="J65" s="3"/>
    </row>
    <row r="66" spans="3:10" x14ac:dyDescent="0.25">
      <c r="C66" s="3"/>
      <c r="I66" s="3"/>
      <c r="J66" s="3"/>
    </row>
    <row r="67" spans="3:10" x14ac:dyDescent="0.25">
      <c r="C67" s="3"/>
      <c r="I67" s="3"/>
      <c r="J67" s="3"/>
    </row>
    <row r="68" spans="3:10" x14ac:dyDescent="0.25">
      <c r="C68" s="3"/>
    </row>
    <row r="69" spans="3:10" x14ac:dyDescent="0.25">
      <c r="C69" s="3"/>
    </row>
    <row r="70" spans="3:10" x14ac:dyDescent="0.25">
      <c r="C70" s="3"/>
    </row>
    <row r="71" spans="3:10" x14ac:dyDescent="0.25">
      <c r="C71" s="3"/>
    </row>
    <row r="72" spans="3:10" x14ac:dyDescent="0.25">
      <c r="C72" s="3"/>
    </row>
    <row r="73" spans="3:10" x14ac:dyDescent="0.25">
      <c r="C73" s="3"/>
    </row>
    <row r="74" spans="3:10" x14ac:dyDescent="0.25">
      <c r="C74" s="3"/>
    </row>
    <row r="75" spans="3:10" x14ac:dyDescent="0.25">
      <c r="C75" s="3"/>
    </row>
    <row r="76" spans="3:10" x14ac:dyDescent="0.25">
      <c r="C76" s="3"/>
    </row>
    <row r="77" spans="3:10" x14ac:dyDescent="0.25">
      <c r="C77" s="3"/>
    </row>
    <row r="78" spans="3:10" x14ac:dyDescent="0.25">
      <c r="C78" s="3"/>
    </row>
    <row r="79" spans="3:10" x14ac:dyDescent="0.25">
      <c r="C79" s="3"/>
    </row>
    <row r="80" spans="3:10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2"/>
  <sheetViews>
    <sheetView tabSelected="1" zoomScale="85" zoomScaleNormal="85" workbookViewId="0">
      <selection activeCell="G7" sqref="G7:G8"/>
    </sheetView>
  </sheetViews>
  <sheetFormatPr defaultRowHeight="15" x14ac:dyDescent="0.25"/>
  <cols>
    <col min="1" max="2" width="9.140625" style="2"/>
    <col min="3" max="3" width="11.140625" style="2" customWidth="1"/>
    <col min="4" max="5" width="9.140625" style="2"/>
    <col min="6" max="6" width="11" style="2" bestFit="1" customWidth="1"/>
    <col min="7" max="7" width="12.140625" style="2" customWidth="1"/>
    <col min="8" max="8" width="10" style="2" bestFit="1" customWidth="1"/>
    <col min="9" max="9" width="11" style="2" bestFit="1" customWidth="1"/>
    <col min="10" max="11" width="11.140625" style="2" customWidth="1"/>
    <col min="12" max="12" width="11" style="2" bestFit="1" customWidth="1"/>
    <col min="13" max="13" width="11" style="2" customWidth="1"/>
    <col min="14" max="14" width="8.7109375" style="2" bestFit="1" customWidth="1"/>
    <col min="15" max="16384" width="9.140625" style="2"/>
  </cols>
  <sheetData>
    <row r="2" spans="1:22" x14ac:dyDescent="0.25">
      <c r="B2" s="8">
        <v>5</v>
      </c>
      <c r="C2" s="2" t="s">
        <v>3</v>
      </c>
      <c r="D2" s="2" t="s">
        <v>6</v>
      </c>
      <c r="K2" s="3"/>
      <c r="L2" s="3"/>
    </row>
    <row r="3" spans="1:22" x14ac:dyDescent="0.25">
      <c r="B3" s="8">
        <v>261</v>
      </c>
      <c r="C3" s="2" t="s">
        <v>3</v>
      </c>
      <c r="D3" s="2" t="s">
        <v>7</v>
      </c>
      <c r="K3" s="3"/>
      <c r="L3" s="3"/>
      <c r="P3" s="3"/>
      <c r="Q3" s="3"/>
      <c r="R3" s="3"/>
      <c r="S3" s="3"/>
      <c r="T3" s="3"/>
      <c r="U3" s="3"/>
      <c r="V3" s="3"/>
    </row>
    <row r="4" spans="1:22" x14ac:dyDescent="0.25">
      <c r="D4" s="3"/>
      <c r="K4" s="3"/>
      <c r="L4" s="3"/>
    </row>
    <row r="5" spans="1:22" x14ac:dyDescent="0.25">
      <c r="C5" s="2" t="s">
        <v>29</v>
      </c>
      <c r="D5" s="3"/>
      <c r="E5" s="2" t="s">
        <v>27</v>
      </c>
      <c r="G5" s="2" t="s">
        <v>28</v>
      </c>
      <c r="K5" s="3"/>
      <c r="L5" s="3"/>
    </row>
    <row r="6" spans="1:22" x14ac:dyDescent="0.25">
      <c r="B6" s="3">
        <v>1</v>
      </c>
      <c r="C6" s="3">
        <f>B6/70</f>
        <v>1.4285714285714285E-2</v>
      </c>
      <c r="D6" s="3">
        <f>D7</f>
        <v>3.9899999999999999E-4</v>
      </c>
      <c r="E6" s="3">
        <v>1</v>
      </c>
      <c r="F6" s="3">
        <f>D6</f>
        <v>3.9899999999999999E-4</v>
      </c>
      <c r="G6" s="3">
        <v>1</v>
      </c>
      <c r="H6" s="3">
        <f>H7</f>
        <v>1.6497845242937959E-2</v>
      </c>
      <c r="K6" s="3"/>
      <c r="L6" s="3"/>
    </row>
    <row r="7" spans="1:22" x14ac:dyDescent="0.25">
      <c r="B7" s="3">
        <f>B14</f>
        <v>1E+20</v>
      </c>
      <c r="C7" s="3">
        <f t="shared" ref="C7:C8" si="0">B7/70</f>
        <v>1.4285714285714286E+18</v>
      </c>
      <c r="D7" s="3">
        <f>B16</f>
        <v>3.9899999999999999E-4</v>
      </c>
      <c r="E7" s="3">
        <f>B7/3300</f>
        <v>3.0303030303030304E+16</v>
      </c>
      <c r="F7" s="3">
        <f t="shared" ref="F7:F8" si="1">D7</f>
        <v>3.9899999999999999E-4</v>
      </c>
      <c r="G7" s="3">
        <f>B7/250000</f>
        <v>400000000000000</v>
      </c>
      <c r="H7" s="3">
        <f>59754000000*G7^-0.86008</f>
        <v>1.6497845242937959E-2</v>
      </c>
      <c r="K7" s="3"/>
      <c r="L7" s="3"/>
    </row>
    <row r="8" spans="1:22" x14ac:dyDescent="0.25">
      <c r="B8" s="3">
        <f>H14</f>
        <v>1E+22</v>
      </c>
      <c r="C8" s="3">
        <f t="shared" si="0"/>
        <v>1.4285714285714286E+20</v>
      </c>
      <c r="D8" s="3">
        <f>H16</f>
        <v>7.6000000000000001E-6</v>
      </c>
      <c r="E8" s="3">
        <f>B8/3300</f>
        <v>3.0303030303030303E+18</v>
      </c>
      <c r="F8" s="3">
        <f t="shared" si="1"/>
        <v>7.6000000000000001E-6</v>
      </c>
      <c r="G8" s="3">
        <f>B8/250000</f>
        <v>4E+16</v>
      </c>
      <c r="H8" s="3">
        <f>59754000000*G8^-0.86008</f>
        <v>3.1424416725635767E-4</v>
      </c>
      <c r="K8" s="3"/>
      <c r="L8" s="3"/>
    </row>
    <row r="9" spans="1:22" x14ac:dyDescent="0.25">
      <c r="G9" s="3"/>
      <c r="K9" s="3"/>
      <c r="L9" s="3"/>
      <c r="Q9" s="3"/>
      <c r="R9" s="3"/>
    </row>
    <row r="10" spans="1:22" x14ac:dyDescent="0.25">
      <c r="B10" s="4">
        <v>7.41E+16</v>
      </c>
      <c r="C10" s="2" t="s">
        <v>0</v>
      </c>
      <c r="D10" s="2" t="s">
        <v>10</v>
      </c>
      <c r="Q10" s="3"/>
      <c r="R10" s="3"/>
    </row>
    <row r="11" spans="1:22" x14ac:dyDescent="0.25">
      <c r="B11" s="9">
        <f>B3/100</f>
        <v>2.61</v>
      </c>
      <c r="C11" s="2" t="s">
        <v>8</v>
      </c>
      <c r="D11" s="2" t="s">
        <v>9</v>
      </c>
      <c r="Q11" s="3"/>
      <c r="R11" s="3"/>
    </row>
    <row r="13" spans="1:22" x14ac:dyDescent="0.25">
      <c r="B13" s="2" t="s">
        <v>19</v>
      </c>
    </row>
    <row r="14" spans="1:22" x14ac:dyDescent="0.25">
      <c r="A14" s="2" t="s">
        <v>22</v>
      </c>
      <c r="B14" s="3">
        <v>1E+20</v>
      </c>
      <c r="C14" s="2" t="s">
        <v>4</v>
      </c>
      <c r="D14" s="2" t="s">
        <v>11</v>
      </c>
      <c r="E14" s="3">
        <v>1E+21</v>
      </c>
      <c r="F14" s="2" t="s">
        <v>4</v>
      </c>
      <c r="G14" s="2" t="s">
        <v>14</v>
      </c>
      <c r="H14" s="3">
        <v>1E+22</v>
      </c>
      <c r="I14" s="2" t="s">
        <v>4</v>
      </c>
      <c r="J14" s="2" t="s">
        <v>17</v>
      </c>
      <c r="K14" s="3">
        <v>9.9999999999999992E+22</v>
      </c>
      <c r="L14" s="2" t="s">
        <v>4</v>
      </c>
      <c r="M14" s="2" t="s">
        <v>17</v>
      </c>
      <c r="N14" s="3">
        <f>$B$10/$B$11*N15</f>
        <v>1.4678045977011495E+23</v>
      </c>
      <c r="O14" s="3">
        <f>$B$10/$B$11*O15</f>
        <v>1.4678045977011495E+24</v>
      </c>
    </row>
    <row r="15" spans="1:22" x14ac:dyDescent="0.25">
      <c r="A15" s="2" t="s">
        <v>23</v>
      </c>
      <c r="B15" s="5">
        <f>B14*$B$11/$B$10</f>
        <v>3522.267206477733</v>
      </c>
      <c r="C15" s="2" t="s">
        <v>2</v>
      </c>
      <c r="D15" s="2" t="s">
        <v>12</v>
      </c>
      <c r="E15" s="5">
        <f>E14*$B$11/$B$10</f>
        <v>35222.672064777325</v>
      </c>
      <c r="F15" s="2" t="s">
        <v>2</v>
      </c>
      <c r="G15" s="2" t="s">
        <v>12</v>
      </c>
      <c r="H15" s="5">
        <f>H14*$B$11/$B$10</f>
        <v>352226.72064777324</v>
      </c>
      <c r="I15" s="2" t="s">
        <v>2</v>
      </c>
      <c r="J15" s="2" t="s">
        <v>12</v>
      </c>
      <c r="K15" s="5">
        <f>K14*$B$11/$B$10</f>
        <v>3522267.2064777324</v>
      </c>
      <c r="L15" s="2" t="s">
        <v>2</v>
      </c>
      <c r="M15" s="2" t="s">
        <v>12</v>
      </c>
      <c r="N15" s="3">
        <v>5170000</v>
      </c>
      <c r="O15" s="3">
        <v>51700000</v>
      </c>
    </row>
    <row r="16" spans="1:22" x14ac:dyDescent="0.25">
      <c r="B16" s="3">
        <v>3.9899999999999999E-4</v>
      </c>
      <c r="C16" s="2" t="s">
        <v>5</v>
      </c>
      <c r="D16" s="2" t="s">
        <v>13</v>
      </c>
      <c r="E16" s="3">
        <v>5.6289999999999998E-5</v>
      </c>
      <c r="F16" s="2" t="s">
        <v>5</v>
      </c>
      <c r="G16" s="2" t="s">
        <v>13</v>
      </c>
      <c r="H16" s="3">
        <v>7.6000000000000001E-6</v>
      </c>
      <c r="I16" s="2" t="s">
        <v>5</v>
      </c>
      <c r="J16" s="2" t="s">
        <v>13</v>
      </c>
      <c r="K16" s="3"/>
      <c r="L16" s="2" t="s">
        <v>5</v>
      </c>
      <c r="M16" s="2" t="s">
        <v>13</v>
      </c>
    </row>
    <row r="17" spans="1:15" x14ac:dyDescent="0.25">
      <c r="B17" s="5">
        <f>B16*$B$10*4.14E-20</f>
        <v>1.2240282600000001E-6</v>
      </c>
      <c r="C17" s="2" t="s">
        <v>1</v>
      </c>
      <c r="D17" s="2" t="s">
        <v>18</v>
      </c>
      <c r="E17" s="5">
        <f>E16*$B$10*4.14E-20</f>
        <v>1.7268308460000002E-7</v>
      </c>
      <c r="F17" s="2" t="s">
        <v>1</v>
      </c>
      <c r="G17" s="2" t="s">
        <v>18</v>
      </c>
      <c r="H17" s="5">
        <f>H16*$B$10*4.14E-20</f>
        <v>2.3314824000000001E-8</v>
      </c>
      <c r="I17" s="2" t="s">
        <v>1</v>
      </c>
      <c r="J17" s="2" t="s">
        <v>18</v>
      </c>
      <c r="K17" s="5">
        <f>K16*$B$10*4.14E-20</f>
        <v>0</v>
      </c>
      <c r="L17" s="2" t="s">
        <v>1</v>
      </c>
      <c r="M17" s="2" t="s">
        <v>18</v>
      </c>
    </row>
    <row r="18" spans="1:15" x14ac:dyDescent="0.25">
      <c r="A18" s="2" t="s">
        <v>24</v>
      </c>
      <c r="B18" s="6"/>
      <c r="C18" s="2" t="s">
        <v>1</v>
      </c>
      <c r="E18" s="6"/>
      <c r="F18" s="2" t="s">
        <v>1</v>
      </c>
      <c r="H18" s="6"/>
      <c r="I18" s="2" t="s">
        <v>1</v>
      </c>
      <c r="K18" s="6"/>
      <c r="L18" s="2" t="s">
        <v>1</v>
      </c>
      <c r="N18" s="6"/>
      <c r="O18" s="6"/>
    </row>
    <row r="19" spans="1:15" x14ac:dyDescent="0.25">
      <c r="B19" s="5">
        <f>B18/4.14E-20</f>
        <v>0</v>
      </c>
      <c r="C19" s="2" t="s">
        <v>16</v>
      </c>
      <c r="E19" s="5">
        <f>E18/4.14E-20</f>
        <v>0</v>
      </c>
      <c r="F19" s="2" t="s">
        <v>16</v>
      </c>
      <c r="H19" s="5">
        <f>H18/4.14E-20</f>
        <v>0</v>
      </c>
      <c r="I19" s="2" t="s">
        <v>16</v>
      </c>
      <c r="K19" s="5">
        <f>K18/4.14E-20</f>
        <v>0</v>
      </c>
      <c r="L19" s="2" t="s">
        <v>16</v>
      </c>
      <c r="N19" s="5">
        <f>N18/4.14E-20</f>
        <v>0</v>
      </c>
      <c r="O19" s="5">
        <f>O18/4.14E-20</f>
        <v>0</v>
      </c>
    </row>
    <row r="20" spans="1:15" x14ac:dyDescent="0.25">
      <c r="B20" s="5">
        <f>B19/$B$10</f>
        <v>0</v>
      </c>
      <c r="C20" s="2" t="s">
        <v>5</v>
      </c>
      <c r="E20" s="5">
        <f>E19/$B$10</f>
        <v>0</v>
      </c>
      <c r="F20" s="2" t="s">
        <v>5</v>
      </c>
      <c r="H20" s="5">
        <f>H19/$B$10</f>
        <v>0</v>
      </c>
      <c r="I20" s="2" t="s">
        <v>5</v>
      </c>
      <c r="K20" s="5">
        <f>K19/$B$10</f>
        <v>0</v>
      </c>
      <c r="L20" s="2" t="s">
        <v>5</v>
      </c>
      <c r="N20" s="5">
        <f>N19/$B$10</f>
        <v>0</v>
      </c>
      <c r="O20" s="5">
        <f>O19/$B$10</f>
        <v>0</v>
      </c>
    </row>
    <row r="21" spans="1:15" x14ac:dyDescent="0.25">
      <c r="B21" s="7">
        <f>B20/B$16</f>
        <v>0</v>
      </c>
      <c r="C21" s="2" t="s">
        <v>15</v>
      </c>
      <c r="E21" s="7">
        <f>E20/E$16</f>
        <v>0</v>
      </c>
      <c r="F21" s="2" t="s">
        <v>15</v>
      </c>
      <c r="H21" s="7">
        <f>H20/H16</f>
        <v>0</v>
      </c>
      <c r="I21" s="2" t="s">
        <v>15</v>
      </c>
      <c r="K21" s="7" t="e">
        <f>K20/K16</f>
        <v>#DIV/0!</v>
      </c>
      <c r="L21" s="2" t="s">
        <v>15</v>
      </c>
      <c r="N21" s="7"/>
      <c r="O21" s="7"/>
    </row>
    <row r="22" spans="1:15" x14ac:dyDescent="0.25">
      <c r="A22" s="2" t="s">
        <v>25</v>
      </c>
      <c r="B22" s="6"/>
      <c r="C22" s="2" t="s">
        <v>1</v>
      </c>
      <c r="E22" s="6"/>
      <c r="F22" s="2" t="s">
        <v>1</v>
      </c>
      <c r="H22" s="6"/>
      <c r="I22" s="2" t="s">
        <v>1</v>
      </c>
      <c r="K22" s="6"/>
      <c r="L22" s="2" t="s">
        <v>1</v>
      </c>
      <c r="N22" s="6"/>
      <c r="O22" s="6"/>
    </row>
    <row r="23" spans="1:15" x14ac:dyDescent="0.25">
      <c r="A23" s="2" t="s">
        <v>26</v>
      </c>
      <c r="B23" s="5">
        <f>B22/4.14E-20</f>
        <v>0</v>
      </c>
      <c r="C23" s="2" t="s">
        <v>16</v>
      </c>
      <c r="E23" s="5">
        <f>E22/4.14E-20</f>
        <v>0</v>
      </c>
      <c r="F23" s="2" t="s">
        <v>16</v>
      </c>
      <c r="H23" s="5">
        <f>H22/4.14E-20</f>
        <v>0</v>
      </c>
      <c r="I23" s="2" t="s">
        <v>16</v>
      </c>
      <c r="K23" s="5">
        <f>K22/4.14E-20</f>
        <v>0</v>
      </c>
      <c r="L23" s="2" t="s">
        <v>16</v>
      </c>
      <c r="N23" s="5">
        <f>N22/4.14E-20</f>
        <v>0</v>
      </c>
      <c r="O23" s="5">
        <f>O22/4.14E-20</f>
        <v>0</v>
      </c>
    </row>
    <row r="24" spans="1:15" x14ac:dyDescent="0.25">
      <c r="B24" s="5">
        <f>B23/$B$10</f>
        <v>0</v>
      </c>
      <c r="C24" s="2" t="s">
        <v>5</v>
      </c>
      <c r="E24" s="5">
        <f>E23/$B$10</f>
        <v>0</v>
      </c>
      <c r="F24" s="2" t="s">
        <v>5</v>
      </c>
      <c r="H24" s="5">
        <f>H23/$B$10</f>
        <v>0</v>
      </c>
      <c r="I24" s="2" t="s">
        <v>5</v>
      </c>
      <c r="K24" s="5">
        <f>K23/$B$10</f>
        <v>0</v>
      </c>
      <c r="L24" s="2" t="s">
        <v>5</v>
      </c>
      <c r="N24" s="5">
        <f>N23/$B$10</f>
        <v>0</v>
      </c>
      <c r="O24" s="5">
        <f>O23/$B$10</f>
        <v>0</v>
      </c>
    </row>
    <row r="25" spans="1:15" x14ac:dyDescent="0.25">
      <c r="B25" s="7">
        <f>B24/B$16</f>
        <v>0</v>
      </c>
      <c r="C25" s="2" t="s">
        <v>15</v>
      </c>
      <c r="E25" s="7">
        <f>E24/E$16</f>
        <v>0</v>
      </c>
      <c r="F25" s="2" t="s">
        <v>15</v>
      </c>
      <c r="H25" s="7">
        <f>H24/H$16</f>
        <v>0</v>
      </c>
      <c r="I25" s="2" t="s">
        <v>15</v>
      </c>
      <c r="K25" s="7" t="e">
        <f>K24/K$16</f>
        <v>#DIV/0!</v>
      </c>
      <c r="L25" s="2" t="s">
        <v>15</v>
      </c>
      <c r="N25" s="7"/>
      <c r="O25" s="7"/>
    </row>
    <row r="26" spans="1:15" x14ac:dyDescent="0.25">
      <c r="A26" s="2" t="s">
        <v>27</v>
      </c>
      <c r="B26" s="6"/>
      <c r="C26" s="2" t="s">
        <v>1</v>
      </c>
      <c r="E26" s="6"/>
      <c r="F26" s="2" t="s">
        <v>1</v>
      </c>
      <c r="H26" s="6">
        <v>2.2983999999999999E-8</v>
      </c>
      <c r="I26" s="2" t="s">
        <v>1</v>
      </c>
      <c r="K26" s="6"/>
      <c r="L26" s="2" t="s">
        <v>1</v>
      </c>
      <c r="N26" s="6"/>
      <c r="O26" s="6"/>
    </row>
    <row r="27" spans="1:15" x14ac:dyDescent="0.25">
      <c r="B27" s="5">
        <f>B26/4.14E-20</f>
        <v>0</v>
      </c>
      <c r="C27" s="2" t="s">
        <v>16</v>
      </c>
      <c r="E27" s="5">
        <f>E26/4.14E-20</f>
        <v>0</v>
      </c>
      <c r="F27" s="2" t="s">
        <v>16</v>
      </c>
      <c r="H27" s="5">
        <f>H26/4.14E-20</f>
        <v>555169082125.60376</v>
      </c>
      <c r="I27" s="2" t="s">
        <v>16</v>
      </c>
      <c r="K27" s="5">
        <f>K26/4.14E-20</f>
        <v>0</v>
      </c>
      <c r="L27" s="2" t="s">
        <v>16</v>
      </c>
      <c r="N27" s="5">
        <f>N26/4.14E-20</f>
        <v>0</v>
      </c>
      <c r="O27" s="5">
        <f>O26/4.14E-20</f>
        <v>0</v>
      </c>
    </row>
    <row r="28" spans="1:15" x14ac:dyDescent="0.25">
      <c r="B28" s="5">
        <f>B27/$B$10</f>
        <v>0</v>
      </c>
      <c r="C28" s="2" t="s">
        <v>5</v>
      </c>
      <c r="E28" s="5">
        <f>E27/$B$10</f>
        <v>0</v>
      </c>
      <c r="F28" s="2" t="s">
        <v>5</v>
      </c>
      <c r="H28" s="5">
        <f>H27/$B$10</f>
        <v>7.4921603525722506E-6</v>
      </c>
      <c r="I28" s="2" t="s">
        <v>5</v>
      </c>
      <c r="K28" s="5">
        <f>K27/$B$10</f>
        <v>0</v>
      </c>
      <c r="L28" s="2" t="s">
        <v>5</v>
      </c>
      <c r="N28" s="5">
        <f>N27/$B$10</f>
        <v>0</v>
      </c>
      <c r="O28" s="5">
        <f>O27/$B$10</f>
        <v>0</v>
      </c>
    </row>
    <row r="29" spans="1:15" x14ac:dyDescent="0.25">
      <c r="B29" s="7">
        <f>B28/B$16</f>
        <v>0</v>
      </c>
      <c r="C29" s="2" t="s">
        <v>15</v>
      </c>
      <c r="E29" s="7">
        <f>E28/E$16</f>
        <v>0</v>
      </c>
      <c r="F29" s="2" t="s">
        <v>15</v>
      </c>
      <c r="H29" s="7">
        <f>H28/H$16</f>
        <v>0.98581057270687511</v>
      </c>
      <c r="I29" s="2" t="s">
        <v>15</v>
      </c>
      <c r="K29" s="7" t="e">
        <f>K28/K$16</f>
        <v>#DIV/0!</v>
      </c>
      <c r="L29" s="2" t="s">
        <v>15</v>
      </c>
      <c r="N29" s="7"/>
      <c r="O29" s="7"/>
    </row>
    <row r="30" spans="1:15" x14ac:dyDescent="0.25">
      <c r="A30" s="2" t="s">
        <v>28</v>
      </c>
      <c r="B30" s="6">
        <v>1.1985499999999999E-6</v>
      </c>
      <c r="C30" s="2" t="s">
        <v>1</v>
      </c>
      <c r="E30" s="6">
        <v>1.68727E-7</v>
      </c>
      <c r="F30" s="2" t="s">
        <v>1</v>
      </c>
      <c r="H30" s="6">
        <v>2.3276299999999999E-8</v>
      </c>
      <c r="I30" s="2" t="s">
        <v>1</v>
      </c>
      <c r="K30" s="6"/>
      <c r="L30" s="2" t="s">
        <v>1</v>
      </c>
      <c r="N30" s="6"/>
      <c r="O30" s="6"/>
    </row>
    <row r="31" spans="1:15" x14ac:dyDescent="0.25">
      <c r="B31" s="5">
        <f>B30/4.14E-20</f>
        <v>28950483091787.437</v>
      </c>
      <c r="C31" s="2" t="s">
        <v>16</v>
      </c>
      <c r="E31" s="5">
        <f>E30/4.14E-20</f>
        <v>4075531400966.1831</v>
      </c>
      <c r="F31" s="2" t="s">
        <v>16</v>
      </c>
      <c r="H31" s="5">
        <f>H30/4.14E-20</f>
        <v>562229468599.03381</v>
      </c>
      <c r="I31" s="2" t="s">
        <v>16</v>
      </c>
      <c r="K31" s="5">
        <f>K30/4.14E-20</f>
        <v>0</v>
      </c>
      <c r="L31" s="2" t="s">
        <v>16</v>
      </c>
      <c r="N31" s="5">
        <f>N30/4.14E-20</f>
        <v>0</v>
      </c>
      <c r="O31" s="5">
        <f>O30/4.14E-20</f>
        <v>0</v>
      </c>
    </row>
    <row r="32" spans="1:15" x14ac:dyDescent="0.25">
      <c r="B32" s="5">
        <f>B31/$B$10</f>
        <v>3.9069477856663209E-4</v>
      </c>
      <c r="C32" s="2" t="s">
        <v>5</v>
      </c>
      <c r="E32" s="5">
        <f>E31/$B$10</f>
        <v>5.500042376472582E-5</v>
      </c>
      <c r="F32" s="2" t="s">
        <v>5</v>
      </c>
      <c r="H32" s="5">
        <f>H31/$B$10</f>
        <v>7.5874422213094984E-6</v>
      </c>
      <c r="I32" s="2" t="s">
        <v>5</v>
      </c>
      <c r="K32" s="5">
        <f>K31/$B$10</f>
        <v>0</v>
      </c>
      <c r="L32" s="2" t="s">
        <v>5</v>
      </c>
      <c r="N32" s="5">
        <f>N31/$B$10</f>
        <v>0</v>
      </c>
      <c r="O32" s="5">
        <f>O31/$B$10</f>
        <v>0</v>
      </c>
    </row>
    <row r="33" spans="1:15" x14ac:dyDescent="0.25">
      <c r="B33" s="7">
        <f>B32/B$16</f>
        <v>0.97918490868830099</v>
      </c>
      <c r="C33" s="2" t="s">
        <v>15</v>
      </c>
      <c r="E33" s="7">
        <f>E32/E$16</f>
        <v>0.97709049146785965</v>
      </c>
      <c r="F33" s="2" t="s">
        <v>15</v>
      </c>
      <c r="H33" s="7">
        <f>H32/H$16</f>
        <v>0.99834766069861824</v>
      </c>
      <c r="I33" s="2" t="s">
        <v>15</v>
      </c>
      <c r="K33" s="7" t="e">
        <f>K32/K$16</f>
        <v>#DIV/0!</v>
      </c>
      <c r="L33" s="2" t="s">
        <v>15</v>
      </c>
      <c r="N33" s="7"/>
      <c r="O33" s="7"/>
    </row>
    <row r="35" spans="1:15" x14ac:dyDescent="0.25">
      <c r="A35" s="10"/>
      <c r="B35" s="10"/>
      <c r="C35" s="10"/>
      <c r="D35" s="10"/>
      <c r="E35" s="10"/>
      <c r="F35" s="11"/>
      <c r="G35" s="10"/>
      <c r="H35" s="10"/>
      <c r="I35" s="10"/>
      <c r="J35" s="10"/>
      <c r="K35" s="10"/>
      <c r="L35" s="10"/>
      <c r="M35" s="10"/>
      <c r="N35" s="10"/>
    </row>
    <row r="36" spans="1:15" x14ac:dyDescent="0.25">
      <c r="A36" s="10"/>
      <c r="B36" s="11"/>
      <c r="C36" s="10"/>
      <c r="D36" s="10"/>
      <c r="E36" s="10"/>
      <c r="F36" s="11"/>
      <c r="G36" s="10"/>
      <c r="H36" s="10"/>
      <c r="I36" s="11"/>
      <c r="J36" s="10"/>
      <c r="K36" s="10"/>
      <c r="L36" s="11"/>
      <c r="M36" s="10"/>
      <c r="N36" s="10"/>
    </row>
    <row r="37" spans="1:15" x14ac:dyDescent="0.25">
      <c r="A37" s="10"/>
      <c r="B37" s="11"/>
      <c r="C37" s="10"/>
      <c r="D37" s="10"/>
      <c r="E37" s="10"/>
      <c r="F37" s="11"/>
      <c r="G37" s="10"/>
      <c r="H37" s="10"/>
      <c r="I37" s="11"/>
      <c r="J37" s="10"/>
      <c r="K37" s="10"/>
      <c r="L37" s="11"/>
      <c r="M37" s="10"/>
      <c r="N37" s="10"/>
    </row>
    <row r="38" spans="1:15" x14ac:dyDescent="0.25">
      <c r="A38" s="10"/>
      <c r="B38" s="11"/>
      <c r="C38" s="10"/>
      <c r="D38" s="10"/>
      <c r="E38" s="10"/>
      <c r="F38" s="11"/>
      <c r="G38" s="10"/>
      <c r="H38" s="10"/>
      <c r="I38" s="11"/>
      <c r="J38" s="10"/>
      <c r="K38" s="10"/>
      <c r="L38" s="11"/>
      <c r="M38" s="10"/>
      <c r="N38" s="10"/>
    </row>
    <row r="39" spans="1:15" x14ac:dyDescent="0.25">
      <c r="A39" s="10"/>
      <c r="B39" s="11"/>
      <c r="C39" s="10"/>
      <c r="D39" s="10"/>
      <c r="E39" s="10"/>
      <c r="F39" s="11"/>
      <c r="G39" s="10"/>
      <c r="H39" s="10"/>
      <c r="I39" s="11"/>
      <c r="J39" s="10"/>
      <c r="K39" s="10"/>
      <c r="L39" s="11"/>
      <c r="M39" s="10"/>
      <c r="N39" s="10"/>
    </row>
    <row r="40" spans="1:15" x14ac:dyDescent="0.25">
      <c r="A40" s="10"/>
      <c r="B40" s="11"/>
      <c r="C40" s="10"/>
      <c r="D40" s="10"/>
      <c r="E40" s="10"/>
      <c r="F40" s="11"/>
      <c r="G40" s="10"/>
      <c r="H40" s="10"/>
      <c r="I40" s="11"/>
      <c r="J40" s="10"/>
      <c r="K40" s="10"/>
      <c r="L40" s="11"/>
      <c r="M40" s="10"/>
      <c r="N40" s="10"/>
    </row>
    <row r="41" spans="1:15" x14ac:dyDescent="0.25">
      <c r="A41" s="10"/>
      <c r="B41" s="11"/>
      <c r="C41" s="10"/>
      <c r="D41" s="10"/>
      <c r="E41" s="10"/>
      <c r="F41" s="11"/>
      <c r="G41" s="10"/>
      <c r="H41" s="10"/>
      <c r="I41" s="11"/>
      <c r="J41" s="10"/>
      <c r="K41" s="10"/>
      <c r="L41" s="11"/>
      <c r="M41" s="10"/>
      <c r="N41" s="10"/>
    </row>
    <row r="42" spans="1:15" x14ac:dyDescent="0.25">
      <c r="A42" s="10"/>
      <c r="B42" s="11"/>
      <c r="C42" s="10"/>
      <c r="D42" s="10"/>
      <c r="E42" s="10"/>
      <c r="F42" s="11"/>
      <c r="G42" s="10"/>
      <c r="H42" s="10"/>
      <c r="I42" s="11"/>
      <c r="J42" s="10"/>
      <c r="K42" s="10"/>
      <c r="L42" s="11"/>
      <c r="M42" s="10"/>
      <c r="N42" s="10"/>
    </row>
    <row r="43" spans="1:15" x14ac:dyDescent="0.25">
      <c r="A43" s="10"/>
      <c r="B43" s="12"/>
      <c r="C43" s="10"/>
      <c r="D43" s="10"/>
      <c r="E43" s="10"/>
      <c r="F43" s="12"/>
      <c r="G43" s="10"/>
      <c r="H43" s="10"/>
      <c r="I43" s="12"/>
      <c r="J43" s="10"/>
      <c r="K43" s="10"/>
      <c r="L43" s="12"/>
      <c r="M43" s="10"/>
      <c r="N43" s="10"/>
    </row>
    <row r="44" spans="1:15" x14ac:dyDescent="0.25">
      <c r="A44" s="10"/>
      <c r="B44" s="11"/>
      <c r="C44" s="10"/>
      <c r="D44" s="10"/>
      <c r="E44" s="10"/>
      <c r="F44" s="11"/>
      <c r="G44" s="10"/>
      <c r="H44" s="10"/>
      <c r="I44" s="11"/>
      <c r="J44" s="10"/>
      <c r="K44" s="10"/>
      <c r="L44" s="11"/>
      <c r="M44" s="10"/>
      <c r="N44" s="10"/>
    </row>
    <row r="45" spans="1:15" x14ac:dyDescent="0.25">
      <c r="A45" s="10"/>
      <c r="B45" s="11"/>
      <c r="C45" s="10"/>
      <c r="D45" s="10"/>
      <c r="E45" s="10"/>
      <c r="F45" s="11"/>
      <c r="G45" s="10"/>
      <c r="H45" s="10"/>
      <c r="I45" s="11"/>
      <c r="J45" s="10"/>
      <c r="K45" s="10"/>
      <c r="L45" s="11"/>
      <c r="M45" s="10"/>
      <c r="N45" s="10"/>
    </row>
    <row r="46" spans="1:15" x14ac:dyDescent="0.25">
      <c r="A46" s="10"/>
      <c r="B46" s="11"/>
      <c r="C46" s="10"/>
      <c r="D46" s="10"/>
      <c r="E46" s="10"/>
      <c r="F46" s="11"/>
      <c r="G46" s="10"/>
      <c r="H46" s="10"/>
      <c r="I46" s="11"/>
      <c r="J46" s="10"/>
      <c r="K46" s="10"/>
      <c r="L46" s="11"/>
      <c r="M46" s="10"/>
      <c r="N46" s="10"/>
    </row>
    <row r="47" spans="1:15" x14ac:dyDescent="0.25">
      <c r="A47" s="10"/>
      <c r="B47" s="12"/>
      <c r="C47" s="10"/>
      <c r="D47" s="10"/>
      <c r="E47" s="10"/>
      <c r="F47" s="12"/>
      <c r="G47" s="10"/>
      <c r="H47" s="10"/>
      <c r="I47" s="12"/>
      <c r="J47" s="10"/>
      <c r="K47" s="10"/>
      <c r="L47" s="12"/>
      <c r="M47" s="10"/>
      <c r="N47" s="10"/>
    </row>
    <row r="55" spans="3:10" x14ac:dyDescent="0.25">
      <c r="C55" s="3"/>
    </row>
    <row r="56" spans="3:10" x14ac:dyDescent="0.25">
      <c r="C56" s="3"/>
    </row>
    <row r="57" spans="3:10" x14ac:dyDescent="0.25">
      <c r="C57" s="3"/>
    </row>
    <row r="58" spans="3:10" x14ac:dyDescent="0.25">
      <c r="C58" s="3"/>
    </row>
    <row r="59" spans="3:10" x14ac:dyDescent="0.25">
      <c r="C59" s="3"/>
    </row>
    <row r="60" spans="3:10" x14ac:dyDescent="0.25">
      <c r="C60" s="3"/>
    </row>
    <row r="61" spans="3:10" x14ac:dyDescent="0.25">
      <c r="C61" s="3"/>
    </row>
    <row r="62" spans="3:10" x14ac:dyDescent="0.25">
      <c r="C62" s="3"/>
    </row>
    <row r="63" spans="3:10" x14ac:dyDescent="0.25">
      <c r="C63" s="3"/>
      <c r="I63" s="3"/>
      <c r="J63" s="3"/>
    </row>
    <row r="64" spans="3:10" x14ac:dyDescent="0.25">
      <c r="C64" s="3"/>
      <c r="I64" s="3"/>
      <c r="J64" s="3"/>
    </row>
    <row r="65" spans="3:10" x14ac:dyDescent="0.25">
      <c r="C65" s="3"/>
      <c r="I65" s="3"/>
      <c r="J65" s="3"/>
    </row>
    <row r="66" spans="3:10" x14ac:dyDescent="0.25">
      <c r="C66" s="3"/>
      <c r="I66" s="3"/>
      <c r="J66" s="3"/>
    </row>
    <row r="67" spans="3:10" x14ac:dyDescent="0.25">
      <c r="C67" s="3"/>
      <c r="I67" s="3"/>
      <c r="J67" s="3"/>
    </row>
    <row r="68" spans="3:10" x14ac:dyDescent="0.25">
      <c r="C68" s="3"/>
    </row>
    <row r="69" spans="3:10" x14ac:dyDescent="0.25">
      <c r="C69" s="3"/>
    </row>
    <row r="70" spans="3:10" x14ac:dyDescent="0.25">
      <c r="C70" s="3"/>
    </row>
    <row r="71" spans="3:10" x14ac:dyDescent="0.25">
      <c r="C71" s="3"/>
    </row>
    <row r="72" spans="3:10" x14ac:dyDescent="0.25">
      <c r="C72" s="3"/>
    </row>
    <row r="73" spans="3:10" x14ac:dyDescent="0.25">
      <c r="C73" s="3"/>
    </row>
    <row r="74" spans="3:10" x14ac:dyDescent="0.25">
      <c r="C74" s="3"/>
    </row>
    <row r="75" spans="3:10" x14ac:dyDescent="0.25">
      <c r="C75" s="3"/>
    </row>
    <row r="76" spans="3:10" x14ac:dyDescent="0.25">
      <c r="C76" s="3"/>
    </row>
    <row r="77" spans="3:10" x14ac:dyDescent="0.25">
      <c r="C77" s="3"/>
    </row>
    <row r="78" spans="3:10" x14ac:dyDescent="0.25">
      <c r="C78" s="3"/>
    </row>
    <row r="79" spans="3:10" x14ac:dyDescent="0.25">
      <c r="C79" s="3"/>
    </row>
    <row r="80" spans="3:10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H2 No Scat</vt:lpstr>
      <vt:lpstr>CO2 No Scat</vt:lpstr>
      <vt:lpstr>CO No Scat</vt:lpstr>
      <vt:lpstr>CH4 No Scat</vt:lpstr>
      <vt:lpstr>H2 0.308</vt:lpstr>
      <vt:lpstr>CO2 0.308</vt:lpstr>
      <vt:lpstr>CO 0.308</vt:lpstr>
      <vt:lpstr>CH4 0.308</vt:lpstr>
    </vt:vector>
  </TitlesOfParts>
  <Company>Argonne National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Jason A.</dc:creator>
  <cp:lastModifiedBy>Carter, Jason A.</cp:lastModifiedBy>
  <dcterms:created xsi:type="dcterms:W3CDTF">2015-08-11T18:20:11Z</dcterms:created>
  <dcterms:modified xsi:type="dcterms:W3CDTF">2015-12-17T20:57:17Z</dcterms:modified>
</cp:coreProperties>
</file>