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R:\02_Internal_projects\02030_IP_Mesh\02030_4_Doc\Bettery_lifetime_estimation_tool\battery-lifetime-estimation-tool\"/>
    </mc:Choice>
  </mc:AlternateContent>
  <xr:revisionPtr revIDLastSave="0" documentId="13_ncr:1_{1E638AAF-5AAA-41C6-A2C2-EC042FEC8C2B}" xr6:coauthVersionLast="47" xr6:coauthVersionMax="47" xr10:uidLastSave="{00000000-0000-0000-0000-000000000000}"/>
  <workbookProtection workbookAlgorithmName="SHA-512" workbookHashValue="ts+XbBZH2WwwtWG2OxGSh6HVwom6E1qamqD9KXGssN26CJhQLTwc4Wksqx1+5w5cPbfYRvwJvPlwMURRcWI7Gg==" workbookSaltValue="7t0HxZqyeYZouxWIP+Yzlw==" workbookSpinCount="100000" lockStructure="1"/>
  <bookViews>
    <workbookView xWindow="-57720" yWindow="-135" windowWidth="29040" windowHeight="16440" xr2:uid="{B97A3E18-B6DF-4E25-A3CE-BCE3493C9326}"/>
  </bookViews>
  <sheets>
    <sheet name="Summary" sheetId="1" r:id="rId1"/>
    <sheet name="Input" sheetId="2" r:id="rId2"/>
    <sheet name="Revision history" sheetId="6" r:id="rId3"/>
    <sheet name="Internal (TSCH-options)" sheetId="4" r:id="rId4"/>
    <sheet name="Internal (Batteries)" sheetId="3" r:id="rId5"/>
    <sheet name="Internal (Calculations)" sheetId="5" r:id="rId6"/>
  </sheets>
  <definedNames>
    <definedName name="CoAPInterval">Input!$B$24</definedName>
    <definedName name="CoAPSize">Input!$B$23</definedName>
    <definedName name="CurrentRXTXOneByteUDP">'Internal (Calculations)'!$C$19</definedName>
    <definedName name="CurrentTXOneByteUDP">'Internal (Calculations)'!$C$18</definedName>
    <definedName name="HopsBorderRouter">Input!$B$13</definedName>
    <definedName name="NumChildren">Input!$B$14</definedName>
    <definedName name="NumDecend">Input!$B$15</definedName>
    <definedName name="NumNeighbors">Input!$B$16</definedName>
    <definedName name="PER">Input!$B$12</definedName>
    <definedName name="TSCHMode">'Internal (TSCH-options)'!$B$9</definedName>
    <definedName name="TSCHSettings">Input!$B$9</definedName>
    <definedName name="UDPInterval">Input!$B$21</definedName>
    <definedName name="UDPIntervalChildren">Input!$B$29</definedName>
    <definedName name="UDPIntervalDLDecendant">Input!$B$39</definedName>
    <definedName name="UDPIntervalDLToNui">Input!$B$37</definedName>
    <definedName name="UDPSize">Input!$B$20</definedName>
    <definedName name="UDPSizeChildren">Input!$B$28</definedName>
    <definedName name="UDPSizeToDecendant">Input!$B$38</definedName>
    <definedName name="UDPSizeToNUI">Input!$B$36</definedName>
    <definedName name="UPDIntervalChildren">Input!$B$29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5" l="1"/>
  <c r="C27" i="5" s="1"/>
  <c r="C25" i="5"/>
  <c r="B9" i="4" l="1"/>
  <c r="C2" i="5" s="1"/>
  <c r="C3" i="5"/>
  <c r="C20" i="5"/>
  <c r="C10" i="5" l="1"/>
  <c r="C5" i="5"/>
  <c r="C7" i="5"/>
  <c r="E27" i="4"/>
  <c r="E26" i="4"/>
  <c r="E25" i="4"/>
  <c r="E24" i="4"/>
  <c r="E23" i="4"/>
  <c r="E22" i="4"/>
  <c r="C8" i="5" s="1"/>
  <c r="B33" i="4"/>
  <c r="C16" i="5"/>
  <c r="C17" i="5" s="1"/>
  <c r="C15" i="5" s="1"/>
  <c r="C24" i="5" l="1"/>
  <c r="C22" i="5"/>
  <c r="C11" i="5"/>
  <c r="C21" i="5"/>
  <c r="C14" i="5"/>
  <c r="A45" i="2"/>
  <c r="A47" i="2"/>
  <c r="C47" i="2"/>
  <c r="C48" i="2"/>
  <c r="A49" i="2"/>
  <c r="E29" i="1"/>
  <c r="C51" i="2" s="1"/>
  <c r="E28" i="1"/>
  <c r="C50" i="2" s="1"/>
  <c r="E27" i="1"/>
  <c r="C49" i="2" s="1"/>
  <c r="B31" i="4" l="1"/>
  <c r="B32" i="4" s="1"/>
  <c r="C4" i="5" l="1"/>
  <c r="B4" i="2"/>
  <c r="B6" i="2" s="1"/>
  <c r="C29" i="5" l="1"/>
  <c r="D25" i="1" s="1"/>
  <c r="C32" i="5" l="1"/>
  <c r="C33" i="5" s="1"/>
  <c r="D26" i="1"/>
  <c r="B48" i="2" s="1"/>
  <c r="B47" i="2"/>
  <c r="D27" i="1" l="1"/>
  <c r="B49" i="2" s="1"/>
  <c r="D28" i="1"/>
  <c r="B50" i="2" s="1"/>
  <c r="C34" i="5"/>
  <c r="D29" i="1" s="1"/>
  <c r="B5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Ørjan Nottveit</author>
  </authors>
  <commentList>
    <comment ref="A3" authorId="0" shapeId="0" xr:uid="{6A4E7F55-0282-48AA-A4FB-C35CB445BC64}">
      <text>
        <r>
          <rPr>
            <sz val="9"/>
            <color indexed="81"/>
            <rFont val="Tahoma"/>
            <family val="2"/>
          </rPr>
          <t>Select battery type in your application. If battery not in list chose the closest in capacity and adjust how many procentage that can be used.</t>
        </r>
        <r>
          <rPr>
            <b/>
            <sz val="9"/>
            <color indexed="81"/>
            <rFont val="Tahoma"/>
            <family val="2"/>
          </rPr>
          <t xml:space="preserve">
</t>
        </r>
      </text>
    </comment>
    <comment ref="A5" authorId="0" shapeId="0" xr:uid="{8A71FF7C-F510-40E0-B842-AA3CE568F418}">
      <text>
        <r>
          <rPr>
            <sz val="9"/>
            <color indexed="81"/>
            <rFont val="Tahoma"/>
            <family val="2"/>
          </rPr>
          <t xml:space="preserve">Due to temperature profile, current pulses and cut off voltage the application might not be able to utilize 100% of battery capacity. Consult your battery supplier to help get an estimte for this number.
</t>
        </r>
      </text>
    </comment>
    <comment ref="A9" authorId="0" shapeId="0" xr:uid="{9F8984CA-BE8C-45E2-A527-6F700302F7D5}">
      <text>
        <r>
          <rPr>
            <sz val="9"/>
            <color indexed="81"/>
            <rFont val="Tahoma"/>
            <family val="2"/>
          </rPr>
          <t>This parameter is seet in customer application code with Network.setTSCHParameters();
TSCH UltraLowPower is introduced in RIIM SDK 3.0.0</t>
        </r>
      </text>
    </comment>
    <comment ref="A11" authorId="0" shapeId="0" xr:uid="{9C9244F3-B6A0-424A-8EF6-7606A7E50E16}">
      <text>
        <r>
          <rPr>
            <sz val="9"/>
            <color indexed="81"/>
            <rFont val="Tahoma"/>
            <family val="2"/>
          </rPr>
          <t xml:space="preserve">Set in the application C file with Network.setTschMaxBroadcastRate 
(Typicalls set to lower number during start-up / network formation and then to large number in static system). The latest number which is used for the majority of the operation time shall be used here.
</t>
        </r>
      </text>
    </comment>
    <comment ref="A12" authorId="0" shapeId="0" xr:uid="{C2F407C2-3A1B-408E-8891-986231298F13}">
      <text>
        <r>
          <rPr>
            <sz val="9"/>
            <color indexed="81"/>
            <rFont val="Tahoma"/>
            <family val="2"/>
          </rPr>
          <t>More packet loss due to range issue and external noise issue. 
(The packet loss due to internal collision in RIIM networks are implicite in number and not included in this number)</t>
        </r>
        <r>
          <rPr>
            <b/>
            <sz val="9"/>
            <color indexed="81"/>
            <rFont val="Tahoma"/>
            <family val="2"/>
          </rPr>
          <t xml:space="preserve">
</t>
        </r>
      </text>
    </comment>
    <comment ref="A13" authorId="0" shapeId="0" xr:uid="{02E02AD3-C8A5-42CE-8731-8F2A5DB4472F}">
      <text>
        <r>
          <rPr>
            <sz val="9"/>
            <color indexed="81"/>
            <rFont val="Tahoma"/>
            <family val="2"/>
          </rPr>
          <t>Number of hops between the NUI and the BR. One in Figure 1.</t>
        </r>
      </text>
    </comment>
    <comment ref="A14" authorId="0" shapeId="0" xr:uid="{D68A9242-0377-43BA-85CF-70E14BEF4732}">
      <text>
        <r>
          <rPr>
            <sz val="9"/>
            <color indexed="81"/>
            <rFont val="Tahoma"/>
            <family val="2"/>
          </rPr>
          <t>See figure 1. These direct children uses the node under investigation as time source and syncronize toward it. This causes these devices in have slightly larger impact on battery lifetime of NUI</t>
        </r>
      </text>
    </comment>
    <comment ref="A15" authorId="0" shapeId="0" xr:uid="{B22A7C9A-90FC-488F-A967-A68B9A8010F0}">
      <text>
        <r>
          <rPr>
            <sz val="9"/>
            <color indexed="81"/>
            <rFont val="Tahoma"/>
            <family val="2"/>
          </rPr>
          <t>See figure 1. These send their data through NUI, but does not have network maintenence communcaiton with NUI.</t>
        </r>
      </text>
    </comment>
    <comment ref="A16" authorId="0" shapeId="0" xr:uid="{93329FAE-DA95-494F-BBB1-3344FE1A1D45}">
      <text>
        <r>
          <rPr>
            <sz val="9"/>
            <color indexed="81"/>
            <rFont val="Tahoma"/>
            <family val="2"/>
          </rPr>
          <t xml:space="preserve">See figure 1: For the green node in quesion, the two blue are neighbors which are not a child since they both have direct connection to the border router and will communicate directly and not through the device green 1.
</t>
        </r>
      </text>
    </comment>
    <comment ref="A20" authorId="0" shapeId="0" xr:uid="{E17479A1-6889-41C3-B3A6-A78B835321D7}">
      <text>
        <r>
          <rPr>
            <sz val="9"/>
            <color indexed="81"/>
            <rFont val="Tahoma"/>
            <family val="2"/>
          </rPr>
          <t>This is the number of application data sent via UPD. The actual number of bytes sent on radio will include headers and other overhead and therefore be a larger number.</t>
        </r>
      </text>
    </comment>
    <comment ref="A21" authorId="0" shapeId="0" xr:uid="{C5D8DB8D-1811-4086-86C9-F439A003E44D}">
      <text>
        <r>
          <rPr>
            <sz val="9"/>
            <color indexed="81"/>
            <rFont val="Tahoma"/>
            <family val="2"/>
          </rPr>
          <t>Interval in minutes between data transmission in average [0.5 minutes - 1000 minutes]</t>
        </r>
      </text>
    </comment>
    <comment ref="A23" authorId="0" shapeId="0" xr:uid="{CF00AFA3-1C9E-4596-8B3D-602268BA0027}">
      <text>
        <r>
          <rPr>
            <sz val="9"/>
            <color indexed="81"/>
            <rFont val="Tahoma"/>
            <family val="2"/>
          </rPr>
          <t>This is the number of application data sent via CoAP. The actual number of bytes sent on radio will include headers and other overhead and therefore be a larger number.</t>
        </r>
      </text>
    </comment>
    <comment ref="A24" authorId="0" shapeId="0" xr:uid="{DB87A097-528B-47F0-B07D-CAC82FA90DCE}">
      <text>
        <r>
          <rPr>
            <sz val="9"/>
            <color indexed="81"/>
            <rFont val="Tahoma"/>
            <family val="2"/>
          </rPr>
          <t>Interval in minutes between data transmission in average [0.5 minutes - 1000 minutes]</t>
        </r>
      </text>
    </comment>
    <comment ref="A28" authorId="0" shapeId="0" xr:uid="{CF2A89C6-CF69-4970-AD4D-3D0584B35D0A}">
      <text>
        <r>
          <rPr>
            <sz val="9"/>
            <color indexed="81"/>
            <rFont val="Tahoma"/>
            <family val="2"/>
          </rPr>
          <t>This is the number of application data sent via UPD. The actual number of bytes sent on radio will include headers and other overhead and therefore be a larger number.</t>
        </r>
      </text>
    </comment>
    <comment ref="A29" authorId="0" shapeId="0" xr:uid="{BAD317DD-1C52-4943-9AF5-F82171F3661D}">
      <text>
        <r>
          <rPr>
            <sz val="9"/>
            <color indexed="81"/>
            <rFont val="Tahoma"/>
            <family val="2"/>
          </rPr>
          <t>Interval in minutes between data transmission in average [0.5 minutes - 1000 minutes]
This interval is between data transmission from each decendant node.</t>
        </r>
      </text>
    </comment>
    <comment ref="A31" authorId="0" shapeId="0" xr:uid="{CDEDF52C-D60C-49BF-8AF7-31C8DB047D42}">
      <text>
        <r>
          <rPr>
            <sz val="9"/>
            <color indexed="81"/>
            <rFont val="Tahoma"/>
            <family val="2"/>
          </rPr>
          <t>This is the number of application data sent via CoAP. The actual number of bytes sent on radio will include headers and other overhead and therefore be a larger number.</t>
        </r>
      </text>
    </comment>
    <comment ref="A32" authorId="0" shapeId="0" xr:uid="{27B5B2FF-ADC6-43DC-99D6-E6B41A766992}">
      <text>
        <r>
          <rPr>
            <sz val="9"/>
            <color indexed="81"/>
            <rFont val="Tahoma"/>
            <family val="2"/>
          </rPr>
          <t>Interval in minutes between data transmission in average [0.5 minutes - 1000 minutes]
This interval is between data transmission from each decendant node.</t>
        </r>
      </text>
    </comment>
    <comment ref="A36" authorId="0" shapeId="0" xr:uid="{14A1D2C0-A0A0-4D80-8EDB-1883BDE8026B}">
      <text>
        <r>
          <rPr>
            <sz val="9"/>
            <color indexed="81"/>
            <rFont val="Tahoma"/>
            <family val="2"/>
          </rPr>
          <t>This is the number of application data sent via UPD. The actual number of bytes sent on radio will include headers and other overhead and therefore be a larger number.</t>
        </r>
      </text>
    </comment>
    <comment ref="A37" authorId="0" shapeId="0" xr:uid="{5847EB63-95EC-4F18-A045-BF52CDCF4DF1}">
      <text>
        <r>
          <rPr>
            <sz val="9"/>
            <color indexed="81"/>
            <rFont val="Tahoma"/>
            <family val="2"/>
          </rPr>
          <t xml:space="preserve">Interval in minutes between data transmission in average [0.5 minutes - 1000 minutes]
</t>
        </r>
      </text>
    </comment>
    <comment ref="A38" authorId="0" shapeId="0" xr:uid="{86117A0A-AFE2-4880-AE1F-DC641A664871}">
      <text>
        <r>
          <rPr>
            <sz val="9"/>
            <color indexed="81"/>
            <rFont val="Tahoma"/>
            <family val="2"/>
          </rPr>
          <t>This is the number of application data sent via UPD. The actual number of bytes sent on radio will include headers and other overhead and therefore be a larger number.</t>
        </r>
      </text>
    </comment>
    <comment ref="A39" authorId="0" shapeId="0" xr:uid="{2C3651D5-DD18-4496-8B87-5DEB3601E0F9}">
      <text>
        <r>
          <rPr>
            <sz val="9"/>
            <color indexed="81"/>
            <rFont val="Tahoma"/>
            <family val="2"/>
          </rPr>
          <t>Interval in minutes between data transmission in average [0.5 minutes - 1000 minutes]
This interval is between data transmission to any decendant node.</t>
        </r>
      </text>
    </comment>
    <comment ref="A41" authorId="0" shapeId="0" xr:uid="{62037263-63C2-49EE-BD1D-F3449F31D5CA}">
      <text>
        <r>
          <rPr>
            <sz val="9"/>
            <color indexed="81"/>
            <rFont val="Tahoma"/>
            <family val="2"/>
          </rPr>
          <t>This is the number of application data sent via CoAP. The actual number of bytes sent on radio will include headers and other overhead and therefore be a larger number.</t>
        </r>
      </text>
    </comment>
    <comment ref="A42" authorId="0" shapeId="0" xr:uid="{5A97A185-1AF7-4151-B7A8-28E0B7B93685}">
      <text>
        <r>
          <rPr>
            <sz val="9"/>
            <color indexed="81"/>
            <rFont val="Tahoma"/>
            <family val="2"/>
          </rPr>
          <t xml:space="preserve">Interval in minutes between data transmission in average [0.5 minutes - 1000 minutes]
</t>
        </r>
      </text>
    </comment>
    <comment ref="A43" authorId="0" shapeId="0" xr:uid="{3C7D75C2-99DA-429B-B6B8-1FCB143C17E2}">
      <text>
        <r>
          <rPr>
            <sz val="9"/>
            <color indexed="81"/>
            <rFont val="Tahoma"/>
            <family val="2"/>
          </rPr>
          <t>This is the number of application data sent via CoAP. The actual number of bytes sent on radio will include headers and other overhead and therefore be a larger number.</t>
        </r>
      </text>
    </comment>
    <comment ref="A44" authorId="0" shapeId="0" xr:uid="{7E29AB48-D936-4E6A-BD4B-ABE7D57F5FE9}">
      <text>
        <r>
          <rPr>
            <sz val="9"/>
            <color indexed="81"/>
            <rFont val="Tahoma"/>
            <family val="2"/>
          </rPr>
          <t>Interval in minutes between data transmission in average [0.5 minutes - 1000 minutes]
This interval is between data transmission to any decendant node.</t>
        </r>
      </text>
    </comment>
  </commentList>
</comments>
</file>

<file path=xl/sharedStrings.xml><?xml version="1.0" encoding="utf-8"?>
<sst xmlns="http://schemas.openxmlformats.org/spreadsheetml/2006/main" count="169" uniqueCount="120">
  <si>
    <t>Revision</t>
  </si>
  <si>
    <t>Lithium Thionol chloride AA</t>
  </si>
  <si>
    <t>Lithium Thionol chloride A</t>
  </si>
  <si>
    <t>Lithium Thionol chloride D</t>
  </si>
  <si>
    <t>Lithium Thionol chloride C</t>
  </si>
  <si>
    <t>Battery</t>
  </si>
  <si>
    <t>Lithium Thionol chloride 1/2 AA</t>
  </si>
  <si>
    <t>For the mesh router in question type in the following parameters</t>
  </si>
  <si>
    <t>TSCH_ACTIVE</t>
  </si>
  <si>
    <t>TSCH_PASSIVE</t>
  </si>
  <si>
    <t>TSCH settings</t>
  </si>
  <si>
    <t>UDP data size</t>
  </si>
  <si>
    <t>Number of neighbors not a child</t>
  </si>
  <si>
    <t>17,31,23</t>
  </si>
  <si>
    <t>9,31,23</t>
  </si>
  <si>
    <t>29,43,67</t>
  </si>
  <si>
    <t>Traffic from BR</t>
  </si>
  <si>
    <t>CoAP data size</t>
  </si>
  <si>
    <t>Time between CoAP packets [minutes]</t>
  </si>
  <si>
    <t>Hops to border router(BR)</t>
  </si>
  <si>
    <t>Date</t>
  </si>
  <si>
    <t>MAX_BEACON_RATE</t>
  </si>
  <si>
    <t>Extra due to TSCH settings</t>
  </si>
  <si>
    <t>Extra due to MAX_BEACON_RATE</t>
  </si>
  <si>
    <t>Extimated current consumption</t>
  </si>
  <si>
    <t>mA</t>
  </si>
  <si>
    <t>Typical packet loss due to link budget and external noise</t>
  </si>
  <si>
    <t>Packet loss</t>
  </si>
  <si>
    <t>Per neighbor</t>
  </si>
  <si>
    <t>Per Child</t>
  </si>
  <si>
    <t>Neighbors</t>
  </si>
  <si>
    <t>Children direct</t>
  </si>
  <si>
    <t>Number of direct children</t>
  </si>
  <si>
    <t>Estimated battery lifetime</t>
  </si>
  <si>
    <t>Battery lifetime</t>
  </si>
  <si>
    <t>hours</t>
  </si>
  <si>
    <t>days</t>
  </si>
  <si>
    <t>years</t>
  </si>
  <si>
    <t>Number from descedants(not direct children)</t>
  </si>
  <si>
    <t>Per decendant</t>
  </si>
  <si>
    <t>Per UDP packet per minute 10 bytes</t>
  </si>
  <si>
    <t>Per UDP packet per minute 50 bytes</t>
  </si>
  <si>
    <t>Per UDP packet per minute 30 bytes</t>
  </si>
  <si>
    <t>Per byte</t>
  </si>
  <si>
    <t>Per UDP packet per minute 1 byte</t>
  </si>
  <si>
    <t>The current consumption and thus the battery lifetime of devices is not totally deterministic.</t>
  </si>
  <si>
    <t>How to use this tool:</t>
  </si>
  <si>
    <t>uA</t>
  </si>
  <si>
    <t>Average current consumption</t>
  </si>
  <si>
    <t>Capacity</t>
  </si>
  <si>
    <t>Realistic capacity</t>
  </si>
  <si>
    <t xml:space="preserve">mAh </t>
  </si>
  <si>
    <t>bytes</t>
  </si>
  <si>
    <t>minutes</t>
  </si>
  <si>
    <t>Time between UDP packets</t>
  </si>
  <si>
    <t>hop</t>
  </si>
  <si>
    <t>nodes</t>
  </si>
  <si>
    <t xml:space="preserve">Time between UDP packets </t>
  </si>
  <si>
    <t>Base current TSCH</t>
  </si>
  <si>
    <t>Sleep and maintenence</t>
  </si>
  <si>
    <t>Expected realistic usage of battery capacity</t>
  </si>
  <si>
    <t>Frequency of packets one device</t>
  </si>
  <si>
    <t>Frequency of packets in total</t>
  </si>
  <si>
    <t>packets per minutes</t>
  </si>
  <si>
    <t>Extra due to packet loss</t>
  </si>
  <si>
    <t>Ekstra due to packet loss per child</t>
  </si>
  <si>
    <t>2x Lithium Thionol chloride AA</t>
  </si>
  <si>
    <t>TSCH mode</t>
  </si>
  <si>
    <t>Max broadcast rate</t>
  </si>
  <si>
    <t>Results from Input page:</t>
  </si>
  <si>
    <t>Changes</t>
  </si>
  <si>
    <t>Extra due to number of hops from BR</t>
  </si>
  <si>
    <t>In RIIM, mesh routers can be battery operated using a time syncronization method called TSCH (Time Slotted Channel Hopping)</t>
  </si>
  <si>
    <t>This means that nodes only wakeup and listens for packets or sends packets at predetermined timeslots</t>
  </si>
  <si>
    <t>If a packet is not received within a short time window, the node can quickly go to sleep again to reduce current consumption.</t>
  </si>
  <si>
    <t>Examples of factors that influence the battery lifetime are given below:</t>
  </si>
  <si>
    <t>- In a dense network, one can receive packets from more devices and thus spend more time receiving packets than in widespread network.</t>
  </si>
  <si>
    <t>- In a network with much noise and long distance between nodes, there will be more packet loss and thereby more retransmissions. 
This will reduce battery lifetime</t>
  </si>
  <si>
    <t>Open the input tab and give as much and as accurete information about the network, settings, and the node that is investigated for battery lifetime.</t>
  </si>
  <si>
    <t>Then observe how the current consumption and battery lifetime changes based on the input</t>
  </si>
  <si>
    <t>Traffic from children and decendants</t>
  </si>
  <si>
    <t>UDP data from NUI</t>
  </si>
  <si>
    <t>To Decendant: UDP data size</t>
  </si>
  <si>
    <t>To Decendant: Time between UDP packets[minutes]</t>
  </si>
  <si>
    <t>To NUI : Time between UDP packets[minutes]</t>
  </si>
  <si>
    <t>To NUI : UDP data size</t>
  </si>
  <si>
    <t>UPD data from decendant</t>
  </si>
  <si>
    <t>UPD data from decendants increase due to packet error</t>
  </si>
  <si>
    <t>UPD data to decendant</t>
  </si>
  <si>
    <t>UPD data to NUI</t>
  </si>
  <si>
    <t>Current due to 1 UPD packet every 1 minute(RX + Forward)</t>
  </si>
  <si>
    <t>Current due to 1 UPD packet every 1 minute(TX)</t>
  </si>
  <si>
    <t>Current due to 1 UPD packet every 1 minute(RX)</t>
  </si>
  <si>
    <t>Traffic from node under investigation (NUI)</t>
  </si>
  <si>
    <t>CoAP from NUI</t>
  </si>
  <si>
    <t>COAP from Decendant</t>
  </si>
  <si>
    <t>CoAP from BR to NUI</t>
  </si>
  <si>
    <t>CoAP from BR to Decendant</t>
  </si>
  <si>
    <t>To NUI : CoAP data size</t>
  </si>
  <si>
    <t>To NUI : Time between CoAP packets[minutes]</t>
  </si>
  <si>
    <t>To Decendant: CoAP data size</t>
  </si>
  <si>
    <t>To Decendant: Time between CoAP packets[minutes]</t>
  </si>
  <si>
    <t>UDP</t>
  </si>
  <si>
    <t>CoAP</t>
  </si>
  <si>
    <t>This worksheet helps users estimate the current consumption and hence the battery lifetime of a RIIM mesh node</t>
  </si>
  <si>
    <t xml:space="preserve">- In a sensor network sending data to the cloud, one mesh router might be the only one in connection with the border router.
 Then all the other nodes will send their data through this specific node which increases the number of received and sent packets for this node. 
Therefore, the battery lifetime of this specific node will be lower than the other nodes. </t>
  </si>
  <si>
    <t>Estimation tool for battery lifetime RIIM mesh routers</t>
  </si>
  <si>
    <t>This is done by entering your data in the orange fields</t>
  </si>
  <si>
    <t>seconds</t>
  </si>
  <si>
    <t>Packet error rate
 (PER)</t>
  </si>
  <si>
    <t>First release(Valid for RC1882CEF-IPM)</t>
  </si>
  <si>
    <t>1.0.0</t>
  </si>
  <si>
    <t>The tool is applicable for RC1882CEF-IPM in current revision(Not the HP - 500mW versions)</t>
  </si>
  <si>
    <t>TSCH_HIGH_THROUGHPUT_SENSOR_DATA</t>
  </si>
  <si>
    <t>TSCH_LOW_LATENCY</t>
  </si>
  <si>
    <t>TSCH_BALANCED</t>
  </si>
  <si>
    <t>TSCH_LOW_POWER</t>
  </si>
  <si>
    <t>1.1.0</t>
  </si>
  <si>
    <t>Updated based on measurment on SDK 3.0.0</t>
  </si>
  <si>
    <t>*Simplefied. Reallity is a lower power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</si>
</sst>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
    <numFmt numFmtId="166" formatCode="0.0"/>
    <numFmt numFmtId="167" formatCode="yyyy\-mm\-dd;@"/>
  </numFmts>
  <fonts count="9" x14ac:knownFonts="1">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theme="1"/>
      <name val="Calibri"/>
      <family val="2"/>
      <scheme val="minor"/>
    </font>
    <font>
      <sz val="11"/>
      <color theme="0" tint="-0.249977111117893"/>
      <name val="Calibri"/>
      <family val="2"/>
      <scheme val="minor"/>
    </font>
    <font>
      <b/>
      <sz val="11"/>
      <color theme="0"/>
      <name val="Calibri"/>
      <family val="2"/>
      <scheme val="minor"/>
    </font>
    <font>
      <sz val="18"/>
      <color theme="0"/>
      <name val="Calibri"/>
      <family val="2"/>
      <scheme val="minor"/>
    </font>
    <font>
      <sz val="20"/>
      <color theme="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1"/>
        <bgColor auto="1"/>
      </patternFill>
    </fill>
    <fill>
      <patternFill patternType="solid">
        <fgColor theme="0"/>
        <bgColor indexed="64"/>
      </patternFill>
    </fill>
    <fill>
      <patternFill patternType="solid">
        <fgColor theme="8" tint="0.79998168889431442"/>
        <bgColor indexed="64"/>
      </patternFill>
    </fill>
    <fill>
      <patternFill patternType="solid">
        <fgColor rgb="FF008080"/>
        <bgColor indexed="64"/>
      </patternFill>
    </fill>
    <fill>
      <patternFill patternType="solid">
        <fgColor rgb="FFFF990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3">
    <xf numFmtId="0" fontId="0" fillId="0" borderId="0" xfId="0"/>
    <xf numFmtId="14" fontId="0" fillId="0" borderId="0" xfId="0" applyNumberFormat="1"/>
    <xf numFmtId="0" fontId="0" fillId="0" borderId="0" xfId="0"/>
    <xf numFmtId="0" fontId="0" fillId="0" borderId="0" xfId="0" applyBorder="1"/>
    <xf numFmtId="0" fontId="1" fillId="2" borderId="10" xfId="0" applyFont="1" applyFill="1" applyBorder="1"/>
    <xf numFmtId="0" fontId="1" fillId="2" borderId="9" xfId="0" applyFont="1" applyFill="1" applyBorder="1"/>
    <xf numFmtId="0" fontId="1" fillId="2" borderId="10" xfId="0" applyFont="1" applyFill="1" applyBorder="1" applyAlignment="1">
      <alignment wrapText="1"/>
    </xf>
    <xf numFmtId="0" fontId="1" fillId="2" borderId="10" xfId="0" applyFont="1" applyFill="1" applyBorder="1" applyAlignment="1">
      <alignment horizontal="left" indent="1"/>
    </xf>
    <xf numFmtId="0" fontId="1" fillId="2" borderId="10" xfId="0" applyFont="1" applyFill="1" applyBorder="1" applyAlignment="1">
      <alignment horizontal="left"/>
    </xf>
    <xf numFmtId="0" fontId="1" fillId="3" borderId="10" xfId="0" applyFont="1" applyFill="1" applyBorder="1"/>
    <xf numFmtId="0" fontId="1" fillId="3" borderId="10" xfId="0" applyFont="1" applyFill="1" applyBorder="1" applyAlignment="1">
      <alignment horizontal="left" indent="1"/>
    </xf>
    <xf numFmtId="0" fontId="1" fillId="2" borderId="11" xfId="0" applyFont="1" applyFill="1" applyBorder="1"/>
    <xf numFmtId="0" fontId="1" fillId="2" borderId="4" xfId="0" applyFont="1" applyFill="1" applyBorder="1"/>
    <xf numFmtId="0" fontId="1" fillId="2" borderId="3" xfId="0" applyFont="1" applyFill="1" applyBorder="1"/>
    <xf numFmtId="0" fontId="1" fillId="2" borderId="5" xfId="0" applyFont="1" applyFill="1" applyBorder="1"/>
    <xf numFmtId="0" fontId="0" fillId="0" borderId="4" xfId="0" applyFill="1" applyBorder="1"/>
    <xf numFmtId="0" fontId="4" fillId="0" borderId="12" xfId="0" applyFont="1" applyBorder="1"/>
    <xf numFmtId="0" fontId="4" fillId="0" borderId="13" xfId="0" applyFont="1" applyBorder="1"/>
    <xf numFmtId="0" fontId="0" fillId="0" borderId="13" xfId="0" applyBorder="1"/>
    <xf numFmtId="0" fontId="0" fillId="0" borderId="0" xfId="0" applyAlignment="1">
      <alignment wrapText="1"/>
    </xf>
    <xf numFmtId="0" fontId="0" fillId="0" borderId="0" xfId="0" quotePrefix="1" applyAlignment="1">
      <alignment horizontal="left" wrapText="1" indent="1"/>
    </xf>
    <xf numFmtId="0" fontId="1" fillId="2" borderId="10" xfId="0" applyFont="1" applyFill="1" applyBorder="1" applyAlignment="1">
      <alignment horizontal="left" indent="2"/>
    </xf>
    <xf numFmtId="0" fontId="1" fillId="3" borderId="10" xfId="0" applyFont="1" applyFill="1" applyBorder="1" applyAlignment="1">
      <alignment horizontal="left" indent="2"/>
    </xf>
    <xf numFmtId="0" fontId="0" fillId="4" borderId="4" xfId="0" applyFill="1" applyBorder="1" applyProtection="1">
      <protection locked="0"/>
    </xf>
    <xf numFmtId="0" fontId="0" fillId="4" borderId="4" xfId="0" applyFont="1" applyFill="1" applyBorder="1" applyProtection="1">
      <protection locked="0"/>
    </xf>
    <xf numFmtId="0" fontId="1" fillId="0" borderId="0" xfId="0" applyFont="1"/>
    <xf numFmtId="167" fontId="0" fillId="0" borderId="0" xfId="0" applyNumberFormat="1"/>
    <xf numFmtId="0" fontId="0" fillId="0" borderId="0" xfId="0" quotePrefix="1" applyAlignment="1"/>
    <xf numFmtId="0" fontId="0" fillId="5" borderId="0" xfId="0" applyFill="1"/>
    <xf numFmtId="0" fontId="0" fillId="6" borderId="2" xfId="0" applyFill="1" applyBorder="1"/>
    <xf numFmtId="0" fontId="0" fillId="6" borderId="3" xfId="0" applyFill="1" applyBorder="1"/>
    <xf numFmtId="0" fontId="0" fillId="4" borderId="0" xfId="0" applyFill="1" applyBorder="1"/>
    <xf numFmtId="0" fontId="0" fillId="4" borderId="5" xfId="0" applyFill="1" applyBorder="1"/>
    <xf numFmtId="0" fontId="0" fillId="4" borderId="4" xfId="0" applyFill="1" applyBorder="1"/>
    <xf numFmtId="0" fontId="0" fillId="4" borderId="0" xfId="0" applyNumberFormat="1" applyFill="1" applyBorder="1" applyProtection="1">
      <protection locked="0"/>
    </xf>
    <xf numFmtId="0" fontId="0" fillId="7" borderId="1" xfId="0" applyFill="1" applyBorder="1" applyAlignment="1" applyProtection="1">
      <alignment horizontal="right"/>
      <protection locked="0"/>
    </xf>
    <xf numFmtId="9" fontId="0" fillId="7" borderId="4" xfId="0" applyNumberFormat="1" applyFill="1" applyBorder="1" applyProtection="1">
      <protection locked="0"/>
    </xf>
    <xf numFmtId="0" fontId="0" fillId="7" borderId="4" xfId="0" applyFill="1" applyBorder="1" applyAlignment="1" applyProtection="1">
      <alignment horizontal="right"/>
      <protection locked="0"/>
    </xf>
    <xf numFmtId="0" fontId="0" fillId="7" borderId="4" xfId="0" applyFill="1" applyBorder="1" applyProtection="1">
      <protection locked="0"/>
    </xf>
    <xf numFmtId="0" fontId="0" fillId="7" borderId="4" xfId="0" applyFont="1" applyFill="1" applyBorder="1" applyProtection="1">
      <protection locked="0"/>
    </xf>
    <xf numFmtId="0" fontId="0" fillId="7" borderId="4" xfId="0" applyFont="1" applyFill="1" applyBorder="1"/>
    <xf numFmtId="0" fontId="0" fillId="4" borderId="4" xfId="0" applyFont="1" applyFill="1" applyBorder="1"/>
    <xf numFmtId="0" fontId="5" fillId="4" borderId="4" xfId="0" applyFont="1" applyFill="1" applyBorder="1"/>
    <xf numFmtId="0" fontId="0" fillId="0" borderId="0" xfId="0" applyFill="1" applyBorder="1"/>
    <xf numFmtId="0" fontId="0" fillId="0" borderId="5" xfId="0" applyFill="1" applyBorder="1"/>
    <xf numFmtId="0" fontId="0" fillId="0" borderId="0" xfId="0" applyFill="1"/>
    <xf numFmtId="0" fontId="0" fillId="6" borderId="0" xfId="0" applyFill="1" applyBorder="1"/>
    <xf numFmtId="0" fontId="0" fillId="6" borderId="5" xfId="0" applyFill="1" applyBorder="1"/>
    <xf numFmtId="0" fontId="0" fillId="6" borderId="7" xfId="0" applyFill="1" applyBorder="1"/>
    <xf numFmtId="0" fontId="0" fillId="6" borderId="8" xfId="0" applyFill="1" applyBorder="1"/>
    <xf numFmtId="0" fontId="6" fillId="6" borderId="1" xfId="0" applyFont="1" applyFill="1" applyBorder="1"/>
    <xf numFmtId="2" fontId="6" fillId="6" borderId="2" xfId="0" applyNumberFormat="1" applyFont="1" applyFill="1" applyBorder="1"/>
    <xf numFmtId="0" fontId="6" fillId="6" borderId="3" xfId="0" applyFont="1" applyFill="1" applyBorder="1"/>
    <xf numFmtId="0" fontId="6" fillId="6" borderId="6" xfId="0" applyFont="1" applyFill="1" applyBorder="1"/>
    <xf numFmtId="2" fontId="6" fillId="6" borderId="7" xfId="0" applyNumberFormat="1" applyFont="1" applyFill="1" applyBorder="1"/>
    <xf numFmtId="0" fontId="6" fillId="6" borderId="8" xfId="0" applyFont="1" applyFill="1" applyBorder="1"/>
    <xf numFmtId="0" fontId="6" fillId="6" borderId="4" xfId="0" applyFont="1" applyFill="1" applyBorder="1"/>
    <xf numFmtId="2" fontId="6" fillId="6" borderId="0" xfId="0" applyNumberFormat="1" applyFont="1" applyFill="1" applyBorder="1"/>
    <xf numFmtId="0" fontId="6" fillId="6" borderId="5" xfId="0" applyFont="1" applyFill="1" applyBorder="1"/>
    <xf numFmtId="0" fontId="1" fillId="6" borderId="4" xfId="0" applyFont="1" applyFill="1" applyBorder="1"/>
    <xf numFmtId="0" fontId="1" fillId="6" borderId="0" xfId="0" applyFont="1" applyFill="1" applyBorder="1"/>
    <xf numFmtId="0" fontId="1" fillId="6" borderId="1" xfId="0" applyFont="1" applyFill="1" applyBorder="1"/>
    <xf numFmtId="0" fontId="1" fillId="6" borderId="2" xfId="0" applyFont="1" applyFill="1" applyBorder="1"/>
    <xf numFmtId="2" fontId="1" fillId="6" borderId="2" xfId="0" applyNumberFormat="1" applyFont="1" applyFill="1" applyBorder="1"/>
    <xf numFmtId="0" fontId="1" fillId="6" borderId="3" xfId="0" applyFont="1" applyFill="1" applyBorder="1"/>
    <xf numFmtId="0" fontId="1" fillId="6" borderId="6" xfId="0" applyFont="1" applyFill="1" applyBorder="1"/>
    <xf numFmtId="0" fontId="1" fillId="6" borderId="7" xfId="0" applyFont="1" applyFill="1" applyBorder="1"/>
    <xf numFmtId="166" fontId="1" fillId="6" borderId="7" xfId="0" applyNumberFormat="1" applyFont="1" applyFill="1" applyBorder="1"/>
    <xf numFmtId="0" fontId="1" fillId="6" borderId="8" xfId="0" applyFont="1" applyFill="1" applyBorder="1"/>
    <xf numFmtId="166" fontId="1" fillId="6" borderId="2" xfId="0" applyNumberFormat="1" applyFont="1" applyFill="1" applyBorder="1"/>
    <xf numFmtId="166" fontId="1" fillId="6" borderId="0" xfId="0" applyNumberFormat="1" applyFont="1" applyFill="1" applyBorder="1"/>
    <xf numFmtId="0" fontId="1" fillId="6" borderId="5" xfId="0" applyFont="1" applyFill="1" applyBorder="1"/>
    <xf numFmtId="0" fontId="0" fillId="0" borderId="12" xfId="0" applyBorder="1"/>
    <xf numFmtId="0" fontId="0" fillId="4" borderId="13" xfId="0" applyFill="1" applyBorder="1"/>
    <xf numFmtId="0" fontId="0" fillId="4" borderId="14" xfId="0" applyFill="1" applyBorder="1"/>
    <xf numFmtId="0" fontId="0" fillId="0" borderId="2" xfId="0" applyFill="1" applyBorder="1"/>
    <xf numFmtId="0" fontId="0" fillId="0" borderId="3" xfId="0" applyFill="1" applyBorder="1"/>
    <xf numFmtId="0" fontId="0" fillId="0" borderId="1" xfId="0" applyFill="1" applyBorder="1"/>
    <xf numFmtId="0" fontId="0" fillId="0" borderId="4" xfId="0" quotePrefix="1" applyFill="1" applyBorder="1" applyAlignment="1">
      <alignment horizontal="left" indent="1"/>
    </xf>
    <xf numFmtId="0" fontId="0" fillId="0" borderId="4" xfId="0" quotePrefix="1" applyFill="1" applyBorder="1"/>
    <xf numFmtId="0" fontId="8" fillId="6" borderId="0" xfId="0" applyFont="1" applyFill="1" applyBorder="1" applyAlignment="1">
      <alignment vertical="center"/>
    </xf>
    <xf numFmtId="0" fontId="1" fillId="6" borderId="0" xfId="0" applyFont="1" applyFill="1" applyBorder="1" applyAlignment="1">
      <alignment vertical="center"/>
    </xf>
    <xf numFmtId="0" fontId="1" fillId="6" borderId="5" xfId="0" applyFont="1" applyFill="1" applyBorder="1" applyAlignment="1">
      <alignment vertical="center"/>
    </xf>
    <xf numFmtId="0" fontId="7" fillId="6" borderId="4" xfId="0" applyFont="1" applyFill="1" applyBorder="1" applyAlignment="1">
      <alignment vertical="center"/>
    </xf>
    <xf numFmtId="0" fontId="1" fillId="2" borderId="5" xfId="0" applyFont="1" applyFill="1" applyBorder="1" applyAlignment="1">
      <alignment wrapText="1"/>
    </xf>
    <xf numFmtId="0" fontId="4" fillId="0" borderId="4" xfId="0" applyFont="1" applyFill="1" applyBorder="1"/>
    <xf numFmtId="0" fontId="4" fillId="0" borderId="1" xfId="0" applyFont="1" applyFill="1" applyBorder="1"/>
    <xf numFmtId="0" fontId="4" fillId="0" borderId="6" xfId="0" applyFont="1" applyFill="1" applyBorder="1"/>
    <xf numFmtId="167" fontId="4" fillId="0" borderId="8" xfId="0" applyNumberFormat="1" applyFont="1" applyFill="1" applyBorder="1"/>
    <xf numFmtId="0" fontId="0" fillId="0" borderId="0" xfId="0" applyFont="1"/>
    <xf numFmtId="0" fontId="0" fillId="0" borderId="0" xfId="0" applyFont="1" applyAlignment="1">
      <alignment horizontal="left" indent="1"/>
    </xf>
    <xf numFmtId="0" fontId="0" fillId="0" borderId="4" xfId="0" quotePrefix="1" applyFill="1" applyBorder="1" applyAlignment="1">
      <alignment horizontal="left" wrapText="1"/>
    </xf>
    <xf numFmtId="0" fontId="0" fillId="0" borderId="0" xfId="0" quotePrefix="1" applyFill="1" applyBorder="1" applyAlignment="1">
      <alignment horizontal="left" wrapText="1"/>
    </xf>
    <xf numFmtId="0" fontId="0" fillId="0" borderId="5" xfId="0" quotePrefix="1" applyFill="1" applyBorder="1" applyAlignment="1">
      <alignment horizontal="left" wrapText="1"/>
    </xf>
    <xf numFmtId="0" fontId="0" fillId="0" borderId="4" xfId="0" applyBorder="1" applyAlignment="1">
      <alignment horizontal="center"/>
    </xf>
    <xf numFmtId="0" fontId="0" fillId="0" borderId="0" xfId="0" applyBorder="1" applyAlignment="1">
      <alignment horizontal="center"/>
    </xf>
    <xf numFmtId="0" fontId="7" fillId="6" borderId="12" xfId="0" applyFont="1" applyFill="1" applyBorder="1" applyAlignment="1">
      <alignment horizontal="left" vertical="center" indent="1"/>
    </xf>
    <xf numFmtId="0" fontId="7" fillId="6" borderId="13" xfId="0" applyFont="1" applyFill="1" applyBorder="1" applyAlignment="1">
      <alignment horizontal="left" vertical="center" indent="1"/>
    </xf>
    <xf numFmtId="0" fontId="7" fillId="6" borderId="12" xfId="0" applyFont="1" applyFill="1" applyBorder="1" applyAlignment="1">
      <alignment horizontal="left" vertical="center"/>
    </xf>
    <xf numFmtId="0" fontId="7" fillId="6" borderId="13" xfId="0" applyFont="1" applyFill="1" applyBorder="1" applyAlignment="1">
      <alignment horizontal="left" vertical="center"/>
    </xf>
    <xf numFmtId="0" fontId="7" fillId="6" borderId="14" xfId="0" applyFont="1" applyFill="1" applyBorder="1" applyAlignment="1">
      <alignment horizontal="left" vertical="center"/>
    </xf>
    <xf numFmtId="49" fontId="0" fillId="0" borderId="0" xfId="0" applyNumberFormat="1"/>
    <xf numFmtId="49" fontId="4" fillId="0" borderId="3" xfId="0" applyNumberFormat="1" applyFont="1" applyFill="1" applyBorder="1"/>
    <xf numFmtId="0" fontId="1" fillId="0" borderId="0" xfId="0" applyFont="1" applyAlignment="1">
      <alignment horizontal="left" indent="1"/>
    </xf>
    <xf numFmtId="0" fontId="1" fillId="0" borderId="0" xfId="0" applyFont="1" applyAlignment="1">
      <alignment horizontal="left"/>
    </xf>
    <xf numFmtId="165" fontId="1" fillId="0" borderId="0" xfId="0" applyNumberFormat="1" applyFont="1"/>
    <xf numFmtId="0" fontId="1" fillId="0" borderId="0" xfId="0" applyFont="1" applyAlignment="1">
      <alignment horizontal="right" indent="1"/>
    </xf>
    <xf numFmtId="0" fontId="1" fillId="0" borderId="0" xfId="0" applyFont="1" applyAlignment="1">
      <alignment horizontal="right"/>
    </xf>
    <xf numFmtId="164" fontId="1" fillId="0" borderId="0" xfId="0" applyNumberFormat="1" applyFont="1"/>
    <xf numFmtId="0" fontId="1" fillId="0" borderId="0" xfId="0" applyFont="1" applyBorder="1"/>
    <xf numFmtId="0" fontId="1" fillId="0" borderId="0" xfId="0" applyFont="1" applyFill="1" applyBorder="1"/>
    <xf numFmtId="9" fontId="1" fillId="0" borderId="0" xfId="0" applyNumberFormat="1" applyFont="1"/>
    <xf numFmtId="0" fontId="1"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0808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2628901</xdr:colOff>
      <xdr:row>0</xdr:row>
      <xdr:rowOff>114300</xdr:rowOff>
    </xdr:from>
    <xdr:to>
      <xdr:col>6</xdr:col>
      <xdr:colOff>4506088</xdr:colOff>
      <xdr:row>0</xdr:row>
      <xdr:rowOff>1020650</xdr:rowOff>
    </xdr:to>
    <xdr:pic>
      <xdr:nvPicPr>
        <xdr:cNvPr id="4" name="Google Shape;49;gaf347bd313_0_132" descr="A picture containing object, clock&#10;&#10;Description automatically generated">
          <a:extLst>
            <a:ext uri="{FF2B5EF4-FFF2-40B4-BE49-F238E27FC236}">
              <a16:creationId xmlns:a16="http://schemas.microsoft.com/office/drawing/2014/main" id="{76507473-F16A-45D9-B1F5-1D2A9730BE8F}"/>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6505576" y="114300"/>
          <a:ext cx="1877187" cy="900000"/>
        </a:xfrm>
        <a:prstGeom prst="rect">
          <a:avLst/>
        </a:prstGeom>
        <a:noFill/>
        <a:ln>
          <a:noFill/>
        </a:ln>
      </xdr:spPr>
    </xdr:pic>
    <xdr:clientData/>
  </xdr:twoCellAnchor>
  <xdr:twoCellAnchor editAs="oneCell">
    <xdr:from>
      <xdr:col>0</xdr:col>
      <xdr:colOff>152400</xdr:colOff>
      <xdr:row>0</xdr:row>
      <xdr:rowOff>98810</xdr:rowOff>
    </xdr:from>
    <xdr:to>
      <xdr:col>4</xdr:col>
      <xdr:colOff>428625</xdr:colOff>
      <xdr:row>0</xdr:row>
      <xdr:rowOff>1039574</xdr:rowOff>
    </xdr:to>
    <xdr:pic>
      <xdr:nvPicPr>
        <xdr:cNvPr id="3" name="Picture 2">
          <a:extLst>
            <a:ext uri="{FF2B5EF4-FFF2-40B4-BE49-F238E27FC236}">
              <a16:creationId xmlns:a16="http://schemas.microsoft.com/office/drawing/2014/main" id="{F5CEB299-2E8D-4257-9617-98C9DB476A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98810"/>
          <a:ext cx="2933700" cy="940764"/>
        </a:xfrm>
        <a:prstGeom prst="rect">
          <a:avLst/>
        </a:prstGeom>
      </xdr:spPr>
    </xdr:pic>
    <xdr:clientData/>
  </xdr:twoCellAnchor>
  <xdr:twoCellAnchor editAs="oneCell">
    <xdr:from>
      <xdr:col>5</xdr:col>
      <xdr:colOff>247650</xdr:colOff>
      <xdr:row>0</xdr:row>
      <xdr:rowOff>9526</xdr:rowOff>
    </xdr:from>
    <xdr:to>
      <xdr:col>6</xdr:col>
      <xdr:colOff>2164400</xdr:colOff>
      <xdr:row>1</xdr:row>
      <xdr:rowOff>526</xdr:rowOff>
    </xdr:to>
    <xdr:pic>
      <xdr:nvPicPr>
        <xdr:cNvPr id="5" name="Picture 4">
          <a:extLst>
            <a:ext uri="{FF2B5EF4-FFF2-40B4-BE49-F238E27FC236}">
              <a16:creationId xmlns:a16="http://schemas.microsoft.com/office/drawing/2014/main" id="{B351A210-3D37-43EB-8F92-E108F5D4D2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14725" y="9526"/>
          <a:ext cx="2520000" cy="113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49481</xdr:colOff>
      <xdr:row>5</xdr:row>
      <xdr:rowOff>29158</xdr:rowOff>
    </xdr:from>
    <xdr:to>
      <xdr:col>11</xdr:col>
      <xdr:colOff>309254</xdr:colOff>
      <xdr:row>42</xdr:row>
      <xdr:rowOff>173165</xdr:rowOff>
    </xdr:to>
    <xdr:sp macro="" textlink="">
      <xdr:nvSpPr>
        <xdr:cNvPr id="56" name="Flowchart: Alternate Process 55">
          <a:extLst>
            <a:ext uri="{FF2B5EF4-FFF2-40B4-BE49-F238E27FC236}">
              <a16:creationId xmlns:a16="http://schemas.microsoft.com/office/drawing/2014/main" id="{0209E2DB-A11B-432E-9158-00CBF02124FD}"/>
            </a:ext>
          </a:extLst>
        </xdr:cNvPr>
        <xdr:cNvSpPr/>
      </xdr:nvSpPr>
      <xdr:spPr>
        <a:xfrm>
          <a:off x="8281802" y="2225740"/>
          <a:ext cx="5158345" cy="7462706"/>
        </a:xfrm>
        <a:prstGeom prst="flowChartAlternateProcess">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ctr"/>
          <a:endParaRPr lang="en-US" sz="1100">
            <a:solidFill>
              <a:sysClr val="windowText" lastClr="000000"/>
            </a:solidFill>
          </a:endParaRPr>
        </a:p>
        <a:p>
          <a:pPr algn="ctr"/>
          <a:endParaRPr lang="en-US" sz="1100">
            <a:solidFill>
              <a:sysClr val="windowText" lastClr="000000"/>
            </a:solidFill>
          </a:endParaRPr>
        </a:p>
        <a:p>
          <a:pPr algn="ctr"/>
          <a:endParaRPr lang="en-US" sz="1100">
            <a:solidFill>
              <a:sysClr val="windowText" lastClr="000000"/>
            </a:solidFill>
          </a:endParaRPr>
        </a:p>
        <a:p>
          <a:pPr algn="ctr"/>
          <a:r>
            <a:rPr lang="en-US" sz="2000">
              <a:solidFill>
                <a:sysClr val="windowText" lastClr="000000"/>
              </a:solidFill>
            </a:rPr>
            <a:t>Figure</a:t>
          </a:r>
          <a:r>
            <a:rPr lang="en-US" sz="2000" baseline="0">
              <a:solidFill>
                <a:sysClr val="windowText" lastClr="000000"/>
              </a:solidFill>
            </a:rPr>
            <a:t> 1. </a:t>
          </a:r>
          <a:endParaRPr lang="en-US" sz="2000">
            <a:solidFill>
              <a:sysClr val="windowText" lastClr="000000"/>
            </a:solidFill>
          </a:endParaRPr>
        </a:p>
      </xdr:txBody>
    </xdr:sp>
    <xdr:clientData/>
  </xdr:twoCellAnchor>
  <xdr:twoCellAnchor>
    <xdr:from>
      <xdr:col>5</xdr:col>
      <xdr:colOff>406359</xdr:colOff>
      <xdr:row>16</xdr:row>
      <xdr:rowOff>125001</xdr:rowOff>
    </xdr:from>
    <xdr:to>
      <xdr:col>6</xdr:col>
      <xdr:colOff>126854</xdr:colOff>
      <xdr:row>18</xdr:row>
      <xdr:rowOff>54654</xdr:rowOff>
    </xdr:to>
    <xdr:sp macro="" textlink="">
      <xdr:nvSpPr>
        <xdr:cNvPr id="2" name="Flowchart: Connector 1">
          <a:extLst>
            <a:ext uri="{FF2B5EF4-FFF2-40B4-BE49-F238E27FC236}">
              <a16:creationId xmlns:a16="http://schemas.microsoft.com/office/drawing/2014/main" id="{08A2D16C-3039-4B0B-9EE3-C13C49A80DA5}"/>
            </a:ext>
          </a:extLst>
        </xdr:cNvPr>
        <xdr:cNvSpPr/>
      </xdr:nvSpPr>
      <xdr:spPr>
        <a:xfrm>
          <a:off x="10685937" y="4936982"/>
          <a:ext cx="326631" cy="325497"/>
        </a:xfrm>
        <a:prstGeom prst="flowChartConnector">
          <a:avLst/>
        </a:prstGeom>
        <a:solidFill>
          <a:srgbClr val="FF99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1</a:t>
          </a:r>
        </a:p>
      </xdr:txBody>
    </xdr:sp>
    <xdr:clientData/>
  </xdr:twoCellAnchor>
  <xdr:twoCellAnchor>
    <xdr:from>
      <xdr:col>6</xdr:col>
      <xdr:colOff>44363</xdr:colOff>
      <xdr:row>9</xdr:row>
      <xdr:rowOff>4603</xdr:rowOff>
    </xdr:from>
    <xdr:to>
      <xdr:col>6</xdr:col>
      <xdr:colOff>374328</xdr:colOff>
      <xdr:row>11</xdr:row>
      <xdr:rowOff>7062</xdr:rowOff>
    </xdr:to>
    <xdr:sp macro="" textlink="">
      <xdr:nvSpPr>
        <xdr:cNvPr id="3" name="Flowchart: Connector 2">
          <a:extLst>
            <a:ext uri="{FF2B5EF4-FFF2-40B4-BE49-F238E27FC236}">
              <a16:creationId xmlns:a16="http://schemas.microsoft.com/office/drawing/2014/main" id="{FCC44B04-7D90-4F16-8404-26380385E1DA}"/>
            </a:ext>
          </a:extLst>
        </xdr:cNvPr>
        <xdr:cNvSpPr/>
      </xdr:nvSpPr>
      <xdr:spPr>
        <a:xfrm>
          <a:off x="10930077" y="3554830"/>
          <a:ext cx="329965" cy="311713"/>
        </a:xfrm>
        <a:prstGeom prst="flowChartConnector">
          <a:avLst/>
        </a:prstGeom>
        <a:solidFill>
          <a:schemeClr val="bg1">
            <a:lumMod val="65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t>0</a:t>
          </a:r>
        </a:p>
      </xdr:txBody>
    </xdr:sp>
    <xdr:clientData/>
  </xdr:twoCellAnchor>
  <xdr:twoCellAnchor>
    <xdr:from>
      <xdr:col>4</xdr:col>
      <xdr:colOff>585040</xdr:colOff>
      <xdr:row>25</xdr:row>
      <xdr:rowOff>143362</xdr:rowOff>
    </xdr:from>
    <xdr:to>
      <xdr:col>5</xdr:col>
      <xdr:colOff>305536</xdr:colOff>
      <xdr:row>27</xdr:row>
      <xdr:rowOff>95250</xdr:rowOff>
    </xdr:to>
    <xdr:sp macro="" textlink="">
      <xdr:nvSpPr>
        <xdr:cNvPr id="4" name="Flowchart: Connector 3">
          <a:extLst>
            <a:ext uri="{FF2B5EF4-FFF2-40B4-BE49-F238E27FC236}">
              <a16:creationId xmlns:a16="http://schemas.microsoft.com/office/drawing/2014/main" id="{51B0FBE8-D8F3-40A0-82C4-86DE92C4F660}"/>
            </a:ext>
          </a:extLst>
        </xdr:cNvPr>
        <xdr:cNvSpPr/>
      </xdr:nvSpPr>
      <xdr:spPr>
        <a:xfrm>
          <a:off x="9433765" y="6353662"/>
          <a:ext cx="330096" cy="332888"/>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6</xdr:col>
      <xdr:colOff>255173</xdr:colOff>
      <xdr:row>25</xdr:row>
      <xdr:rowOff>152673</xdr:rowOff>
    </xdr:from>
    <xdr:to>
      <xdr:col>6</xdr:col>
      <xdr:colOff>585138</xdr:colOff>
      <xdr:row>27</xdr:row>
      <xdr:rowOff>85725</xdr:rowOff>
    </xdr:to>
    <xdr:sp macro="" textlink="">
      <xdr:nvSpPr>
        <xdr:cNvPr id="5" name="Flowchart: Connector 4">
          <a:extLst>
            <a:ext uri="{FF2B5EF4-FFF2-40B4-BE49-F238E27FC236}">
              <a16:creationId xmlns:a16="http://schemas.microsoft.com/office/drawing/2014/main" id="{0A1E2D8D-0578-4473-9D55-75093D7DBB89}"/>
            </a:ext>
          </a:extLst>
        </xdr:cNvPr>
        <xdr:cNvSpPr/>
      </xdr:nvSpPr>
      <xdr:spPr>
        <a:xfrm>
          <a:off x="10323098" y="6362973"/>
          <a:ext cx="329965" cy="314052"/>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5</xdr:col>
      <xdr:colOff>571341</xdr:colOff>
      <xdr:row>11</xdr:row>
      <xdr:rowOff>7062</xdr:rowOff>
    </xdr:from>
    <xdr:to>
      <xdr:col>6</xdr:col>
      <xdr:colOff>209345</xdr:colOff>
      <xdr:row>16</xdr:row>
      <xdr:rowOff>125001</xdr:rowOff>
    </xdr:to>
    <xdr:cxnSp macro="">
      <xdr:nvCxnSpPr>
        <xdr:cNvPr id="7" name="Straight Connector 6">
          <a:extLst>
            <a:ext uri="{FF2B5EF4-FFF2-40B4-BE49-F238E27FC236}">
              <a16:creationId xmlns:a16="http://schemas.microsoft.com/office/drawing/2014/main" id="{C519427F-8BDD-46EB-A09D-4ECEFC64655D}"/>
            </a:ext>
          </a:extLst>
        </xdr:cNvPr>
        <xdr:cNvCxnSpPr>
          <a:stCxn id="3" idx="4"/>
          <a:endCxn id="2" idx="0"/>
        </xdr:cNvCxnSpPr>
      </xdr:nvCxnSpPr>
      <xdr:spPr>
        <a:xfrm flipH="1">
          <a:off x="10850919" y="3866543"/>
          <a:ext cx="244140" cy="1070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326005</xdr:colOff>
      <xdr:row>10</xdr:row>
      <xdr:rowOff>132523</xdr:rowOff>
    </xdr:from>
    <xdr:to>
      <xdr:col>7</xdr:col>
      <xdr:colOff>51488</xdr:colOff>
      <xdr:row>16</xdr:row>
      <xdr:rowOff>175448</xdr:rowOff>
    </xdr:to>
    <xdr:cxnSp macro="">
      <xdr:nvCxnSpPr>
        <xdr:cNvPr id="9" name="Straight Connector 8">
          <a:extLst>
            <a:ext uri="{FF2B5EF4-FFF2-40B4-BE49-F238E27FC236}">
              <a16:creationId xmlns:a16="http://schemas.microsoft.com/office/drawing/2014/main" id="{DDA25810-017B-4326-9D08-39ED3D557F98}"/>
            </a:ext>
          </a:extLst>
        </xdr:cNvPr>
        <xdr:cNvCxnSpPr>
          <a:stCxn id="3" idx="5"/>
          <a:endCxn id="10" idx="1"/>
        </xdr:cNvCxnSpPr>
      </xdr:nvCxnSpPr>
      <xdr:spPr>
        <a:xfrm>
          <a:off x="11211719" y="3818822"/>
          <a:ext cx="331620" cy="11686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3165</xdr:colOff>
      <xdr:row>16</xdr:row>
      <xdr:rowOff>125000</xdr:rowOff>
    </xdr:from>
    <xdr:to>
      <xdr:col>7</xdr:col>
      <xdr:colOff>333130</xdr:colOff>
      <xdr:row>18</xdr:row>
      <xdr:rowOff>63963</xdr:rowOff>
    </xdr:to>
    <xdr:sp macro="" textlink="">
      <xdr:nvSpPr>
        <xdr:cNvPr id="10" name="Flowchart: Connector 9">
          <a:extLst>
            <a:ext uri="{FF2B5EF4-FFF2-40B4-BE49-F238E27FC236}">
              <a16:creationId xmlns:a16="http://schemas.microsoft.com/office/drawing/2014/main" id="{F71A418B-5050-4505-A175-A8B2711CB115}"/>
            </a:ext>
          </a:extLst>
        </xdr:cNvPr>
        <xdr:cNvSpPr/>
      </xdr:nvSpPr>
      <xdr:spPr>
        <a:xfrm>
          <a:off x="11495016" y="4936981"/>
          <a:ext cx="329965" cy="334807"/>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4</xdr:col>
      <xdr:colOff>71762</xdr:colOff>
      <xdr:row>30</xdr:row>
      <xdr:rowOff>19188</xdr:rowOff>
    </xdr:from>
    <xdr:to>
      <xdr:col>4</xdr:col>
      <xdr:colOff>401727</xdr:colOff>
      <xdr:row>31</xdr:row>
      <xdr:rowOff>146074</xdr:rowOff>
    </xdr:to>
    <xdr:sp macro="" textlink="">
      <xdr:nvSpPr>
        <xdr:cNvPr id="14" name="Flowchart: Connector 13">
          <a:extLst>
            <a:ext uri="{FF2B5EF4-FFF2-40B4-BE49-F238E27FC236}">
              <a16:creationId xmlns:a16="http://schemas.microsoft.com/office/drawing/2014/main" id="{7678CB81-064F-4AFB-AF8A-6D152B433587}"/>
            </a:ext>
          </a:extLst>
        </xdr:cNvPr>
        <xdr:cNvSpPr/>
      </xdr:nvSpPr>
      <xdr:spPr>
        <a:xfrm>
          <a:off x="9745204" y="7379415"/>
          <a:ext cx="329965" cy="312438"/>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5</xdr:col>
      <xdr:colOff>296370</xdr:colOff>
      <xdr:row>30</xdr:row>
      <xdr:rowOff>19188</xdr:rowOff>
    </xdr:from>
    <xdr:to>
      <xdr:col>6</xdr:col>
      <xdr:colOff>16865</xdr:colOff>
      <xdr:row>31</xdr:row>
      <xdr:rowOff>146074</xdr:rowOff>
    </xdr:to>
    <xdr:sp macro="" textlink="">
      <xdr:nvSpPr>
        <xdr:cNvPr id="15" name="Flowchart: Connector 14">
          <a:extLst>
            <a:ext uri="{FF2B5EF4-FFF2-40B4-BE49-F238E27FC236}">
              <a16:creationId xmlns:a16="http://schemas.microsoft.com/office/drawing/2014/main" id="{1B46EDE3-80FD-4B82-9CBF-0C5B3AACC3AE}"/>
            </a:ext>
          </a:extLst>
        </xdr:cNvPr>
        <xdr:cNvSpPr/>
      </xdr:nvSpPr>
      <xdr:spPr>
        <a:xfrm>
          <a:off x="10575948" y="7379415"/>
          <a:ext cx="326631" cy="312438"/>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7</xdr:col>
      <xdr:colOff>85656</xdr:colOff>
      <xdr:row>30</xdr:row>
      <xdr:rowOff>9878</xdr:rowOff>
    </xdr:from>
    <xdr:to>
      <xdr:col>7</xdr:col>
      <xdr:colOff>415621</xdr:colOff>
      <xdr:row>31</xdr:row>
      <xdr:rowOff>158166</xdr:rowOff>
    </xdr:to>
    <xdr:sp macro="" textlink="">
      <xdr:nvSpPr>
        <xdr:cNvPr id="16" name="Flowchart: Connector 15">
          <a:extLst>
            <a:ext uri="{FF2B5EF4-FFF2-40B4-BE49-F238E27FC236}">
              <a16:creationId xmlns:a16="http://schemas.microsoft.com/office/drawing/2014/main" id="{5C0F3219-BBBB-4E96-A3B8-E3A7D53188B2}"/>
            </a:ext>
          </a:extLst>
        </xdr:cNvPr>
        <xdr:cNvSpPr/>
      </xdr:nvSpPr>
      <xdr:spPr>
        <a:xfrm>
          <a:off x="11577507" y="7370105"/>
          <a:ext cx="329965" cy="333840"/>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8</xdr:col>
      <xdr:colOff>191111</xdr:colOff>
      <xdr:row>30</xdr:row>
      <xdr:rowOff>9878</xdr:rowOff>
    </xdr:from>
    <xdr:to>
      <xdr:col>8</xdr:col>
      <xdr:colOff>521076</xdr:colOff>
      <xdr:row>31</xdr:row>
      <xdr:rowOff>146075</xdr:rowOff>
    </xdr:to>
    <xdr:sp macro="" textlink="">
      <xdr:nvSpPr>
        <xdr:cNvPr id="17" name="Flowchart: Connector 16">
          <a:extLst>
            <a:ext uri="{FF2B5EF4-FFF2-40B4-BE49-F238E27FC236}">
              <a16:creationId xmlns:a16="http://schemas.microsoft.com/office/drawing/2014/main" id="{5417EA9D-49D4-4923-BA1F-3D52153D1B1C}"/>
            </a:ext>
          </a:extLst>
        </xdr:cNvPr>
        <xdr:cNvSpPr/>
      </xdr:nvSpPr>
      <xdr:spPr>
        <a:xfrm>
          <a:off x="12289098" y="7370105"/>
          <a:ext cx="329965" cy="321749"/>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4</xdr:col>
      <xdr:colOff>282572</xdr:colOff>
      <xdr:row>16</xdr:row>
      <xdr:rowOff>134311</xdr:rowOff>
    </xdr:from>
    <xdr:to>
      <xdr:col>5</xdr:col>
      <xdr:colOff>6401</xdr:colOff>
      <xdr:row>18</xdr:row>
      <xdr:rowOff>63964</xdr:rowOff>
    </xdr:to>
    <xdr:sp macro="" textlink="">
      <xdr:nvSpPr>
        <xdr:cNvPr id="18" name="Flowchart: Connector 17">
          <a:extLst>
            <a:ext uri="{FF2B5EF4-FFF2-40B4-BE49-F238E27FC236}">
              <a16:creationId xmlns:a16="http://schemas.microsoft.com/office/drawing/2014/main" id="{28FFAA50-6CAD-4F64-BC4E-DD44E81CCAD6}"/>
            </a:ext>
          </a:extLst>
        </xdr:cNvPr>
        <xdr:cNvSpPr/>
      </xdr:nvSpPr>
      <xdr:spPr>
        <a:xfrm>
          <a:off x="9956014" y="4946292"/>
          <a:ext cx="329965" cy="325497"/>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4</xdr:col>
      <xdr:colOff>564214</xdr:colOff>
      <xdr:row>10</xdr:row>
      <xdr:rowOff>132523</xdr:rowOff>
    </xdr:from>
    <xdr:to>
      <xdr:col>6</xdr:col>
      <xdr:colOff>92685</xdr:colOff>
      <xdr:row>16</xdr:row>
      <xdr:rowOff>183397</xdr:rowOff>
    </xdr:to>
    <xdr:cxnSp macro="">
      <xdr:nvCxnSpPr>
        <xdr:cNvPr id="20" name="Straight Connector 19">
          <a:extLst>
            <a:ext uri="{FF2B5EF4-FFF2-40B4-BE49-F238E27FC236}">
              <a16:creationId xmlns:a16="http://schemas.microsoft.com/office/drawing/2014/main" id="{0DF704EE-AC25-4CE5-8960-B3FC8E7EC8E4}"/>
            </a:ext>
          </a:extLst>
        </xdr:cNvPr>
        <xdr:cNvCxnSpPr>
          <a:stCxn id="18" idx="7"/>
          <a:endCxn id="3" idx="3"/>
        </xdr:cNvCxnSpPr>
      </xdr:nvCxnSpPr>
      <xdr:spPr>
        <a:xfrm flipV="1">
          <a:off x="10237656" y="3818822"/>
          <a:ext cx="740743" cy="11765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140488</xdr:colOff>
      <xdr:row>18</xdr:row>
      <xdr:rowOff>6370</xdr:rowOff>
    </xdr:from>
    <xdr:to>
      <xdr:col>5</xdr:col>
      <xdr:colOff>454700</xdr:colOff>
      <xdr:row>25</xdr:row>
      <xdr:rowOff>143362</xdr:rowOff>
    </xdr:to>
    <xdr:cxnSp macro="">
      <xdr:nvCxnSpPr>
        <xdr:cNvPr id="22" name="Straight Connector 21">
          <a:extLst>
            <a:ext uri="{FF2B5EF4-FFF2-40B4-BE49-F238E27FC236}">
              <a16:creationId xmlns:a16="http://schemas.microsoft.com/office/drawing/2014/main" id="{006DBB85-FE76-4388-AF6A-B51CABC0C170}"/>
            </a:ext>
          </a:extLst>
        </xdr:cNvPr>
        <xdr:cNvCxnSpPr>
          <a:stCxn id="4" idx="0"/>
          <a:endCxn id="2" idx="3"/>
        </xdr:cNvCxnSpPr>
      </xdr:nvCxnSpPr>
      <xdr:spPr>
        <a:xfrm flipV="1">
          <a:off x="9598813" y="4959370"/>
          <a:ext cx="314212" cy="13942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78513</xdr:colOff>
      <xdr:row>18</xdr:row>
      <xdr:rowOff>6370</xdr:rowOff>
    </xdr:from>
    <xdr:to>
      <xdr:col>6</xdr:col>
      <xdr:colOff>303495</xdr:colOff>
      <xdr:row>26</xdr:row>
      <xdr:rowOff>8165</xdr:rowOff>
    </xdr:to>
    <xdr:cxnSp macro="">
      <xdr:nvCxnSpPr>
        <xdr:cNvPr id="24" name="Straight Connector 23">
          <a:extLst>
            <a:ext uri="{FF2B5EF4-FFF2-40B4-BE49-F238E27FC236}">
              <a16:creationId xmlns:a16="http://schemas.microsoft.com/office/drawing/2014/main" id="{10134A94-26C2-4575-9CD6-3960DAA9B877}"/>
            </a:ext>
          </a:extLst>
        </xdr:cNvPr>
        <xdr:cNvCxnSpPr>
          <a:stCxn id="2" idx="5"/>
          <a:endCxn id="5" idx="1"/>
        </xdr:cNvCxnSpPr>
      </xdr:nvCxnSpPr>
      <xdr:spPr>
        <a:xfrm>
          <a:off x="10146438" y="4959370"/>
          <a:ext cx="224982" cy="14495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305439</xdr:colOff>
      <xdr:row>33</xdr:row>
      <xdr:rowOff>162028</xdr:rowOff>
    </xdr:from>
    <xdr:to>
      <xdr:col>4</xdr:col>
      <xdr:colOff>29624</xdr:colOff>
      <xdr:row>35</xdr:row>
      <xdr:rowOff>136071</xdr:rowOff>
    </xdr:to>
    <xdr:sp macro="" textlink="">
      <xdr:nvSpPr>
        <xdr:cNvPr id="25" name="Flowchart: Connector 24">
          <a:extLst>
            <a:ext uri="{FF2B5EF4-FFF2-40B4-BE49-F238E27FC236}">
              <a16:creationId xmlns:a16="http://schemas.microsoft.com/office/drawing/2014/main" id="{908AB0DF-B9A3-4AB1-A7C2-4E831D57CD0E}"/>
            </a:ext>
          </a:extLst>
        </xdr:cNvPr>
        <xdr:cNvSpPr/>
      </xdr:nvSpPr>
      <xdr:spPr>
        <a:xfrm>
          <a:off x="9372744" y="7992320"/>
          <a:ext cx="330322" cy="345147"/>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5</xdr:col>
      <xdr:colOff>39731</xdr:colOff>
      <xdr:row>33</xdr:row>
      <xdr:rowOff>152718</xdr:rowOff>
    </xdr:from>
    <xdr:to>
      <xdr:col>5</xdr:col>
      <xdr:colOff>363863</xdr:colOff>
      <xdr:row>35</xdr:row>
      <xdr:rowOff>124039</xdr:rowOff>
    </xdr:to>
    <xdr:sp macro="" textlink="">
      <xdr:nvSpPr>
        <xdr:cNvPr id="26" name="Flowchart: Connector 25">
          <a:extLst>
            <a:ext uri="{FF2B5EF4-FFF2-40B4-BE49-F238E27FC236}">
              <a16:creationId xmlns:a16="http://schemas.microsoft.com/office/drawing/2014/main" id="{DC4FE934-FB3D-4EAA-ACB0-58DC27E395A1}"/>
            </a:ext>
          </a:extLst>
        </xdr:cNvPr>
        <xdr:cNvSpPr/>
      </xdr:nvSpPr>
      <xdr:spPr>
        <a:xfrm>
          <a:off x="10319309" y="7983010"/>
          <a:ext cx="324132" cy="342425"/>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6</xdr:col>
      <xdr:colOff>203455</xdr:colOff>
      <xdr:row>33</xdr:row>
      <xdr:rowOff>143408</xdr:rowOff>
    </xdr:from>
    <xdr:to>
      <xdr:col>6</xdr:col>
      <xdr:colOff>534492</xdr:colOff>
      <xdr:row>35</xdr:row>
      <xdr:rowOff>107110</xdr:rowOff>
    </xdr:to>
    <xdr:sp macro="" textlink="">
      <xdr:nvSpPr>
        <xdr:cNvPr id="27" name="Flowchart: Connector 26">
          <a:extLst>
            <a:ext uri="{FF2B5EF4-FFF2-40B4-BE49-F238E27FC236}">
              <a16:creationId xmlns:a16="http://schemas.microsoft.com/office/drawing/2014/main" id="{7F6BA05C-2E30-4436-B0E2-BA2946A9CBAB}"/>
            </a:ext>
          </a:extLst>
        </xdr:cNvPr>
        <xdr:cNvSpPr/>
      </xdr:nvSpPr>
      <xdr:spPr>
        <a:xfrm>
          <a:off x="11089169" y="7973700"/>
          <a:ext cx="331037" cy="334806"/>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4</xdr:col>
      <xdr:colOff>353405</xdr:colOff>
      <xdr:row>27</xdr:row>
      <xdr:rowOff>46500</xdr:rowOff>
    </xdr:from>
    <xdr:to>
      <xdr:col>5</xdr:col>
      <xdr:colOff>23781</xdr:colOff>
      <xdr:row>30</xdr:row>
      <xdr:rowOff>65668</xdr:rowOff>
    </xdr:to>
    <xdr:cxnSp macro="">
      <xdr:nvCxnSpPr>
        <xdr:cNvPr id="30" name="Straight Connector 29">
          <a:extLst>
            <a:ext uri="{FF2B5EF4-FFF2-40B4-BE49-F238E27FC236}">
              <a16:creationId xmlns:a16="http://schemas.microsoft.com/office/drawing/2014/main" id="{624C6244-3994-42FB-BA8F-603AE0A0F9A6}"/>
            </a:ext>
          </a:extLst>
        </xdr:cNvPr>
        <xdr:cNvCxnSpPr>
          <a:stCxn id="14" idx="7"/>
          <a:endCxn id="4" idx="3"/>
        </xdr:cNvCxnSpPr>
      </xdr:nvCxnSpPr>
      <xdr:spPr>
        <a:xfrm flipV="1">
          <a:off x="9202130" y="6637800"/>
          <a:ext cx="279976" cy="5906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140488</xdr:colOff>
      <xdr:row>27</xdr:row>
      <xdr:rowOff>95250</xdr:rowOff>
    </xdr:from>
    <xdr:to>
      <xdr:col>5</xdr:col>
      <xdr:colOff>461418</xdr:colOff>
      <xdr:row>30</xdr:row>
      <xdr:rowOff>19188</xdr:rowOff>
    </xdr:to>
    <xdr:cxnSp macro="">
      <xdr:nvCxnSpPr>
        <xdr:cNvPr id="32" name="Straight Connector 31">
          <a:extLst>
            <a:ext uri="{FF2B5EF4-FFF2-40B4-BE49-F238E27FC236}">
              <a16:creationId xmlns:a16="http://schemas.microsoft.com/office/drawing/2014/main" id="{B64E82AA-7F18-45F0-8C1D-9ECA5337FABB}"/>
            </a:ext>
          </a:extLst>
        </xdr:cNvPr>
        <xdr:cNvCxnSpPr>
          <a:stCxn id="4" idx="4"/>
          <a:endCxn id="15" idx="0"/>
        </xdr:cNvCxnSpPr>
      </xdr:nvCxnSpPr>
      <xdr:spPr>
        <a:xfrm>
          <a:off x="9598813" y="6686550"/>
          <a:ext cx="320930" cy="4954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420156</xdr:colOff>
      <xdr:row>27</xdr:row>
      <xdr:rowOff>85725</xdr:rowOff>
    </xdr:from>
    <xdr:to>
      <xdr:col>7</xdr:col>
      <xdr:colOff>133978</xdr:colOff>
      <xdr:row>30</xdr:row>
      <xdr:rowOff>59492</xdr:rowOff>
    </xdr:to>
    <xdr:cxnSp macro="">
      <xdr:nvCxnSpPr>
        <xdr:cNvPr id="34" name="Straight Connector 33">
          <a:extLst>
            <a:ext uri="{FF2B5EF4-FFF2-40B4-BE49-F238E27FC236}">
              <a16:creationId xmlns:a16="http://schemas.microsoft.com/office/drawing/2014/main" id="{7858DC27-D6A7-4A16-8782-6DB4A939394E}"/>
            </a:ext>
          </a:extLst>
        </xdr:cNvPr>
        <xdr:cNvCxnSpPr>
          <a:stCxn id="5" idx="4"/>
          <a:endCxn id="16" idx="1"/>
        </xdr:cNvCxnSpPr>
      </xdr:nvCxnSpPr>
      <xdr:spPr>
        <a:xfrm>
          <a:off x="10488081" y="6677025"/>
          <a:ext cx="323422" cy="5452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536816</xdr:colOff>
      <xdr:row>27</xdr:row>
      <xdr:rowOff>39733</xdr:rowOff>
    </xdr:from>
    <xdr:to>
      <xdr:col>8</xdr:col>
      <xdr:colOff>239433</xdr:colOff>
      <xdr:row>30</xdr:row>
      <xdr:rowOff>57722</xdr:rowOff>
    </xdr:to>
    <xdr:cxnSp macro="">
      <xdr:nvCxnSpPr>
        <xdr:cNvPr id="36" name="Straight Connector 35">
          <a:extLst>
            <a:ext uri="{FF2B5EF4-FFF2-40B4-BE49-F238E27FC236}">
              <a16:creationId xmlns:a16="http://schemas.microsoft.com/office/drawing/2014/main" id="{0D0AA275-35B6-4243-9232-91C362E37024}"/>
            </a:ext>
          </a:extLst>
        </xdr:cNvPr>
        <xdr:cNvCxnSpPr>
          <a:stCxn id="5" idx="5"/>
          <a:endCxn id="17" idx="1"/>
        </xdr:cNvCxnSpPr>
      </xdr:nvCxnSpPr>
      <xdr:spPr>
        <a:xfrm>
          <a:off x="10604741" y="6631033"/>
          <a:ext cx="921817" cy="58948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470600</xdr:colOff>
      <xdr:row>31</xdr:row>
      <xdr:rowOff>100319</xdr:rowOff>
    </xdr:from>
    <xdr:to>
      <xdr:col>4</xdr:col>
      <xdr:colOff>120084</xdr:colOff>
      <xdr:row>33</xdr:row>
      <xdr:rowOff>162028</xdr:rowOff>
    </xdr:to>
    <xdr:cxnSp macro="">
      <xdr:nvCxnSpPr>
        <xdr:cNvPr id="38" name="Straight Connector 37">
          <a:extLst>
            <a:ext uri="{FF2B5EF4-FFF2-40B4-BE49-F238E27FC236}">
              <a16:creationId xmlns:a16="http://schemas.microsoft.com/office/drawing/2014/main" id="{F3091B87-2A6A-445B-A033-98C1E7071A90}"/>
            </a:ext>
          </a:extLst>
        </xdr:cNvPr>
        <xdr:cNvCxnSpPr>
          <a:stCxn id="25" idx="0"/>
          <a:endCxn id="14" idx="3"/>
        </xdr:cNvCxnSpPr>
      </xdr:nvCxnSpPr>
      <xdr:spPr>
        <a:xfrm flipV="1">
          <a:off x="9537905" y="7646098"/>
          <a:ext cx="255621" cy="3462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353404</xdr:colOff>
      <xdr:row>31</xdr:row>
      <xdr:rowOff>100318</xdr:rowOff>
    </xdr:from>
    <xdr:to>
      <xdr:col>5</xdr:col>
      <xdr:colOff>87200</xdr:colOff>
      <xdr:row>34</xdr:row>
      <xdr:rowOff>17313</xdr:rowOff>
    </xdr:to>
    <xdr:cxnSp macro="">
      <xdr:nvCxnSpPr>
        <xdr:cNvPr id="40" name="Straight Connector 39">
          <a:extLst>
            <a:ext uri="{FF2B5EF4-FFF2-40B4-BE49-F238E27FC236}">
              <a16:creationId xmlns:a16="http://schemas.microsoft.com/office/drawing/2014/main" id="{0FAF8EB4-546F-442E-B4BD-2E89E7C53A2A}"/>
            </a:ext>
          </a:extLst>
        </xdr:cNvPr>
        <xdr:cNvCxnSpPr>
          <a:stCxn id="14" idx="5"/>
          <a:endCxn id="26" idx="1"/>
        </xdr:cNvCxnSpPr>
      </xdr:nvCxnSpPr>
      <xdr:spPr>
        <a:xfrm>
          <a:off x="10026846" y="7646097"/>
          <a:ext cx="339932" cy="3870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486013</xdr:colOff>
      <xdr:row>31</xdr:row>
      <xdr:rowOff>158166</xdr:rowOff>
    </xdr:from>
    <xdr:to>
      <xdr:col>7</xdr:col>
      <xdr:colOff>250639</xdr:colOff>
      <xdr:row>34</xdr:row>
      <xdr:rowOff>6887</xdr:rowOff>
    </xdr:to>
    <xdr:cxnSp macro="">
      <xdr:nvCxnSpPr>
        <xdr:cNvPr id="42" name="Straight Connector 41">
          <a:extLst>
            <a:ext uri="{FF2B5EF4-FFF2-40B4-BE49-F238E27FC236}">
              <a16:creationId xmlns:a16="http://schemas.microsoft.com/office/drawing/2014/main" id="{1D31586C-6AAD-4943-B4F3-A839CCD275F8}"/>
            </a:ext>
          </a:extLst>
        </xdr:cNvPr>
        <xdr:cNvCxnSpPr>
          <a:stCxn id="16" idx="4"/>
          <a:endCxn id="27" idx="7"/>
        </xdr:cNvCxnSpPr>
      </xdr:nvCxnSpPr>
      <xdr:spPr>
        <a:xfrm flipH="1">
          <a:off x="11371727" y="7703945"/>
          <a:ext cx="370763" cy="3187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534775</xdr:colOff>
      <xdr:row>11</xdr:row>
      <xdr:rowOff>200401</xdr:rowOff>
    </xdr:from>
    <xdr:to>
      <xdr:col>11</xdr:col>
      <xdr:colOff>98962</xdr:colOff>
      <xdr:row>16</xdr:row>
      <xdr:rowOff>78449</xdr:rowOff>
    </xdr:to>
    <xdr:sp macro="" textlink="">
      <xdr:nvSpPr>
        <xdr:cNvPr id="45" name="Callout: Line 44">
          <a:extLst>
            <a:ext uri="{FF2B5EF4-FFF2-40B4-BE49-F238E27FC236}">
              <a16:creationId xmlns:a16="http://schemas.microsoft.com/office/drawing/2014/main" id="{B80F50C7-8AD1-427D-A22D-CDCCFD75C3F4}"/>
            </a:ext>
          </a:extLst>
        </xdr:cNvPr>
        <xdr:cNvSpPr/>
      </xdr:nvSpPr>
      <xdr:spPr>
        <a:xfrm>
          <a:off x="12026626" y="4059882"/>
          <a:ext cx="1988732" cy="830548"/>
        </a:xfrm>
        <a:prstGeom prst="borderCallout1">
          <a:avLst>
            <a:gd name="adj1" fmla="val 37500"/>
            <a:gd name="adj2" fmla="val -641"/>
            <a:gd name="adj3" fmla="val 109960"/>
            <a:gd name="adj4" fmla="val -51983"/>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Node Under Investigation (NUI)</a:t>
          </a:r>
        </a:p>
        <a:p>
          <a:pPr algn="l"/>
          <a:endParaRPr lang="en-US" sz="1100"/>
        </a:p>
      </xdr:txBody>
    </xdr:sp>
    <xdr:clientData/>
  </xdr:twoCellAnchor>
  <xdr:twoCellAnchor>
    <xdr:from>
      <xdr:col>8</xdr:col>
      <xdr:colOff>126951</xdr:colOff>
      <xdr:row>8</xdr:row>
      <xdr:rowOff>0</xdr:rowOff>
    </xdr:from>
    <xdr:to>
      <xdr:col>11</xdr:col>
      <xdr:colOff>74221</xdr:colOff>
      <xdr:row>9</xdr:row>
      <xdr:rowOff>8835</xdr:rowOff>
    </xdr:to>
    <xdr:sp macro="" textlink="">
      <xdr:nvSpPr>
        <xdr:cNvPr id="46" name="Callout: Line 45">
          <a:extLst>
            <a:ext uri="{FF2B5EF4-FFF2-40B4-BE49-F238E27FC236}">
              <a16:creationId xmlns:a16="http://schemas.microsoft.com/office/drawing/2014/main" id="{AAE80C08-4293-41C9-A92A-F4867C34AF35}"/>
            </a:ext>
          </a:extLst>
        </xdr:cNvPr>
        <xdr:cNvSpPr/>
      </xdr:nvSpPr>
      <xdr:spPr>
        <a:xfrm>
          <a:off x="12224938" y="3232115"/>
          <a:ext cx="1765679" cy="326947"/>
        </a:xfrm>
        <a:prstGeom prst="borderCallout1">
          <a:avLst>
            <a:gd name="adj1" fmla="val 37500"/>
            <a:gd name="adj2" fmla="val -641"/>
            <a:gd name="adj3" fmla="val 125659"/>
            <a:gd name="adj4" fmla="val -52776"/>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Border router</a:t>
          </a:r>
          <a:r>
            <a:rPr lang="en-US" sz="1100" baseline="0"/>
            <a:t> (BR)</a:t>
          </a:r>
          <a:endParaRPr lang="en-US" sz="1100"/>
        </a:p>
        <a:p>
          <a:pPr algn="l"/>
          <a:endParaRPr lang="en-US" sz="1100"/>
        </a:p>
      </xdr:txBody>
    </xdr:sp>
    <xdr:clientData/>
  </xdr:twoCellAnchor>
  <xdr:twoCellAnchor>
    <xdr:from>
      <xdr:col>5</xdr:col>
      <xdr:colOff>545677</xdr:colOff>
      <xdr:row>0</xdr:row>
      <xdr:rowOff>119639</xdr:rowOff>
    </xdr:from>
    <xdr:to>
      <xdr:col>8</xdr:col>
      <xdr:colOff>594064</xdr:colOff>
      <xdr:row>0</xdr:row>
      <xdr:rowOff>1019639</xdr:rowOff>
    </xdr:to>
    <xdr:pic>
      <xdr:nvPicPr>
        <xdr:cNvPr id="31" name="Google Shape;49;gaf347bd313_0_132" descr="A picture containing object, clock&#10;&#10;Description automatically generated">
          <a:extLst>
            <a:ext uri="{FF2B5EF4-FFF2-40B4-BE49-F238E27FC236}">
              <a16:creationId xmlns:a16="http://schemas.microsoft.com/office/drawing/2014/main" id="{8402BF5B-251D-4899-9FD2-E200608A5B15}"/>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10004002" y="119639"/>
          <a:ext cx="1877187" cy="900000"/>
        </a:xfrm>
        <a:prstGeom prst="rect">
          <a:avLst/>
        </a:prstGeom>
        <a:noFill/>
        <a:ln>
          <a:noFill/>
        </a:ln>
      </xdr:spPr>
    </xdr:pic>
    <xdr:clientData/>
  </xdr:twoCellAnchor>
  <xdr:twoCellAnchor>
    <xdr:from>
      <xdr:col>8</xdr:col>
      <xdr:colOff>286414</xdr:colOff>
      <xdr:row>26</xdr:row>
      <xdr:rowOff>15219</xdr:rowOff>
    </xdr:from>
    <xdr:to>
      <xdr:col>11</xdr:col>
      <xdr:colOff>61851</xdr:colOff>
      <xdr:row>28</xdr:row>
      <xdr:rowOff>92972</xdr:rowOff>
    </xdr:to>
    <xdr:sp macro="" textlink="">
      <xdr:nvSpPr>
        <xdr:cNvPr id="33" name="Callout: Line 32">
          <a:extLst>
            <a:ext uri="{FF2B5EF4-FFF2-40B4-BE49-F238E27FC236}">
              <a16:creationId xmlns:a16="http://schemas.microsoft.com/office/drawing/2014/main" id="{2376CE83-6F6F-4831-A2DB-18D3F9950E84}"/>
            </a:ext>
          </a:extLst>
        </xdr:cNvPr>
        <xdr:cNvSpPr/>
      </xdr:nvSpPr>
      <xdr:spPr>
        <a:xfrm>
          <a:off x="11593511" y="6488122"/>
          <a:ext cx="1618985" cy="466947"/>
        </a:xfrm>
        <a:prstGeom prst="borderCallout1">
          <a:avLst>
            <a:gd name="adj1" fmla="val 37500"/>
            <a:gd name="adj2" fmla="val -641"/>
            <a:gd name="adj3" fmla="val 28551"/>
            <a:gd name="adj4" fmla="val -54017"/>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Direct child</a:t>
          </a:r>
        </a:p>
        <a:p>
          <a:pPr algn="l"/>
          <a:endParaRPr lang="en-US" sz="1100"/>
        </a:p>
      </xdr:txBody>
    </xdr:sp>
    <xdr:clientData/>
  </xdr:twoCellAnchor>
  <xdr:twoCellAnchor>
    <xdr:from>
      <xdr:col>7</xdr:col>
      <xdr:colOff>395843</xdr:colOff>
      <xdr:row>33</xdr:row>
      <xdr:rowOff>107371</xdr:rowOff>
    </xdr:from>
    <xdr:to>
      <xdr:col>11</xdr:col>
      <xdr:colOff>12369</xdr:colOff>
      <xdr:row>35</xdr:row>
      <xdr:rowOff>148443</xdr:rowOff>
    </xdr:to>
    <xdr:sp macro="" textlink="">
      <xdr:nvSpPr>
        <xdr:cNvPr id="35" name="Callout: Line 34">
          <a:extLst>
            <a:ext uri="{FF2B5EF4-FFF2-40B4-BE49-F238E27FC236}">
              <a16:creationId xmlns:a16="http://schemas.microsoft.com/office/drawing/2014/main" id="{4C17D9F9-0E94-4584-B751-B44CB4CE142A}"/>
            </a:ext>
          </a:extLst>
        </xdr:cNvPr>
        <xdr:cNvSpPr/>
      </xdr:nvSpPr>
      <xdr:spPr>
        <a:xfrm>
          <a:off x="11887694" y="7937663"/>
          <a:ext cx="2041071" cy="412176"/>
        </a:xfrm>
        <a:prstGeom prst="borderCallout1">
          <a:avLst>
            <a:gd name="adj1" fmla="val 37500"/>
            <a:gd name="adj2" fmla="val -641"/>
            <a:gd name="adj3" fmla="val 40045"/>
            <a:gd name="adj4" fmla="val -19456"/>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Descendant</a:t>
          </a:r>
          <a:r>
            <a:rPr lang="en-US" sz="1100" baseline="0"/>
            <a:t>, but not direct child</a:t>
          </a:r>
          <a:endParaRPr lang="en-US" sz="1100"/>
        </a:p>
        <a:p>
          <a:pPr algn="l"/>
          <a:endParaRPr lang="en-US" sz="1100"/>
        </a:p>
      </xdr:txBody>
    </xdr:sp>
    <xdr:clientData/>
  </xdr:twoCellAnchor>
  <xdr:twoCellAnchor>
    <xdr:from>
      <xdr:col>9</xdr:col>
      <xdr:colOff>185745</xdr:colOff>
      <xdr:row>17</xdr:row>
      <xdr:rowOff>95232</xdr:rowOff>
    </xdr:from>
    <xdr:to>
      <xdr:col>11</xdr:col>
      <xdr:colOff>98961</xdr:colOff>
      <xdr:row>19</xdr:row>
      <xdr:rowOff>126434</xdr:rowOff>
    </xdr:to>
    <xdr:sp macro="" textlink="">
      <xdr:nvSpPr>
        <xdr:cNvPr id="37" name="Callout: Line 36">
          <a:extLst>
            <a:ext uri="{FF2B5EF4-FFF2-40B4-BE49-F238E27FC236}">
              <a16:creationId xmlns:a16="http://schemas.microsoft.com/office/drawing/2014/main" id="{0252F9B4-4E65-4B1F-A805-D10C0C420760}"/>
            </a:ext>
          </a:extLst>
        </xdr:cNvPr>
        <xdr:cNvSpPr/>
      </xdr:nvSpPr>
      <xdr:spPr>
        <a:xfrm>
          <a:off x="12889868" y="5117505"/>
          <a:ext cx="1125489" cy="402306"/>
        </a:xfrm>
        <a:prstGeom prst="borderCallout1">
          <a:avLst>
            <a:gd name="adj1" fmla="val 37500"/>
            <a:gd name="adj2" fmla="val -641"/>
            <a:gd name="adj3" fmla="val 2816"/>
            <a:gd name="adj4" fmla="val -83645"/>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Neighbor</a:t>
          </a:r>
        </a:p>
        <a:p>
          <a:pPr algn="l"/>
          <a:endParaRPr lang="en-US" sz="1100"/>
        </a:p>
      </xdr:txBody>
    </xdr:sp>
    <xdr:clientData/>
  </xdr:twoCellAnchor>
  <xdr:twoCellAnchor editAs="oneCell">
    <xdr:from>
      <xdr:col>1</xdr:col>
      <xdr:colOff>895599</xdr:colOff>
      <xdr:row>0</xdr:row>
      <xdr:rowOff>0</xdr:rowOff>
    </xdr:from>
    <xdr:to>
      <xdr:col>2</xdr:col>
      <xdr:colOff>706540</xdr:colOff>
      <xdr:row>1</xdr:row>
      <xdr:rowOff>81</xdr:rowOff>
    </xdr:to>
    <xdr:pic>
      <xdr:nvPicPr>
        <xdr:cNvPr id="51" name="Picture 50">
          <a:extLst>
            <a:ext uri="{FF2B5EF4-FFF2-40B4-BE49-F238E27FC236}">
              <a16:creationId xmlns:a16="http://schemas.microsoft.com/office/drawing/2014/main" id="{C166AF43-7C26-4488-907D-F9DF5554E6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7826" y="0"/>
          <a:ext cx="2512578" cy="1134000"/>
        </a:xfrm>
        <a:prstGeom prst="rect">
          <a:avLst/>
        </a:prstGeom>
      </xdr:spPr>
    </xdr:pic>
    <xdr:clientData/>
  </xdr:twoCellAnchor>
  <xdr:twoCellAnchor editAs="oneCell">
    <xdr:from>
      <xdr:col>0</xdr:col>
      <xdr:colOff>176646</xdr:colOff>
      <xdr:row>0</xdr:row>
      <xdr:rowOff>75086</xdr:rowOff>
    </xdr:from>
    <xdr:to>
      <xdr:col>0</xdr:col>
      <xdr:colOff>3106715</xdr:colOff>
      <xdr:row>0</xdr:row>
      <xdr:rowOff>1021036</xdr:rowOff>
    </xdr:to>
    <xdr:pic>
      <xdr:nvPicPr>
        <xdr:cNvPr id="53" name="Picture 52">
          <a:extLst>
            <a:ext uri="{FF2B5EF4-FFF2-40B4-BE49-F238E27FC236}">
              <a16:creationId xmlns:a16="http://schemas.microsoft.com/office/drawing/2014/main" id="{063EE5DD-9A73-4A1D-A7BB-55F5910F387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6646" y="75086"/>
          <a:ext cx="2930069" cy="93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603994</xdr:colOff>
      <xdr:row>0</xdr:row>
      <xdr:rowOff>168236</xdr:rowOff>
    </xdr:from>
    <xdr:to>
      <xdr:col>10</xdr:col>
      <xdr:colOff>42781</xdr:colOff>
      <xdr:row>0</xdr:row>
      <xdr:rowOff>1068236</xdr:rowOff>
    </xdr:to>
    <xdr:pic>
      <xdr:nvPicPr>
        <xdr:cNvPr id="2" name="Google Shape;49;gaf347bd313_0_132" descr="A picture containing object, clock&#10;&#10;Description automatically generated">
          <a:extLst>
            <a:ext uri="{FF2B5EF4-FFF2-40B4-BE49-F238E27FC236}">
              <a16:creationId xmlns:a16="http://schemas.microsoft.com/office/drawing/2014/main" id="{C61D0FE2-B87A-425D-B031-A6EF24467535}"/>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7938244" y="168236"/>
          <a:ext cx="1877187" cy="900000"/>
        </a:xfrm>
        <a:prstGeom prst="rect">
          <a:avLst/>
        </a:prstGeom>
        <a:noFill/>
        <a:ln>
          <a:noFill/>
        </a:ln>
      </xdr:spPr>
    </xdr:pic>
    <xdr:clientData/>
  </xdr:twoCellAnchor>
  <xdr:twoCellAnchor editAs="oneCell">
    <xdr:from>
      <xdr:col>2</xdr:col>
      <xdr:colOff>2930484</xdr:colOff>
      <xdr:row>0</xdr:row>
      <xdr:rowOff>0</xdr:rowOff>
    </xdr:from>
    <xdr:to>
      <xdr:col>5</xdr:col>
      <xdr:colOff>21234</xdr:colOff>
      <xdr:row>0</xdr:row>
      <xdr:rowOff>1134000</xdr:rowOff>
    </xdr:to>
    <xdr:pic>
      <xdr:nvPicPr>
        <xdr:cNvPr id="3" name="Picture 2">
          <a:extLst>
            <a:ext uri="{FF2B5EF4-FFF2-40B4-BE49-F238E27FC236}">
              <a16:creationId xmlns:a16="http://schemas.microsoft.com/office/drawing/2014/main" id="{7B0A983F-C505-4769-A2E9-AEA67DECCE4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25884" y="0"/>
          <a:ext cx="2520000" cy="1134000"/>
        </a:xfrm>
        <a:prstGeom prst="rect">
          <a:avLst/>
        </a:prstGeom>
      </xdr:spPr>
    </xdr:pic>
    <xdr:clientData/>
  </xdr:twoCellAnchor>
  <xdr:twoCellAnchor editAs="oneCell">
    <xdr:from>
      <xdr:col>0</xdr:col>
      <xdr:colOff>190500</xdr:colOff>
      <xdr:row>0</xdr:row>
      <xdr:rowOff>75086</xdr:rowOff>
    </xdr:from>
    <xdr:to>
      <xdr:col>2</xdr:col>
      <xdr:colOff>1829100</xdr:colOff>
      <xdr:row>0</xdr:row>
      <xdr:rowOff>1021036</xdr:rowOff>
    </xdr:to>
    <xdr:pic>
      <xdr:nvPicPr>
        <xdr:cNvPr id="4" name="Picture 3">
          <a:extLst>
            <a:ext uri="{FF2B5EF4-FFF2-40B4-BE49-F238E27FC236}">
              <a16:creationId xmlns:a16="http://schemas.microsoft.com/office/drawing/2014/main" id="{BB70EFE0-DC86-4BB9-876E-334FD466F1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75086"/>
          <a:ext cx="2934000" cy="93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4202-6194-40EC-A1D8-B836AD72C2F9}">
  <dimension ref="A1:N29"/>
  <sheetViews>
    <sheetView tabSelected="1" topLeftCell="A7" zoomScaleNormal="100" workbookViewId="0">
      <selection activeCell="A14" sqref="A14:G14"/>
    </sheetView>
  </sheetViews>
  <sheetFormatPr defaultRowHeight="14.5" x14ac:dyDescent="0.35"/>
  <cols>
    <col min="1" max="1" width="9.1796875" customWidth="1"/>
    <col min="2" max="2" width="10.1796875" customWidth="1"/>
    <col min="3" max="3" width="9.1796875" customWidth="1"/>
    <col min="4" max="4" width="11.453125" customWidth="1"/>
    <col min="5" max="6" width="9.1796875" customWidth="1"/>
    <col min="7" max="7" width="76.453125" customWidth="1"/>
  </cols>
  <sheetData>
    <row r="1" spans="1:14" s="2" customFormat="1" ht="90" customHeight="1" x14ac:dyDescent="0.35">
      <c r="A1" s="77"/>
      <c r="B1" s="75"/>
      <c r="C1" s="75"/>
      <c r="D1" s="75"/>
      <c r="E1" s="75"/>
      <c r="F1" s="75"/>
      <c r="G1" s="76"/>
    </row>
    <row r="2" spans="1:14" ht="35.25" customHeight="1" thickBot="1" x14ac:dyDescent="0.4">
      <c r="A2" s="83" t="s">
        <v>106</v>
      </c>
      <c r="B2" s="80"/>
      <c r="C2" s="80"/>
      <c r="D2" s="80"/>
      <c r="E2" s="80"/>
      <c r="F2" s="81"/>
      <c r="G2" s="82"/>
    </row>
    <row r="3" spans="1:14" x14ac:dyDescent="0.35">
      <c r="A3" s="86" t="s">
        <v>0</v>
      </c>
      <c r="B3" s="102" t="s">
        <v>117</v>
      </c>
      <c r="C3" s="43"/>
      <c r="D3" s="43"/>
      <c r="E3" s="43"/>
      <c r="F3" s="43"/>
      <c r="G3" s="44"/>
    </row>
    <row r="4" spans="1:14" ht="15" thickBot="1" x14ac:dyDescent="0.4">
      <c r="A4" s="87" t="s">
        <v>20</v>
      </c>
      <c r="B4" s="88">
        <v>44461</v>
      </c>
      <c r="C4" s="43"/>
      <c r="D4" s="43"/>
      <c r="E4" s="43"/>
      <c r="F4" s="43"/>
      <c r="G4" s="44"/>
    </row>
    <row r="5" spans="1:14" x14ac:dyDescent="0.35">
      <c r="A5" s="15"/>
      <c r="B5" s="43"/>
      <c r="C5" s="43"/>
      <c r="D5" s="43"/>
      <c r="E5" s="43"/>
      <c r="F5" s="43"/>
      <c r="G5" s="44"/>
    </row>
    <row r="6" spans="1:14" x14ac:dyDescent="0.35">
      <c r="A6" s="15" t="s">
        <v>104</v>
      </c>
      <c r="B6" s="43"/>
      <c r="C6" s="43"/>
      <c r="D6" s="43"/>
      <c r="E6" s="43"/>
      <c r="F6" s="43"/>
      <c r="G6" s="44"/>
    </row>
    <row r="7" spans="1:14" x14ac:dyDescent="0.35">
      <c r="A7" s="15" t="s">
        <v>72</v>
      </c>
      <c r="B7" s="43"/>
      <c r="C7" s="43"/>
      <c r="D7" s="43"/>
      <c r="E7" s="43"/>
      <c r="F7" s="43"/>
      <c r="G7" s="44"/>
    </row>
    <row r="8" spans="1:14" x14ac:dyDescent="0.35">
      <c r="A8" s="15" t="s">
        <v>73</v>
      </c>
      <c r="B8" s="43"/>
      <c r="C8" s="43"/>
      <c r="D8" s="43"/>
      <c r="E8" s="43"/>
      <c r="F8" s="43"/>
      <c r="G8" s="44"/>
    </row>
    <row r="9" spans="1:14" x14ac:dyDescent="0.35">
      <c r="A9" s="15" t="s">
        <v>74</v>
      </c>
      <c r="B9" s="43"/>
      <c r="C9" s="43"/>
      <c r="D9" s="43"/>
      <c r="E9" s="43"/>
      <c r="F9" s="43"/>
      <c r="G9" s="44"/>
    </row>
    <row r="10" spans="1:14" s="2" customFormat="1" x14ac:dyDescent="0.35">
      <c r="A10" s="15"/>
      <c r="B10" s="43"/>
      <c r="C10" s="43"/>
      <c r="D10" s="43"/>
      <c r="E10" s="43"/>
      <c r="F10" s="43"/>
      <c r="G10" s="44"/>
    </row>
    <row r="11" spans="1:14" x14ac:dyDescent="0.35">
      <c r="A11" s="15" t="s">
        <v>45</v>
      </c>
      <c r="B11" s="43"/>
      <c r="C11" s="43"/>
      <c r="D11" s="43"/>
      <c r="E11" s="43"/>
      <c r="F11" s="43"/>
      <c r="G11" s="44"/>
    </row>
    <row r="12" spans="1:14" s="2" customFormat="1" x14ac:dyDescent="0.35">
      <c r="A12" s="15" t="s">
        <v>75</v>
      </c>
      <c r="B12" s="43"/>
      <c r="C12" s="43"/>
      <c r="D12" s="43"/>
      <c r="E12" s="43"/>
      <c r="F12" s="43"/>
      <c r="G12" s="44"/>
    </row>
    <row r="13" spans="1:14" x14ac:dyDescent="0.35">
      <c r="A13" s="78" t="s">
        <v>76</v>
      </c>
      <c r="B13" s="43"/>
      <c r="C13" s="43"/>
      <c r="D13" s="43"/>
      <c r="E13" s="43"/>
      <c r="F13" s="43"/>
      <c r="G13" s="44"/>
    </row>
    <row r="14" spans="1:14" ht="54.75" customHeight="1" x14ac:dyDescent="0.35">
      <c r="A14" s="91" t="s">
        <v>105</v>
      </c>
      <c r="B14" s="92"/>
      <c r="C14" s="92"/>
      <c r="D14" s="92"/>
      <c r="E14" s="92"/>
      <c r="F14" s="92"/>
      <c r="G14" s="93"/>
      <c r="H14" s="20"/>
      <c r="I14" s="20"/>
      <c r="J14" s="20"/>
      <c r="K14" s="20"/>
      <c r="L14" s="20"/>
      <c r="M14" s="20"/>
      <c r="N14" s="20"/>
    </row>
    <row r="15" spans="1:14" ht="33" customHeight="1" x14ac:dyDescent="0.35">
      <c r="A15" s="91" t="s">
        <v>77</v>
      </c>
      <c r="B15" s="92"/>
      <c r="C15" s="92"/>
      <c r="D15" s="92"/>
      <c r="E15" s="92"/>
      <c r="F15" s="92"/>
      <c r="G15" s="93"/>
      <c r="H15" s="27"/>
      <c r="I15" s="27"/>
      <c r="J15" s="27"/>
      <c r="K15" s="27"/>
      <c r="L15" s="27"/>
      <c r="M15" s="27"/>
      <c r="N15" s="27"/>
    </row>
    <row r="16" spans="1:14" s="2" customFormat="1" ht="15.75" customHeight="1" x14ac:dyDescent="0.35">
      <c r="A16" s="91" t="s">
        <v>112</v>
      </c>
      <c r="B16" s="92"/>
      <c r="C16" s="92"/>
      <c r="D16" s="92"/>
      <c r="E16" s="92"/>
      <c r="F16" s="92"/>
      <c r="G16" s="93"/>
      <c r="H16" s="27"/>
      <c r="I16" s="27"/>
      <c r="J16" s="27"/>
      <c r="K16" s="27"/>
      <c r="L16" s="27"/>
      <c r="M16" s="27"/>
      <c r="N16" s="27"/>
    </row>
    <row r="17" spans="1:7" x14ac:dyDescent="0.35">
      <c r="A17" s="15"/>
      <c r="B17" s="43"/>
      <c r="C17" s="43"/>
      <c r="D17" s="43"/>
      <c r="E17" s="43"/>
      <c r="F17" s="43"/>
      <c r="G17" s="44"/>
    </row>
    <row r="18" spans="1:7" x14ac:dyDescent="0.35">
      <c r="A18" s="85" t="s">
        <v>46</v>
      </c>
      <c r="B18" s="43"/>
      <c r="C18" s="43"/>
      <c r="D18" s="43"/>
      <c r="E18" s="43"/>
      <c r="F18" s="43"/>
      <c r="G18" s="44"/>
    </row>
    <row r="19" spans="1:7" x14ac:dyDescent="0.35">
      <c r="A19" s="79" t="s">
        <v>78</v>
      </c>
      <c r="B19" s="43"/>
      <c r="C19" s="43"/>
      <c r="D19" s="43"/>
      <c r="E19" s="43"/>
      <c r="F19" s="43"/>
      <c r="G19" s="44"/>
    </row>
    <row r="20" spans="1:7" x14ac:dyDescent="0.35">
      <c r="A20" s="15" t="s">
        <v>107</v>
      </c>
      <c r="B20" s="43"/>
      <c r="C20" s="43"/>
      <c r="D20" s="43"/>
      <c r="E20" s="43"/>
      <c r="F20" s="43"/>
      <c r="G20" s="44"/>
    </row>
    <row r="21" spans="1:7" x14ac:dyDescent="0.35">
      <c r="A21" s="15" t="s">
        <v>79</v>
      </c>
      <c r="B21" s="43"/>
      <c r="C21" s="43"/>
      <c r="D21" s="43"/>
      <c r="E21" s="43"/>
      <c r="F21" s="43"/>
      <c r="G21" s="44"/>
    </row>
    <row r="22" spans="1:7" x14ac:dyDescent="0.35">
      <c r="A22" s="15"/>
      <c r="B22" s="43"/>
      <c r="C22" s="43"/>
      <c r="D22" s="43"/>
      <c r="E22" s="43"/>
      <c r="F22" s="43"/>
      <c r="G22" s="44"/>
    </row>
    <row r="23" spans="1:7" ht="15" thickBot="1" x14ac:dyDescent="0.4">
      <c r="A23" s="15"/>
      <c r="B23" s="43"/>
      <c r="C23" s="43"/>
      <c r="D23" s="43"/>
      <c r="E23" s="43"/>
      <c r="F23" s="43"/>
      <c r="G23" s="44"/>
    </row>
    <row r="24" spans="1:7" ht="15" thickBot="1" x14ac:dyDescent="0.4">
      <c r="A24" s="61" t="s">
        <v>69</v>
      </c>
      <c r="B24" s="62"/>
      <c r="C24" s="62"/>
      <c r="D24" s="62"/>
      <c r="E24" s="64"/>
      <c r="F24" s="46"/>
      <c r="G24" s="47"/>
    </row>
    <row r="25" spans="1:7" x14ac:dyDescent="0.35">
      <c r="A25" s="61" t="s">
        <v>48</v>
      </c>
      <c r="B25" s="62"/>
      <c r="C25" s="62"/>
      <c r="D25" s="63">
        <f>'Internal (Calculations)'!C29</f>
        <v>1.359513757053139</v>
      </c>
      <c r="E25" s="64" t="s">
        <v>25</v>
      </c>
      <c r="F25" s="46"/>
      <c r="G25" s="47"/>
    </row>
    <row r="26" spans="1:7" s="2" customFormat="1" ht="15" thickBot="1" x14ac:dyDescent="0.4">
      <c r="A26" s="65"/>
      <c r="B26" s="66"/>
      <c r="C26" s="66"/>
      <c r="D26" s="67">
        <f>D25*1000</f>
        <v>1359.513757053139</v>
      </c>
      <c r="E26" s="68" t="s">
        <v>47</v>
      </c>
      <c r="F26" s="46"/>
      <c r="G26" s="47"/>
    </row>
    <row r="27" spans="1:7" x14ac:dyDescent="0.35">
      <c r="A27" s="61" t="s">
        <v>33</v>
      </c>
      <c r="B27" s="62"/>
      <c r="C27" s="62"/>
      <c r="D27" s="69">
        <f>'Internal (Calculations)'!C32</f>
        <v>2648.0055691406201</v>
      </c>
      <c r="E27" s="64" t="str">
        <f>'Internal (Calculations)'!D32</f>
        <v>hours</v>
      </c>
      <c r="F27" s="46"/>
      <c r="G27" s="47"/>
    </row>
    <row r="28" spans="1:7" x14ac:dyDescent="0.35">
      <c r="A28" s="59"/>
      <c r="B28" s="60"/>
      <c r="C28" s="60"/>
      <c r="D28" s="70">
        <f>'Internal (Calculations)'!C33</f>
        <v>110.33356538085917</v>
      </c>
      <c r="E28" s="71" t="str">
        <f>'Internal (Calculations)'!D33</f>
        <v>days</v>
      </c>
      <c r="F28" s="46"/>
      <c r="G28" s="47"/>
    </row>
    <row r="29" spans="1:7" ht="15" thickBot="1" x14ac:dyDescent="0.4">
      <c r="A29" s="65"/>
      <c r="B29" s="66"/>
      <c r="C29" s="66"/>
      <c r="D29" s="67">
        <f>'Internal (Calculations)'!C34</f>
        <v>0.30228374076947717</v>
      </c>
      <c r="E29" s="68" t="str">
        <f>'Internal (Calculations)'!D34</f>
        <v>years</v>
      </c>
      <c r="F29" s="48"/>
      <c r="G29" s="49"/>
    </row>
  </sheetData>
  <sheetProtection algorithmName="SHA-512" hashValue="mxHF6sUZRhga3ADWo8b3dfouiXBeAjx/L7jkWXvZGVI/jM8nSzZl7d7kYNIzWLILXUL+l3h10S53MpWj4z6nkQ==" saltValue="VRTyNGRtWbT5jgiWU3ZtfA==" spinCount="100000" sheet="1" objects="1" scenarios="1" selectLockedCells="1" selectUnlockedCells="1"/>
  <mergeCells count="3">
    <mergeCell ref="A14:G14"/>
    <mergeCell ref="A15:G15"/>
    <mergeCell ref="A16:G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79A64-5225-4D81-AFFF-842E77A0E7D4}">
  <dimension ref="A1:Q610"/>
  <sheetViews>
    <sheetView topLeftCell="A28" zoomScale="93" zoomScaleNormal="93" workbookViewId="0">
      <selection activeCell="B12" sqref="B12"/>
    </sheetView>
  </sheetViews>
  <sheetFormatPr defaultRowHeight="14.5" x14ac:dyDescent="0.35"/>
  <cols>
    <col min="1" max="1" width="64.54296875" customWidth="1"/>
    <col min="2" max="2" width="40.54296875" customWidth="1"/>
    <col min="3" max="3" width="18.453125" customWidth="1"/>
    <col min="4" max="12" width="9.1796875" style="28"/>
    <col min="13" max="15" width="9.1796875" style="43"/>
    <col min="16" max="16" width="8.81640625" style="43" customWidth="1"/>
    <col min="17" max="17" width="9.1796875" style="43"/>
  </cols>
  <sheetData>
    <row r="1" spans="1:17" s="2" customFormat="1" ht="90" customHeight="1" thickBot="1" x14ac:dyDescent="0.4">
      <c r="A1" s="72"/>
      <c r="B1" s="18"/>
      <c r="C1" s="18"/>
      <c r="D1" s="73"/>
      <c r="E1" s="73"/>
      <c r="F1" s="73"/>
      <c r="G1" s="73"/>
      <c r="H1" s="73"/>
      <c r="I1" s="73"/>
      <c r="J1" s="73"/>
      <c r="K1" s="73"/>
      <c r="L1" s="74"/>
      <c r="M1" s="43"/>
      <c r="N1" s="43"/>
      <c r="O1" s="43"/>
      <c r="P1" s="43"/>
      <c r="Q1" s="43"/>
    </row>
    <row r="2" spans="1:17" ht="36" customHeight="1" thickBot="1" x14ac:dyDescent="0.4">
      <c r="A2" s="96" t="s">
        <v>106</v>
      </c>
      <c r="B2" s="97"/>
      <c r="C2" s="29"/>
      <c r="D2" s="29"/>
      <c r="E2" s="29"/>
      <c r="F2" s="29"/>
      <c r="G2" s="29"/>
      <c r="H2" s="29"/>
      <c r="I2" s="29"/>
      <c r="J2" s="29"/>
      <c r="K2" s="29"/>
      <c r="L2" s="30"/>
    </row>
    <row r="3" spans="1:17" x14ac:dyDescent="0.35">
      <c r="A3" s="5" t="s">
        <v>5</v>
      </c>
      <c r="B3" s="35" t="s">
        <v>2</v>
      </c>
      <c r="C3" s="13"/>
      <c r="D3" s="31"/>
      <c r="E3" s="31"/>
      <c r="F3" s="31"/>
      <c r="G3" s="31"/>
      <c r="H3" s="31"/>
      <c r="I3" s="31"/>
      <c r="J3" s="31"/>
      <c r="K3" s="31"/>
      <c r="L3" s="32"/>
    </row>
    <row r="4" spans="1:17" s="2" customFormat="1" x14ac:dyDescent="0.35">
      <c r="A4" s="4" t="s">
        <v>49</v>
      </c>
      <c r="B4" s="33">
        <f>VLOOKUP(B3,'Internal (Batteries)'!A1:B12,2,FALSE)</f>
        <v>3600</v>
      </c>
      <c r="C4" s="14" t="s">
        <v>51</v>
      </c>
      <c r="D4" s="31"/>
      <c r="E4" s="31"/>
      <c r="F4" s="31"/>
      <c r="G4" s="31"/>
      <c r="H4" s="31"/>
      <c r="I4" s="31"/>
      <c r="J4" s="31"/>
      <c r="K4" s="31"/>
      <c r="L4" s="32"/>
      <c r="M4" s="43"/>
      <c r="N4" s="43"/>
      <c r="O4" s="43"/>
      <c r="P4" s="43"/>
      <c r="Q4" s="43"/>
    </row>
    <row r="5" spans="1:17" s="2" customFormat="1" ht="15" thickBot="1" x14ac:dyDescent="0.4">
      <c r="A5" s="11" t="s">
        <v>60</v>
      </c>
      <c r="B5" s="36">
        <v>1</v>
      </c>
      <c r="C5" s="14"/>
      <c r="D5" s="31"/>
      <c r="E5" s="31"/>
      <c r="F5" s="31"/>
      <c r="G5" s="31"/>
      <c r="H5" s="31"/>
      <c r="I5" s="31"/>
      <c r="J5" s="31"/>
      <c r="K5" s="31"/>
      <c r="L5" s="32"/>
      <c r="M5" s="43"/>
      <c r="N5" s="43"/>
      <c r="O5" s="43"/>
      <c r="P5" s="43"/>
      <c r="Q5" s="43"/>
    </row>
    <row r="6" spans="1:17" s="2" customFormat="1" x14ac:dyDescent="0.35">
      <c r="A6" s="12" t="s">
        <v>50</v>
      </c>
      <c r="B6" s="34">
        <f>B5*B4</f>
        <v>3600</v>
      </c>
      <c r="C6" s="14" t="s">
        <v>51</v>
      </c>
      <c r="D6" s="31"/>
      <c r="E6" s="31"/>
      <c r="F6" s="31"/>
      <c r="G6" s="31"/>
      <c r="H6" s="31"/>
      <c r="I6" s="31"/>
      <c r="J6" s="31"/>
      <c r="K6" s="31"/>
      <c r="L6" s="32"/>
      <c r="M6" s="43"/>
      <c r="N6" s="43"/>
      <c r="O6" s="43"/>
      <c r="P6" s="43"/>
      <c r="Q6" s="43"/>
    </row>
    <row r="7" spans="1:17" ht="11.25" customHeight="1" x14ac:dyDescent="0.35">
      <c r="A7" s="4"/>
      <c r="B7" s="33"/>
      <c r="C7" s="14"/>
      <c r="D7" s="31"/>
      <c r="E7" s="31"/>
      <c r="F7" s="31"/>
      <c r="G7" s="31"/>
      <c r="H7" s="31"/>
      <c r="I7" s="31"/>
      <c r="J7" s="31"/>
      <c r="K7" s="31"/>
      <c r="L7" s="32"/>
    </row>
    <row r="8" spans="1:17" ht="16.5" customHeight="1" x14ac:dyDescent="0.35">
      <c r="A8" s="4" t="s">
        <v>7</v>
      </c>
      <c r="B8" s="33"/>
      <c r="C8" s="14"/>
      <c r="D8" s="31"/>
      <c r="E8" s="31"/>
      <c r="F8" s="31"/>
      <c r="G8" s="31"/>
      <c r="H8" s="31"/>
      <c r="I8" s="31"/>
      <c r="J8" s="31"/>
      <c r="K8" s="31"/>
      <c r="L8" s="32"/>
    </row>
    <row r="9" spans="1:17" x14ac:dyDescent="0.35">
      <c r="A9" s="4" t="s">
        <v>10</v>
      </c>
      <c r="B9" s="37" t="s">
        <v>113</v>
      </c>
      <c r="C9" s="14"/>
      <c r="D9" s="31"/>
      <c r="E9" s="31"/>
      <c r="F9" s="31"/>
      <c r="G9" s="31"/>
      <c r="H9" s="31"/>
      <c r="I9" s="31"/>
      <c r="J9" s="31"/>
      <c r="K9" s="31"/>
      <c r="L9" s="32"/>
    </row>
    <row r="10" spans="1:17" ht="13" customHeight="1" x14ac:dyDescent="0.35">
      <c r="A10" s="4"/>
      <c r="B10" s="33"/>
      <c r="C10" s="14"/>
      <c r="D10" s="31"/>
      <c r="E10" s="31"/>
      <c r="F10" s="31"/>
      <c r="G10" s="31"/>
      <c r="H10" s="31"/>
      <c r="I10" s="31"/>
      <c r="J10" s="31"/>
      <c r="K10" s="31"/>
      <c r="L10" s="32"/>
    </row>
    <row r="11" spans="1:17" ht="13.5" customHeight="1" x14ac:dyDescent="0.35">
      <c r="A11" s="4" t="s">
        <v>68</v>
      </c>
      <c r="B11" s="38">
        <v>16</v>
      </c>
      <c r="C11" s="14" t="s">
        <v>108</v>
      </c>
      <c r="D11" s="31"/>
      <c r="E11" s="31"/>
      <c r="F11" s="31"/>
      <c r="G11" s="31"/>
      <c r="H11" s="31"/>
      <c r="I11" s="31"/>
      <c r="J11" s="31"/>
      <c r="K11" s="31"/>
      <c r="L11" s="32"/>
    </row>
    <row r="12" spans="1:17" s="2" customFormat="1" ht="30" customHeight="1" x14ac:dyDescent="0.35">
      <c r="A12" s="6" t="s">
        <v>26</v>
      </c>
      <c r="B12" s="36">
        <v>0</v>
      </c>
      <c r="C12" s="84" t="s">
        <v>109</v>
      </c>
      <c r="D12" s="31"/>
      <c r="E12" s="31"/>
      <c r="F12" s="31"/>
      <c r="G12" s="31"/>
      <c r="H12" s="31"/>
      <c r="I12" s="31"/>
      <c r="J12" s="31"/>
      <c r="K12" s="31"/>
      <c r="L12" s="32"/>
      <c r="M12" s="43"/>
      <c r="N12" s="43"/>
      <c r="O12" s="43"/>
      <c r="P12" s="43"/>
      <c r="Q12" s="43"/>
    </row>
    <row r="13" spans="1:17" x14ac:dyDescent="0.35">
      <c r="A13" s="8" t="s">
        <v>19</v>
      </c>
      <c r="B13" s="39">
        <v>1</v>
      </c>
      <c r="C13" s="14" t="s">
        <v>55</v>
      </c>
      <c r="D13" s="31"/>
      <c r="E13" s="31"/>
      <c r="F13" s="31"/>
      <c r="G13" s="31"/>
      <c r="H13" s="31"/>
      <c r="I13" s="31"/>
      <c r="J13" s="31"/>
      <c r="K13" s="31"/>
      <c r="L13" s="32"/>
    </row>
    <row r="14" spans="1:17" x14ac:dyDescent="0.35">
      <c r="A14" s="9" t="s">
        <v>32</v>
      </c>
      <c r="B14" s="39">
        <v>3</v>
      </c>
      <c r="C14" s="14" t="s">
        <v>56</v>
      </c>
      <c r="D14" s="31"/>
      <c r="E14" s="31"/>
      <c r="F14" s="31"/>
      <c r="G14" s="31"/>
      <c r="H14" s="31"/>
      <c r="I14" s="31"/>
      <c r="J14" s="31"/>
      <c r="K14" s="31"/>
      <c r="L14" s="32"/>
    </row>
    <row r="15" spans="1:17" s="2" customFormat="1" x14ac:dyDescent="0.35">
      <c r="A15" s="9" t="s">
        <v>38</v>
      </c>
      <c r="B15" s="39">
        <v>1</v>
      </c>
      <c r="C15" s="14" t="s">
        <v>56</v>
      </c>
      <c r="D15" s="31"/>
      <c r="E15" s="31"/>
      <c r="F15" s="31"/>
      <c r="G15" s="31"/>
      <c r="H15" s="31"/>
      <c r="I15" s="31"/>
      <c r="J15" s="31"/>
      <c r="K15" s="31"/>
      <c r="L15" s="32"/>
      <c r="M15" s="43"/>
      <c r="N15" s="43"/>
      <c r="O15" s="43"/>
      <c r="P15" s="43"/>
      <c r="Q15" s="43"/>
    </row>
    <row r="16" spans="1:17" x14ac:dyDescent="0.35">
      <c r="A16" s="4" t="s">
        <v>12</v>
      </c>
      <c r="B16" s="38">
        <v>3</v>
      </c>
      <c r="C16" s="14" t="s">
        <v>56</v>
      </c>
      <c r="D16" s="31"/>
      <c r="E16" s="31"/>
      <c r="F16" s="31"/>
      <c r="G16" s="31"/>
      <c r="H16" s="31"/>
      <c r="I16" s="31"/>
      <c r="J16" s="31"/>
      <c r="K16" s="31"/>
      <c r="L16" s="32"/>
    </row>
    <row r="17" spans="1:17" s="2" customFormat="1" ht="16.5" customHeight="1" x14ac:dyDescent="0.35">
      <c r="A17" s="6"/>
      <c r="B17" s="41"/>
      <c r="C17" s="14"/>
      <c r="D17" s="31"/>
      <c r="E17" s="31"/>
      <c r="F17" s="31"/>
      <c r="G17" s="31"/>
      <c r="H17" s="31"/>
      <c r="I17" s="31"/>
      <c r="J17" s="31"/>
      <c r="K17" s="31"/>
      <c r="L17" s="32"/>
      <c r="M17" s="43"/>
      <c r="N17" s="43"/>
      <c r="O17" s="43"/>
      <c r="P17" s="43"/>
      <c r="Q17" s="43"/>
    </row>
    <row r="18" spans="1:17" x14ac:dyDescent="0.35">
      <c r="A18" s="4" t="s">
        <v>93</v>
      </c>
      <c r="B18" s="41"/>
      <c r="C18" s="14"/>
      <c r="D18" s="31"/>
      <c r="E18" s="31"/>
      <c r="F18" s="31"/>
      <c r="G18" s="31"/>
      <c r="H18" s="31"/>
      <c r="I18" s="31"/>
      <c r="J18" s="31"/>
      <c r="K18" s="31"/>
      <c r="L18" s="32"/>
    </row>
    <row r="19" spans="1:17" s="2" customFormat="1" x14ac:dyDescent="0.35">
      <c r="A19" s="7" t="s">
        <v>102</v>
      </c>
      <c r="B19" s="41"/>
      <c r="C19" s="14"/>
      <c r="D19" s="31"/>
      <c r="E19" s="31"/>
      <c r="F19" s="31"/>
      <c r="G19" s="31"/>
      <c r="H19" s="31"/>
      <c r="I19" s="31"/>
      <c r="J19" s="31"/>
      <c r="K19" s="31"/>
      <c r="L19" s="32"/>
      <c r="M19" s="43"/>
      <c r="N19" s="43"/>
      <c r="O19" s="43"/>
      <c r="P19" s="43"/>
      <c r="Q19" s="43"/>
    </row>
    <row r="20" spans="1:17" x14ac:dyDescent="0.35">
      <c r="A20" s="21" t="s">
        <v>11</v>
      </c>
      <c r="B20" s="39">
        <v>10</v>
      </c>
      <c r="C20" s="14" t="s">
        <v>52</v>
      </c>
      <c r="D20" s="31"/>
      <c r="E20" s="31"/>
      <c r="F20" s="31"/>
      <c r="G20" s="31"/>
      <c r="H20" s="31"/>
      <c r="I20" s="31"/>
      <c r="J20" s="31"/>
      <c r="K20" s="31"/>
      <c r="L20" s="32"/>
    </row>
    <row r="21" spans="1:17" x14ac:dyDescent="0.35">
      <c r="A21" s="21" t="s">
        <v>54</v>
      </c>
      <c r="B21" s="39">
        <v>60</v>
      </c>
      <c r="C21" s="14" t="s">
        <v>53</v>
      </c>
      <c r="D21" s="31"/>
      <c r="E21" s="31"/>
      <c r="F21" s="31"/>
      <c r="G21" s="31"/>
      <c r="H21" s="31"/>
      <c r="I21" s="31"/>
      <c r="J21" s="31"/>
      <c r="K21" s="31"/>
      <c r="L21" s="32"/>
    </row>
    <row r="22" spans="1:17" s="2" customFormat="1" x14ac:dyDescent="0.35">
      <c r="A22" s="7" t="s">
        <v>103</v>
      </c>
      <c r="B22" s="24"/>
      <c r="C22" s="14"/>
      <c r="D22" s="31"/>
      <c r="E22" s="31"/>
      <c r="F22" s="31"/>
      <c r="G22" s="31"/>
      <c r="H22" s="31"/>
      <c r="I22" s="31"/>
      <c r="J22" s="31"/>
      <c r="K22" s="31"/>
      <c r="L22" s="32"/>
      <c r="M22" s="43"/>
      <c r="N22" s="43"/>
      <c r="O22" s="43"/>
      <c r="P22" s="43"/>
      <c r="Q22" s="43"/>
    </row>
    <row r="23" spans="1:17" x14ac:dyDescent="0.35">
      <c r="A23" s="21" t="s">
        <v>17</v>
      </c>
      <c r="B23" s="39">
        <v>0</v>
      </c>
      <c r="C23" s="14" t="s">
        <v>52</v>
      </c>
      <c r="D23" s="31"/>
      <c r="E23" s="31"/>
      <c r="F23" s="31"/>
      <c r="G23" s="31"/>
      <c r="H23" s="31"/>
      <c r="I23" s="31"/>
      <c r="J23" s="31"/>
      <c r="K23" s="31"/>
      <c r="L23" s="32"/>
    </row>
    <row r="24" spans="1:17" x14ac:dyDescent="0.35">
      <c r="A24" s="21" t="s">
        <v>18</v>
      </c>
      <c r="B24" s="39">
        <v>200</v>
      </c>
      <c r="C24" s="14" t="s">
        <v>53</v>
      </c>
      <c r="D24" s="31"/>
      <c r="E24" s="31"/>
      <c r="F24" s="31"/>
      <c r="G24" s="31"/>
      <c r="H24" s="31"/>
      <c r="I24" s="31"/>
      <c r="J24" s="31"/>
      <c r="K24" s="31"/>
      <c r="L24" s="32"/>
    </row>
    <row r="25" spans="1:17" ht="9" customHeight="1" x14ac:dyDescent="0.35">
      <c r="A25" s="7"/>
      <c r="B25" s="41"/>
      <c r="C25" s="14"/>
      <c r="D25" s="31"/>
      <c r="E25" s="31"/>
      <c r="F25" s="31"/>
      <c r="G25" s="31"/>
      <c r="H25" s="31"/>
      <c r="I25" s="31"/>
      <c r="J25" s="31"/>
      <c r="K25" s="31"/>
      <c r="L25" s="32"/>
    </row>
    <row r="26" spans="1:17" x14ac:dyDescent="0.35">
      <c r="A26" s="9" t="s">
        <v>80</v>
      </c>
      <c r="B26" s="41"/>
      <c r="C26" s="14"/>
      <c r="D26" s="31"/>
      <c r="E26" s="31"/>
      <c r="F26" s="31"/>
      <c r="G26" s="31"/>
      <c r="H26" s="31"/>
      <c r="I26" s="31"/>
      <c r="J26" s="31"/>
      <c r="K26" s="31"/>
      <c r="L26" s="32"/>
    </row>
    <row r="27" spans="1:17" s="2" customFormat="1" x14ac:dyDescent="0.35">
      <c r="A27" s="10" t="s">
        <v>102</v>
      </c>
      <c r="B27" s="41"/>
      <c r="C27" s="14"/>
      <c r="D27" s="31"/>
      <c r="E27" s="31"/>
      <c r="F27" s="31"/>
      <c r="G27" s="31"/>
      <c r="H27" s="31"/>
      <c r="I27" s="31"/>
      <c r="J27" s="31"/>
      <c r="K27" s="31"/>
      <c r="L27" s="32"/>
      <c r="M27" s="43"/>
      <c r="N27" s="43"/>
      <c r="O27" s="43"/>
      <c r="P27" s="43"/>
      <c r="Q27" s="43"/>
    </row>
    <row r="28" spans="1:17" x14ac:dyDescent="0.35">
      <c r="A28" s="22" t="s">
        <v>11</v>
      </c>
      <c r="B28" s="39">
        <v>10</v>
      </c>
      <c r="C28" s="14" t="s">
        <v>52</v>
      </c>
      <c r="D28" s="31"/>
      <c r="E28" s="31"/>
      <c r="F28" s="31"/>
      <c r="G28" s="31"/>
      <c r="H28" s="31"/>
      <c r="I28" s="31"/>
      <c r="J28" s="31"/>
      <c r="K28" s="31"/>
      <c r="L28" s="32"/>
    </row>
    <row r="29" spans="1:17" x14ac:dyDescent="0.35">
      <c r="A29" s="22" t="s">
        <v>57</v>
      </c>
      <c r="B29" s="39">
        <v>1000</v>
      </c>
      <c r="C29" s="14" t="s">
        <v>53</v>
      </c>
      <c r="D29" s="31"/>
      <c r="E29" s="31"/>
      <c r="F29" s="31"/>
      <c r="G29" s="31"/>
      <c r="H29" s="31"/>
      <c r="I29" s="31"/>
      <c r="J29" s="31"/>
      <c r="K29" s="31"/>
      <c r="L29" s="32"/>
    </row>
    <row r="30" spans="1:17" s="2" customFormat="1" x14ac:dyDescent="0.35">
      <c r="A30" s="10" t="s">
        <v>103</v>
      </c>
      <c r="B30" s="24"/>
      <c r="C30" s="14"/>
      <c r="D30" s="31"/>
      <c r="E30" s="31"/>
      <c r="F30" s="31"/>
      <c r="G30" s="31"/>
      <c r="H30" s="31"/>
      <c r="I30" s="31"/>
      <c r="J30" s="31"/>
      <c r="K30" s="31"/>
      <c r="L30" s="32"/>
      <c r="M30" s="43"/>
      <c r="N30" s="43"/>
      <c r="O30" s="43"/>
      <c r="P30" s="43"/>
      <c r="Q30" s="43"/>
    </row>
    <row r="31" spans="1:17" x14ac:dyDescent="0.35">
      <c r="A31" s="22" t="s">
        <v>17</v>
      </c>
      <c r="B31" s="40">
        <v>10</v>
      </c>
      <c r="C31" s="14" t="s">
        <v>52</v>
      </c>
      <c r="D31" s="31"/>
      <c r="E31" s="31"/>
      <c r="F31" s="31"/>
      <c r="G31" s="31"/>
      <c r="H31" s="31"/>
      <c r="I31" s="31"/>
      <c r="J31" s="31"/>
      <c r="K31" s="31"/>
      <c r="L31" s="32"/>
    </row>
    <row r="32" spans="1:17" x14ac:dyDescent="0.35">
      <c r="A32" s="22" t="s">
        <v>18</v>
      </c>
      <c r="B32" s="40">
        <v>1</v>
      </c>
      <c r="C32" s="14" t="s">
        <v>53</v>
      </c>
      <c r="D32" s="31"/>
      <c r="E32" s="31"/>
      <c r="F32" s="31"/>
      <c r="G32" s="31"/>
      <c r="H32" s="31"/>
      <c r="I32" s="31"/>
      <c r="J32" s="31"/>
      <c r="K32" s="31"/>
      <c r="L32" s="32"/>
    </row>
    <row r="33" spans="1:17" ht="8.25" customHeight="1" x14ac:dyDescent="0.35">
      <c r="A33" s="4"/>
      <c r="B33" s="33"/>
      <c r="C33" s="14"/>
      <c r="D33" s="31"/>
      <c r="E33" s="31"/>
      <c r="F33" s="31"/>
      <c r="G33" s="31"/>
      <c r="H33" s="31"/>
      <c r="I33" s="31"/>
      <c r="J33" s="31"/>
      <c r="K33" s="31"/>
      <c r="L33" s="32"/>
    </row>
    <row r="34" spans="1:17" x14ac:dyDescent="0.35">
      <c r="A34" s="4" t="s">
        <v>16</v>
      </c>
      <c r="B34" s="42"/>
      <c r="C34" s="14"/>
      <c r="D34" s="31"/>
      <c r="E34" s="31"/>
      <c r="F34" s="31"/>
      <c r="G34" s="31"/>
      <c r="H34" s="31"/>
      <c r="I34" s="31"/>
      <c r="J34" s="31"/>
      <c r="K34" s="31"/>
      <c r="L34" s="32"/>
    </row>
    <row r="35" spans="1:17" s="2" customFormat="1" x14ac:dyDescent="0.35">
      <c r="A35" s="7" t="s">
        <v>102</v>
      </c>
      <c r="B35" s="42"/>
      <c r="C35" s="14"/>
      <c r="D35" s="31"/>
      <c r="E35" s="31"/>
      <c r="F35" s="31"/>
      <c r="G35" s="31"/>
      <c r="H35" s="31"/>
      <c r="I35" s="31"/>
      <c r="J35" s="31"/>
      <c r="K35" s="31"/>
      <c r="L35" s="32"/>
      <c r="M35" s="43"/>
      <c r="N35" s="43"/>
      <c r="O35" s="43"/>
      <c r="P35" s="43"/>
      <c r="Q35" s="43"/>
    </row>
    <row r="36" spans="1:17" x14ac:dyDescent="0.35">
      <c r="A36" s="21" t="s">
        <v>85</v>
      </c>
      <c r="B36" s="38">
        <v>10</v>
      </c>
      <c r="C36" s="14" t="s">
        <v>52</v>
      </c>
      <c r="D36" s="31"/>
      <c r="E36" s="31"/>
      <c r="F36" s="31"/>
      <c r="G36" s="31"/>
      <c r="H36" s="31"/>
      <c r="I36" s="31"/>
      <c r="J36" s="31"/>
      <c r="K36" s="31"/>
      <c r="L36" s="32"/>
    </row>
    <row r="37" spans="1:17" x14ac:dyDescent="0.35">
      <c r="A37" s="21" t="s">
        <v>84</v>
      </c>
      <c r="B37" s="38">
        <v>200</v>
      </c>
      <c r="C37" s="14" t="s">
        <v>53</v>
      </c>
      <c r="D37" s="31"/>
      <c r="E37" s="31"/>
      <c r="F37" s="31"/>
      <c r="G37" s="31"/>
      <c r="H37" s="31"/>
      <c r="I37" s="31"/>
      <c r="J37" s="31"/>
      <c r="K37" s="31"/>
      <c r="L37" s="32"/>
    </row>
    <row r="38" spans="1:17" s="2" customFormat="1" x14ac:dyDescent="0.35">
      <c r="A38" s="21" t="s">
        <v>82</v>
      </c>
      <c r="B38" s="38">
        <v>1</v>
      </c>
      <c r="C38" s="14" t="s">
        <v>52</v>
      </c>
      <c r="D38" s="31"/>
      <c r="E38" s="31"/>
      <c r="F38" s="31"/>
      <c r="G38" s="31"/>
      <c r="H38" s="31"/>
      <c r="I38" s="31"/>
      <c r="J38" s="31"/>
      <c r="K38" s="31"/>
      <c r="L38" s="32"/>
      <c r="M38" s="43"/>
      <c r="N38" s="43"/>
      <c r="O38" s="43"/>
      <c r="P38" s="43"/>
      <c r="Q38" s="43"/>
    </row>
    <row r="39" spans="1:17" x14ac:dyDescent="0.35">
      <c r="A39" s="21" t="s">
        <v>83</v>
      </c>
      <c r="B39" s="38">
        <v>200</v>
      </c>
      <c r="C39" s="14" t="s">
        <v>53</v>
      </c>
      <c r="D39" s="31"/>
      <c r="E39" s="31"/>
      <c r="F39" s="31"/>
      <c r="G39" s="31"/>
      <c r="H39" s="31"/>
      <c r="I39" s="31"/>
      <c r="J39" s="31"/>
      <c r="K39" s="31"/>
      <c r="L39" s="32"/>
    </row>
    <row r="40" spans="1:17" s="2" customFormat="1" x14ac:dyDescent="0.35">
      <c r="A40" s="7" t="s">
        <v>103</v>
      </c>
      <c r="B40" s="23"/>
      <c r="C40" s="14"/>
      <c r="D40" s="31"/>
      <c r="E40" s="31"/>
      <c r="F40" s="31"/>
      <c r="G40" s="31"/>
      <c r="H40" s="31"/>
      <c r="I40" s="31"/>
      <c r="J40" s="31"/>
      <c r="K40" s="31"/>
      <c r="L40" s="32"/>
      <c r="M40" s="43"/>
      <c r="N40" s="43"/>
      <c r="O40" s="43"/>
      <c r="P40" s="43"/>
      <c r="Q40" s="43"/>
    </row>
    <row r="41" spans="1:17" x14ac:dyDescent="0.35">
      <c r="A41" s="21" t="s">
        <v>98</v>
      </c>
      <c r="B41" s="38">
        <v>1</v>
      </c>
      <c r="C41" s="14" t="s">
        <v>52</v>
      </c>
      <c r="D41" s="31"/>
      <c r="E41" s="31"/>
      <c r="F41" s="31"/>
      <c r="G41" s="31"/>
      <c r="H41" s="31"/>
      <c r="I41" s="31"/>
      <c r="J41" s="31"/>
      <c r="K41" s="31"/>
      <c r="L41" s="32"/>
    </row>
    <row r="42" spans="1:17" s="2" customFormat="1" x14ac:dyDescent="0.35">
      <c r="A42" s="21" t="s">
        <v>99</v>
      </c>
      <c r="B42" s="38">
        <v>200</v>
      </c>
      <c r="C42" s="14" t="s">
        <v>53</v>
      </c>
      <c r="D42" s="31"/>
      <c r="E42" s="31"/>
      <c r="F42" s="31"/>
      <c r="G42" s="31"/>
      <c r="H42" s="31"/>
      <c r="I42" s="31"/>
      <c r="J42" s="31"/>
      <c r="K42" s="31"/>
      <c r="L42" s="32"/>
      <c r="M42" s="43"/>
      <c r="N42" s="43"/>
      <c r="O42" s="43"/>
      <c r="P42" s="43"/>
      <c r="Q42" s="43"/>
    </row>
    <row r="43" spans="1:17" x14ac:dyDescent="0.35">
      <c r="A43" s="21" t="s">
        <v>100</v>
      </c>
      <c r="B43" s="38">
        <v>1</v>
      </c>
      <c r="C43" s="14" t="s">
        <v>52</v>
      </c>
      <c r="D43" s="31"/>
      <c r="E43" s="31"/>
      <c r="F43" s="31"/>
      <c r="G43" s="31"/>
      <c r="H43" s="31"/>
      <c r="I43" s="31"/>
      <c r="J43" s="31"/>
      <c r="K43" s="31"/>
      <c r="L43" s="32"/>
    </row>
    <row r="44" spans="1:17" x14ac:dyDescent="0.35">
      <c r="A44" s="21" t="s">
        <v>101</v>
      </c>
      <c r="B44" s="38">
        <v>200</v>
      </c>
      <c r="C44" s="14" t="s">
        <v>53</v>
      </c>
      <c r="D44" s="31"/>
      <c r="E44" s="31"/>
      <c r="F44" s="31"/>
      <c r="G44" s="31"/>
      <c r="H44" s="31"/>
      <c r="I44" s="31"/>
      <c r="J44" s="31"/>
      <c r="K44" s="31"/>
      <c r="L44" s="32"/>
    </row>
    <row r="45" spans="1:17" x14ac:dyDescent="0.35">
      <c r="A45" s="94" t="str">
        <f>IF((B15+B14)/B29+1/B21&gt;5,"WARNING - POSSIBLE CONGESTION DUE TO TOO MUCH TRAFFIC TO BORDER ROUTER","")</f>
        <v/>
      </c>
      <c r="B45" s="95"/>
      <c r="C45" s="3"/>
      <c r="D45" s="31"/>
      <c r="E45" s="31"/>
      <c r="F45" s="31"/>
      <c r="G45" s="31"/>
      <c r="H45" s="31"/>
      <c r="I45" s="31"/>
      <c r="J45" s="31"/>
      <c r="K45" s="31"/>
      <c r="L45" s="32"/>
    </row>
    <row r="46" spans="1:17" ht="15" thickBot="1" x14ac:dyDescent="0.4">
      <c r="A46" s="94"/>
      <c r="B46" s="95"/>
      <c r="C46" s="3"/>
      <c r="D46" s="31"/>
      <c r="E46" s="31"/>
      <c r="F46" s="31"/>
      <c r="G46" s="31"/>
      <c r="H46" s="31"/>
      <c r="I46" s="31"/>
      <c r="J46" s="31"/>
      <c r="K46" s="31"/>
      <c r="L46" s="32"/>
    </row>
    <row r="47" spans="1:17" x14ac:dyDescent="0.35">
      <c r="A47" s="50" t="str">
        <f>Summary!A25</f>
        <v>Average current consumption</v>
      </c>
      <c r="B47" s="51">
        <f>Summary!D25</f>
        <v>1.359513757053139</v>
      </c>
      <c r="C47" s="52" t="str">
        <f>Summary!E25</f>
        <v>mA</v>
      </c>
      <c r="D47" s="46"/>
      <c r="E47" s="46"/>
      <c r="F47" s="46"/>
      <c r="G47" s="46"/>
      <c r="H47" s="46"/>
      <c r="I47" s="46"/>
      <c r="J47" s="46"/>
      <c r="K47" s="46"/>
      <c r="L47" s="47"/>
    </row>
    <row r="48" spans="1:17" ht="15" thickBot="1" x14ac:dyDescent="0.4">
      <c r="A48" s="53"/>
      <c r="B48" s="54">
        <f>Summary!D26</f>
        <v>1359.513757053139</v>
      </c>
      <c r="C48" s="55" t="str">
        <f>Summary!E26</f>
        <v>uA</v>
      </c>
      <c r="D48" s="46"/>
      <c r="E48" s="46"/>
      <c r="F48" s="46"/>
      <c r="G48" s="46"/>
      <c r="H48" s="46"/>
      <c r="I48" s="46"/>
      <c r="J48" s="46"/>
      <c r="K48" s="46"/>
      <c r="L48" s="47"/>
    </row>
    <row r="49" spans="1:12" x14ac:dyDescent="0.35">
      <c r="A49" s="56" t="str">
        <f>Summary!A27</f>
        <v>Estimated battery lifetime</v>
      </c>
      <c r="B49" s="57">
        <f>Summary!D27</f>
        <v>2648.0055691406201</v>
      </c>
      <c r="C49" s="58" t="str">
        <f>Summary!E27</f>
        <v>hours</v>
      </c>
      <c r="D49" s="46"/>
      <c r="E49" s="46"/>
      <c r="F49" s="46"/>
      <c r="G49" s="46"/>
      <c r="H49" s="46"/>
      <c r="I49" s="46"/>
      <c r="J49" s="46"/>
      <c r="K49" s="46"/>
      <c r="L49" s="47"/>
    </row>
    <row r="50" spans="1:12" x14ac:dyDescent="0.35">
      <c r="A50" s="56"/>
      <c r="B50" s="57">
        <f>Summary!D28</f>
        <v>110.33356538085917</v>
      </c>
      <c r="C50" s="58" t="str">
        <f>Summary!E28</f>
        <v>days</v>
      </c>
      <c r="D50" s="46"/>
      <c r="E50" s="46"/>
      <c r="F50" s="46"/>
      <c r="G50" s="46"/>
      <c r="H50" s="46"/>
      <c r="I50" s="46"/>
      <c r="J50" s="46"/>
      <c r="K50" s="46"/>
      <c r="L50" s="47"/>
    </row>
    <row r="51" spans="1:12" ht="15" thickBot="1" x14ac:dyDescent="0.4">
      <c r="A51" s="53"/>
      <c r="B51" s="54">
        <f>Summary!D29</f>
        <v>0.30228374076947717</v>
      </c>
      <c r="C51" s="55" t="str">
        <f>Summary!E29</f>
        <v>years</v>
      </c>
      <c r="D51" s="48"/>
      <c r="E51" s="48"/>
      <c r="F51" s="48"/>
      <c r="G51" s="48"/>
      <c r="H51" s="48"/>
      <c r="I51" s="48"/>
      <c r="J51" s="48"/>
      <c r="K51" s="48"/>
      <c r="L51" s="49"/>
    </row>
    <row r="52" spans="1:12" x14ac:dyDescent="0.35">
      <c r="D52" s="45"/>
      <c r="E52" s="45"/>
      <c r="F52" s="45"/>
      <c r="G52" s="45"/>
      <c r="H52" s="45"/>
      <c r="I52" s="45"/>
      <c r="J52" s="45"/>
      <c r="K52" s="45"/>
      <c r="L52" s="45"/>
    </row>
    <row r="53" spans="1:12" x14ac:dyDescent="0.35">
      <c r="D53" s="45"/>
      <c r="E53" s="45"/>
      <c r="F53" s="45"/>
      <c r="G53" s="45"/>
      <c r="H53" s="45"/>
      <c r="I53" s="45"/>
      <c r="J53" s="45"/>
      <c r="K53" s="45"/>
      <c r="L53" s="45"/>
    </row>
    <row r="54" spans="1:12" x14ac:dyDescent="0.35">
      <c r="D54" s="45"/>
      <c r="E54" s="45"/>
      <c r="F54" s="45"/>
      <c r="G54" s="45"/>
      <c r="H54" s="45"/>
      <c r="I54" s="45"/>
      <c r="J54" s="45"/>
      <c r="K54" s="45"/>
      <c r="L54" s="45"/>
    </row>
    <row r="55" spans="1:12" x14ac:dyDescent="0.35">
      <c r="B55" s="2"/>
      <c r="D55" s="45"/>
      <c r="E55" s="45"/>
      <c r="F55" s="45"/>
      <c r="G55" s="45"/>
      <c r="H55" s="45"/>
      <c r="I55" s="45"/>
      <c r="J55" s="45"/>
      <c r="K55" s="45"/>
      <c r="L55" s="45"/>
    </row>
    <row r="56" spans="1:12" x14ac:dyDescent="0.35">
      <c r="D56" s="45"/>
      <c r="E56" s="45"/>
      <c r="F56" s="45"/>
      <c r="G56" s="45"/>
      <c r="H56" s="45"/>
      <c r="I56" s="45"/>
      <c r="J56" s="45"/>
      <c r="K56" s="45"/>
      <c r="L56" s="45"/>
    </row>
    <row r="57" spans="1:12" x14ac:dyDescent="0.35">
      <c r="D57" s="45"/>
      <c r="E57" s="45"/>
      <c r="F57" s="45"/>
      <c r="G57" s="45"/>
      <c r="H57" s="45"/>
      <c r="I57" s="45"/>
      <c r="J57" s="45"/>
      <c r="K57" s="45"/>
      <c r="L57" s="45"/>
    </row>
    <row r="58" spans="1:12" x14ac:dyDescent="0.35">
      <c r="D58" s="45"/>
      <c r="E58" s="45"/>
      <c r="F58" s="45"/>
      <c r="G58" s="45"/>
      <c r="H58" s="45"/>
      <c r="I58" s="45"/>
      <c r="J58" s="45"/>
      <c r="K58" s="45"/>
      <c r="L58" s="45"/>
    </row>
    <row r="59" spans="1:12" x14ac:dyDescent="0.35">
      <c r="D59" s="45"/>
      <c r="E59" s="45"/>
      <c r="F59" s="45"/>
      <c r="G59" s="45"/>
      <c r="H59" s="45"/>
      <c r="I59" s="45"/>
      <c r="J59" s="45"/>
      <c r="K59" s="45"/>
      <c r="L59" s="45"/>
    </row>
    <row r="60" spans="1:12" x14ac:dyDescent="0.35">
      <c r="D60" s="45"/>
      <c r="E60" s="45"/>
      <c r="F60" s="45"/>
      <c r="G60" s="45"/>
      <c r="H60" s="45"/>
      <c r="I60" s="45"/>
      <c r="J60" s="45"/>
      <c r="K60" s="45"/>
      <c r="L60" s="45"/>
    </row>
    <row r="61" spans="1:12" x14ac:dyDescent="0.35">
      <c r="D61" s="45"/>
      <c r="E61" s="45"/>
      <c r="F61" s="45"/>
      <c r="G61" s="45"/>
      <c r="H61" s="45"/>
      <c r="I61" s="45"/>
      <c r="J61" s="45"/>
      <c r="K61" s="45"/>
      <c r="L61" s="45"/>
    </row>
    <row r="62" spans="1:12" x14ac:dyDescent="0.35">
      <c r="D62" s="45"/>
      <c r="E62" s="45"/>
      <c r="F62" s="45"/>
      <c r="G62" s="45"/>
      <c r="H62" s="45"/>
      <c r="I62" s="45"/>
      <c r="J62" s="45"/>
      <c r="K62" s="45"/>
      <c r="L62" s="45"/>
    </row>
    <row r="63" spans="1:12" x14ac:dyDescent="0.35">
      <c r="D63" s="45"/>
      <c r="E63" s="45"/>
      <c r="F63" s="45"/>
      <c r="G63" s="45"/>
      <c r="H63" s="45"/>
      <c r="I63" s="45"/>
      <c r="J63" s="45"/>
      <c r="K63" s="45"/>
      <c r="L63" s="45"/>
    </row>
    <row r="64" spans="1:12" x14ac:dyDescent="0.35">
      <c r="D64" s="45"/>
      <c r="E64" s="45"/>
      <c r="F64" s="45"/>
      <c r="G64" s="45"/>
      <c r="H64" s="45"/>
      <c r="I64" s="45"/>
      <c r="J64" s="45"/>
      <c r="K64" s="45"/>
      <c r="L64" s="45"/>
    </row>
    <row r="65" spans="4:12" x14ac:dyDescent="0.35">
      <c r="D65" s="45"/>
      <c r="E65" s="45"/>
      <c r="F65" s="45"/>
      <c r="G65" s="45"/>
      <c r="H65" s="45"/>
      <c r="I65" s="45"/>
      <c r="J65" s="45"/>
      <c r="K65" s="45"/>
      <c r="L65" s="45"/>
    </row>
    <row r="66" spans="4:12" x14ac:dyDescent="0.35">
      <c r="D66" s="45"/>
      <c r="E66" s="45"/>
      <c r="F66" s="45"/>
      <c r="G66" s="45"/>
      <c r="H66" s="45"/>
      <c r="I66" s="45"/>
      <c r="J66" s="45"/>
      <c r="K66" s="45"/>
      <c r="L66" s="45"/>
    </row>
    <row r="67" spans="4:12" x14ac:dyDescent="0.35">
      <c r="D67" s="45"/>
      <c r="E67" s="45"/>
      <c r="F67" s="45"/>
      <c r="G67" s="45"/>
      <c r="H67" s="45"/>
      <c r="I67" s="45"/>
      <c r="J67" s="45"/>
      <c r="K67" s="45"/>
      <c r="L67" s="45"/>
    </row>
    <row r="68" spans="4:12" x14ac:dyDescent="0.35">
      <c r="D68" s="45"/>
      <c r="E68" s="45"/>
      <c r="F68" s="45"/>
      <c r="G68" s="45"/>
      <c r="H68" s="45"/>
      <c r="I68" s="45"/>
      <c r="J68" s="45"/>
      <c r="K68" s="45"/>
      <c r="L68" s="45"/>
    </row>
    <row r="69" spans="4:12" x14ac:dyDescent="0.35">
      <c r="D69" s="45"/>
      <c r="E69" s="45"/>
      <c r="F69" s="45"/>
      <c r="G69" s="45"/>
      <c r="H69" s="45"/>
      <c r="I69" s="45"/>
      <c r="J69" s="45"/>
      <c r="K69" s="45"/>
      <c r="L69" s="45"/>
    </row>
    <row r="70" spans="4:12" x14ac:dyDescent="0.35">
      <c r="D70" s="45"/>
      <c r="E70" s="45"/>
      <c r="F70" s="45"/>
      <c r="G70" s="45"/>
      <c r="H70" s="45"/>
      <c r="I70" s="45"/>
      <c r="J70" s="45"/>
      <c r="K70" s="45"/>
      <c r="L70" s="45"/>
    </row>
    <row r="71" spans="4:12" x14ac:dyDescent="0.35">
      <c r="D71" s="45"/>
      <c r="E71" s="45"/>
      <c r="F71" s="45"/>
      <c r="G71" s="45"/>
      <c r="H71" s="45"/>
      <c r="I71" s="45"/>
      <c r="J71" s="45"/>
      <c r="K71" s="45"/>
      <c r="L71" s="45"/>
    </row>
    <row r="72" spans="4:12" x14ac:dyDescent="0.35">
      <c r="D72" s="45"/>
      <c r="E72" s="45"/>
      <c r="F72" s="45"/>
      <c r="G72" s="45"/>
      <c r="H72" s="45"/>
      <c r="I72" s="45"/>
      <c r="J72" s="45"/>
      <c r="K72" s="45"/>
      <c r="L72" s="45"/>
    </row>
    <row r="73" spans="4:12" x14ac:dyDescent="0.35">
      <c r="D73" s="45"/>
      <c r="E73" s="45"/>
      <c r="F73" s="45"/>
      <c r="G73" s="45"/>
      <c r="H73" s="45"/>
      <c r="I73" s="45"/>
      <c r="J73" s="45"/>
      <c r="K73" s="45"/>
      <c r="L73" s="45"/>
    </row>
    <row r="74" spans="4:12" x14ac:dyDescent="0.35">
      <c r="D74" s="45"/>
      <c r="E74" s="45"/>
      <c r="F74" s="45"/>
      <c r="G74" s="45"/>
      <c r="H74" s="45"/>
      <c r="I74" s="45"/>
      <c r="J74" s="45"/>
      <c r="K74" s="45"/>
      <c r="L74" s="45"/>
    </row>
    <row r="75" spans="4:12" x14ac:dyDescent="0.35">
      <c r="D75" s="45"/>
      <c r="E75" s="45"/>
      <c r="F75" s="45"/>
      <c r="G75" s="45"/>
      <c r="H75" s="45"/>
      <c r="I75" s="45"/>
      <c r="J75" s="45"/>
      <c r="K75" s="45"/>
      <c r="L75" s="45"/>
    </row>
    <row r="76" spans="4:12" x14ac:dyDescent="0.35">
      <c r="D76" s="45"/>
      <c r="E76" s="45"/>
      <c r="F76" s="45"/>
      <c r="G76" s="45"/>
      <c r="H76" s="45"/>
      <c r="I76" s="45"/>
      <c r="J76" s="45"/>
      <c r="K76" s="45"/>
      <c r="L76" s="45"/>
    </row>
    <row r="77" spans="4:12" x14ac:dyDescent="0.35">
      <c r="D77" s="45"/>
      <c r="E77" s="45"/>
      <c r="F77" s="45"/>
      <c r="G77" s="45"/>
      <c r="H77" s="45"/>
      <c r="I77" s="45"/>
      <c r="J77" s="45"/>
      <c r="K77" s="45"/>
      <c r="L77" s="45"/>
    </row>
    <row r="78" spans="4:12" x14ac:dyDescent="0.35">
      <c r="D78" s="45"/>
      <c r="E78" s="45"/>
      <c r="F78" s="45"/>
      <c r="G78" s="45"/>
      <c r="H78" s="45"/>
      <c r="I78" s="45"/>
      <c r="J78" s="45"/>
      <c r="K78" s="45"/>
      <c r="L78" s="45"/>
    </row>
    <row r="79" spans="4:12" x14ac:dyDescent="0.35">
      <c r="D79" s="45"/>
      <c r="E79" s="45"/>
      <c r="F79" s="45"/>
      <c r="G79" s="45"/>
      <c r="H79" s="45"/>
      <c r="I79" s="45"/>
      <c r="J79" s="45"/>
      <c r="K79" s="45"/>
      <c r="L79" s="45"/>
    </row>
    <row r="80" spans="4:12" x14ac:dyDescent="0.35">
      <c r="D80" s="45"/>
      <c r="E80" s="45"/>
      <c r="F80" s="45"/>
      <c r="G80" s="45"/>
      <c r="H80" s="45"/>
      <c r="I80" s="45"/>
      <c r="J80" s="45"/>
      <c r="K80" s="45"/>
      <c r="L80" s="45"/>
    </row>
    <row r="81" spans="4:12" x14ac:dyDescent="0.35">
      <c r="D81" s="45"/>
      <c r="E81" s="45"/>
      <c r="F81" s="45"/>
      <c r="G81" s="45"/>
      <c r="H81" s="45"/>
      <c r="I81" s="45"/>
      <c r="J81" s="45"/>
      <c r="K81" s="45"/>
      <c r="L81" s="45"/>
    </row>
    <row r="82" spans="4:12" x14ac:dyDescent="0.35">
      <c r="D82" s="45"/>
      <c r="E82" s="45"/>
      <c r="F82" s="45"/>
      <c r="G82" s="45"/>
      <c r="H82" s="45"/>
      <c r="I82" s="45"/>
      <c r="J82" s="45"/>
      <c r="K82" s="45"/>
      <c r="L82" s="45"/>
    </row>
    <row r="83" spans="4:12" x14ac:dyDescent="0.35">
      <c r="D83" s="45"/>
      <c r="E83" s="45"/>
      <c r="F83" s="45"/>
      <c r="G83" s="45"/>
      <c r="H83" s="45"/>
      <c r="I83" s="45"/>
      <c r="J83" s="45"/>
      <c r="K83" s="45"/>
      <c r="L83" s="45"/>
    </row>
    <row r="84" spans="4:12" x14ac:dyDescent="0.35">
      <c r="D84" s="45"/>
      <c r="E84" s="45"/>
      <c r="F84" s="45"/>
      <c r="G84" s="45"/>
      <c r="H84" s="45"/>
      <c r="I84" s="45"/>
      <c r="J84" s="45"/>
      <c r="K84" s="45"/>
      <c r="L84" s="45"/>
    </row>
    <row r="85" spans="4:12" x14ac:dyDescent="0.35">
      <c r="D85" s="45"/>
      <c r="E85" s="45"/>
      <c r="F85" s="45"/>
      <c r="G85" s="45"/>
      <c r="H85" s="45"/>
      <c r="I85" s="45"/>
      <c r="J85" s="45"/>
      <c r="K85" s="45"/>
      <c r="L85" s="45"/>
    </row>
    <row r="86" spans="4:12" x14ac:dyDescent="0.35">
      <c r="D86" s="45"/>
      <c r="E86" s="45"/>
      <c r="F86" s="45"/>
      <c r="G86" s="45"/>
      <c r="H86" s="45"/>
      <c r="I86" s="45"/>
      <c r="J86" s="45"/>
      <c r="K86" s="45"/>
      <c r="L86" s="45"/>
    </row>
    <row r="87" spans="4:12" x14ac:dyDescent="0.35">
      <c r="D87" s="45"/>
      <c r="E87" s="45"/>
      <c r="F87" s="45"/>
      <c r="G87" s="45"/>
      <c r="H87" s="45"/>
      <c r="I87" s="45"/>
      <c r="J87" s="45"/>
      <c r="K87" s="45"/>
      <c r="L87" s="45"/>
    </row>
    <row r="88" spans="4:12" x14ac:dyDescent="0.35">
      <c r="D88" s="45"/>
      <c r="E88" s="45"/>
      <c r="F88" s="45"/>
      <c r="G88" s="45"/>
      <c r="H88" s="45"/>
      <c r="I88" s="45"/>
      <c r="J88" s="45"/>
      <c r="K88" s="45"/>
      <c r="L88" s="45"/>
    </row>
    <row r="89" spans="4:12" x14ac:dyDescent="0.35">
      <c r="D89" s="45"/>
      <c r="E89" s="45"/>
      <c r="F89" s="45"/>
      <c r="G89" s="45"/>
      <c r="H89" s="45"/>
      <c r="I89" s="45"/>
      <c r="J89" s="45"/>
      <c r="K89" s="45"/>
      <c r="L89" s="45"/>
    </row>
    <row r="90" spans="4:12" x14ac:dyDescent="0.35">
      <c r="D90" s="45"/>
      <c r="E90" s="45"/>
      <c r="F90" s="45"/>
      <c r="G90" s="45"/>
      <c r="H90" s="45"/>
      <c r="I90" s="45"/>
      <c r="J90" s="45"/>
      <c r="K90" s="45"/>
      <c r="L90" s="45"/>
    </row>
    <row r="91" spans="4:12" x14ac:dyDescent="0.35">
      <c r="D91" s="45"/>
      <c r="E91" s="45"/>
      <c r="F91" s="45"/>
      <c r="G91" s="45"/>
      <c r="H91" s="45"/>
      <c r="I91" s="45"/>
      <c r="J91" s="45"/>
      <c r="K91" s="45"/>
      <c r="L91" s="45"/>
    </row>
    <row r="92" spans="4:12" x14ac:dyDescent="0.35">
      <c r="D92" s="45"/>
      <c r="E92" s="45"/>
      <c r="F92" s="45"/>
      <c r="G92" s="45"/>
      <c r="H92" s="45"/>
      <c r="I92" s="45"/>
      <c r="J92" s="45"/>
      <c r="K92" s="45"/>
      <c r="L92" s="45"/>
    </row>
    <row r="93" spans="4:12" x14ac:dyDescent="0.35">
      <c r="D93" s="45"/>
      <c r="E93" s="45"/>
      <c r="F93" s="45"/>
      <c r="G93" s="45"/>
      <c r="H93" s="45"/>
      <c r="I93" s="45"/>
      <c r="J93" s="45"/>
      <c r="K93" s="45"/>
      <c r="L93" s="45"/>
    </row>
    <row r="94" spans="4:12" x14ac:dyDescent="0.35">
      <c r="D94" s="45"/>
      <c r="E94" s="45"/>
      <c r="F94" s="45"/>
      <c r="G94" s="45"/>
      <c r="H94" s="45"/>
      <c r="I94" s="45"/>
      <c r="J94" s="45"/>
      <c r="K94" s="45"/>
      <c r="L94" s="45"/>
    </row>
    <row r="95" spans="4:12" x14ac:dyDescent="0.35">
      <c r="D95" s="45"/>
      <c r="E95" s="45"/>
      <c r="F95" s="45"/>
      <c r="G95" s="45"/>
      <c r="H95" s="45"/>
      <c r="I95" s="45"/>
      <c r="J95" s="45"/>
      <c r="K95" s="45"/>
      <c r="L95" s="45"/>
    </row>
    <row r="96" spans="4:12" x14ac:dyDescent="0.35">
      <c r="D96" s="45"/>
      <c r="E96" s="45"/>
      <c r="F96" s="45"/>
      <c r="G96" s="45"/>
      <c r="H96" s="45"/>
      <c r="I96" s="45"/>
      <c r="J96" s="45"/>
      <c r="K96" s="45"/>
      <c r="L96" s="45"/>
    </row>
    <row r="97" spans="4:12" x14ac:dyDescent="0.35">
      <c r="D97" s="45"/>
      <c r="E97" s="45"/>
      <c r="F97" s="45"/>
      <c r="G97" s="45"/>
      <c r="H97" s="45"/>
      <c r="I97" s="45"/>
      <c r="J97" s="45"/>
      <c r="K97" s="45"/>
      <c r="L97" s="45"/>
    </row>
    <row r="98" spans="4:12" x14ac:dyDescent="0.35">
      <c r="D98" s="45"/>
      <c r="E98" s="45"/>
      <c r="F98" s="45"/>
      <c r="G98" s="45"/>
      <c r="H98" s="45"/>
      <c r="I98" s="45"/>
      <c r="J98" s="45"/>
      <c r="K98" s="45"/>
      <c r="L98" s="45"/>
    </row>
    <row r="99" spans="4:12" x14ac:dyDescent="0.35">
      <c r="D99" s="45"/>
      <c r="E99" s="45"/>
      <c r="F99" s="45"/>
      <c r="G99" s="45"/>
      <c r="H99" s="45"/>
      <c r="I99" s="45"/>
      <c r="J99" s="45"/>
      <c r="K99" s="45"/>
      <c r="L99" s="45"/>
    </row>
    <row r="100" spans="4:12" x14ac:dyDescent="0.35">
      <c r="D100" s="45"/>
      <c r="E100" s="45"/>
      <c r="F100" s="45"/>
      <c r="G100" s="45"/>
      <c r="H100" s="45"/>
      <c r="I100" s="45"/>
      <c r="J100" s="45"/>
      <c r="K100" s="45"/>
      <c r="L100" s="45"/>
    </row>
    <row r="101" spans="4:12" x14ac:dyDescent="0.35">
      <c r="D101" s="45"/>
      <c r="E101" s="45"/>
      <c r="F101" s="45"/>
      <c r="G101" s="45"/>
      <c r="H101" s="45"/>
      <c r="I101" s="45"/>
      <c r="J101" s="45"/>
      <c r="K101" s="45"/>
      <c r="L101" s="45"/>
    </row>
    <row r="102" spans="4:12" x14ac:dyDescent="0.35">
      <c r="D102" s="45"/>
      <c r="E102" s="45"/>
      <c r="F102" s="45"/>
      <c r="G102" s="45"/>
      <c r="H102" s="45"/>
      <c r="I102" s="45"/>
      <c r="J102" s="45"/>
      <c r="K102" s="45"/>
      <c r="L102" s="45"/>
    </row>
    <row r="103" spans="4:12" x14ac:dyDescent="0.35">
      <c r="D103" s="45"/>
      <c r="E103" s="45"/>
      <c r="F103" s="45"/>
      <c r="G103" s="45"/>
      <c r="H103" s="45"/>
      <c r="I103" s="45"/>
      <c r="J103" s="45"/>
      <c r="K103" s="45"/>
      <c r="L103" s="45"/>
    </row>
    <row r="104" spans="4:12" x14ac:dyDescent="0.35">
      <c r="D104" s="45"/>
      <c r="E104" s="45"/>
      <c r="F104" s="45"/>
      <c r="G104" s="45"/>
      <c r="H104" s="45"/>
      <c r="I104" s="45"/>
      <c r="J104" s="45"/>
      <c r="K104" s="45"/>
      <c r="L104" s="45"/>
    </row>
    <row r="105" spans="4:12" x14ac:dyDescent="0.35">
      <c r="D105" s="45"/>
      <c r="E105" s="45"/>
      <c r="F105" s="45"/>
      <c r="G105" s="45"/>
      <c r="H105" s="45"/>
      <c r="I105" s="45"/>
      <c r="J105" s="45"/>
      <c r="K105" s="45"/>
      <c r="L105" s="45"/>
    </row>
    <row r="106" spans="4:12" x14ac:dyDescent="0.35">
      <c r="D106" s="45"/>
      <c r="E106" s="45"/>
      <c r="F106" s="45"/>
      <c r="G106" s="45"/>
      <c r="H106" s="45"/>
      <c r="I106" s="45"/>
      <c r="J106" s="45"/>
      <c r="K106" s="45"/>
      <c r="L106" s="45"/>
    </row>
    <row r="107" spans="4:12" x14ac:dyDescent="0.35">
      <c r="D107" s="45"/>
      <c r="E107" s="45"/>
      <c r="F107" s="45"/>
      <c r="G107" s="45"/>
      <c r="H107" s="45"/>
      <c r="I107" s="45"/>
      <c r="J107" s="45"/>
      <c r="K107" s="45"/>
      <c r="L107" s="45"/>
    </row>
    <row r="108" spans="4:12" x14ac:dyDescent="0.35">
      <c r="D108" s="45"/>
      <c r="E108" s="45"/>
      <c r="F108" s="45"/>
      <c r="G108" s="45"/>
      <c r="H108" s="45"/>
      <c r="I108" s="45"/>
      <c r="J108" s="45"/>
      <c r="K108" s="45"/>
      <c r="L108" s="45"/>
    </row>
    <row r="109" spans="4:12" x14ac:dyDescent="0.35">
      <c r="D109" s="45"/>
      <c r="E109" s="45"/>
      <c r="F109" s="45"/>
      <c r="G109" s="45"/>
      <c r="H109" s="45"/>
      <c r="I109" s="45"/>
      <c r="J109" s="45"/>
      <c r="K109" s="45"/>
      <c r="L109" s="45"/>
    </row>
    <row r="110" spans="4:12" x14ac:dyDescent="0.35">
      <c r="D110" s="45"/>
      <c r="E110" s="45"/>
      <c r="F110" s="45"/>
      <c r="G110" s="45"/>
      <c r="H110" s="45"/>
      <c r="I110" s="45"/>
      <c r="J110" s="45"/>
      <c r="K110" s="45"/>
      <c r="L110" s="45"/>
    </row>
    <row r="111" spans="4:12" x14ac:dyDescent="0.35">
      <c r="D111" s="45"/>
      <c r="E111" s="45"/>
      <c r="F111" s="45"/>
      <c r="G111" s="45"/>
      <c r="H111" s="45"/>
      <c r="I111" s="45"/>
      <c r="J111" s="45"/>
      <c r="K111" s="45"/>
      <c r="L111" s="45"/>
    </row>
    <row r="112" spans="4:12" x14ac:dyDescent="0.35">
      <c r="D112" s="45"/>
      <c r="E112" s="45"/>
      <c r="F112" s="45"/>
      <c r="G112" s="45"/>
      <c r="H112" s="45"/>
      <c r="I112" s="45"/>
      <c r="J112" s="45"/>
      <c r="K112" s="45"/>
      <c r="L112" s="45"/>
    </row>
    <row r="113" spans="4:12" x14ac:dyDescent="0.35">
      <c r="D113" s="45"/>
      <c r="E113" s="45"/>
      <c r="F113" s="45"/>
      <c r="G113" s="45"/>
      <c r="H113" s="45"/>
      <c r="I113" s="45"/>
      <c r="J113" s="45"/>
      <c r="K113" s="45"/>
      <c r="L113" s="45"/>
    </row>
    <row r="114" spans="4:12" x14ac:dyDescent="0.35">
      <c r="D114" s="45"/>
      <c r="E114" s="45"/>
      <c r="F114" s="45"/>
      <c r="G114" s="45"/>
      <c r="H114" s="45"/>
      <c r="I114" s="45"/>
      <c r="J114" s="45"/>
      <c r="K114" s="45"/>
      <c r="L114" s="45"/>
    </row>
    <row r="115" spans="4:12" x14ac:dyDescent="0.35">
      <c r="D115" s="45"/>
      <c r="E115" s="45"/>
      <c r="F115" s="45"/>
      <c r="G115" s="45"/>
      <c r="H115" s="45"/>
      <c r="I115" s="45"/>
      <c r="J115" s="45"/>
      <c r="K115" s="45"/>
      <c r="L115" s="45"/>
    </row>
    <row r="116" spans="4:12" x14ac:dyDescent="0.35">
      <c r="D116" s="45"/>
      <c r="E116" s="45"/>
      <c r="F116" s="45"/>
      <c r="G116" s="45"/>
      <c r="H116" s="45"/>
      <c r="I116" s="45"/>
      <c r="J116" s="45"/>
      <c r="K116" s="45"/>
      <c r="L116" s="45"/>
    </row>
    <row r="117" spans="4:12" x14ac:dyDescent="0.35">
      <c r="D117" s="45"/>
      <c r="E117" s="45"/>
      <c r="F117" s="45"/>
      <c r="G117" s="45"/>
      <c r="H117" s="45"/>
      <c r="I117" s="45"/>
      <c r="J117" s="45"/>
      <c r="K117" s="45"/>
      <c r="L117" s="45"/>
    </row>
    <row r="118" spans="4:12" x14ac:dyDescent="0.35">
      <c r="D118" s="45"/>
      <c r="E118" s="45"/>
      <c r="F118" s="45"/>
      <c r="G118" s="45"/>
      <c r="H118" s="45"/>
      <c r="I118" s="45"/>
      <c r="J118" s="45"/>
      <c r="K118" s="45"/>
      <c r="L118" s="45"/>
    </row>
    <row r="119" spans="4:12" x14ac:dyDescent="0.35">
      <c r="D119" s="45"/>
      <c r="E119" s="45"/>
      <c r="F119" s="45"/>
      <c r="G119" s="45"/>
      <c r="H119" s="45"/>
      <c r="I119" s="45"/>
      <c r="J119" s="45"/>
      <c r="K119" s="45"/>
      <c r="L119" s="45"/>
    </row>
    <row r="120" spans="4:12" x14ac:dyDescent="0.35">
      <c r="D120" s="45"/>
      <c r="E120" s="45"/>
      <c r="F120" s="45"/>
      <c r="G120" s="45"/>
      <c r="H120" s="45"/>
      <c r="I120" s="45"/>
      <c r="J120" s="45"/>
      <c r="K120" s="45"/>
      <c r="L120" s="45"/>
    </row>
    <row r="121" spans="4:12" x14ac:dyDescent="0.35">
      <c r="D121" s="45"/>
      <c r="E121" s="45"/>
      <c r="F121" s="45"/>
      <c r="G121" s="45"/>
      <c r="H121" s="45"/>
      <c r="I121" s="45"/>
      <c r="J121" s="45"/>
      <c r="K121" s="45"/>
      <c r="L121" s="45"/>
    </row>
    <row r="122" spans="4:12" x14ac:dyDescent="0.35">
      <c r="D122" s="45"/>
      <c r="E122" s="45"/>
      <c r="F122" s="45"/>
      <c r="G122" s="45"/>
      <c r="H122" s="45"/>
      <c r="I122" s="45"/>
      <c r="J122" s="45"/>
      <c r="K122" s="45"/>
      <c r="L122" s="45"/>
    </row>
    <row r="123" spans="4:12" x14ac:dyDescent="0.35">
      <c r="D123" s="45"/>
      <c r="E123" s="45"/>
      <c r="F123" s="45"/>
      <c r="G123" s="45"/>
      <c r="H123" s="45"/>
      <c r="I123" s="45"/>
      <c r="J123" s="45"/>
      <c r="K123" s="45"/>
      <c r="L123" s="45"/>
    </row>
    <row r="124" spans="4:12" x14ac:dyDescent="0.35">
      <c r="D124" s="45"/>
      <c r="E124" s="45"/>
      <c r="F124" s="45"/>
      <c r="G124" s="45"/>
      <c r="H124" s="45"/>
      <c r="I124" s="45"/>
      <c r="J124" s="45"/>
      <c r="K124" s="45"/>
      <c r="L124" s="45"/>
    </row>
    <row r="125" spans="4:12" x14ac:dyDescent="0.35">
      <c r="D125" s="45"/>
      <c r="E125" s="45"/>
      <c r="F125" s="45"/>
      <c r="G125" s="45"/>
      <c r="H125" s="45"/>
      <c r="I125" s="45"/>
      <c r="J125" s="45"/>
      <c r="K125" s="45"/>
      <c r="L125" s="45"/>
    </row>
    <row r="126" spans="4:12" x14ac:dyDescent="0.35">
      <c r="D126" s="45"/>
      <c r="E126" s="45"/>
      <c r="F126" s="45"/>
      <c r="G126" s="45"/>
      <c r="H126" s="45"/>
      <c r="I126" s="45"/>
      <c r="J126" s="45"/>
      <c r="K126" s="45"/>
      <c r="L126" s="45"/>
    </row>
    <row r="127" spans="4:12" x14ac:dyDescent="0.35">
      <c r="D127" s="45"/>
      <c r="E127" s="45"/>
      <c r="F127" s="45"/>
      <c r="G127" s="45"/>
      <c r="H127" s="45"/>
      <c r="I127" s="45"/>
      <c r="J127" s="45"/>
      <c r="K127" s="45"/>
      <c r="L127" s="45"/>
    </row>
    <row r="128" spans="4:12" x14ac:dyDescent="0.35">
      <c r="D128" s="45"/>
      <c r="E128" s="45"/>
      <c r="F128" s="45"/>
      <c r="G128" s="45"/>
      <c r="H128" s="45"/>
      <c r="I128" s="45"/>
      <c r="J128" s="45"/>
      <c r="K128" s="45"/>
      <c r="L128" s="45"/>
    </row>
    <row r="129" spans="4:12" x14ac:dyDescent="0.35">
      <c r="D129" s="45"/>
      <c r="E129" s="45"/>
      <c r="F129" s="45"/>
      <c r="G129" s="45"/>
      <c r="H129" s="45"/>
      <c r="I129" s="45"/>
      <c r="J129" s="45"/>
      <c r="K129" s="45"/>
      <c r="L129" s="45"/>
    </row>
    <row r="130" spans="4:12" x14ac:dyDescent="0.35">
      <c r="D130" s="45"/>
      <c r="E130" s="45"/>
      <c r="F130" s="45"/>
      <c r="G130" s="45"/>
      <c r="H130" s="45"/>
      <c r="I130" s="45"/>
      <c r="J130" s="45"/>
      <c r="K130" s="45"/>
      <c r="L130" s="45"/>
    </row>
    <row r="131" spans="4:12" x14ac:dyDescent="0.35">
      <c r="D131" s="45"/>
      <c r="E131" s="45"/>
      <c r="F131" s="45"/>
      <c r="G131" s="45"/>
      <c r="H131" s="45"/>
      <c r="I131" s="45"/>
      <c r="J131" s="45"/>
      <c r="K131" s="45"/>
      <c r="L131" s="45"/>
    </row>
    <row r="132" spans="4:12" x14ac:dyDescent="0.35">
      <c r="D132" s="45"/>
      <c r="E132" s="45"/>
      <c r="F132" s="45"/>
      <c r="G132" s="45"/>
      <c r="H132" s="45"/>
      <c r="I132" s="45"/>
      <c r="J132" s="45"/>
      <c r="K132" s="45"/>
      <c r="L132" s="45"/>
    </row>
    <row r="133" spans="4:12" x14ac:dyDescent="0.35">
      <c r="D133" s="45"/>
      <c r="E133" s="45"/>
      <c r="F133" s="45"/>
      <c r="G133" s="45"/>
      <c r="H133" s="45"/>
      <c r="I133" s="45"/>
      <c r="J133" s="45"/>
      <c r="K133" s="45"/>
      <c r="L133" s="45"/>
    </row>
    <row r="134" spans="4:12" x14ac:dyDescent="0.35">
      <c r="D134" s="45"/>
      <c r="E134" s="45"/>
      <c r="F134" s="45"/>
      <c r="G134" s="45"/>
      <c r="H134" s="45"/>
      <c r="I134" s="45"/>
      <c r="J134" s="45"/>
      <c r="K134" s="45"/>
      <c r="L134" s="45"/>
    </row>
    <row r="135" spans="4:12" x14ac:dyDescent="0.35">
      <c r="D135" s="45"/>
      <c r="E135" s="45"/>
      <c r="F135" s="45"/>
      <c r="G135" s="45"/>
      <c r="H135" s="45"/>
      <c r="I135" s="45"/>
      <c r="J135" s="45"/>
      <c r="K135" s="45"/>
      <c r="L135" s="45"/>
    </row>
    <row r="136" spans="4:12" x14ac:dyDescent="0.35">
      <c r="D136" s="45"/>
      <c r="E136" s="45"/>
      <c r="F136" s="45"/>
      <c r="G136" s="45"/>
      <c r="H136" s="45"/>
      <c r="I136" s="45"/>
      <c r="J136" s="45"/>
      <c r="K136" s="45"/>
      <c r="L136" s="45"/>
    </row>
    <row r="137" spans="4:12" x14ac:dyDescent="0.35">
      <c r="D137" s="45"/>
      <c r="E137" s="45"/>
      <c r="F137" s="45"/>
      <c r="G137" s="45"/>
      <c r="H137" s="45"/>
      <c r="I137" s="45"/>
      <c r="J137" s="45"/>
      <c r="K137" s="45"/>
      <c r="L137" s="45"/>
    </row>
    <row r="138" spans="4:12" x14ac:dyDescent="0.35">
      <c r="D138" s="45"/>
      <c r="E138" s="45"/>
      <c r="F138" s="45"/>
      <c r="G138" s="45"/>
      <c r="H138" s="45"/>
      <c r="I138" s="45"/>
      <c r="J138" s="45"/>
      <c r="K138" s="45"/>
      <c r="L138" s="45"/>
    </row>
    <row r="139" spans="4:12" x14ac:dyDescent="0.35">
      <c r="D139" s="45"/>
      <c r="E139" s="45"/>
      <c r="F139" s="45"/>
      <c r="G139" s="45"/>
      <c r="H139" s="45"/>
      <c r="I139" s="45"/>
      <c r="J139" s="45"/>
      <c r="K139" s="45"/>
      <c r="L139" s="45"/>
    </row>
    <row r="140" spans="4:12" x14ac:dyDescent="0.35">
      <c r="D140" s="45"/>
      <c r="E140" s="45"/>
      <c r="F140" s="45"/>
      <c r="G140" s="45"/>
      <c r="H140" s="45"/>
      <c r="I140" s="45"/>
      <c r="J140" s="45"/>
      <c r="K140" s="45"/>
      <c r="L140" s="45"/>
    </row>
    <row r="141" spans="4:12" x14ac:dyDescent="0.35">
      <c r="D141" s="45"/>
      <c r="E141" s="45"/>
      <c r="F141" s="45"/>
      <c r="G141" s="45"/>
      <c r="H141" s="45"/>
      <c r="I141" s="45"/>
      <c r="J141" s="45"/>
      <c r="K141" s="45"/>
      <c r="L141" s="45"/>
    </row>
    <row r="142" spans="4:12" x14ac:dyDescent="0.35">
      <c r="D142" s="45"/>
      <c r="E142" s="45"/>
      <c r="F142" s="45"/>
      <c r="G142" s="45"/>
      <c r="H142" s="45"/>
      <c r="I142" s="45"/>
      <c r="J142" s="45"/>
      <c r="K142" s="45"/>
      <c r="L142" s="45"/>
    </row>
    <row r="143" spans="4:12" x14ac:dyDescent="0.35">
      <c r="D143" s="45"/>
      <c r="E143" s="45"/>
      <c r="F143" s="45"/>
      <c r="G143" s="45"/>
      <c r="H143" s="45"/>
      <c r="I143" s="45"/>
      <c r="J143" s="45"/>
      <c r="K143" s="45"/>
      <c r="L143" s="45"/>
    </row>
    <row r="144" spans="4:12" x14ac:dyDescent="0.35">
      <c r="D144" s="45"/>
      <c r="E144" s="45"/>
      <c r="F144" s="45"/>
      <c r="G144" s="45"/>
      <c r="H144" s="45"/>
      <c r="I144" s="45"/>
      <c r="J144" s="45"/>
      <c r="K144" s="45"/>
      <c r="L144" s="45"/>
    </row>
    <row r="145" spans="4:12" x14ac:dyDescent="0.35">
      <c r="D145" s="45"/>
      <c r="E145" s="45"/>
      <c r="F145" s="45"/>
      <c r="G145" s="45"/>
      <c r="H145" s="45"/>
      <c r="I145" s="45"/>
      <c r="J145" s="45"/>
      <c r="K145" s="45"/>
      <c r="L145" s="45"/>
    </row>
    <row r="146" spans="4:12" x14ac:dyDescent="0.35">
      <c r="D146" s="45"/>
      <c r="E146" s="45"/>
      <c r="F146" s="45"/>
      <c r="G146" s="45"/>
      <c r="H146" s="45"/>
      <c r="I146" s="45"/>
      <c r="J146" s="45"/>
      <c r="K146" s="45"/>
      <c r="L146" s="45"/>
    </row>
    <row r="147" spans="4:12" x14ac:dyDescent="0.35">
      <c r="D147" s="45"/>
      <c r="E147" s="45"/>
      <c r="F147" s="45"/>
      <c r="G147" s="45"/>
      <c r="H147" s="45"/>
      <c r="I147" s="45"/>
      <c r="J147" s="45"/>
      <c r="K147" s="45"/>
      <c r="L147" s="45"/>
    </row>
    <row r="148" spans="4:12" x14ac:dyDescent="0.35">
      <c r="D148" s="45"/>
      <c r="E148" s="45"/>
      <c r="F148" s="45"/>
      <c r="G148" s="45"/>
      <c r="H148" s="45"/>
      <c r="I148" s="45"/>
      <c r="J148" s="45"/>
      <c r="K148" s="45"/>
      <c r="L148" s="45"/>
    </row>
    <row r="149" spans="4:12" x14ac:dyDescent="0.35">
      <c r="D149" s="45"/>
      <c r="E149" s="45"/>
      <c r="F149" s="45"/>
      <c r="G149" s="45"/>
      <c r="H149" s="45"/>
      <c r="I149" s="45"/>
      <c r="J149" s="45"/>
      <c r="K149" s="45"/>
      <c r="L149" s="45"/>
    </row>
    <row r="150" spans="4:12" x14ac:dyDescent="0.35">
      <c r="D150" s="45"/>
      <c r="E150" s="45"/>
      <c r="F150" s="45"/>
      <c r="G150" s="45"/>
      <c r="H150" s="45"/>
      <c r="I150" s="45"/>
      <c r="J150" s="45"/>
      <c r="K150" s="45"/>
      <c r="L150" s="45"/>
    </row>
    <row r="151" spans="4:12" x14ac:dyDescent="0.35">
      <c r="D151" s="45"/>
      <c r="E151" s="45"/>
      <c r="F151" s="45"/>
      <c r="G151" s="45"/>
      <c r="H151" s="45"/>
      <c r="I151" s="45"/>
      <c r="J151" s="45"/>
      <c r="K151" s="45"/>
      <c r="L151" s="45"/>
    </row>
    <row r="152" spans="4:12" x14ac:dyDescent="0.35">
      <c r="D152" s="45"/>
      <c r="E152" s="45"/>
      <c r="F152" s="45"/>
      <c r="G152" s="45"/>
      <c r="H152" s="45"/>
      <c r="I152" s="45"/>
      <c r="J152" s="45"/>
      <c r="K152" s="45"/>
      <c r="L152" s="45"/>
    </row>
    <row r="153" spans="4:12" x14ac:dyDescent="0.35">
      <c r="D153" s="45"/>
      <c r="E153" s="45"/>
      <c r="F153" s="45"/>
      <c r="G153" s="45"/>
      <c r="H153" s="45"/>
      <c r="I153" s="45"/>
      <c r="J153" s="45"/>
      <c r="K153" s="45"/>
      <c r="L153" s="45"/>
    </row>
    <row r="154" spans="4:12" x14ac:dyDescent="0.35">
      <c r="D154" s="45"/>
      <c r="E154" s="45"/>
      <c r="F154" s="45"/>
      <c r="G154" s="45"/>
      <c r="H154" s="45"/>
      <c r="I154" s="45"/>
      <c r="J154" s="45"/>
      <c r="K154" s="45"/>
      <c r="L154" s="45"/>
    </row>
    <row r="155" spans="4:12" x14ac:dyDescent="0.35">
      <c r="D155" s="45"/>
      <c r="E155" s="45"/>
      <c r="F155" s="45"/>
      <c r="G155" s="45"/>
      <c r="H155" s="45"/>
      <c r="I155" s="45"/>
      <c r="J155" s="45"/>
      <c r="K155" s="45"/>
      <c r="L155" s="45"/>
    </row>
    <row r="156" spans="4:12" x14ac:dyDescent="0.35">
      <c r="D156" s="45"/>
      <c r="E156" s="45"/>
      <c r="F156" s="45"/>
      <c r="G156" s="45"/>
      <c r="H156" s="45"/>
      <c r="I156" s="45"/>
      <c r="J156" s="45"/>
      <c r="K156" s="45"/>
      <c r="L156" s="45"/>
    </row>
    <row r="157" spans="4:12" x14ac:dyDescent="0.35">
      <c r="D157" s="45"/>
      <c r="E157" s="45"/>
      <c r="F157" s="45"/>
      <c r="G157" s="45"/>
      <c r="H157" s="45"/>
      <c r="I157" s="45"/>
      <c r="J157" s="45"/>
      <c r="K157" s="45"/>
      <c r="L157" s="45"/>
    </row>
    <row r="158" spans="4:12" x14ac:dyDescent="0.35">
      <c r="D158" s="45"/>
      <c r="E158" s="45"/>
      <c r="F158" s="45"/>
      <c r="G158" s="45"/>
      <c r="H158" s="45"/>
      <c r="I158" s="45"/>
      <c r="J158" s="45"/>
      <c r="K158" s="45"/>
      <c r="L158" s="45"/>
    </row>
    <row r="159" spans="4:12" x14ac:dyDescent="0.35">
      <c r="D159" s="45"/>
      <c r="E159" s="45"/>
      <c r="F159" s="45"/>
      <c r="G159" s="45"/>
      <c r="H159" s="45"/>
      <c r="I159" s="45"/>
      <c r="J159" s="45"/>
      <c r="K159" s="45"/>
      <c r="L159" s="45"/>
    </row>
    <row r="160" spans="4:12" x14ac:dyDescent="0.35">
      <c r="D160" s="45"/>
      <c r="E160" s="45"/>
      <c r="F160" s="45"/>
      <c r="G160" s="45"/>
      <c r="H160" s="45"/>
      <c r="I160" s="45"/>
      <c r="J160" s="45"/>
      <c r="K160" s="45"/>
      <c r="L160" s="45"/>
    </row>
    <row r="161" spans="4:12" x14ac:dyDescent="0.35">
      <c r="D161" s="45"/>
      <c r="E161" s="45"/>
      <c r="F161" s="45"/>
      <c r="G161" s="45"/>
      <c r="H161" s="45"/>
      <c r="I161" s="45"/>
      <c r="J161" s="45"/>
      <c r="K161" s="45"/>
      <c r="L161" s="45"/>
    </row>
    <row r="162" spans="4:12" x14ac:dyDescent="0.35">
      <c r="D162" s="45"/>
      <c r="E162" s="45"/>
      <c r="F162" s="45"/>
      <c r="G162" s="45"/>
      <c r="H162" s="45"/>
      <c r="I162" s="45"/>
      <c r="J162" s="45"/>
      <c r="K162" s="45"/>
      <c r="L162" s="45"/>
    </row>
    <row r="163" spans="4:12" x14ac:dyDescent="0.35">
      <c r="D163" s="45"/>
      <c r="E163" s="45"/>
      <c r="F163" s="45"/>
      <c r="G163" s="45"/>
      <c r="H163" s="45"/>
      <c r="I163" s="45"/>
      <c r="J163" s="45"/>
      <c r="K163" s="45"/>
      <c r="L163" s="45"/>
    </row>
    <row r="164" spans="4:12" x14ac:dyDescent="0.35">
      <c r="D164" s="45"/>
      <c r="E164" s="45"/>
      <c r="F164" s="45"/>
      <c r="G164" s="45"/>
      <c r="H164" s="45"/>
      <c r="I164" s="45"/>
      <c r="J164" s="45"/>
      <c r="K164" s="45"/>
      <c r="L164" s="45"/>
    </row>
    <row r="165" spans="4:12" x14ac:dyDescent="0.35">
      <c r="D165" s="45"/>
      <c r="E165" s="45"/>
      <c r="F165" s="45"/>
      <c r="G165" s="45"/>
      <c r="H165" s="45"/>
      <c r="I165" s="45"/>
      <c r="J165" s="45"/>
      <c r="K165" s="45"/>
      <c r="L165" s="45"/>
    </row>
    <row r="166" spans="4:12" x14ac:dyDescent="0.35">
      <c r="D166" s="45"/>
      <c r="E166" s="45"/>
      <c r="F166" s="45"/>
      <c r="G166" s="45"/>
      <c r="H166" s="45"/>
      <c r="I166" s="45"/>
      <c r="J166" s="45"/>
      <c r="K166" s="45"/>
      <c r="L166" s="45"/>
    </row>
    <row r="167" spans="4:12" x14ac:dyDescent="0.35">
      <c r="D167" s="45"/>
      <c r="E167" s="45"/>
      <c r="F167" s="45"/>
      <c r="G167" s="45"/>
      <c r="H167" s="45"/>
      <c r="I167" s="45"/>
      <c r="J167" s="45"/>
      <c r="K167" s="45"/>
      <c r="L167" s="45"/>
    </row>
    <row r="168" spans="4:12" x14ac:dyDescent="0.35">
      <c r="D168" s="45"/>
      <c r="E168" s="45"/>
      <c r="F168" s="45"/>
      <c r="G168" s="45"/>
      <c r="H168" s="45"/>
      <c r="I168" s="45"/>
      <c r="J168" s="45"/>
      <c r="K168" s="45"/>
      <c r="L168" s="45"/>
    </row>
    <row r="169" spans="4:12" x14ac:dyDescent="0.35">
      <c r="D169" s="45"/>
      <c r="E169" s="45"/>
      <c r="F169" s="45"/>
      <c r="G169" s="45"/>
      <c r="H169" s="45"/>
      <c r="I169" s="45"/>
      <c r="J169" s="45"/>
      <c r="K169" s="45"/>
      <c r="L169" s="45"/>
    </row>
    <row r="170" spans="4:12" x14ac:dyDescent="0.35">
      <c r="D170" s="45"/>
      <c r="E170" s="45"/>
      <c r="F170" s="45"/>
      <c r="G170" s="45"/>
      <c r="H170" s="45"/>
      <c r="I170" s="45"/>
      <c r="J170" s="45"/>
      <c r="K170" s="45"/>
      <c r="L170" s="45"/>
    </row>
    <row r="171" spans="4:12" x14ac:dyDescent="0.35">
      <c r="D171" s="45"/>
      <c r="E171" s="45"/>
      <c r="F171" s="45"/>
      <c r="G171" s="45"/>
      <c r="H171" s="45"/>
      <c r="I171" s="45"/>
      <c r="J171" s="45"/>
      <c r="K171" s="45"/>
      <c r="L171" s="45"/>
    </row>
    <row r="172" spans="4:12" x14ac:dyDescent="0.35">
      <c r="D172" s="45"/>
      <c r="E172" s="45"/>
      <c r="F172" s="45"/>
      <c r="G172" s="45"/>
      <c r="H172" s="45"/>
      <c r="I172" s="45"/>
      <c r="J172" s="45"/>
      <c r="K172" s="45"/>
      <c r="L172" s="45"/>
    </row>
    <row r="173" spans="4:12" x14ac:dyDescent="0.35">
      <c r="D173" s="45"/>
      <c r="E173" s="45"/>
      <c r="F173" s="45"/>
      <c r="G173" s="45"/>
      <c r="H173" s="45"/>
      <c r="I173" s="45"/>
      <c r="J173" s="45"/>
      <c r="K173" s="45"/>
      <c r="L173" s="45"/>
    </row>
    <row r="174" spans="4:12" x14ac:dyDescent="0.35">
      <c r="D174" s="45"/>
      <c r="E174" s="45"/>
      <c r="F174" s="45"/>
      <c r="G174" s="45"/>
      <c r="H174" s="45"/>
      <c r="I174" s="45"/>
      <c r="J174" s="45"/>
      <c r="K174" s="45"/>
      <c r="L174" s="45"/>
    </row>
    <row r="175" spans="4:12" x14ac:dyDescent="0.35">
      <c r="D175" s="45"/>
      <c r="E175" s="45"/>
      <c r="F175" s="45"/>
      <c r="G175" s="45"/>
      <c r="H175" s="45"/>
      <c r="I175" s="45"/>
      <c r="J175" s="45"/>
      <c r="K175" s="45"/>
      <c r="L175" s="45"/>
    </row>
    <row r="176" spans="4:12" x14ac:dyDescent="0.35">
      <c r="D176" s="45"/>
      <c r="E176" s="45"/>
      <c r="F176" s="45"/>
      <c r="G176" s="45"/>
      <c r="H176" s="45"/>
      <c r="I176" s="45"/>
      <c r="J176" s="45"/>
      <c r="K176" s="45"/>
      <c r="L176" s="45"/>
    </row>
    <row r="177" spans="4:12" x14ac:dyDescent="0.35">
      <c r="D177" s="45"/>
      <c r="E177" s="45"/>
      <c r="F177" s="45"/>
      <c r="G177" s="45"/>
      <c r="H177" s="45"/>
      <c r="I177" s="45"/>
      <c r="J177" s="45"/>
      <c r="K177" s="45"/>
      <c r="L177" s="45"/>
    </row>
    <row r="178" spans="4:12" x14ac:dyDescent="0.35">
      <c r="D178" s="45"/>
      <c r="E178" s="45"/>
      <c r="F178" s="45"/>
      <c r="G178" s="45"/>
      <c r="H178" s="45"/>
      <c r="I178" s="45"/>
      <c r="J178" s="45"/>
      <c r="K178" s="45"/>
      <c r="L178" s="45"/>
    </row>
    <row r="179" spans="4:12" x14ac:dyDescent="0.35">
      <c r="D179" s="45"/>
      <c r="E179" s="45"/>
      <c r="F179" s="45"/>
      <c r="G179" s="45"/>
      <c r="H179" s="45"/>
      <c r="I179" s="45"/>
      <c r="J179" s="45"/>
      <c r="K179" s="45"/>
      <c r="L179" s="45"/>
    </row>
    <row r="180" spans="4:12" x14ac:dyDescent="0.35">
      <c r="D180" s="45"/>
      <c r="E180" s="45"/>
      <c r="F180" s="45"/>
      <c r="G180" s="45"/>
      <c r="H180" s="45"/>
      <c r="I180" s="45"/>
      <c r="J180" s="45"/>
      <c r="K180" s="45"/>
      <c r="L180" s="45"/>
    </row>
    <row r="181" spans="4:12" x14ac:dyDescent="0.35">
      <c r="D181" s="45"/>
      <c r="E181" s="45"/>
      <c r="F181" s="45"/>
      <c r="G181" s="45"/>
      <c r="H181" s="45"/>
      <c r="I181" s="45"/>
      <c r="J181" s="45"/>
      <c r="K181" s="45"/>
      <c r="L181" s="45"/>
    </row>
    <row r="182" spans="4:12" x14ac:dyDescent="0.35">
      <c r="D182" s="45"/>
      <c r="E182" s="45"/>
      <c r="F182" s="45"/>
      <c r="G182" s="45"/>
      <c r="H182" s="45"/>
      <c r="I182" s="45"/>
      <c r="J182" s="45"/>
      <c r="K182" s="45"/>
      <c r="L182" s="45"/>
    </row>
    <row r="183" spans="4:12" x14ac:dyDescent="0.35">
      <c r="D183" s="45"/>
      <c r="E183" s="45"/>
      <c r="F183" s="45"/>
      <c r="G183" s="45"/>
      <c r="H183" s="45"/>
      <c r="I183" s="45"/>
      <c r="J183" s="45"/>
      <c r="K183" s="45"/>
      <c r="L183" s="45"/>
    </row>
    <row r="184" spans="4:12" x14ac:dyDescent="0.35">
      <c r="D184" s="45"/>
      <c r="E184" s="45"/>
      <c r="F184" s="45"/>
      <c r="G184" s="45"/>
      <c r="H184" s="45"/>
      <c r="I184" s="45"/>
      <c r="J184" s="45"/>
      <c r="K184" s="45"/>
      <c r="L184" s="45"/>
    </row>
    <row r="185" spans="4:12" x14ac:dyDescent="0.35">
      <c r="D185" s="45"/>
      <c r="E185" s="45"/>
      <c r="F185" s="45"/>
      <c r="G185" s="45"/>
      <c r="H185" s="45"/>
      <c r="I185" s="45"/>
      <c r="J185" s="45"/>
      <c r="K185" s="45"/>
      <c r="L185" s="45"/>
    </row>
    <row r="186" spans="4:12" x14ac:dyDescent="0.35">
      <c r="D186" s="45"/>
      <c r="E186" s="45"/>
      <c r="F186" s="45"/>
      <c r="G186" s="45"/>
      <c r="H186" s="45"/>
      <c r="I186" s="45"/>
      <c r="J186" s="45"/>
      <c r="K186" s="45"/>
      <c r="L186" s="45"/>
    </row>
    <row r="187" spans="4:12" x14ac:dyDescent="0.35">
      <c r="D187" s="45"/>
      <c r="E187" s="45"/>
      <c r="F187" s="45"/>
      <c r="G187" s="45"/>
      <c r="H187" s="45"/>
      <c r="I187" s="45"/>
      <c r="J187" s="45"/>
      <c r="K187" s="45"/>
      <c r="L187" s="45"/>
    </row>
    <row r="188" spans="4:12" x14ac:dyDescent="0.35">
      <c r="D188" s="45"/>
      <c r="E188" s="45"/>
      <c r="F188" s="45"/>
      <c r="G188" s="45"/>
      <c r="H188" s="45"/>
      <c r="I188" s="45"/>
      <c r="J188" s="45"/>
      <c r="K188" s="45"/>
      <c r="L188" s="45"/>
    </row>
    <row r="189" spans="4:12" x14ac:dyDescent="0.35">
      <c r="D189" s="45"/>
      <c r="E189" s="45"/>
      <c r="F189" s="45"/>
      <c r="G189" s="45"/>
      <c r="H189" s="45"/>
      <c r="I189" s="45"/>
      <c r="J189" s="45"/>
      <c r="K189" s="45"/>
      <c r="L189" s="45"/>
    </row>
    <row r="190" spans="4:12" x14ac:dyDescent="0.35">
      <c r="D190" s="45"/>
      <c r="E190" s="45"/>
      <c r="F190" s="45"/>
      <c r="G190" s="45"/>
      <c r="H190" s="45"/>
      <c r="I190" s="45"/>
      <c r="J190" s="45"/>
      <c r="K190" s="45"/>
      <c r="L190" s="45"/>
    </row>
    <row r="191" spans="4:12" x14ac:dyDescent="0.35">
      <c r="D191" s="45"/>
      <c r="E191" s="45"/>
      <c r="F191" s="45"/>
      <c r="G191" s="45"/>
      <c r="H191" s="45"/>
      <c r="I191" s="45"/>
      <c r="J191" s="45"/>
      <c r="K191" s="45"/>
      <c r="L191" s="45"/>
    </row>
    <row r="192" spans="4:12" x14ac:dyDescent="0.35">
      <c r="D192" s="45"/>
      <c r="E192" s="45"/>
      <c r="F192" s="45"/>
      <c r="G192" s="45"/>
      <c r="H192" s="45"/>
      <c r="I192" s="45"/>
      <c r="J192" s="45"/>
      <c r="K192" s="45"/>
      <c r="L192" s="45"/>
    </row>
    <row r="193" spans="4:12" x14ac:dyDescent="0.35">
      <c r="D193" s="45"/>
      <c r="E193" s="45"/>
      <c r="F193" s="45"/>
      <c r="G193" s="45"/>
      <c r="H193" s="45"/>
      <c r="I193" s="45"/>
      <c r="J193" s="45"/>
      <c r="K193" s="45"/>
      <c r="L193" s="45"/>
    </row>
    <row r="194" spans="4:12" x14ac:dyDescent="0.35">
      <c r="D194" s="45"/>
      <c r="E194" s="45"/>
      <c r="F194" s="45"/>
      <c r="G194" s="45"/>
      <c r="H194" s="45"/>
      <c r="I194" s="45"/>
      <c r="J194" s="45"/>
      <c r="K194" s="45"/>
      <c r="L194" s="45"/>
    </row>
    <row r="195" spans="4:12" x14ac:dyDescent="0.35">
      <c r="D195" s="45"/>
      <c r="E195" s="45"/>
      <c r="F195" s="45"/>
      <c r="G195" s="45"/>
      <c r="H195" s="45"/>
      <c r="I195" s="45"/>
      <c r="J195" s="45"/>
      <c r="K195" s="45"/>
      <c r="L195" s="45"/>
    </row>
    <row r="196" spans="4:12" x14ac:dyDescent="0.35">
      <c r="D196" s="45"/>
      <c r="E196" s="45"/>
      <c r="F196" s="45"/>
      <c r="G196" s="45"/>
      <c r="H196" s="45"/>
      <c r="I196" s="45"/>
      <c r="J196" s="45"/>
      <c r="K196" s="45"/>
      <c r="L196" s="45"/>
    </row>
    <row r="197" spans="4:12" x14ac:dyDescent="0.35">
      <c r="D197" s="45"/>
      <c r="E197" s="45"/>
      <c r="F197" s="45"/>
      <c r="G197" s="45"/>
      <c r="H197" s="45"/>
      <c r="I197" s="45"/>
      <c r="J197" s="45"/>
      <c r="K197" s="45"/>
      <c r="L197" s="45"/>
    </row>
    <row r="198" spans="4:12" x14ac:dyDescent="0.35">
      <c r="D198" s="45"/>
      <c r="E198" s="45"/>
      <c r="F198" s="45"/>
      <c r="G198" s="45"/>
      <c r="H198" s="45"/>
      <c r="I198" s="45"/>
      <c r="J198" s="45"/>
      <c r="K198" s="45"/>
      <c r="L198" s="45"/>
    </row>
    <row r="199" spans="4:12" x14ac:dyDescent="0.35">
      <c r="D199" s="45"/>
      <c r="E199" s="45"/>
      <c r="F199" s="45"/>
      <c r="G199" s="45"/>
      <c r="H199" s="45"/>
      <c r="I199" s="45"/>
      <c r="J199" s="45"/>
      <c r="K199" s="45"/>
      <c r="L199" s="45"/>
    </row>
    <row r="200" spans="4:12" x14ac:dyDescent="0.35">
      <c r="D200" s="45"/>
      <c r="E200" s="45"/>
      <c r="F200" s="45"/>
      <c r="G200" s="45"/>
      <c r="H200" s="45"/>
      <c r="I200" s="45"/>
      <c r="J200" s="45"/>
      <c r="K200" s="45"/>
      <c r="L200" s="45"/>
    </row>
    <row r="201" spans="4:12" x14ac:dyDescent="0.35">
      <c r="D201" s="45"/>
      <c r="E201" s="45"/>
      <c r="F201" s="45"/>
      <c r="G201" s="45"/>
      <c r="H201" s="45"/>
      <c r="I201" s="45"/>
      <c r="J201" s="45"/>
      <c r="K201" s="45"/>
      <c r="L201" s="45"/>
    </row>
    <row r="202" spans="4:12" x14ac:dyDescent="0.35">
      <c r="D202" s="45"/>
      <c r="E202" s="45"/>
      <c r="F202" s="45"/>
      <c r="G202" s="45"/>
      <c r="H202" s="45"/>
      <c r="I202" s="45"/>
      <c r="J202" s="45"/>
      <c r="K202" s="45"/>
      <c r="L202" s="45"/>
    </row>
    <row r="203" spans="4:12" x14ac:dyDescent="0.35">
      <c r="D203" s="45"/>
      <c r="E203" s="45"/>
      <c r="F203" s="45"/>
      <c r="G203" s="45"/>
      <c r="H203" s="45"/>
      <c r="I203" s="45"/>
      <c r="J203" s="45"/>
      <c r="K203" s="45"/>
      <c r="L203" s="45"/>
    </row>
    <row r="204" spans="4:12" x14ac:dyDescent="0.35">
      <c r="D204" s="45"/>
      <c r="E204" s="45"/>
      <c r="F204" s="45"/>
      <c r="G204" s="45"/>
      <c r="H204" s="45"/>
      <c r="I204" s="45"/>
      <c r="J204" s="45"/>
      <c r="K204" s="45"/>
      <c r="L204" s="45"/>
    </row>
    <row r="205" spans="4:12" x14ac:dyDescent="0.35">
      <c r="D205" s="45"/>
      <c r="E205" s="45"/>
      <c r="F205" s="45"/>
      <c r="G205" s="45"/>
      <c r="H205" s="45"/>
      <c r="I205" s="45"/>
      <c r="J205" s="45"/>
      <c r="K205" s="45"/>
      <c r="L205" s="45"/>
    </row>
    <row r="206" spans="4:12" x14ac:dyDescent="0.35">
      <c r="D206" s="45"/>
      <c r="E206" s="45"/>
      <c r="F206" s="45"/>
      <c r="G206" s="45"/>
      <c r="H206" s="45"/>
      <c r="I206" s="45"/>
      <c r="J206" s="45"/>
      <c r="K206" s="45"/>
      <c r="L206" s="45"/>
    </row>
    <row r="207" spans="4:12" x14ac:dyDescent="0.35">
      <c r="D207" s="45"/>
      <c r="E207" s="45"/>
      <c r="F207" s="45"/>
      <c r="G207" s="45"/>
      <c r="H207" s="45"/>
      <c r="I207" s="45"/>
      <c r="J207" s="45"/>
      <c r="K207" s="45"/>
      <c r="L207" s="45"/>
    </row>
    <row r="208" spans="4:12" x14ac:dyDescent="0.35">
      <c r="D208" s="45"/>
      <c r="E208" s="45"/>
      <c r="F208" s="45"/>
      <c r="G208" s="45"/>
      <c r="H208" s="45"/>
      <c r="I208" s="45"/>
      <c r="J208" s="45"/>
      <c r="K208" s="45"/>
      <c r="L208" s="45"/>
    </row>
    <row r="209" spans="4:12" x14ac:dyDescent="0.35">
      <c r="D209" s="45"/>
      <c r="E209" s="45"/>
      <c r="F209" s="45"/>
      <c r="G209" s="45"/>
      <c r="H209" s="45"/>
      <c r="I209" s="45"/>
      <c r="J209" s="45"/>
      <c r="K209" s="45"/>
      <c r="L209" s="45"/>
    </row>
    <row r="210" spans="4:12" x14ac:dyDescent="0.35">
      <c r="D210" s="45"/>
      <c r="E210" s="45"/>
      <c r="F210" s="45"/>
      <c r="G210" s="45"/>
      <c r="H210" s="45"/>
      <c r="I210" s="45"/>
      <c r="J210" s="45"/>
      <c r="K210" s="45"/>
      <c r="L210" s="45"/>
    </row>
    <row r="211" spans="4:12" x14ac:dyDescent="0.35">
      <c r="D211" s="45"/>
      <c r="E211" s="45"/>
      <c r="F211" s="45"/>
      <c r="G211" s="45"/>
      <c r="H211" s="45"/>
      <c r="I211" s="45"/>
      <c r="J211" s="45"/>
      <c r="K211" s="45"/>
      <c r="L211" s="45"/>
    </row>
    <row r="212" spans="4:12" x14ac:dyDescent="0.35">
      <c r="D212" s="45"/>
      <c r="E212" s="45"/>
      <c r="F212" s="45"/>
      <c r="G212" s="45"/>
      <c r="H212" s="45"/>
      <c r="I212" s="45"/>
      <c r="J212" s="45"/>
      <c r="K212" s="45"/>
      <c r="L212" s="45"/>
    </row>
    <row r="213" spans="4:12" x14ac:dyDescent="0.35">
      <c r="D213" s="45"/>
      <c r="E213" s="45"/>
      <c r="F213" s="45"/>
      <c r="G213" s="45"/>
      <c r="H213" s="45"/>
      <c r="I213" s="45"/>
      <c r="J213" s="45"/>
      <c r="K213" s="45"/>
      <c r="L213" s="45"/>
    </row>
    <row r="214" spans="4:12" x14ac:dyDescent="0.35">
      <c r="D214" s="45"/>
      <c r="E214" s="45"/>
      <c r="F214" s="45"/>
      <c r="G214" s="45"/>
      <c r="H214" s="45"/>
      <c r="I214" s="45"/>
      <c r="J214" s="45"/>
      <c r="K214" s="45"/>
      <c r="L214" s="45"/>
    </row>
    <row r="215" spans="4:12" x14ac:dyDescent="0.35">
      <c r="D215" s="45"/>
      <c r="E215" s="45"/>
      <c r="F215" s="45"/>
      <c r="G215" s="45"/>
      <c r="H215" s="45"/>
      <c r="I215" s="45"/>
      <c r="J215" s="45"/>
      <c r="K215" s="45"/>
      <c r="L215" s="45"/>
    </row>
    <row r="216" spans="4:12" x14ac:dyDescent="0.35">
      <c r="D216" s="45"/>
      <c r="E216" s="45"/>
      <c r="F216" s="45"/>
      <c r="G216" s="45"/>
      <c r="H216" s="45"/>
      <c r="I216" s="45"/>
      <c r="J216" s="45"/>
      <c r="K216" s="45"/>
      <c r="L216" s="45"/>
    </row>
    <row r="217" spans="4:12" x14ac:dyDescent="0.35">
      <c r="D217" s="45"/>
      <c r="E217" s="45"/>
      <c r="F217" s="45"/>
      <c r="G217" s="45"/>
      <c r="H217" s="45"/>
      <c r="I217" s="45"/>
      <c r="J217" s="45"/>
      <c r="K217" s="45"/>
      <c r="L217" s="45"/>
    </row>
    <row r="218" spans="4:12" x14ac:dyDescent="0.35">
      <c r="D218" s="45"/>
      <c r="E218" s="45"/>
      <c r="F218" s="45"/>
      <c r="G218" s="45"/>
      <c r="H218" s="45"/>
      <c r="I218" s="45"/>
      <c r="J218" s="45"/>
      <c r="K218" s="45"/>
      <c r="L218" s="45"/>
    </row>
    <row r="219" spans="4:12" x14ac:dyDescent="0.35">
      <c r="D219" s="45"/>
      <c r="E219" s="45"/>
      <c r="F219" s="45"/>
      <c r="G219" s="45"/>
      <c r="H219" s="45"/>
      <c r="I219" s="45"/>
      <c r="J219" s="45"/>
      <c r="K219" s="45"/>
      <c r="L219" s="45"/>
    </row>
    <row r="220" spans="4:12" x14ac:dyDescent="0.35">
      <c r="D220" s="45"/>
      <c r="E220" s="45"/>
      <c r="F220" s="45"/>
      <c r="G220" s="45"/>
      <c r="H220" s="45"/>
      <c r="I220" s="45"/>
      <c r="J220" s="45"/>
      <c r="K220" s="45"/>
      <c r="L220" s="45"/>
    </row>
    <row r="221" spans="4:12" x14ac:dyDescent="0.35">
      <c r="D221" s="45"/>
      <c r="E221" s="45"/>
      <c r="F221" s="45"/>
      <c r="G221" s="45"/>
      <c r="H221" s="45"/>
      <c r="I221" s="45"/>
      <c r="J221" s="45"/>
      <c r="K221" s="45"/>
      <c r="L221" s="45"/>
    </row>
    <row r="222" spans="4:12" x14ac:dyDescent="0.35">
      <c r="D222" s="45"/>
      <c r="E222" s="45"/>
      <c r="F222" s="45"/>
      <c r="G222" s="45"/>
      <c r="H222" s="45"/>
      <c r="I222" s="45"/>
      <c r="J222" s="45"/>
      <c r="K222" s="45"/>
      <c r="L222" s="45"/>
    </row>
    <row r="223" spans="4:12" x14ac:dyDescent="0.35">
      <c r="D223" s="45"/>
      <c r="E223" s="45"/>
      <c r="F223" s="45"/>
      <c r="G223" s="45"/>
      <c r="H223" s="45"/>
      <c r="I223" s="45"/>
      <c r="J223" s="45"/>
      <c r="K223" s="45"/>
      <c r="L223" s="45"/>
    </row>
    <row r="224" spans="4:12" x14ac:dyDescent="0.35">
      <c r="D224" s="45"/>
      <c r="E224" s="45"/>
      <c r="F224" s="45"/>
      <c r="G224" s="45"/>
      <c r="H224" s="45"/>
      <c r="I224" s="45"/>
      <c r="J224" s="45"/>
      <c r="K224" s="45"/>
      <c r="L224" s="45"/>
    </row>
    <row r="225" spans="4:12" x14ac:dyDescent="0.35">
      <c r="D225" s="45"/>
      <c r="E225" s="45"/>
      <c r="F225" s="45"/>
      <c r="G225" s="45"/>
      <c r="H225" s="45"/>
      <c r="I225" s="45"/>
      <c r="J225" s="45"/>
      <c r="K225" s="45"/>
      <c r="L225" s="45"/>
    </row>
    <row r="226" spans="4:12" x14ac:dyDescent="0.35">
      <c r="D226" s="45"/>
      <c r="E226" s="45"/>
      <c r="F226" s="45"/>
      <c r="G226" s="45"/>
      <c r="H226" s="45"/>
      <c r="I226" s="45"/>
      <c r="J226" s="45"/>
      <c r="K226" s="45"/>
      <c r="L226" s="45"/>
    </row>
    <row r="227" spans="4:12" x14ac:dyDescent="0.35">
      <c r="D227" s="45"/>
      <c r="E227" s="45"/>
      <c r="F227" s="45"/>
      <c r="G227" s="45"/>
      <c r="H227" s="45"/>
      <c r="I227" s="45"/>
      <c r="J227" s="45"/>
      <c r="K227" s="45"/>
      <c r="L227" s="45"/>
    </row>
    <row r="228" spans="4:12" x14ac:dyDescent="0.35">
      <c r="D228" s="45"/>
      <c r="E228" s="45"/>
      <c r="F228" s="45"/>
      <c r="G228" s="45"/>
      <c r="H228" s="45"/>
      <c r="I228" s="45"/>
      <c r="J228" s="45"/>
      <c r="K228" s="45"/>
      <c r="L228" s="45"/>
    </row>
    <row r="229" spans="4:12" x14ac:dyDescent="0.35">
      <c r="D229" s="45"/>
      <c r="E229" s="45"/>
      <c r="F229" s="45"/>
      <c r="G229" s="45"/>
      <c r="H229" s="45"/>
      <c r="I229" s="45"/>
      <c r="J229" s="45"/>
      <c r="K229" s="45"/>
      <c r="L229" s="45"/>
    </row>
    <row r="230" spans="4:12" x14ac:dyDescent="0.35">
      <c r="D230" s="45"/>
      <c r="E230" s="45"/>
      <c r="F230" s="45"/>
      <c r="G230" s="45"/>
      <c r="H230" s="45"/>
      <c r="I230" s="45"/>
      <c r="J230" s="45"/>
      <c r="K230" s="45"/>
      <c r="L230" s="45"/>
    </row>
    <row r="231" spans="4:12" x14ac:dyDescent="0.35">
      <c r="D231" s="45"/>
      <c r="E231" s="45"/>
      <c r="F231" s="45"/>
      <c r="G231" s="45"/>
      <c r="H231" s="45"/>
      <c r="I231" s="45"/>
      <c r="J231" s="45"/>
      <c r="K231" s="45"/>
      <c r="L231" s="45"/>
    </row>
    <row r="232" spans="4:12" x14ac:dyDescent="0.35">
      <c r="D232" s="45"/>
      <c r="E232" s="45"/>
      <c r="F232" s="45"/>
      <c r="G232" s="45"/>
      <c r="H232" s="45"/>
      <c r="I232" s="45"/>
      <c r="J232" s="45"/>
      <c r="K232" s="45"/>
      <c r="L232" s="45"/>
    </row>
    <row r="233" spans="4:12" x14ac:dyDescent="0.35">
      <c r="D233" s="45"/>
      <c r="E233" s="45"/>
      <c r="F233" s="45"/>
      <c r="G233" s="45"/>
      <c r="H233" s="45"/>
      <c r="I233" s="45"/>
      <c r="J233" s="45"/>
      <c r="K233" s="45"/>
      <c r="L233" s="45"/>
    </row>
    <row r="234" spans="4:12" x14ac:dyDescent="0.35">
      <c r="D234" s="45"/>
      <c r="E234" s="45"/>
      <c r="F234" s="45"/>
      <c r="G234" s="45"/>
      <c r="H234" s="45"/>
      <c r="I234" s="45"/>
      <c r="J234" s="45"/>
      <c r="K234" s="45"/>
      <c r="L234" s="45"/>
    </row>
    <row r="235" spans="4:12" x14ac:dyDescent="0.35">
      <c r="D235" s="45"/>
      <c r="E235" s="45"/>
      <c r="F235" s="45"/>
      <c r="G235" s="45"/>
      <c r="H235" s="45"/>
      <c r="I235" s="45"/>
      <c r="J235" s="45"/>
      <c r="K235" s="45"/>
      <c r="L235" s="45"/>
    </row>
    <row r="236" spans="4:12" x14ac:dyDescent="0.35">
      <c r="D236" s="45"/>
      <c r="E236" s="45"/>
      <c r="F236" s="45"/>
      <c r="G236" s="45"/>
      <c r="H236" s="45"/>
      <c r="I236" s="45"/>
      <c r="J236" s="45"/>
      <c r="K236" s="45"/>
      <c r="L236" s="45"/>
    </row>
    <row r="237" spans="4:12" x14ac:dyDescent="0.35">
      <c r="D237" s="45"/>
      <c r="E237" s="45"/>
      <c r="F237" s="45"/>
      <c r="G237" s="45"/>
      <c r="H237" s="45"/>
      <c r="I237" s="45"/>
      <c r="J237" s="45"/>
      <c r="K237" s="45"/>
      <c r="L237" s="45"/>
    </row>
    <row r="238" spans="4:12" x14ac:dyDescent="0.35">
      <c r="D238" s="45"/>
      <c r="E238" s="45"/>
      <c r="F238" s="45"/>
      <c r="G238" s="45"/>
      <c r="H238" s="45"/>
      <c r="I238" s="45"/>
      <c r="J238" s="45"/>
      <c r="K238" s="45"/>
      <c r="L238" s="45"/>
    </row>
    <row r="239" spans="4:12" x14ac:dyDescent="0.35">
      <c r="D239" s="45"/>
      <c r="E239" s="45"/>
      <c r="F239" s="45"/>
      <c r="G239" s="45"/>
      <c r="H239" s="45"/>
      <c r="I239" s="45"/>
      <c r="J239" s="45"/>
      <c r="K239" s="45"/>
      <c r="L239" s="45"/>
    </row>
    <row r="240" spans="4:12" x14ac:dyDescent="0.35">
      <c r="D240" s="45"/>
      <c r="E240" s="45"/>
      <c r="F240" s="45"/>
      <c r="G240" s="45"/>
      <c r="H240" s="45"/>
      <c r="I240" s="45"/>
      <c r="J240" s="45"/>
      <c r="K240" s="45"/>
      <c r="L240" s="45"/>
    </row>
    <row r="241" spans="4:12" x14ac:dyDescent="0.35">
      <c r="D241" s="45"/>
      <c r="E241" s="45"/>
      <c r="F241" s="45"/>
      <c r="G241" s="45"/>
      <c r="H241" s="45"/>
      <c r="I241" s="45"/>
      <c r="J241" s="45"/>
      <c r="K241" s="45"/>
      <c r="L241" s="45"/>
    </row>
    <row r="242" spans="4:12" x14ac:dyDescent="0.35">
      <c r="D242" s="45"/>
      <c r="E242" s="45"/>
      <c r="F242" s="45"/>
      <c r="G242" s="45"/>
      <c r="H242" s="45"/>
      <c r="I242" s="45"/>
      <c r="J242" s="45"/>
      <c r="K242" s="45"/>
      <c r="L242" s="45"/>
    </row>
    <row r="243" spans="4:12" x14ac:dyDescent="0.35">
      <c r="D243" s="45"/>
      <c r="E243" s="45"/>
      <c r="F243" s="45"/>
      <c r="G243" s="45"/>
      <c r="H243" s="45"/>
      <c r="I243" s="45"/>
      <c r="J243" s="45"/>
      <c r="K243" s="45"/>
      <c r="L243" s="45"/>
    </row>
    <row r="244" spans="4:12" x14ac:dyDescent="0.35">
      <c r="D244" s="45"/>
      <c r="E244" s="45"/>
      <c r="F244" s="45"/>
      <c r="G244" s="45"/>
      <c r="H244" s="45"/>
      <c r="I244" s="45"/>
      <c r="J244" s="45"/>
      <c r="K244" s="45"/>
      <c r="L244" s="45"/>
    </row>
    <row r="245" spans="4:12" x14ac:dyDescent="0.35">
      <c r="D245" s="45"/>
      <c r="E245" s="45"/>
      <c r="F245" s="45"/>
      <c r="G245" s="45"/>
      <c r="H245" s="45"/>
      <c r="I245" s="45"/>
      <c r="J245" s="45"/>
      <c r="K245" s="45"/>
      <c r="L245" s="45"/>
    </row>
    <row r="246" spans="4:12" x14ac:dyDescent="0.35">
      <c r="D246" s="45"/>
      <c r="E246" s="45"/>
      <c r="F246" s="45"/>
      <c r="G246" s="45"/>
      <c r="H246" s="45"/>
      <c r="I246" s="45"/>
      <c r="J246" s="45"/>
      <c r="K246" s="45"/>
      <c r="L246" s="45"/>
    </row>
    <row r="247" spans="4:12" x14ac:dyDescent="0.35">
      <c r="D247" s="45"/>
      <c r="E247" s="45"/>
      <c r="F247" s="45"/>
      <c r="G247" s="45"/>
      <c r="H247" s="45"/>
      <c r="I247" s="45"/>
      <c r="J247" s="45"/>
      <c r="K247" s="45"/>
      <c r="L247" s="45"/>
    </row>
    <row r="248" spans="4:12" x14ac:dyDescent="0.35">
      <c r="D248" s="45"/>
      <c r="E248" s="45"/>
      <c r="F248" s="45"/>
      <c r="G248" s="45"/>
      <c r="H248" s="45"/>
      <c r="I248" s="45"/>
      <c r="J248" s="45"/>
      <c r="K248" s="45"/>
      <c r="L248" s="45"/>
    </row>
    <row r="249" spans="4:12" x14ac:dyDescent="0.35">
      <c r="D249" s="45"/>
      <c r="E249" s="45"/>
      <c r="F249" s="45"/>
      <c r="G249" s="45"/>
      <c r="H249" s="45"/>
      <c r="I249" s="45"/>
      <c r="J249" s="45"/>
      <c r="K249" s="45"/>
      <c r="L249" s="45"/>
    </row>
    <row r="250" spans="4:12" x14ac:dyDescent="0.35">
      <c r="D250" s="45"/>
      <c r="E250" s="45"/>
      <c r="F250" s="45"/>
      <c r="G250" s="45"/>
      <c r="H250" s="45"/>
      <c r="I250" s="45"/>
      <c r="J250" s="45"/>
      <c r="K250" s="45"/>
      <c r="L250" s="45"/>
    </row>
    <row r="251" spans="4:12" x14ac:dyDescent="0.35">
      <c r="D251" s="45"/>
      <c r="E251" s="45"/>
      <c r="F251" s="45"/>
      <c r="G251" s="45"/>
      <c r="H251" s="45"/>
      <c r="I251" s="45"/>
      <c r="J251" s="45"/>
      <c r="K251" s="45"/>
      <c r="L251" s="45"/>
    </row>
    <row r="252" spans="4:12" x14ac:dyDescent="0.35">
      <c r="D252" s="45"/>
      <c r="E252" s="45"/>
      <c r="F252" s="45"/>
      <c r="G252" s="45"/>
      <c r="H252" s="45"/>
      <c r="I252" s="45"/>
      <c r="J252" s="45"/>
      <c r="K252" s="45"/>
      <c r="L252" s="45"/>
    </row>
    <row r="253" spans="4:12" x14ac:dyDescent="0.35">
      <c r="D253" s="45"/>
      <c r="E253" s="45"/>
      <c r="F253" s="45"/>
      <c r="G253" s="45"/>
      <c r="H253" s="45"/>
      <c r="I253" s="45"/>
      <c r="J253" s="45"/>
      <c r="K253" s="45"/>
      <c r="L253" s="45"/>
    </row>
    <row r="254" spans="4:12" x14ac:dyDescent="0.35">
      <c r="D254" s="45"/>
      <c r="E254" s="45"/>
      <c r="F254" s="45"/>
      <c r="G254" s="45"/>
      <c r="H254" s="45"/>
      <c r="I254" s="45"/>
      <c r="J254" s="45"/>
      <c r="K254" s="45"/>
      <c r="L254" s="45"/>
    </row>
    <row r="255" spans="4:12" x14ac:dyDescent="0.35">
      <c r="D255" s="45"/>
      <c r="E255" s="45"/>
      <c r="F255" s="45"/>
      <c r="G255" s="45"/>
      <c r="H255" s="45"/>
      <c r="I255" s="45"/>
      <c r="J255" s="45"/>
      <c r="K255" s="45"/>
      <c r="L255" s="45"/>
    </row>
    <row r="256" spans="4:12" x14ac:dyDescent="0.35">
      <c r="D256" s="45"/>
      <c r="E256" s="45"/>
      <c r="F256" s="45"/>
      <c r="G256" s="45"/>
      <c r="H256" s="45"/>
      <c r="I256" s="45"/>
      <c r="J256" s="45"/>
      <c r="K256" s="45"/>
      <c r="L256" s="45"/>
    </row>
    <row r="257" spans="4:12" x14ac:dyDescent="0.35">
      <c r="D257" s="45"/>
      <c r="E257" s="45"/>
      <c r="F257" s="45"/>
      <c r="G257" s="45"/>
      <c r="H257" s="45"/>
      <c r="I257" s="45"/>
      <c r="J257" s="45"/>
      <c r="K257" s="45"/>
      <c r="L257" s="45"/>
    </row>
    <row r="258" spans="4:12" x14ac:dyDescent="0.35">
      <c r="D258" s="45"/>
      <c r="E258" s="45"/>
      <c r="F258" s="45"/>
      <c r="G258" s="45"/>
      <c r="H258" s="45"/>
      <c r="I258" s="45"/>
      <c r="J258" s="45"/>
      <c r="K258" s="45"/>
      <c r="L258" s="45"/>
    </row>
    <row r="259" spans="4:12" x14ac:dyDescent="0.35">
      <c r="D259" s="45"/>
      <c r="E259" s="45"/>
      <c r="F259" s="45"/>
      <c r="G259" s="45"/>
      <c r="H259" s="45"/>
      <c r="I259" s="45"/>
      <c r="J259" s="45"/>
      <c r="K259" s="45"/>
      <c r="L259" s="45"/>
    </row>
    <row r="260" spans="4:12" x14ac:dyDescent="0.35">
      <c r="D260" s="45"/>
      <c r="E260" s="45"/>
      <c r="F260" s="45"/>
      <c r="G260" s="45"/>
      <c r="H260" s="45"/>
      <c r="I260" s="45"/>
      <c r="J260" s="45"/>
      <c r="K260" s="45"/>
      <c r="L260" s="45"/>
    </row>
    <row r="261" spans="4:12" x14ac:dyDescent="0.35">
      <c r="D261" s="45"/>
      <c r="E261" s="45"/>
      <c r="F261" s="45"/>
      <c r="G261" s="45"/>
      <c r="H261" s="45"/>
      <c r="I261" s="45"/>
      <c r="J261" s="45"/>
      <c r="K261" s="45"/>
      <c r="L261" s="45"/>
    </row>
    <row r="262" spans="4:12" x14ac:dyDescent="0.35">
      <c r="D262" s="45"/>
      <c r="E262" s="45"/>
      <c r="F262" s="45"/>
      <c r="G262" s="45"/>
      <c r="H262" s="45"/>
      <c r="I262" s="45"/>
      <c r="J262" s="45"/>
      <c r="K262" s="45"/>
      <c r="L262" s="45"/>
    </row>
    <row r="263" spans="4:12" x14ac:dyDescent="0.35">
      <c r="D263" s="45"/>
      <c r="E263" s="45"/>
      <c r="F263" s="45"/>
      <c r="G263" s="45"/>
      <c r="H263" s="45"/>
      <c r="I263" s="45"/>
      <c r="J263" s="45"/>
      <c r="K263" s="45"/>
      <c r="L263" s="45"/>
    </row>
    <row r="264" spans="4:12" x14ac:dyDescent="0.35">
      <c r="D264" s="45"/>
      <c r="E264" s="45"/>
      <c r="F264" s="45"/>
      <c r="G264" s="45"/>
      <c r="H264" s="45"/>
      <c r="I264" s="45"/>
      <c r="J264" s="45"/>
      <c r="K264" s="45"/>
      <c r="L264" s="45"/>
    </row>
    <row r="265" spans="4:12" x14ac:dyDescent="0.35">
      <c r="D265" s="45"/>
      <c r="E265" s="45"/>
      <c r="F265" s="45"/>
      <c r="G265" s="45"/>
      <c r="H265" s="45"/>
      <c r="I265" s="45"/>
      <c r="J265" s="45"/>
      <c r="K265" s="45"/>
      <c r="L265" s="45"/>
    </row>
    <row r="266" spans="4:12" x14ac:dyDescent="0.35">
      <c r="D266" s="45"/>
      <c r="E266" s="45"/>
      <c r="F266" s="45"/>
      <c r="G266" s="45"/>
      <c r="H266" s="45"/>
      <c r="I266" s="45"/>
      <c r="J266" s="45"/>
      <c r="K266" s="45"/>
      <c r="L266" s="45"/>
    </row>
    <row r="267" spans="4:12" x14ac:dyDescent="0.35">
      <c r="D267" s="45"/>
      <c r="E267" s="45"/>
      <c r="F267" s="45"/>
      <c r="G267" s="45"/>
      <c r="H267" s="45"/>
      <c r="I267" s="45"/>
      <c r="J267" s="45"/>
      <c r="K267" s="45"/>
      <c r="L267" s="45"/>
    </row>
    <row r="268" spans="4:12" x14ac:dyDescent="0.35">
      <c r="D268" s="45"/>
      <c r="E268" s="45"/>
      <c r="F268" s="45"/>
      <c r="G268" s="45"/>
      <c r="H268" s="45"/>
      <c r="I268" s="45"/>
      <c r="J268" s="45"/>
      <c r="K268" s="45"/>
      <c r="L268" s="45"/>
    </row>
    <row r="269" spans="4:12" x14ac:dyDescent="0.35">
      <c r="D269" s="45"/>
      <c r="E269" s="45"/>
      <c r="F269" s="45"/>
      <c r="G269" s="45"/>
      <c r="H269" s="45"/>
      <c r="I269" s="45"/>
      <c r="J269" s="45"/>
      <c r="K269" s="45"/>
      <c r="L269" s="45"/>
    </row>
    <row r="270" spans="4:12" x14ac:dyDescent="0.35">
      <c r="D270" s="45"/>
      <c r="E270" s="45"/>
      <c r="F270" s="45"/>
      <c r="G270" s="45"/>
      <c r="H270" s="45"/>
      <c r="I270" s="45"/>
      <c r="J270" s="45"/>
      <c r="K270" s="45"/>
      <c r="L270" s="45"/>
    </row>
    <row r="271" spans="4:12" x14ac:dyDescent="0.35">
      <c r="D271" s="45"/>
      <c r="E271" s="45"/>
      <c r="F271" s="45"/>
      <c r="G271" s="45"/>
      <c r="H271" s="45"/>
      <c r="I271" s="45"/>
      <c r="J271" s="45"/>
      <c r="K271" s="45"/>
      <c r="L271" s="45"/>
    </row>
    <row r="272" spans="4:12" x14ac:dyDescent="0.35">
      <c r="D272" s="45"/>
      <c r="E272" s="45"/>
      <c r="F272" s="45"/>
      <c r="G272" s="45"/>
      <c r="H272" s="45"/>
      <c r="I272" s="45"/>
      <c r="J272" s="45"/>
      <c r="K272" s="45"/>
      <c r="L272" s="45"/>
    </row>
    <row r="273" spans="4:12" x14ac:dyDescent="0.35">
      <c r="D273" s="45"/>
      <c r="E273" s="45"/>
      <c r="F273" s="45"/>
      <c r="G273" s="45"/>
      <c r="H273" s="45"/>
      <c r="I273" s="45"/>
      <c r="J273" s="45"/>
      <c r="K273" s="45"/>
      <c r="L273" s="45"/>
    </row>
    <row r="274" spans="4:12" x14ac:dyDescent="0.35">
      <c r="D274" s="45"/>
      <c r="E274" s="45"/>
      <c r="F274" s="45"/>
      <c r="G274" s="45"/>
      <c r="H274" s="45"/>
      <c r="I274" s="45"/>
      <c r="J274" s="45"/>
      <c r="K274" s="45"/>
      <c r="L274" s="45"/>
    </row>
    <row r="275" spans="4:12" x14ac:dyDescent="0.35">
      <c r="D275" s="45"/>
      <c r="E275" s="45"/>
      <c r="F275" s="45"/>
      <c r="G275" s="45"/>
      <c r="H275" s="45"/>
      <c r="I275" s="45"/>
      <c r="J275" s="45"/>
      <c r="K275" s="45"/>
      <c r="L275" s="45"/>
    </row>
    <row r="276" spans="4:12" x14ac:dyDescent="0.35">
      <c r="D276" s="45"/>
      <c r="E276" s="45"/>
      <c r="F276" s="45"/>
      <c r="G276" s="45"/>
      <c r="H276" s="45"/>
      <c r="I276" s="45"/>
      <c r="J276" s="45"/>
      <c r="K276" s="45"/>
      <c r="L276" s="45"/>
    </row>
    <row r="277" spans="4:12" x14ac:dyDescent="0.35">
      <c r="D277" s="45"/>
      <c r="E277" s="45"/>
      <c r="F277" s="45"/>
      <c r="G277" s="45"/>
      <c r="H277" s="45"/>
      <c r="I277" s="45"/>
      <c r="J277" s="45"/>
      <c r="K277" s="45"/>
      <c r="L277" s="45"/>
    </row>
    <row r="278" spans="4:12" x14ac:dyDescent="0.35">
      <c r="D278" s="45"/>
      <c r="E278" s="45"/>
      <c r="F278" s="45"/>
      <c r="G278" s="45"/>
      <c r="H278" s="45"/>
      <c r="I278" s="45"/>
      <c r="J278" s="45"/>
      <c r="K278" s="45"/>
      <c r="L278" s="45"/>
    </row>
    <row r="279" spans="4:12" x14ac:dyDescent="0.35">
      <c r="D279" s="45"/>
      <c r="E279" s="45"/>
      <c r="F279" s="45"/>
      <c r="G279" s="45"/>
      <c r="H279" s="45"/>
      <c r="I279" s="45"/>
      <c r="J279" s="45"/>
      <c r="K279" s="45"/>
      <c r="L279" s="45"/>
    </row>
    <row r="280" spans="4:12" x14ac:dyDescent="0.35">
      <c r="D280" s="45"/>
      <c r="E280" s="45"/>
      <c r="F280" s="45"/>
      <c r="G280" s="45"/>
      <c r="H280" s="45"/>
      <c r="I280" s="45"/>
      <c r="J280" s="45"/>
      <c r="K280" s="45"/>
      <c r="L280" s="45"/>
    </row>
    <row r="281" spans="4:12" x14ac:dyDescent="0.35">
      <c r="D281" s="45"/>
      <c r="E281" s="45"/>
      <c r="F281" s="45"/>
      <c r="G281" s="45"/>
      <c r="H281" s="45"/>
      <c r="I281" s="45"/>
      <c r="J281" s="45"/>
      <c r="K281" s="45"/>
      <c r="L281" s="45"/>
    </row>
    <row r="282" spans="4:12" x14ac:dyDescent="0.35">
      <c r="D282" s="45"/>
      <c r="E282" s="45"/>
      <c r="F282" s="45"/>
      <c r="G282" s="45"/>
      <c r="H282" s="45"/>
      <c r="I282" s="45"/>
      <c r="J282" s="45"/>
      <c r="K282" s="45"/>
      <c r="L282" s="45"/>
    </row>
    <row r="283" spans="4:12" x14ac:dyDescent="0.35">
      <c r="D283" s="45"/>
      <c r="E283" s="45"/>
      <c r="F283" s="45"/>
      <c r="G283" s="45"/>
      <c r="H283" s="45"/>
      <c r="I283" s="45"/>
      <c r="J283" s="45"/>
      <c r="K283" s="45"/>
      <c r="L283" s="45"/>
    </row>
    <row r="284" spans="4:12" x14ac:dyDescent="0.35">
      <c r="D284" s="45"/>
      <c r="E284" s="45"/>
      <c r="F284" s="45"/>
      <c r="G284" s="45"/>
      <c r="H284" s="45"/>
      <c r="I284" s="45"/>
      <c r="J284" s="45"/>
      <c r="K284" s="45"/>
      <c r="L284" s="45"/>
    </row>
    <row r="285" spans="4:12" x14ac:dyDescent="0.35">
      <c r="D285" s="45"/>
      <c r="E285" s="45"/>
      <c r="F285" s="45"/>
      <c r="G285" s="45"/>
      <c r="H285" s="45"/>
      <c r="I285" s="45"/>
      <c r="J285" s="45"/>
      <c r="K285" s="45"/>
      <c r="L285" s="45"/>
    </row>
    <row r="286" spans="4:12" x14ac:dyDescent="0.35">
      <c r="D286" s="45"/>
      <c r="E286" s="45"/>
      <c r="F286" s="45"/>
      <c r="G286" s="45"/>
      <c r="H286" s="45"/>
      <c r="I286" s="45"/>
      <c r="J286" s="45"/>
      <c r="K286" s="45"/>
      <c r="L286" s="45"/>
    </row>
    <row r="287" spans="4:12" x14ac:dyDescent="0.35">
      <c r="D287" s="45"/>
      <c r="E287" s="45"/>
      <c r="F287" s="45"/>
      <c r="G287" s="45"/>
      <c r="H287" s="45"/>
      <c r="I287" s="45"/>
      <c r="J287" s="45"/>
      <c r="K287" s="45"/>
      <c r="L287" s="45"/>
    </row>
    <row r="288" spans="4:12" x14ac:dyDescent="0.35">
      <c r="D288" s="45"/>
      <c r="E288" s="45"/>
      <c r="F288" s="45"/>
      <c r="G288" s="45"/>
      <c r="H288" s="45"/>
      <c r="I288" s="45"/>
      <c r="J288" s="45"/>
      <c r="K288" s="45"/>
      <c r="L288" s="45"/>
    </row>
    <row r="289" spans="4:12" x14ac:dyDescent="0.35">
      <c r="D289" s="45"/>
      <c r="E289" s="45"/>
      <c r="F289" s="45"/>
      <c r="G289" s="45"/>
      <c r="H289" s="45"/>
      <c r="I289" s="45"/>
      <c r="J289" s="45"/>
      <c r="K289" s="45"/>
      <c r="L289" s="45"/>
    </row>
    <row r="290" spans="4:12" x14ac:dyDescent="0.35">
      <c r="D290" s="45"/>
      <c r="E290" s="45"/>
      <c r="F290" s="45"/>
      <c r="G290" s="45"/>
      <c r="H290" s="45"/>
      <c r="I290" s="45"/>
      <c r="J290" s="45"/>
      <c r="K290" s="45"/>
      <c r="L290" s="45"/>
    </row>
    <row r="291" spans="4:12" x14ac:dyDescent="0.35">
      <c r="D291" s="45"/>
      <c r="E291" s="45"/>
      <c r="F291" s="45"/>
      <c r="G291" s="45"/>
      <c r="H291" s="45"/>
      <c r="I291" s="45"/>
      <c r="J291" s="45"/>
      <c r="K291" s="45"/>
      <c r="L291" s="45"/>
    </row>
    <row r="292" spans="4:12" x14ac:dyDescent="0.35">
      <c r="D292" s="45"/>
      <c r="E292" s="45"/>
      <c r="F292" s="45"/>
      <c r="G292" s="45"/>
      <c r="H292" s="45"/>
      <c r="I292" s="45"/>
      <c r="J292" s="45"/>
      <c r="K292" s="45"/>
      <c r="L292" s="45"/>
    </row>
    <row r="293" spans="4:12" x14ac:dyDescent="0.35">
      <c r="D293" s="45"/>
      <c r="E293" s="45"/>
      <c r="F293" s="45"/>
      <c r="G293" s="45"/>
      <c r="H293" s="45"/>
      <c r="I293" s="45"/>
      <c r="J293" s="45"/>
      <c r="K293" s="45"/>
      <c r="L293" s="45"/>
    </row>
    <row r="294" spans="4:12" x14ac:dyDescent="0.35">
      <c r="D294" s="45"/>
      <c r="E294" s="45"/>
      <c r="F294" s="45"/>
      <c r="G294" s="45"/>
      <c r="H294" s="45"/>
      <c r="I294" s="45"/>
      <c r="J294" s="45"/>
      <c r="K294" s="45"/>
      <c r="L294" s="45"/>
    </row>
    <row r="295" spans="4:12" x14ac:dyDescent="0.35">
      <c r="D295" s="45"/>
      <c r="E295" s="45"/>
      <c r="F295" s="45"/>
      <c r="G295" s="45"/>
      <c r="H295" s="45"/>
      <c r="I295" s="45"/>
      <c r="J295" s="45"/>
      <c r="K295" s="45"/>
      <c r="L295" s="45"/>
    </row>
    <row r="296" spans="4:12" x14ac:dyDescent="0.35">
      <c r="D296" s="45"/>
      <c r="E296" s="45"/>
      <c r="F296" s="45"/>
      <c r="G296" s="45"/>
      <c r="H296" s="45"/>
      <c r="I296" s="45"/>
      <c r="J296" s="45"/>
      <c r="K296" s="45"/>
      <c r="L296" s="45"/>
    </row>
    <row r="297" spans="4:12" x14ac:dyDescent="0.35">
      <c r="D297" s="45"/>
      <c r="E297" s="45"/>
      <c r="F297" s="45"/>
      <c r="G297" s="45"/>
      <c r="H297" s="45"/>
      <c r="I297" s="45"/>
      <c r="J297" s="45"/>
      <c r="K297" s="45"/>
      <c r="L297" s="45"/>
    </row>
    <row r="298" spans="4:12" x14ac:dyDescent="0.35">
      <c r="D298" s="45"/>
      <c r="E298" s="45"/>
      <c r="F298" s="45"/>
      <c r="G298" s="45"/>
      <c r="H298" s="45"/>
      <c r="I298" s="45"/>
      <c r="J298" s="45"/>
      <c r="K298" s="45"/>
      <c r="L298" s="45"/>
    </row>
    <row r="299" spans="4:12" x14ac:dyDescent="0.35">
      <c r="D299" s="45"/>
      <c r="E299" s="45"/>
      <c r="F299" s="45"/>
      <c r="G299" s="45"/>
      <c r="H299" s="45"/>
      <c r="I299" s="45"/>
      <c r="J299" s="45"/>
      <c r="K299" s="45"/>
      <c r="L299" s="45"/>
    </row>
    <row r="300" spans="4:12" x14ac:dyDescent="0.35">
      <c r="D300" s="45"/>
      <c r="E300" s="45"/>
      <c r="F300" s="45"/>
      <c r="G300" s="45"/>
      <c r="H300" s="45"/>
      <c r="I300" s="45"/>
      <c r="J300" s="45"/>
      <c r="K300" s="45"/>
      <c r="L300" s="45"/>
    </row>
    <row r="301" spans="4:12" x14ac:dyDescent="0.35">
      <c r="D301" s="45"/>
      <c r="E301" s="45"/>
      <c r="F301" s="45"/>
      <c r="G301" s="45"/>
      <c r="H301" s="45"/>
      <c r="I301" s="45"/>
      <c r="J301" s="45"/>
      <c r="K301" s="45"/>
      <c r="L301" s="45"/>
    </row>
    <row r="302" spans="4:12" x14ac:dyDescent="0.35">
      <c r="D302" s="45"/>
      <c r="E302" s="45"/>
      <c r="F302" s="45"/>
      <c r="G302" s="45"/>
      <c r="H302" s="45"/>
      <c r="I302" s="45"/>
      <c r="J302" s="45"/>
      <c r="K302" s="45"/>
      <c r="L302" s="45"/>
    </row>
    <row r="303" spans="4:12" x14ac:dyDescent="0.35">
      <c r="D303" s="45"/>
      <c r="E303" s="45"/>
      <c r="F303" s="45"/>
      <c r="G303" s="45"/>
      <c r="H303" s="45"/>
      <c r="I303" s="45"/>
      <c r="J303" s="45"/>
      <c r="K303" s="45"/>
      <c r="L303" s="45"/>
    </row>
    <row r="304" spans="4:12" x14ac:dyDescent="0.35">
      <c r="D304" s="45"/>
      <c r="E304" s="45"/>
      <c r="F304" s="45"/>
      <c r="G304" s="45"/>
      <c r="H304" s="45"/>
      <c r="I304" s="45"/>
      <c r="J304" s="45"/>
      <c r="K304" s="45"/>
      <c r="L304" s="45"/>
    </row>
    <row r="305" spans="4:12" x14ac:dyDescent="0.35">
      <c r="D305" s="45"/>
      <c r="E305" s="45"/>
      <c r="F305" s="45"/>
      <c r="G305" s="45"/>
      <c r="H305" s="45"/>
      <c r="I305" s="45"/>
      <c r="J305" s="45"/>
      <c r="K305" s="45"/>
      <c r="L305" s="45"/>
    </row>
    <row r="306" spans="4:12" x14ac:dyDescent="0.35">
      <c r="D306" s="45"/>
      <c r="E306" s="45"/>
      <c r="F306" s="45"/>
      <c r="G306" s="45"/>
      <c r="H306" s="45"/>
      <c r="I306" s="45"/>
      <c r="J306" s="45"/>
      <c r="K306" s="45"/>
      <c r="L306" s="45"/>
    </row>
    <row r="307" spans="4:12" x14ac:dyDescent="0.35">
      <c r="D307" s="45"/>
      <c r="E307" s="45"/>
      <c r="F307" s="45"/>
      <c r="G307" s="45"/>
      <c r="H307" s="45"/>
      <c r="I307" s="45"/>
      <c r="J307" s="45"/>
      <c r="K307" s="45"/>
      <c r="L307" s="45"/>
    </row>
    <row r="308" spans="4:12" x14ac:dyDescent="0.35">
      <c r="D308" s="45"/>
      <c r="E308" s="45"/>
      <c r="F308" s="45"/>
      <c r="G308" s="45"/>
      <c r="H308" s="45"/>
      <c r="I308" s="45"/>
      <c r="J308" s="45"/>
      <c r="K308" s="45"/>
      <c r="L308" s="45"/>
    </row>
    <row r="309" spans="4:12" x14ac:dyDescent="0.35">
      <c r="D309" s="45"/>
      <c r="E309" s="45"/>
      <c r="F309" s="45"/>
      <c r="G309" s="45"/>
      <c r="H309" s="45"/>
      <c r="I309" s="45"/>
      <c r="J309" s="45"/>
      <c r="K309" s="45"/>
      <c r="L309" s="45"/>
    </row>
    <row r="310" spans="4:12" x14ac:dyDescent="0.35">
      <c r="D310" s="45"/>
      <c r="E310" s="45"/>
      <c r="F310" s="45"/>
      <c r="G310" s="45"/>
      <c r="H310" s="45"/>
      <c r="I310" s="45"/>
      <c r="J310" s="45"/>
      <c r="K310" s="45"/>
      <c r="L310" s="45"/>
    </row>
    <row r="311" spans="4:12" x14ac:dyDescent="0.35">
      <c r="D311" s="45"/>
      <c r="E311" s="45"/>
      <c r="F311" s="45"/>
      <c r="G311" s="45"/>
      <c r="H311" s="45"/>
      <c r="I311" s="45"/>
      <c r="J311" s="45"/>
      <c r="K311" s="45"/>
      <c r="L311" s="45"/>
    </row>
    <row r="312" spans="4:12" x14ac:dyDescent="0.35">
      <c r="D312" s="45"/>
      <c r="E312" s="45"/>
      <c r="F312" s="45"/>
      <c r="G312" s="45"/>
      <c r="H312" s="45"/>
      <c r="I312" s="45"/>
      <c r="J312" s="45"/>
      <c r="K312" s="45"/>
      <c r="L312" s="45"/>
    </row>
    <row r="313" spans="4:12" x14ac:dyDescent="0.35">
      <c r="D313" s="45"/>
      <c r="E313" s="45"/>
      <c r="F313" s="45"/>
      <c r="G313" s="45"/>
      <c r="H313" s="45"/>
      <c r="I313" s="45"/>
      <c r="J313" s="45"/>
      <c r="K313" s="45"/>
      <c r="L313" s="45"/>
    </row>
    <row r="314" spans="4:12" x14ac:dyDescent="0.35">
      <c r="D314" s="45"/>
      <c r="E314" s="45"/>
      <c r="F314" s="45"/>
      <c r="G314" s="45"/>
      <c r="H314" s="45"/>
      <c r="I314" s="45"/>
      <c r="J314" s="45"/>
      <c r="K314" s="45"/>
      <c r="L314" s="45"/>
    </row>
    <row r="315" spans="4:12" x14ac:dyDescent="0.35">
      <c r="D315" s="45"/>
      <c r="E315" s="45"/>
      <c r="F315" s="45"/>
      <c r="G315" s="45"/>
      <c r="H315" s="45"/>
      <c r="I315" s="45"/>
      <c r="J315" s="45"/>
      <c r="K315" s="45"/>
      <c r="L315" s="45"/>
    </row>
    <row r="316" spans="4:12" x14ac:dyDescent="0.35">
      <c r="D316" s="45"/>
      <c r="E316" s="45"/>
      <c r="F316" s="45"/>
      <c r="G316" s="45"/>
      <c r="H316" s="45"/>
      <c r="I316" s="45"/>
      <c r="J316" s="45"/>
      <c r="K316" s="45"/>
      <c r="L316" s="45"/>
    </row>
    <row r="317" spans="4:12" x14ac:dyDescent="0.35">
      <c r="D317" s="45"/>
      <c r="E317" s="45"/>
      <c r="F317" s="45"/>
      <c r="G317" s="45"/>
      <c r="H317" s="45"/>
      <c r="I317" s="45"/>
      <c r="J317" s="45"/>
      <c r="K317" s="45"/>
      <c r="L317" s="45"/>
    </row>
    <row r="318" spans="4:12" x14ac:dyDescent="0.35">
      <c r="D318" s="45"/>
      <c r="E318" s="45"/>
      <c r="F318" s="45"/>
      <c r="G318" s="45"/>
      <c r="H318" s="45"/>
      <c r="I318" s="45"/>
      <c r="J318" s="45"/>
      <c r="K318" s="45"/>
      <c r="L318" s="45"/>
    </row>
    <row r="319" spans="4:12" x14ac:dyDescent="0.35">
      <c r="D319" s="45"/>
      <c r="E319" s="45"/>
      <c r="F319" s="45"/>
      <c r="G319" s="45"/>
      <c r="H319" s="45"/>
      <c r="I319" s="45"/>
      <c r="J319" s="45"/>
      <c r="K319" s="45"/>
      <c r="L319" s="45"/>
    </row>
    <row r="320" spans="4:12" x14ac:dyDescent="0.35">
      <c r="D320" s="45"/>
      <c r="E320" s="45"/>
      <c r="F320" s="45"/>
      <c r="G320" s="45"/>
      <c r="H320" s="45"/>
      <c r="I320" s="45"/>
      <c r="J320" s="45"/>
      <c r="K320" s="45"/>
      <c r="L320" s="45"/>
    </row>
    <row r="321" spans="4:12" x14ac:dyDescent="0.35">
      <c r="D321" s="45"/>
      <c r="E321" s="45"/>
      <c r="F321" s="45"/>
      <c r="G321" s="45"/>
      <c r="H321" s="45"/>
      <c r="I321" s="45"/>
      <c r="J321" s="45"/>
      <c r="K321" s="45"/>
      <c r="L321" s="45"/>
    </row>
    <row r="322" spans="4:12" x14ac:dyDescent="0.35">
      <c r="D322" s="45"/>
      <c r="E322" s="45"/>
      <c r="F322" s="45"/>
      <c r="G322" s="45"/>
      <c r="H322" s="45"/>
      <c r="I322" s="45"/>
      <c r="J322" s="45"/>
      <c r="K322" s="45"/>
      <c r="L322" s="45"/>
    </row>
    <row r="323" spans="4:12" x14ac:dyDescent="0.35">
      <c r="D323" s="45"/>
      <c r="E323" s="45"/>
      <c r="F323" s="45"/>
      <c r="G323" s="45"/>
      <c r="H323" s="45"/>
      <c r="I323" s="45"/>
      <c r="J323" s="45"/>
      <c r="K323" s="45"/>
      <c r="L323" s="45"/>
    </row>
    <row r="324" spans="4:12" x14ac:dyDescent="0.35">
      <c r="D324" s="45"/>
      <c r="E324" s="45"/>
      <c r="F324" s="45"/>
      <c r="G324" s="45"/>
      <c r="H324" s="45"/>
      <c r="I324" s="45"/>
      <c r="J324" s="45"/>
      <c r="K324" s="45"/>
      <c r="L324" s="45"/>
    </row>
    <row r="325" spans="4:12" x14ac:dyDescent="0.35">
      <c r="D325" s="45"/>
      <c r="E325" s="45"/>
      <c r="F325" s="45"/>
      <c r="G325" s="45"/>
      <c r="H325" s="45"/>
      <c r="I325" s="45"/>
      <c r="J325" s="45"/>
      <c r="K325" s="45"/>
      <c r="L325" s="45"/>
    </row>
    <row r="326" spans="4:12" x14ac:dyDescent="0.35">
      <c r="D326" s="45"/>
      <c r="E326" s="45"/>
      <c r="F326" s="45"/>
      <c r="G326" s="45"/>
      <c r="H326" s="45"/>
      <c r="I326" s="45"/>
      <c r="J326" s="45"/>
      <c r="K326" s="45"/>
      <c r="L326" s="45"/>
    </row>
    <row r="327" spans="4:12" x14ac:dyDescent="0.35">
      <c r="D327" s="45"/>
      <c r="E327" s="45"/>
      <c r="F327" s="45"/>
      <c r="G327" s="45"/>
      <c r="H327" s="45"/>
      <c r="I327" s="45"/>
      <c r="J327" s="45"/>
      <c r="K327" s="45"/>
      <c r="L327" s="45"/>
    </row>
    <row r="328" spans="4:12" x14ac:dyDescent="0.35">
      <c r="D328" s="45"/>
      <c r="E328" s="45"/>
      <c r="F328" s="45"/>
      <c r="G328" s="45"/>
      <c r="H328" s="45"/>
      <c r="I328" s="45"/>
      <c r="J328" s="45"/>
      <c r="K328" s="45"/>
      <c r="L328" s="45"/>
    </row>
    <row r="329" spans="4:12" x14ac:dyDescent="0.35">
      <c r="D329" s="45"/>
      <c r="E329" s="45"/>
      <c r="F329" s="45"/>
      <c r="G329" s="45"/>
      <c r="H329" s="45"/>
      <c r="I329" s="45"/>
      <c r="J329" s="45"/>
      <c r="K329" s="45"/>
      <c r="L329" s="45"/>
    </row>
    <row r="330" spans="4:12" x14ac:dyDescent="0.35">
      <c r="D330" s="45"/>
      <c r="E330" s="45"/>
      <c r="F330" s="45"/>
      <c r="G330" s="45"/>
      <c r="H330" s="45"/>
      <c r="I330" s="45"/>
      <c r="J330" s="45"/>
      <c r="K330" s="45"/>
      <c r="L330" s="45"/>
    </row>
    <row r="331" spans="4:12" x14ac:dyDescent="0.35">
      <c r="D331" s="45"/>
      <c r="E331" s="45"/>
      <c r="F331" s="45"/>
      <c r="G331" s="45"/>
      <c r="H331" s="45"/>
      <c r="I331" s="45"/>
      <c r="J331" s="45"/>
      <c r="K331" s="45"/>
      <c r="L331" s="45"/>
    </row>
    <row r="332" spans="4:12" x14ac:dyDescent="0.35">
      <c r="D332" s="45"/>
      <c r="E332" s="45"/>
      <c r="F332" s="45"/>
      <c r="G332" s="45"/>
      <c r="H332" s="45"/>
      <c r="I332" s="45"/>
      <c r="J332" s="45"/>
      <c r="K332" s="45"/>
      <c r="L332" s="45"/>
    </row>
    <row r="333" spans="4:12" x14ac:dyDescent="0.35">
      <c r="D333" s="45"/>
      <c r="E333" s="45"/>
      <c r="F333" s="45"/>
      <c r="G333" s="45"/>
      <c r="H333" s="45"/>
      <c r="I333" s="45"/>
      <c r="J333" s="45"/>
      <c r="K333" s="45"/>
      <c r="L333" s="45"/>
    </row>
    <row r="334" spans="4:12" x14ac:dyDescent="0.35">
      <c r="D334" s="45"/>
      <c r="E334" s="45"/>
      <c r="F334" s="45"/>
      <c r="G334" s="45"/>
      <c r="H334" s="45"/>
      <c r="I334" s="45"/>
      <c r="J334" s="45"/>
      <c r="K334" s="45"/>
      <c r="L334" s="45"/>
    </row>
    <row r="335" spans="4:12" x14ac:dyDescent="0.35">
      <c r="D335" s="45"/>
      <c r="E335" s="45"/>
      <c r="F335" s="45"/>
      <c r="G335" s="45"/>
      <c r="H335" s="45"/>
      <c r="I335" s="45"/>
      <c r="J335" s="45"/>
      <c r="K335" s="45"/>
      <c r="L335" s="45"/>
    </row>
    <row r="336" spans="4:12" x14ac:dyDescent="0.35">
      <c r="D336" s="45"/>
      <c r="E336" s="45"/>
      <c r="F336" s="45"/>
      <c r="G336" s="45"/>
      <c r="H336" s="45"/>
      <c r="I336" s="45"/>
      <c r="J336" s="45"/>
      <c r="K336" s="45"/>
      <c r="L336" s="45"/>
    </row>
    <row r="337" spans="4:12" x14ac:dyDescent="0.35">
      <c r="D337" s="45"/>
      <c r="E337" s="45"/>
      <c r="F337" s="45"/>
      <c r="G337" s="45"/>
      <c r="H337" s="45"/>
      <c r="I337" s="45"/>
      <c r="J337" s="45"/>
      <c r="K337" s="45"/>
      <c r="L337" s="45"/>
    </row>
    <row r="338" spans="4:12" x14ac:dyDescent="0.35">
      <c r="D338" s="45"/>
      <c r="E338" s="45"/>
      <c r="F338" s="45"/>
      <c r="G338" s="45"/>
      <c r="H338" s="45"/>
      <c r="I338" s="45"/>
      <c r="J338" s="45"/>
      <c r="K338" s="45"/>
      <c r="L338" s="45"/>
    </row>
    <row r="339" spans="4:12" x14ac:dyDescent="0.35">
      <c r="D339" s="45"/>
      <c r="E339" s="45"/>
      <c r="F339" s="45"/>
      <c r="G339" s="45"/>
      <c r="H339" s="45"/>
      <c r="I339" s="45"/>
      <c r="J339" s="45"/>
      <c r="K339" s="45"/>
      <c r="L339" s="45"/>
    </row>
    <row r="340" spans="4:12" x14ac:dyDescent="0.35">
      <c r="D340" s="45"/>
      <c r="E340" s="45"/>
      <c r="F340" s="45"/>
      <c r="G340" s="45"/>
      <c r="H340" s="45"/>
      <c r="I340" s="45"/>
      <c r="J340" s="45"/>
      <c r="K340" s="45"/>
      <c r="L340" s="45"/>
    </row>
    <row r="341" spans="4:12" x14ac:dyDescent="0.35">
      <c r="D341" s="45"/>
      <c r="E341" s="45"/>
      <c r="F341" s="45"/>
      <c r="G341" s="45"/>
      <c r="H341" s="45"/>
      <c r="I341" s="45"/>
      <c r="J341" s="45"/>
      <c r="K341" s="45"/>
      <c r="L341" s="45"/>
    </row>
    <row r="342" spans="4:12" x14ac:dyDescent="0.35">
      <c r="D342" s="45"/>
      <c r="E342" s="45"/>
      <c r="F342" s="45"/>
      <c r="G342" s="45"/>
      <c r="H342" s="45"/>
      <c r="I342" s="45"/>
      <c r="J342" s="45"/>
      <c r="K342" s="45"/>
      <c r="L342" s="45"/>
    </row>
    <row r="343" spans="4:12" x14ac:dyDescent="0.35">
      <c r="D343" s="45"/>
      <c r="E343" s="45"/>
      <c r="F343" s="45"/>
      <c r="G343" s="45"/>
      <c r="H343" s="45"/>
      <c r="I343" s="45"/>
      <c r="J343" s="45"/>
      <c r="K343" s="45"/>
      <c r="L343" s="45"/>
    </row>
    <row r="344" spans="4:12" x14ac:dyDescent="0.35">
      <c r="D344" s="45"/>
      <c r="E344" s="45"/>
      <c r="F344" s="45"/>
      <c r="G344" s="45"/>
      <c r="H344" s="45"/>
      <c r="I344" s="45"/>
      <c r="J344" s="45"/>
      <c r="K344" s="45"/>
      <c r="L344" s="45"/>
    </row>
    <row r="345" spans="4:12" x14ac:dyDescent="0.35">
      <c r="D345" s="45"/>
      <c r="E345" s="45"/>
      <c r="F345" s="45"/>
      <c r="G345" s="45"/>
      <c r="H345" s="45"/>
      <c r="I345" s="45"/>
      <c r="J345" s="45"/>
      <c r="K345" s="45"/>
      <c r="L345" s="45"/>
    </row>
    <row r="346" spans="4:12" x14ac:dyDescent="0.35">
      <c r="D346" s="45"/>
      <c r="E346" s="45"/>
      <c r="F346" s="45"/>
      <c r="G346" s="45"/>
      <c r="H346" s="45"/>
      <c r="I346" s="45"/>
      <c r="J346" s="45"/>
      <c r="K346" s="45"/>
      <c r="L346" s="45"/>
    </row>
    <row r="347" spans="4:12" x14ac:dyDescent="0.35">
      <c r="D347" s="45"/>
      <c r="E347" s="45"/>
      <c r="F347" s="45"/>
      <c r="G347" s="45"/>
      <c r="H347" s="45"/>
      <c r="I347" s="45"/>
      <c r="J347" s="45"/>
      <c r="K347" s="45"/>
      <c r="L347" s="45"/>
    </row>
    <row r="348" spans="4:12" x14ac:dyDescent="0.35">
      <c r="D348" s="45"/>
      <c r="E348" s="45"/>
      <c r="F348" s="45"/>
      <c r="G348" s="45"/>
      <c r="H348" s="45"/>
      <c r="I348" s="45"/>
      <c r="J348" s="45"/>
      <c r="K348" s="45"/>
      <c r="L348" s="45"/>
    </row>
    <row r="349" spans="4:12" x14ac:dyDescent="0.35">
      <c r="D349" s="45"/>
      <c r="E349" s="45"/>
      <c r="F349" s="45"/>
      <c r="G349" s="45"/>
      <c r="H349" s="45"/>
      <c r="I349" s="45"/>
      <c r="J349" s="45"/>
      <c r="K349" s="45"/>
      <c r="L349" s="45"/>
    </row>
    <row r="350" spans="4:12" x14ac:dyDescent="0.35">
      <c r="D350" s="45"/>
      <c r="E350" s="45"/>
      <c r="F350" s="45"/>
      <c r="G350" s="45"/>
      <c r="H350" s="45"/>
      <c r="I350" s="45"/>
      <c r="J350" s="45"/>
      <c r="K350" s="45"/>
      <c r="L350" s="45"/>
    </row>
    <row r="351" spans="4:12" x14ac:dyDescent="0.35">
      <c r="D351" s="45"/>
      <c r="E351" s="45"/>
      <c r="F351" s="45"/>
      <c r="G351" s="45"/>
      <c r="H351" s="45"/>
      <c r="I351" s="45"/>
      <c r="J351" s="45"/>
      <c r="K351" s="45"/>
      <c r="L351" s="45"/>
    </row>
    <row r="352" spans="4:12" x14ac:dyDescent="0.35">
      <c r="D352" s="45"/>
      <c r="E352" s="45"/>
      <c r="F352" s="45"/>
      <c r="G352" s="45"/>
      <c r="H352" s="45"/>
      <c r="I352" s="45"/>
      <c r="J352" s="45"/>
      <c r="K352" s="45"/>
      <c r="L352" s="45"/>
    </row>
    <row r="353" spans="4:12" x14ac:dyDescent="0.35">
      <c r="D353" s="45"/>
      <c r="E353" s="45"/>
      <c r="F353" s="45"/>
      <c r="G353" s="45"/>
      <c r="H353" s="45"/>
      <c r="I353" s="45"/>
      <c r="J353" s="45"/>
      <c r="K353" s="45"/>
      <c r="L353" s="45"/>
    </row>
    <row r="354" spans="4:12" x14ac:dyDescent="0.35">
      <c r="D354" s="45"/>
      <c r="E354" s="45"/>
      <c r="F354" s="45"/>
      <c r="G354" s="45"/>
      <c r="H354" s="45"/>
      <c r="I354" s="45"/>
      <c r="J354" s="45"/>
      <c r="K354" s="45"/>
      <c r="L354" s="45"/>
    </row>
    <row r="355" spans="4:12" x14ac:dyDescent="0.35">
      <c r="D355" s="45"/>
      <c r="E355" s="45"/>
      <c r="F355" s="45"/>
      <c r="G355" s="45"/>
      <c r="H355" s="45"/>
      <c r="I355" s="45"/>
      <c r="J355" s="45"/>
      <c r="K355" s="45"/>
      <c r="L355" s="45"/>
    </row>
    <row r="356" spans="4:12" x14ac:dyDescent="0.35">
      <c r="D356" s="45"/>
      <c r="E356" s="45"/>
      <c r="F356" s="45"/>
      <c r="G356" s="45"/>
      <c r="H356" s="45"/>
      <c r="I356" s="45"/>
      <c r="J356" s="45"/>
      <c r="K356" s="45"/>
      <c r="L356" s="45"/>
    </row>
    <row r="357" spans="4:12" x14ac:dyDescent="0.35">
      <c r="D357" s="45"/>
      <c r="E357" s="45"/>
      <c r="F357" s="45"/>
      <c r="G357" s="45"/>
      <c r="H357" s="45"/>
      <c r="I357" s="45"/>
      <c r="J357" s="45"/>
      <c r="K357" s="45"/>
      <c r="L357" s="45"/>
    </row>
    <row r="358" spans="4:12" x14ac:dyDescent="0.35">
      <c r="D358" s="45"/>
      <c r="E358" s="45"/>
      <c r="F358" s="45"/>
      <c r="G358" s="45"/>
      <c r="H358" s="45"/>
      <c r="I358" s="45"/>
      <c r="J358" s="45"/>
      <c r="K358" s="45"/>
      <c r="L358" s="45"/>
    </row>
    <row r="359" spans="4:12" x14ac:dyDescent="0.35">
      <c r="D359" s="45"/>
      <c r="E359" s="45"/>
      <c r="F359" s="45"/>
      <c r="G359" s="45"/>
      <c r="H359" s="45"/>
      <c r="I359" s="45"/>
      <c r="J359" s="45"/>
      <c r="K359" s="45"/>
      <c r="L359" s="45"/>
    </row>
    <row r="360" spans="4:12" x14ac:dyDescent="0.35">
      <c r="D360" s="45"/>
      <c r="E360" s="45"/>
      <c r="F360" s="45"/>
      <c r="G360" s="45"/>
      <c r="H360" s="45"/>
      <c r="I360" s="45"/>
      <c r="J360" s="45"/>
      <c r="K360" s="45"/>
      <c r="L360" s="45"/>
    </row>
    <row r="361" spans="4:12" x14ac:dyDescent="0.35">
      <c r="D361" s="45"/>
      <c r="E361" s="45"/>
      <c r="F361" s="45"/>
      <c r="G361" s="45"/>
      <c r="H361" s="45"/>
      <c r="I361" s="45"/>
      <c r="J361" s="45"/>
      <c r="K361" s="45"/>
      <c r="L361" s="45"/>
    </row>
    <row r="362" spans="4:12" x14ac:dyDescent="0.35">
      <c r="D362" s="45"/>
      <c r="E362" s="45"/>
      <c r="F362" s="45"/>
      <c r="G362" s="45"/>
      <c r="H362" s="45"/>
      <c r="I362" s="45"/>
      <c r="J362" s="45"/>
      <c r="K362" s="45"/>
      <c r="L362" s="45"/>
    </row>
    <row r="363" spans="4:12" x14ac:dyDescent="0.35">
      <c r="D363" s="45"/>
      <c r="E363" s="45"/>
      <c r="F363" s="45"/>
      <c r="G363" s="45"/>
      <c r="H363" s="45"/>
      <c r="I363" s="45"/>
      <c r="J363" s="45"/>
      <c r="K363" s="45"/>
      <c r="L363" s="45"/>
    </row>
    <row r="364" spans="4:12" x14ac:dyDescent="0.35">
      <c r="D364" s="45"/>
      <c r="E364" s="45"/>
      <c r="F364" s="45"/>
      <c r="G364" s="45"/>
      <c r="H364" s="45"/>
      <c r="I364" s="45"/>
      <c r="J364" s="45"/>
      <c r="K364" s="45"/>
      <c r="L364" s="45"/>
    </row>
    <row r="365" spans="4:12" x14ac:dyDescent="0.35">
      <c r="D365" s="45"/>
      <c r="E365" s="45"/>
      <c r="F365" s="45"/>
      <c r="G365" s="45"/>
      <c r="H365" s="45"/>
      <c r="I365" s="45"/>
      <c r="J365" s="45"/>
      <c r="K365" s="45"/>
      <c r="L365" s="45"/>
    </row>
    <row r="366" spans="4:12" x14ac:dyDescent="0.35">
      <c r="D366" s="45"/>
      <c r="E366" s="45"/>
      <c r="F366" s="45"/>
      <c r="G366" s="45"/>
      <c r="H366" s="45"/>
      <c r="I366" s="45"/>
      <c r="J366" s="45"/>
      <c r="K366" s="45"/>
      <c r="L366" s="45"/>
    </row>
    <row r="367" spans="4:12" x14ac:dyDescent="0.35">
      <c r="D367" s="45"/>
      <c r="E367" s="45"/>
      <c r="F367" s="45"/>
      <c r="G367" s="45"/>
      <c r="H367" s="45"/>
      <c r="I367" s="45"/>
      <c r="J367" s="45"/>
      <c r="K367" s="45"/>
      <c r="L367" s="45"/>
    </row>
    <row r="368" spans="4:12" x14ac:dyDescent="0.35">
      <c r="D368" s="45"/>
      <c r="E368" s="45"/>
      <c r="F368" s="45"/>
      <c r="G368" s="45"/>
      <c r="H368" s="45"/>
      <c r="I368" s="45"/>
      <c r="J368" s="45"/>
      <c r="K368" s="45"/>
      <c r="L368" s="45"/>
    </row>
    <row r="369" spans="4:12" x14ac:dyDescent="0.35">
      <c r="D369" s="45"/>
      <c r="E369" s="45"/>
      <c r="F369" s="45"/>
      <c r="G369" s="45"/>
      <c r="H369" s="45"/>
      <c r="I369" s="45"/>
      <c r="J369" s="45"/>
      <c r="K369" s="45"/>
      <c r="L369" s="45"/>
    </row>
    <row r="370" spans="4:12" x14ac:dyDescent="0.35">
      <c r="D370" s="45"/>
      <c r="E370" s="45"/>
      <c r="F370" s="45"/>
      <c r="G370" s="45"/>
      <c r="H370" s="45"/>
      <c r="I370" s="45"/>
      <c r="J370" s="45"/>
      <c r="K370" s="45"/>
      <c r="L370" s="45"/>
    </row>
    <row r="371" spans="4:12" x14ac:dyDescent="0.35">
      <c r="D371" s="45"/>
      <c r="E371" s="45"/>
      <c r="F371" s="45"/>
      <c r="G371" s="45"/>
      <c r="H371" s="45"/>
      <c r="I371" s="45"/>
      <c r="J371" s="45"/>
      <c r="K371" s="45"/>
      <c r="L371" s="45"/>
    </row>
    <row r="372" spans="4:12" x14ac:dyDescent="0.35">
      <c r="D372" s="45"/>
      <c r="E372" s="45"/>
      <c r="F372" s="45"/>
      <c r="G372" s="45"/>
      <c r="H372" s="45"/>
      <c r="I372" s="45"/>
      <c r="J372" s="45"/>
      <c r="K372" s="45"/>
      <c r="L372" s="45"/>
    </row>
    <row r="373" spans="4:12" x14ac:dyDescent="0.35">
      <c r="D373" s="45"/>
      <c r="E373" s="45"/>
      <c r="F373" s="45"/>
      <c r="G373" s="45"/>
      <c r="H373" s="45"/>
      <c r="I373" s="45"/>
      <c r="J373" s="45"/>
      <c r="K373" s="45"/>
      <c r="L373" s="45"/>
    </row>
    <row r="374" spans="4:12" x14ac:dyDescent="0.35">
      <c r="D374" s="45"/>
      <c r="E374" s="45"/>
      <c r="F374" s="45"/>
      <c r="G374" s="45"/>
      <c r="H374" s="45"/>
      <c r="I374" s="45"/>
      <c r="J374" s="45"/>
      <c r="K374" s="45"/>
      <c r="L374" s="45"/>
    </row>
    <row r="375" spans="4:12" x14ac:dyDescent="0.35">
      <c r="D375" s="45"/>
      <c r="E375" s="45"/>
      <c r="F375" s="45"/>
      <c r="G375" s="45"/>
      <c r="H375" s="45"/>
      <c r="I375" s="45"/>
      <c r="J375" s="45"/>
      <c r="K375" s="45"/>
      <c r="L375" s="45"/>
    </row>
    <row r="376" spans="4:12" x14ac:dyDescent="0.35">
      <c r="D376" s="45"/>
      <c r="E376" s="45"/>
      <c r="F376" s="45"/>
      <c r="G376" s="45"/>
      <c r="H376" s="45"/>
      <c r="I376" s="45"/>
      <c r="J376" s="45"/>
      <c r="K376" s="45"/>
      <c r="L376" s="45"/>
    </row>
    <row r="377" spans="4:12" x14ac:dyDescent="0.35">
      <c r="D377" s="45"/>
      <c r="E377" s="45"/>
      <c r="F377" s="45"/>
      <c r="G377" s="45"/>
      <c r="H377" s="45"/>
      <c r="I377" s="45"/>
      <c r="J377" s="45"/>
      <c r="K377" s="45"/>
      <c r="L377" s="45"/>
    </row>
    <row r="378" spans="4:12" x14ac:dyDescent="0.35">
      <c r="D378" s="45"/>
      <c r="E378" s="45"/>
      <c r="F378" s="45"/>
      <c r="G378" s="45"/>
      <c r="H378" s="45"/>
      <c r="I378" s="45"/>
      <c r="J378" s="45"/>
      <c r="K378" s="45"/>
      <c r="L378" s="45"/>
    </row>
    <row r="379" spans="4:12" x14ac:dyDescent="0.35">
      <c r="D379" s="45"/>
      <c r="E379" s="45"/>
      <c r="F379" s="45"/>
      <c r="G379" s="45"/>
      <c r="H379" s="45"/>
      <c r="I379" s="45"/>
      <c r="J379" s="45"/>
      <c r="K379" s="45"/>
      <c r="L379" s="45"/>
    </row>
    <row r="380" spans="4:12" x14ac:dyDescent="0.35">
      <c r="D380" s="45"/>
      <c r="E380" s="45"/>
      <c r="F380" s="45"/>
      <c r="G380" s="45"/>
      <c r="H380" s="45"/>
      <c r="I380" s="45"/>
      <c r="J380" s="45"/>
      <c r="K380" s="45"/>
      <c r="L380" s="45"/>
    </row>
    <row r="381" spans="4:12" x14ac:dyDescent="0.35">
      <c r="D381" s="45"/>
      <c r="E381" s="45"/>
      <c r="F381" s="45"/>
      <c r="G381" s="45"/>
      <c r="H381" s="45"/>
      <c r="I381" s="45"/>
      <c r="J381" s="45"/>
      <c r="K381" s="45"/>
      <c r="L381" s="45"/>
    </row>
    <row r="382" spans="4:12" x14ac:dyDescent="0.35">
      <c r="D382" s="45"/>
      <c r="E382" s="45"/>
      <c r="F382" s="45"/>
      <c r="G382" s="45"/>
      <c r="H382" s="45"/>
      <c r="I382" s="45"/>
      <c r="J382" s="45"/>
      <c r="K382" s="45"/>
      <c r="L382" s="45"/>
    </row>
    <row r="383" spans="4:12" x14ac:dyDescent="0.35">
      <c r="D383" s="45"/>
      <c r="E383" s="45"/>
      <c r="F383" s="45"/>
      <c r="G383" s="45"/>
      <c r="H383" s="45"/>
      <c r="I383" s="45"/>
      <c r="J383" s="45"/>
      <c r="K383" s="45"/>
      <c r="L383" s="45"/>
    </row>
    <row r="384" spans="4:12" x14ac:dyDescent="0.35">
      <c r="D384" s="45"/>
      <c r="E384" s="45"/>
      <c r="F384" s="45"/>
      <c r="G384" s="45"/>
      <c r="H384" s="45"/>
      <c r="I384" s="45"/>
      <c r="J384" s="45"/>
      <c r="K384" s="45"/>
      <c r="L384" s="45"/>
    </row>
    <row r="385" spans="4:12" x14ac:dyDescent="0.35">
      <c r="D385" s="45"/>
      <c r="E385" s="45"/>
      <c r="F385" s="45"/>
      <c r="G385" s="45"/>
      <c r="H385" s="45"/>
      <c r="I385" s="45"/>
      <c r="J385" s="45"/>
      <c r="K385" s="45"/>
      <c r="L385" s="45"/>
    </row>
    <row r="386" spans="4:12" x14ac:dyDescent="0.35">
      <c r="D386" s="45"/>
      <c r="E386" s="45"/>
      <c r="F386" s="45"/>
      <c r="G386" s="45"/>
      <c r="H386" s="45"/>
      <c r="I386" s="45"/>
      <c r="J386" s="45"/>
      <c r="K386" s="45"/>
      <c r="L386" s="45"/>
    </row>
    <row r="387" spans="4:12" x14ac:dyDescent="0.35">
      <c r="D387" s="45"/>
      <c r="E387" s="45"/>
      <c r="F387" s="45"/>
      <c r="G387" s="45"/>
      <c r="H387" s="45"/>
      <c r="I387" s="45"/>
      <c r="J387" s="45"/>
      <c r="K387" s="45"/>
      <c r="L387" s="45"/>
    </row>
    <row r="388" spans="4:12" x14ac:dyDescent="0.35">
      <c r="D388" s="45"/>
      <c r="E388" s="45"/>
      <c r="F388" s="45"/>
      <c r="G388" s="45"/>
      <c r="H388" s="45"/>
      <c r="I388" s="45"/>
      <c r="J388" s="45"/>
      <c r="K388" s="45"/>
      <c r="L388" s="45"/>
    </row>
    <row r="389" spans="4:12" x14ac:dyDescent="0.35">
      <c r="D389" s="45"/>
      <c r="E389" s="45"/>
      <c r="F389" s="45"/>
      <c r="G389" s="45"/>
      <c r="H389" s="45"/>
      <c r="I389" s="45"/>
      <c r="J389" s="45"/>
      <c r="K389" s="45"/>
      <c r="L389" s="45"/>
    </row>
    <row r="390" spans="4:12" x14ac:dyDescent="0.35">
      <c r="D390" s="45"/>
      <c r="E390" s="45"/>
      <c r="F390" s="45"/>
      <c r="G390" s="45"/>
      <c r="H390" s="45"/>
      <c r="I390" s="45"/>
      <c r="J390" s="45"/>
      <c r="K390" s="45"/>
      <c r="L390" s="45"/>
    </row>
    <row r="391" spans="4:12" x14ac:dyDescent="0.35">
      <c r="D391" s="45"/>
      <c r="E391" s="45"/>
      <c r="F391" s="45"/>
      <c r="G391" s="45"/>
      <c r="H391" s="45"/>
      <c r="I391" s="45"/>
      <c r="J391" s="45"/>
      <c r="K391" s="45"/>
      <c r="L391" s="45"/>
    </row>
    <row r="392" spans="4:12" x14ac:dyDescent="0.35">
      <c r="D392" s="45"/>
      <c r="E392" s="45"/>
      <c r="F392" s="45"/>
      <c r="G392" s="45"/>
      <c r="H392" s="45"/>
      <c r="I392" s="45"/>
      <c r="J392" s="45"/>
      <c r="K392" s="45"/>
      <c r="L392" s="45"/>
    </row>
    <row r="393" spans="4:12" x14ac:dyDescent="0.35">
      <c r="D393" s="45"/>
      <c r="E393" s="45"/>
      <c r="F393" s="45"/>
      <c r="G393" s="45"/>
      <c r="H393" s="45"/>
      <c r="I393" s="45"/>
      <c r="J393" s="45"/>
      <c r="K393" s="45"/>
      <c r="L393" s="45"/>
    </row>
    <row r="394" spans="4:12" x14ac:dyDescent="0.35">
      <c r="D394" s="45"/>
      <c r="E394" s="45"/>
      <c r="F394" s="45"/>
      <c r="G394" s="45"/>
      <c r="H394" s="45"/>
      <c r="I394" s="45"/>
      <c r="J394" s="45"/>
      <c r="K394" s="45"/>
      <c r="L394" s="45"/>
    </row>
    <row r="395" spans="4:12" x14ac:dyDescent="0.35">
      <c r="D395" s="45"/>
      <c r="E395" s="45"/>
      <c r="F395" s="45"/>
      <c r="G395" s="45"/>
      <c r="H395" s="45"/>
      <c r="I395" s="45"/>
      <c r="J395" s="45"/>
      <c r="K395" s="45"/>
      <c r="L395" s="45"/>
    </row>
    <row r="396" spans="4:12" x14ac:dyDescent="0.35">
      <c r="D396" s="45"/>
      <c r="E396" s="45"/>
      <c r="F396" s="45"/>
      <c r="G396" s="45"/>
      <c r="H396" s="45"/>
      <c r="I396" s="45"/>
      <c r="J396" s="45"/>
      <c r="K396" s="45"/>
      <c r="L396" s="45"/>
    </row>
    <row r="397" spans="4:12" x14ac:dyDescent="0.35">
      <c r="D397" s="45"/>
      <c r="E397" s="45"/>
      <c r="F397" s="45"/>
      <c r="G397" s="45"/>
      <c r="H397" s="45"/>
      <c r="I397" s="45"/>
      <c r="J397" s="45"/>
      <c r="K397" s="45"/>
      <c r="L397" s="45"/>
    </row>
    <row r="398" spans="4:12" x14ac:dyDescent="0.35">
      <c r="D398" s="45"/>
      <c r="E398" s="45"/>
      <c r="F398" s="45"/>
      <c r="G398" s="45"/>
      <c r="H398" s="45"/>
      <c r="I398" s="45"/>
      <c r="J398" s="45"/>
      <c r="K398" s="45"/>
      <c r="L398" s="45"/>
    </row>
    <row r="399" spans="4:12" x14ac:dyDescent="0.35">
      <c r="D399" s="45"/>
      <c r="E399" s="45"/>
      <c r="F399" s="45"/>
      <c r="G399" s="45"/>
      <c r="H399" s="45"/>
      <c r="I399" s="45"/>
      <c r="J399" s="45"/>
      <c r="K399" s="45"/>
      <c r="L399" s="45"/>
    </row>
    <row r="400" spans="4:12" x14ac:dyDescent="0.35">
      <c r="D400" s="45"/>
      <c r="E400" s="45"/>
      <c r="F400" s="45"/>
      <c r="G400" s="45"/>
      <c r="H400" s="45"/>
      <c r="I400" s="45"/>
      <c r="J400" s="45"/>
      <c r="K400" s="45"/>
      <c r="L400" s="45"/>
    </row>
    <row r="401" spans="4:12" x14ac:dyDescent="0.35">
      <c r="D401" s="45"/>
      <c r="E401" s="45"/>
      <c r="F401" s="45"/>
      <c r="G401" s="45"/>
      <c r="H401" s="45"/>
      <c r="I401" s="45"/>
      <c r="J401" s="45"/>
      <c r="K401" s="45"/>
      <c r="L401" s="45"/>
    </row>
    <row r="402" spans="4:12" x14ac:dyDescent="0.35">
      <c r="D402" s="45"/>
      <c r="E402" s="45"/>
      <c r="F402" s="45"/>
      <c r="G402" s="45"/>
      <c r="H402" s="45"/>
      <c r="I402" s="45"/>
      <c r="J402" s="45"/>
      <c r="K402" s="45"/>
      <c r="L402" s="45"/>
    </row>
    <row r="403" spans="4:12" x14ac:dyDescent="0.35">
      <c r="D403" s="45"/>
      <c r="E403" s="45"/>
      <c r="F403" s="45"/>
      <c r="G403" s="45"/>
      <c r="H403" s="45"/>
      <c r="I403" s="45"/>
      <c r="J403" s="45"/>
      <c r="K403" s="45"/>
      <c r="L403" s="45"/>
    </row>
    <row r="404" spans="4:12" x14ac:dyDescent="0.35">
      <c r="D404" s="45"/>
      <c r="E404" s="45"/>
      <c r="F404" s="45"/>
      <c r="G404" s="45"/>
      <c r="H404" s="45"/>
      <c r="I404" s="45"/>
      <c r="J404" s="45"/>
      <c r="K404" s="45"/>
      <c r="L404" s="45"/>
    </row>
    <row r="405" spans="4:12" x14ac:dyDescent="0.35">
      <c r="D405" s="45"/>
      <c r="E405" s="45"/>
      <c r="F405" s="45"/>
      <c r="G405" s="45"/>
      <c r="H405" s="45"/>
      <c r="I405" s="45"/>
      <c r="J405" s="45"/>
      <c r="K405" s="45"/>
      <c r="L405" s="45"/>
    </row>
    <row r="406" spans="4:12" x14ac:dyDescent="0.35">
      <c r="D406" s="45"/>
      <c r="E406" s="45"/>
      <c r="F406" s="45"/>
      <c r="G406" s="45"/>
      <c r="H406" s="45"/>
      <c r="I406" s="45"/>
      <c r="J406" s="45"/>
      <c r="K406" s="45"/>
      <c r="L406" s="45"/>
    </row>
    <row r="407" spans="4:12" x14ac:dyDescent="0.35">
      <c r="D407" s="45"/>
      <c r="E407" s="45"/>
      <c r="F407" s="45"/>
      <c r="G407" s="45"/>
      <c r="H407" s="45"/>
      <c r="I407" s="45"/>
      <c r="J407" s="45"/>
      <c r="K407" s="45"/>
      <c r="L407" s="45"/>
    </row>
    <row r="408" spans="4:12" x14ac:dyDescent="0.35">
      <c r="D408" s="45"/>
      <c r="E408" s="45"/>
      <c r="F408" s="45"/>
      <c r="G408" s="45"/>
      <c r="H408" s="45"/>
      <c r="I408" s="45"/>
      <c r="J408" s="45"/>
      <c r="K408" s="45"/>
      <c r="L408" s="45"/>
    </row>
    <row r="409" spans="4:12" x14ac:dyDescent="0.35">
      <c r="D409" s="45"/>
      <c r="E409" s="45"/>
      <c r="F409" s="45"/>
      <c r="G409" s="45"/>
      <c r="H409" s="45"/>
      <c r="I409" s="45"/>
      <c r="J409" s="45"/>
      <c r="K409" s="45"/>
      <c r="L409" s="45"/>
    </row>
    <row r="410" spans="4:12" x14ac:dyDescent="0.35">
      <c r="D410" s="45"/>
      <c r="E410" s="45"/>
      <c r="F410" s="45"/>
      <c r="G410" s="45"/>
      <c r="H410" s="45"/>
      <c r="I410" s="45"/>
      <c r="J410" s="45"/>
      <c r="K410" s="45"/>
      <c r="L410" s="45"/>
    </row>
    <row r="411" spans="4:12" x14ac:dyDescent="0.35">
      <c r="D411" s="45"/>
      <c r="E411" s="45"/>
      <c r="F411" s="45"/>
      <c r="G411" s="45"/>
      <c r="H411" s="45"/>
      <c r="I411" s="45"/>
      <c r="J411" s="45"/>
      <c r="K411" s="45"/>
      <c r="L411" s="45"/>
    </row>
    <row r="412" spans="4:12" x14ac:dyDescent="0.35">
      <c r="D412" s="45"/>
      <c r="E412" s="45"/>
      <c r="F412" s="45"/>
      <c r="G412" s="45"/>
      <c r="H412" s="45"/>
      <c r="I412" s="45"/>
      <c r="J412" s="45"/>
      <c r="K412" s="45"/>
      <c r="L412" s="45"/>
    </row>
    <row r="413" spans="4:12" x14ac:dyDescent="0.35">
      <c r="D413" s="45"/>
      <c r="E413" s="45"/>
      <c r="F413" s="45"/>
      <c r="G413" s="45"/>
      <c r="H413" s="45"/>
      <c r="I413" s="45"/>
      <c r="J413" s="45"/>
      <c r="K413" s="45"/>
      <c r="L413" s="45"/>
    </row>
    <row r="414" spans="4:12" x14ac:dyDescent="0.35">
      <c r="D414" s="45"/>
      <c r="E414" s="45"/>
      <c r="F414" s="45"/>
      <c r="G414" s="45"/>
      <c r="H414" s="45"/>
      <c r="I414" s="45"/>
      <c r="J414" s="45"/>
      <c r="K414" s="45"/>
      <c r="L414" s="45"/>
    </row>
    <row r="415" spans="4:12" x14ac:dyDescent="0.35">
      <c r="D415" s="45"/>
      <c r="E415" s="45"/>
      <c r="F415" s="45"/>
      <c r="G415" s="45"/>
      <c r="H415" s="45"/>
      <c r="I415" s="45"/>
      <c r="J415" s="45"/>
      <c r="K415" s="45"/>
      <c r="L415" s="45"/>
    </row>
    <row r="416" spans="4:12" x14ac:dyDescent="0.35">
      <c r="D416" s="45"/>
      <c r="E416" s="45"/>
      <c r="F416" s="45"/>
      <c r="G416" s="45"/>
      <c r="H416" s="45"/>
      <c r="I416" s="45"/>
      <c r="J416" s="45"/>
      <c r="K416" s="45"/>
      <c r="L416" s="45"/>
    </row>
    <row r="417" spans="4:12" x14ac:dyDescent="0.35">
      <c r="D417" s="45"/>
      <c r="E417" s="45"/>
      <c r="F417" s="45"/>
      <c r="G417" s="45"/>
      <c r="H417" s="45"/>
      <c r="I417" s="45"/>
      <c r="J417" s="45"/>
      <c r="K417" s="45"/>
      <c r="L417" s="45"/>
    </row>
    <row r="418" spans="4:12" x14ac:dyDescent="0.35">
      <c r="D418" s="45"/>
      <c r="E418" s="45"/>
      <c r="F418" s="45"/>
      <c r="G418" s="45"/>
      <c r="H418" s="45"/>
      <c r="I418" s="45"/>
      <c r="J418" s="45"/>
      <c r="K418" s="45"/>
      <c r="L418" s="45"/>
    </row>
    <row r="419" spans="4:12" x14ac:dyDescent="0.35">
      <c r="D419" s="45"/>
      <c r="E419" s="45"/>
      <c r="F419" s="45"/>
      <c r="G419" s="45"/>
      <c r="H419" s="45"/>
      <c r="I419" s="45"/>
      <c r="J419" s="45"/>
      <c r="K419" s="45"/>
      <c r="L419" s="45"/>
    </row>
    <row r="420" spans="4:12" x14ac:dyDescent="0.35">
      <c r="D420" s="45"/>
      <c r="E420" s="45"/>
      <c r="F420" s="45"/>
      <c r="G420" s="45"/>
      <c r="H420" s="45"/>
      <c r="I420" s="45"/>
      <c r="J420" s="45"/>
      <c r="K420" s="45"/>
      <c r="L420" s="45"/>
    </row>
    <row r="421" spans="4:12" x14ac:dyDescent="0.35">
      <c r="D421" s="45"/>
      <c r="E421" s="45"/>
      <c r="F421" s="45"/>
      <c r="G421" s="45"/>
      <c r="H421" s="45"/>
      <c r="I421" s="45"/>
      <c r="J421" s="45"/>
      <c r="K421" s="45"/>
      <c r="L421" s="45"/>
    </row>
    <row r="422" spans="4:12" x14ac:dyDescent="0.35">
      <c r="D422" s="45"/>
      <c r="E422" s="45"/>
      <c r="F422" s="45"/>
      <c r="G422" s="45"/>
      <c r="H422" s="45"/>
      <c r="I422" s="45"/>
      <c r="J422" s="45"/>
      <c r="K422" s="45"/>
      <c r="L422" s="45"/>
    </row>
    <row r="423" spans="4:12" x14ac:dyDescent="0.35">
      <c r="D423" s="45"/>
      <c r="E423" s="45"/>
      <c r="F423" s="45"/>
      <c r="G423" s="45"/>
      <c r="H423" s="45"/>
      <c r="I423" s="45"/>
      <c r="J423" s="45"/>
      <c r="K423" s="45"/>
      <c r="L423" s="45"/>
    </row>
    <row r="424" spans="4:12" x14ac:dyDescent="0.35">
      <c r="D424" s="45"/>
      <c r="E424" s="45"/>
      <c r="F424" s="45"/>
      <c r="G424" s="45"/>
      <c r="H424" s="45"/>
      <c r="I424" s="45"/>
      <c r="J424" s="45"/>
      <c r="K424" s="45"/>
      <c r="L424" s="45"/>
    </row>
    <row r="425" spans="4:12" x14ac:dyDescent="0.35">
      <c r="D425" s="45"/>
      <c r="E425" s="45"/>
      <c r="F425" s="45"/>
      <c r="G425" s="45"/>
      <c r="H425" s="45"/>
      <c r="I425" s="45"/>
      <c r="J425" s="45"/>
      <c r="K425" s="45"/>
      <c r="L425" s="45"/>
    </row>
    <row r="426" spans="4:12" x14ac:dyDescent="0.35">
      <c r="D426" s="45"/>
      <c r="E426" s="45"/>
      <c r="F426" s="45"/>
      <c r="G426" s="45"/>
      <c r="H426" s="45"/>
      <c r="I426" s="45"/>
      <c r="J426" s="45"/>
      <c r="K426" s="45"/>
      <c r="L426" s="45"/>
    </row>
    <row r="427" spans="4:12" x14ac:dyDescent="0.35">
      <c r="D427" s="45"/>
      <c r="E427" s="45"/>
      <c r="F427" s="45"/>
      <c r="G427" s="45"/>
      <c r="H427" s="45"/>
      <c r="I427" s="45"/>
      <c r="J427" s="45"/>
      <c r="K427" s="45"/>
      <c r="L427" s="45"/>
    </row>
    <row r="428" spans="4:12" x14ac:dyDescent="0.35">
      <c r="D428" s="45"/>
      <c r="E428" s="45"/>
      <c r="F428" s="45"/>
      <c r="G428" s="45"/>
      <c r="H428" s="45"/>
      <c r="I428" s="45"/>
      <c r="J428" s="45"/>
      <c r="K428" s="45"/>
      <c r="L428" s="45"/>
    </row>
    <row r="429" spans="4:12" x14ac:dyDescent="0.35">
      <c r="D429" s="45"/>
      <c r="E429" s="45"/>
      <c r="F429" s="45"/>
      <c r="G429" s="45"/>
      <c r="H429" s="45"/>
      <c r="I429" s="45"/>
      <c r="J429" s="45"/>
      <c r="K429" s="45"/>
      <c r="L429" s="45"/>
    </row>
    <row r="430" spans="4:12" x14ac:dyDescent="0.35">
      <c r="D430" s="45"/>
      <c r="E430" s="45"/>
      <c r="F430" s="45"/>
      <c r="G430" s="45"/>
      <c r="H430" s="45"/>
      <c r="I430" s="45"/>
      <c r="J430" s="45"/>
      <c r="K430" s="45"/>
      <c r="L430" s="45"/>
    </row>
    <row r="431" spans="4:12" x14ac:dyDescent="0.35">
      <c r="D431" s="45"/>
      <c r="E431" s="45"/>
      <c r="F431" s="45"/>
      <c r="G431" s="45"/>
      <c r="H431" s="45"/>
      <c r="I431" s="45"/>
      <c r="J431" s="45"/>
      <c r="K431" s="45"/>
      <c r="L431" s="45"/>
    </row>
    <row r="432" spans="4:12" x14ac:dyDescent="0.35">
      <c r="D432" s="45"/>
      <c r="E432" s="45"/>
      <c r="F432" s="45"/>
      <c r="G432" s="45"/>
      <c r="H432" s="45"/>
      <c r="I432" s="45"/>
      <c r="J432" s="45"/>
      <c r="K432" s="45"/>
      <c r="L432" s="45"/>
    </row>
    <row r="433" spans="4:12" x14ac:dyDescent="0.35">
      <c r="D433" s="45"/>
      <c r="E433" s="45"/>
      <c r="F433" s="45"/>
      <c r="G433" s="45"/>
      <c r="H433" s="45"/>
      <c r="I433" s="45"/>
      <c r="J433" s="45"/>
      <c r="K433" s="45"/>
      <c r="L433" s="45"/>
    </row>
    <row r="434" spans="4:12" x14ac:dyDescent="0.35">
      <c r="D434" s="45"/>
      <c r="E434" s="45"/>
      <c r="F434" s="45"/>
      <c r="G434" s="45"/>
      <c r="H434" s="45"/>
      <c r="I434" s="45"/>
      <c r="J434" s="45"/>
      <c r="K434" s="45"/>
      <c r="L434" s="45"/>
    </row>
    <row r="435" spans="4:12" x14ac:dyDescent="0.35">
      <c r="D435" s="45"/>
      <c r="E435" s="45"/>
      <c r="F435" s="45"/>
      <c r="G435" s="45"/>
      <c r="H435" s="45"/>
      <c r="I435" s="45"/>
      <c r="J435" s="45"/>
      <c r="K435" s="45"/>
      <c r="L435" s="45"/>
    </row>
    <row r="436" spans="4:12" x14ac:dyDescent="0.35">
      <c r="D436" s="45"/>
      <c r="E436" s="45"/>
      <c r="F436" s="45"/>
      <c r="G436" s="45"/>
      <c r="H436" s="45"/>
      <c r="I436" s="45"/>
      <c r="J436" s="45"/>
      <c r="K436" s="45"/>
      <c r="L436" s="45"/>
    </row>
    <row r="437" spans="4:12" x14ac:dyDescent="0.35">
      <c r="D437" s="45"/>
      <c r="E437" s="45"/>
      <c r="F437" s="45"/>
      <c r="G437" s="45"/>
      <c r="H437" s="45"/>
      <c r="I437" s="45"/>
      <c r="J437" s="45"/>
      <c r="K437" s="45"/>
      <c r="L437" s="45"/>
    </row>
    <row r="438" spans="4:12" x14ac:dyDescent="0.35">
      <c r="D438" s="45"/>
      <c r="E438" s="45"/>
      <c r="F438" s="45"/>
      <c r="G438" s="45"/>
      <c r="H438" s="45"/>
      <c r="I438" s="45"/>
      <c r="J438" s="45"/>
      <c r="K438" s="45"/>
      <c r="L438" s="45"/>
    </row>
    <row r="439" spans="4:12" x14ac:dyDescent="0.35">
      <c r="D439" s="45"/>
      <c r="E439" s="45"/>
      <c r="F439" s="45"/>
      <c r="G439" s="45"/>
      <c r="H439" s="45"/>
      <c r="I439" s="45"/>
      <c r="J439" s="45"/>
      <c r="K439" s="45"/>
      <c r="L439" s="45"/>
    </row>
    <row r="440" spans="4:12" x14ac:dyDescent="0.35">
      <c r="D440" s="45"/>
      <c r="E440" s="45"/>
      <c r="F440" s="45"/>
      <c r="G440" s="45"/>
      <c r="H440" s="45"/>
      <c r="I440" s="45"/>
      <c r="J440" s="45"/>
      <c r="K440" s="45"/>
      <c r="L440" s="45"/>
    </row>
    <row r="441" spans="4:12" x14ac:dyDescent="0.35">
      <c r="D441" s="45"/>
      <c r="E441" s="45"/>
      <c r="F441" s="45"/>
      <c r="G441" s="45"/>
      <c r="H441" s="45"/>
      <c r="I441" s="45"/>
      <c r="J441" s="45"/>
      <c r="K441" s="45"/>
      <c r="L441" s="45"/>
    </row>
    <row r="442" spans="4:12" x14ac:dyDescent="0.35">
      <c r="D442" s="45"/>
      <c r="E442" s="45"/>
      <c r="F442" s="45"/>
      <c r="G442" s="45"/>
      <c r="H442" s="45"/>
      <c r="I442" s="45"/>
      <c r="J442" s="45"/>
      <c r="K442" s="45"/>
      <c r="L442" s="45"/>
    </row>
    <row r="443" spans="4:12" x14ac:dyDescent="0.35">
      <c r="D443" s="45"/>
      <c r="E443" s="45"/>
      <c r="F443" s="45"/>
      <c r="G443" s="45"/>
      <c r="H443" s="45"/>
      <c r="I443" s="45"/>
      <c r="J443" s="45"/>
      <c r="K443" s="45"/>
      <c r="L443" s="45"/>
    </row>
    <row r="444" spans="4:12" x14ac:dyDescent="0.35">
      <c r="D444" s="45"/>
      <c r="E444" s="45"/>
      <c r="F444" s="45"/>
      <c r="G444" s="45"/>
      <c r="H444" s="45"/>
      <c r="I444" s="45"/>
      <c r="J444" s="45"/>
      <c r="K444" s="45"/>
      <c r="L444" s="45"/>
    </row>
    <row r="445" spans="4:12" x14ac:dyDescent="0.35">
      <c r="D445" s="45"/>
      <c r="E445" s="45"/>
      <c r="F445" s="45"/>
      <c r="G445" s="45"/>
      <c r="H445" s="45"/>
      <c r="I445" s="45"/>
      <c r="J445" s="45"/>
      <c r="K445" s="45"/>
      <c r="L445" s="45"/>
    </row>
    <row r="446" spans="4:12" x14ac:dyDescent="0.35">
      <c r="D446" s="45"/>
      <c r="E446" s="45"/>
      <c r="F446" s="45"/>
      <c r="G446" s="45"/>
      <c r="H446" s="45"/>
      <c r="I446" s="45"/>
      <c r="J446" s="45"/>
      <c r="K446" s="45"/>
      <c r="L446" s="45"/>
    </row>
    <row r="447" spans="4:12" x14ac:dyDescent="0.35">
      <c r="D447" s="45"/>
      <c r="E447" s="45"/>
      <c r="F447" s="45"/>
      <c r="G447" s="45"/>
      <c r="H447" s="45"/>
      <c r="I447" s="45"/>
      <c r="J447" s="45"/>
      <c r="K447" s="45"/>
      <c r="L447" s="45"/>
    </row>
    <row r="448" spans="4:12" x14ac:dyDescent="0.35">
      <c r="D448" s="45"/>
      <c r="E448" s="45"/>
      <c r="F448" s="45"/>
      <c r="G448" s="45"/>
      <c r="H448" s="45"/>
      <c r="I448" s="45"/>
      <c r="J448" s="45"/>
      <c r="K448" s="45"/>
      <c r="L448" s="45"/>
    </row>
    <row r="449" spans="4:12" x14ac:dyDescent="0.35">
      <c r="D449" s="45"/>
      <c r="E449" s="45"/>
      <c r="F449" s="45"/>
      <c r="G449" s="45"/>
      <c r="H449" s="45"/>
      <c r="I449" s="45"/>
      <c r="J449" s="45"/>
      <c r="K449" s="45"/>
      <c r="L449" s="45"/>
    </row>
    <row r="450" spans="4:12" x14ac:dyDescent="0.35">
      <c r="D450" s="45"/>
      <c r="E450" s="45"/>
      <c r="F450" s="45"/>
      <c r="G450" s="45"/>
      <c r="H450" s="45"/>
      <c r="I450" s="45"/>
      <c r="J450" s="45"/>
      <c r="K450" s="45"/>
      <c r="L450" s="45"/>
    </row>
    <row r="451" spans="4:12" x14ac:dyDescent="0.35">
      <c r="D451" s="45"/>
      <c r="E451" s="45"/>
      <c r="F451" s="45"/>
      <c r="G451" s="45"/>
      <c r="H451" s="45"/>
      <c r="I451" s="45"/>
      <c r="J451" s="45"/>
      <c r="K451" s="45"/>
      <c r="L451" s="45"/>
    </row>
    <row r="452" spans="4:12" x14ac:dyDescent="0.35">
      <c r="D452" s="45"/>
      <c r="E452" s="45"/>
      <c r="F452" s="45"/>
      <c r="G452" s="45"/>
      <c r="H452" s="45"/>
      <c r="I452" s="45"/>
      <c r="J452" s="45"/>
      <c r="K452" s="45"/>
      <c r="L452" s="45"/>
    </row>
    <row r="453" spans="4:12" x14ac:dyDescent="0.35">
      <c r="D453" s="45"/>
      <c r="E453" s="45"/>
      <c r="F453" s="45"/>
      <c r="G453" s="45"/>
      <c r="H453" s="45"/>
      <c r="I453" s="45"/>
      <c r="J453" s="45"/>
      <c r="K453" s="45"/>
      <c r="L453" s="45"/>
    </row>
    <row r="454" spans="4:12" x14ac:dyDescent="0.35">
      <c r="D454" s="45"/>
      <c r="E454" s="45"/>
      <c r="F454" s="45"/>
      <c r="G454" s="45"/>
      <c r="H454" s="45"/>
      <c r="I454" s="45"/>
      <c r="J454" s="45"/>
      <c r="K454" s="45"/>
      <c r="L454" s="45"/>
    </row>
    <row r="455" spans="4:12" x14ac:dyDescent="0.35">
      <c r="D455" s="45"/>
      <c r="E455" s="45"/>
      <c r="F455" s="45"/>
      <c r="G455" s="45"/>
      <c r="H455" s="45"/>
      <c r="I455" s="45"/>
      <c r="J455" s="45"/>
      <c r="K455" s="45"/>
      <c r="L455" s="45"/>
    </row>
    <row r="456" spans="4:12" x14ac:dyDescent="0.35">
      <c r="D456" s="45"/>
      <c r="E456" s="45"/>
      <c r="F456" s="45"/>
      <c r="G456" s="45"/>
      <c r="H456" s="45"/>
      <c r="I456" s="45"/>
      <c r="J456" s="45"/>
      <c r="K456" s="45"/>
      <c r="L456" s="45"/>
    </row>
    <row r="457" spans="4:12" x14ac:dyDescent="0.35">
      <c r="D457" s="45"/>
      <c r="E457" s="45"/>
      <c r="F457" s="45"/>
      <c r="G457" s="45"/>
      <c r="H457" s="45"/>
      <c r="I457" s="45"/>
      <c r="J457" s="45"/>
      <c r="K457" s="45"/>
      <c r="L457" s="45"/>
    </row>
    <row r="458" spans="4:12" x14ac:dyDescent="0.35">
      <c r="D458" s="45"/>
      <c r="E458" s="45"/>
      <c r="F458" s="45"/>
      <c r="G458" s="45"/>
      <c r="H458" s="45"/>
      <c r="I458" s="45"/>
      <c r="J458" s="45"/>
      <c r="K458" s="45"/>
      <c r="L458" s="45"/>
    </row>
    <row r="459" spans="4:12" x14ac:dyDescent="0.35">
      <c r="D459" s="45"/>
      <c r="E459" s="45"/>
      <c r="F459" s="45"/>
      <c r="G459" s="45"/>
      <c r="H459" s="45"/>
      <c r="I459" s="45"/>
      <c r="J459" s="45"/>
      <c r="K459" s="45"/>
      <c r="L459" s="45"/>
    </row>
    <row r="460" spans="4:12" x14ac:dyDescent="0.35">
      <c r="D460" s="45"/>
      <c r="E460" s="45"/>
      <c r="F460" s="45"/>
      <c r="G460" s="45"/>
      <c r="H460" s="45"/>
      <c r="I460" s="45"/>
      <c r="J460" s="45"/>
      <c r="K460" s="45"/>
      <c r="L460" s="45"/>
    </row>
    <row r="461" spans="4:12" x14ac:dyDescent="0.35">
      <c r="D461" s="45"/>
      <c r="E461" s="45"/>
      <c r="F461" s="45"/>
      <c r="G461" s="45"/>
      <c r="H461" s="45"/>
      <c r="I461" s="45"/>
      <c r="J461" s="45"/>
      <c r="K461" s="45"/>
      <c r="L461" s="45"/>
    </row>
    <row r="462" spans="4:12" x14ac:dyDescent="0.35">
      <c r="D462" s="45"/>
      <c r="E462" s="45"/>
      <c r="F462" s="45"/>
      <c r="G462" s="45"/>
      <c r="H462" s="45"/>
      <c r="I462" s="45"/>
      <c r="J462" s="45"/>
      <c r="K462" s="45"/>
      <c r="L462" s="45"/>
    </row>
    <row r="463" spans="4:12" x14ac:dyDescent="0.35">
      <c r="D463" s="45"/>
      <c r="E463" s="45"/>
      <c r="F463" s="45"/>
      <c r="G463" s="45"/>
      <c r="H463" s="45"/>
      <c r="I463" s="45"/>
      <c r="J463" s="45"/>
      <c r="K463" s="45"/>
      <c r="L463" s="45"/>
    </row>
    <row r="464" spans="4:12" x14ac:dyDescent="0.35">
      <c r="D464" s="45"/>
      <c r="E464" s="45"/>
      <c r="F464" s="45"/>
      <c r="G464" s="45"/>
      <c r="H464" s="45"/>
      <c r="I464" s="45"/>
      <c r="J464" s="45"/>
      <c r="K464" s="45"/>
      <c r="L464" s="45"/>
    </row>
    <row r="465" spans="4:12" x14ac:dyDescent="0.35">
      <c r="D465" s="45"/>
      <c r="E465" s="45"/>
      <c r="F465" s="45"/>
      <c r="G465" s="45"/>
      <c r="H465" s="45"/>
      <c r="I465" s="45"/>
      <c r="J465" s="45"/>
      <c r="K465" s="45"/>
      <c r="L465" s="45"/>
    </row>
    <row r="466" spans="4:12" x14ac:dyDescent="0.35">
      <c r="D466" s="45"/>
      <c r="E466" s="45"/>
      <c r="F466" s="45"/>
      <c r="G466" s="45"/>
      <c r="H466" s="45"/>
      <c r="I466" s="45"/>
      <c r="J466" s="45"/>
      <c r="K466" s="45"/>
      <c r="L466" s="45"/>
    </row>
    <row r="467" spans="4:12" x14ac:dyDescent="0.35">
      <c r="D467" s="45"/>
      <c r="E467" s="45"/>
      <c r="F467" s="45"/>
      <c r="G467" s="45"/>
      <c r="H467" s="45"/>
      <c r="I467" s="45"/>
      <c r="J467" s="45"/>
      <c r="K467" s="45"/>
      <c r="L467" s="45"/>
    </row>
    <row r="468" spans="4:12" x14ac:dyDescent="0.35">
      <c r="D468" s="45"/>
      <c r="E468" s="45"/>
      <c r="F468" s="45"/>
      <c r="G468" s="45"/>
      <c r="H468" s="45"/>
      <c r="I468" s="45"/>
      <c r="J468" s="45"/>
      <c r="K468" s="45"/>
      <c r="L468" s="45"/>
    </row>
    <row r="469" spans="4:12" x14ac:dyDescent="0.35">
      <c r="D469" s="45"/>
      <c r="E469" s="45"/>
      <c r="F469" s="45"/>
      <c r="G469" s="45"/>
      <c r="H469" s="45"/>
      <c r="I469" s="45"/>
      <c r="J469" s="45"/>
      <c r="K469" s="45"/>
      <c r="L469" s="45"/>
    </row>
    <row r="470" spans="4:12" x14ac:dyDescent="0.35">
      <c r="D470" s="45"/>
      <c r="E470" s="45"/>
      <c r="F470" s="45"/>
      <c r="G470" s="45"/>
      <c r="H470" s="45"/>
      <c r="I470" s="45"/>
      <c r="J470" s="45"/>
      <c r="K470" s="45"/>
      <c r="L470" s="45"/>
    </row>
    <row r="471" spans="4:12" x14ac:dyDescent="0.35">
      <c r="D471" s="45"/>
      <c r="E471" s="45"/>
      <c r="F471" s="45"/>
      <c r="G471" s="45"/>
      <c r="H471" s="45"/>
      <c r="I471" s="45"/>
      <c r="J471" s="45"/>
      <c r="K471" s="45"/>
      <c r="L471" s="45"/>
    </row>
    <row r="472" spans="4:12" x14ac:dyDescent="0.35">
      <c r="D472" s="45"/>
      <c r="E472" s="45"/>
      <c r="F472" s="45"/>
      <c r="G472" s="45"/>
      <c r="H472" s="45"/>
      <c r="I472" s="45"/>
      <c r="J472" s="45"/>
      <c r="K472" s="45"/>
      <c r="L472" s="45"/>
    </row>
    <row r="473" spans="4:12" x14ac:dyDescent="0.35">
      <c r="D473" s="45"/>
      <c r="E473" s="45"/>
      <c r="F473" s="45"/>
      <c r="G473" s="45"/>
      <c r="H473" s="45"/>
      <c r="I473" s="45"/>
      <c r="J473" s="45"/>
      <c r="K473" s="45"/>
      <c r="L473" s="45"/>
    </row>
    <row r="474" spans="4:12" x14ac:dyDescent="0.35">
      <c r="D474" s="45"/>
      <c r="E474" s="45"/>
      <c r="F474" s="45"/>
      <c r="G474" s="45"/>
      <c r="H474" s="45"/>
      <c r="I474" s="45"/>
      <c r="J474" s="45"/>
      <c r="K474" s="45"/>
      <c r="L474" s="45"/>
    </row>
    <row r="475" spans="4:12" x14ac:dyDescent="0.35">
      <c r="D475" s="45"/>
      <c r="E475" s="45"/>
      <c r="F475" s="45"/>
      <c r="G475" s="45"/>
      <c r="H475" s="45"/>
      <c r="I475" s="45"/>
      <c r="J475" s="45"/>
      <c r="K475" s="45"/>
      <c r="L475" s="45"/>
    </row>
    <row r="476" spans="4:12" x14ac:dyDescent="0.35">
      <c r="D476" s="45"/>
      <c r="E476" s="45"/>
      <c r="F476" s="45"/>
      <c r="G476" s="45"/>
      <c r="H476" s="45"/>
      <c r="I476" s="45"/>
      <c r="J476" s="45"/>
      <c r="K476" s="45"/>
      <c r="L476" s="45"/>
    </row>
    <row r="477" spans="4:12" x14ac:dyDescent="0.35">
      <c r="D477" s="45"/>
      <c r="E477" s="45"/>
      <c r="F477" s="45"/>
      <c r="G477" s="45"/>
      <c r="H477" s="45"/>
      <c r="I477" s="45"/>
      <c r="J477" s="45"/>
      <c r="K477" s="45"/>
      <c r="L477" s="45"/>
    </row>
    <row r="478" spans="4:12" x14ac:dyDescent="0.35">
      <c r="D478" s="45"/>
      <c r="E478" s="45"/>
      <c r="F478" s="45"/>
      <c r="G478" s="45"/>
      <c r="H478" s="45"/>
      <c r="I478" s="45"/>
      <c r="J478" s="45"/>
      <c r="K478" s="45"/>
      <c r="L478" s="45"/>
    </row>
    <row r="479" spans="4:12" x14ac:dyDescent="0.35">
      <c r="D479" s="45"/>
      <c r="E479" s="45"/>
      <c r="F479" s="45"/>
      <c r="G479" s="45"/>
      <c r="H479" s="45"/>
      <c r="I479" s="45"/>
      <c r="J479" s="45"/>
      <c r="K479" s="45"/>
      <c r="L479" s="45"/>
    </row>
    <row r="480" spans="4:12" x14ac:dyDescent="0.35">
      <c r="D480" s="45"/>
      <c r="E480" s="45"/>
      <c r="F480" s="45"/>
      <c r="G480" s="45"/>
      <c r="H480" s="45"/>
      <c r="I480" s="45"/>
      <c r="J480" s="45"/>
      <c r="K480" s="45"/>
      <c r="L480" s="45"/>
    </row>
    <row r="481" spans="4:12" x14ac:dyDescent="0.35">
      <c r="D481" s="45"/>
      <c r="E481" s="45"/>
      <c r="F481" s="45"/>
      <c r="G481" s="45"/>
      <c r="H481" s="45"/>
      <c r="I481" s="45"/>
      <c r="J481" s="45"/>
      <c r="K481" s="45"/>
      <c r="L481" s="45"/>
    </row>
    <row r="482" spans="4:12" x14ac:dyDescent="0.35">
      <c r="D482" s="45"/>
      <c r="E482" s="45"/>
      <c r="F482" s="45"/>
      <c r="G482" s="45"/>
      <c r="H482" s="45"/>
      <c r="I482" s="45"/>
      <c r="J482" s="45"/>
      <c r="K482" s="45"/>
      <c r="L482" s="45"/>
    </row>
    <row r="483" spans="4:12" x14ac:dyDescent="0.35">
      <c r="D483" s="45"/>
      <c r="E483" s="45"/>
      <c r="F483" s="45"/>
      <c r="G483" s="45"/>
      <c r="H483" s="45"/>
      <c r="I483" s="45"/>
      <c r="J483" s="45"/>
      <c r="K483" s="45"/>
      <c r="L483" s="45"/>
    </row>
    <row r="484" spans="4:12" x14ac:dyDescent="0.35">
      <c r="D484" s="45"/>
      <c r="E484" s="45"/>
      <c r="F484" s="45"/>
      <c r="G484" s="45"/>
      <c r="H484" s="45"/>
      <c r="I484" s="45"/>
      <c r="J484" s="45"/>
      <c r="K484" s="45"/>
      <c r="L484" s="45"/>
    </row>
    <row r="485" spans="4:12" x14ac:dyDescent="0.35">
      <c r="D485" s="45"/>
      <c r="E485" s="45"/>
      <c r="F485" s="45"/>
      <c r="G485" s="45"/>
      <c r="H485" s="45"/>
      <c r="I485" s="45"/>
      <c r="J485" s="45"/>
      <c r="K485" s="45"/>
      <c r="L485" s="45"/>
    </row>
    <row r="486" spans="4:12" x14ac:dyDescent="0.35">
      <c r="D486" s="45"/>
      <c r="E486" s="45"/>
      <c r="F486" s="45"/>
      <c r="G486" s="45"/>
      <c r="H486" s="45"/>
      <c r="I486" s="45"/>
      <c r="J486" s="45"/>
      <c r="K486" s="45"/>
      <c r="L486" s="45"/>
    </row>
    <row r="487" spans="4:12" x14ac:dyDescent="0.35">
      <c r="D487" s="45"/>
      <c r="E487" s="45"/>
      <c r="F487" s="45"/>
      <c r="G487" s="45"/>
      <c r="H487" s="45"/>
      <c r="I487" s="45"/>
      <c r="J487" s="45"/>
      <c r="K487" s="45"/>
      <c r="L487" s="45"/>
    </row>
    <row r="488" spans="4:12" x14ac:dyDescent="0.35">
      <c r="D488" s="45"/>
      <c r="E488" s="45"/>
      <c r="F488" s="45"/>
      <c r="G488" s="45"/>
      <c r="H488" s="45"/>
      <c r="I488" s="45"/>
      <c r="J488" s="45"/>
      <c r="K488" s="45"/>
      <c r="L488" s="45"/>
    </row>
    <row r="489" spans="4:12" x14ac:dyDescent="0.35">
      <c r="D489" s="45"/>
      <c r="E489" s="45"/>
      <c r="F489" s="45"/>
      <c r="G489" s="45"/>
      <c r="H489" s="45"/>
      <c r="I489" s="45"/>
      <c r="J489" s="45"/>
      <c r="K489" s="45"/>
      <c r="L489" s="45"/>
    </row>
    <row r="490" spans="4:12" x14ac:dyDescent="0.35">
      <c r="D490" s="45"/>
      <c r="E490" s="45"/>
      <c r="F490" s="45"/>
      <c r="G490" s="45"/>
      <c r="H490" s="45"/>
      <c r="I490" s="45"/>
      <c r="J490" s="45"/>
      <c r="K490" s="45"/>
      <c r="L490" s="45"/>
    </row>
    <row r="491" spans="4:12" x14ac:dyDescent="0.35">
      <c r="D491" s="45"/>
      <c r="E491" s="45"/>
      <c r="F491" s="45"/>
      <c r="G491" s="45"/>
      <c r="H491" s="45"/>
      <c r="I491" s="45"/>
      <c r="J491" s="45"/>
      <c r="K491" s="45"/>
      <c r="L491" s="45"/>
    </row>
    <row r="492" spans="4:12" x14ac:dyDescent="0.35">
      <c r="D492" s="45"/>
      <c r="E492" s="45"/>
      <c r="F492" s="45"/>
      <c r="G492" s="45"/>
      <c r="H492" s="45"/>
      <c r="I492" s="45"/>
      <c r="J492" s="45"/>
      <c r="K492" s="45"/>
      <c r="L492" s="45"/>
    </row>
    <row r="493" spans="4:12" x14ac:dyDescent="0.35">
      <c r="D493" s="45"/>
      <c r="E493" s="45"/>
      <c r="F493" s="45"/>
      <c r="G493" s="45"/>
      <c r="H493" s="45"/>
      <c r="I493" s="45"/>
      <c r="J493" s="45"/>
      <c r="K493" s="45"/>
      <c r="L493" s="45"/>
    </row>
    <row r="494" spans="4:12" x14ac:dyDescent="0.35">
      <c r="D494" s="45"/>
      <c r="E494" s="45"/>
      <c r="F494" s="45"/>
      <c r="G494" s="45"/>
      <c r="H494" s="45"/>
      <c r="I494" s="45"/>
      <c r="J494" s="45"/>
      <c r="K494" s="45"/>
      <c r="L494" s="45"/>
    </row>
    <row r="495" spans="4:12" x14ac:dyDescent="0.35">
      <c r="D495" s="45"/>
      <c r="E495" s="45"/>
      <c r="F495" s="45"/>
      <c r="G495" s="45"/>
      <c r="H495" s="45"/>
      <c r="I495" s="45"/>
      <c r="J495" s="45"/>
      <c r="K495" s="45"/>
      <c r="L495" s="45"/>
    </row>
    <row r="496" spans="4:12" x14ac:dyDescent="0.35">
      <c r="D496" s="45"/>
      <c r="E496" s="45"/>
      <c r="F496" s="45"/>
      <c r="G496" s="45"/>
      <c r="H496" s="45"/>
      <c r="I496" s="45"/>
      <c r="J496" s="45"/>
      <c r="K496" s="45"/>
      <c r="L496" s="45"/>
    </row>
    <row r="497" spans="4:12" x14ac:dyDescent="0.35">
      <c r="D497" s="45"/>
      <c r="E497" s="45"/>
      <c r="F497" s="45"/>
      <c r="G497" s="45"/>
      <c r="H497" s="45"/>
      <c r="I497" s="45"/>
      <c r="J497" s="45"/>
      <c r="K497" s="45"/>
      <c r="L497" s="45"/>
    </row>
    <row r="498" spans="4:12" x14ac:dyDescent="0.35">
      <c r="D498" s="45"/>
      <c r="E498" s="45"/>
      <c r="F498" s="45"/>
      <c r="G498" s="45"/>
      <c r="H498" s="45"/>
      <c r="I498" s="45"/>
      <c r="J498" s="45"/>
      <c r="K498" s="45"/>
      <c r="L498" s="45"/>
    </row>
    <row r="499" spans="4:12" x14ac:dyDescent="0.35">
      <c r="D499" s="45"/>
      <c r="E499" s="45"/>
      <c r="F499" s="45"/>
      <c r="G499" s="45"/>
      <c r="H499" s="45"/>
      <c r="I499" s="45"/>
      <c r="J499" s="45"/>
      <c r="K499" s="45"/>
      <c r="L499" s="45"/>
    </row>
    <row r="500" spans="4:12" x14ac:dyDescent="0.35">
      <c r="D500" s="45"/>
      <c r="E500" s="45"/>
      <c r="F500" s="45"/>
      <c r="G500" s="45"/>
      <c r="H500" s="45"/>
      <c r="I500" s="45"/>
      <c r="J500" s="45"/>
      <c r="K500" s="45"/>
      <c r="L500" s="45"/>
    </row>
    <row r="501" spans="4:12" x14ac:dyDescent="0.35">
      <c r="D501" s="45"/>
      <c r="E501" s="45"/>
      <c r="F501" s="45"/>
      <c r="G501" s="45"/>
      <c r="H501" s="45"/>
      <c r="I501" s="45"/>
      <c r="J501" s="45"/>
      <c r="K501" s="45"/>
      <c r="L501" s="45"/>
    </row>
    <row r="502" spans="4:12" x14ac:dyDescent="0.35">
      <c r="D502" s="45"/>
      <c r="E502" s="45"/>
      <c r="F502" s="45"/>
      <c r="G502" s="45"/>
      <c r="H502" s="45"/>
      <c r="I502" s="45"/>
      <c r="J502" s="45"/>
      <c r="K502" s="45"/>
      <c r="L502" s="45"/>
    </row>
    <row r="503" spans="4:12" x14ac:dyDescent="0.35">
      <c r="D503" s="45"/>
      <c r="E503" s="45"/>
      <c r="F503" s="45"/>
      <c r="G503" s="45"/>
      <c r="H503" s="45"/>
      <c r="I503" s="45"/>
      <c r="J503" s="45"/>
      <c r="K503" s="45"/>
      <c r="L503" s="45"/>
    </row>
    <row r="504" spans="4:12" x14ac:dyDescent="0.35">
      <c r="D504" s="45"/>
      <c r="E504" s="45"/>
      <c r="F504" s="45"/>
      <c r="G504" s="45"/>
      <c r="H504" s="45"/>
      <c r="I504" s="45"/>
      <c r="J504" s="45"/>
      <c r="K504" s="45"/>
      <c r="L504" s="45"/>
    </row>
    <row r="505" spans="4:12" x14ac:dyDescent="0.35">
      <c r="D505" s="45"/>
      <c r="E505" s="45"/>
      <c r="F505" s="45"/>
      <c r="G505" s="45"/>
      <c r="H505" s="45"/>
      <c r="I505" s="45"/>
      <c r="J505" s="45"/>
      <c r="K505" s="45"/>
      <c r="L505" s="45"/>
    </row>
    <row r="506" spans="4:12" x14ac:dyDescent="0.35">
      <c r="D506" s="45"/>
      <c r="E506" s="45"/>
      <c r="F506" s="45"/>
      <c r="G506" s="45"/>
      <c r="H506" s="45"/>
      <c r="I506" s="45"/>
      <c r="J506" s="45"/>
      <c r="K506" s="45"/>
      <c r="L506" s="45"/>
    </row>
    <row r="507" spans="4:12" x14ac:dyDescent="0.35">
      <c r="D507" s="45"/>
      <c r="E507" s="45"/>
      <c r="F507" s="45"/>
      <c r="G507" s="45"/>
      <c r="H507" s="45"/>
      <c r="I507" s="45"/>
      <c r="J507" s="45"/>
      <c r="K507" s="45"/>
      <c r="L507" s="45"/>
    </row>
    <row r="508" spans="4:12" x14ac:dyDescent="0.35">
      <c r="D508" s="45"/>
      <c r="E508" s="45"/>
      <c r="F508" s="45"/>
      <c r="G508" s="45"/>
      <c r="H508" s="45"/>
      <c r="I508" s="45"/>
      <c r="J508" s="45"/>
      <c r="K508" s="45"/>
      <c r="L508" s="45"/>
    </row>
    <row r="509" spans="4:12" x14ac:dyDescent="0.35">
      <c r="D509" s="45"/>
      <c r="E509" s="45"/>
      <c r="F509" s="45"/>
      <c r="G509" s="45"/>
      <c r="H509" s="45"/>
      <c r="I509" s="45"/>
      <c r="J509" s="45"/>
      <c r="K509" s="45"/>
      <c r="L509" s="45"/>
    </row>
    <row r="510" spans="4:12" x14ac:dyDescent="0.35">
      <c r="D510" s="45"/>
      <c r="E510" s="45"/>
      <c r="F510" s="45"/>
      <c r="G510" s="45"/>
      <c r="H510" s="45"/>
      <c r="I510" s="45"/>
      <c r="J510" s="45"/>
      <c r="K510" s="45"/>
      <c r="L510" s="45"/>
    </row>
    <row r="511" spans="4:12" x14ac:dyDescent="0.35">
      <c r="D511" s="45"/>
      <c r="E511" s="45"/>
      <c r="F511" s="45"/>
      <c r="G511" s="45"/>
      <c r="H511" s="45"/>
      <c r="I511" s="45"/>
      <c r="J511" s="45"/>
      <c r="K511" s="45"/>
      <c r="L511" s="45"/>
    </row>
    <row r="512" spans="4:12" x14ac:dyDescent="0.35">
      <c r="D512" s="45"/>
      <c r="E512" s="45"/>
      <c r="F512" s="45"/>
      <c r="G512" s="45"/>
      <c r="H512" s="45"/>
      <c r="I512" s="45"/>
      <c r="J512" s="45"/>
      <c r="K512" s="45"/>
      <c r="L512" s="45"/>
    </row>
    <row r="513" spans="4:12" x14ac:dyDescent="0.35">
      <c r="D513" s="45"/>
      <c r="E513" s="45"/>
      <c r="F513" s="45"/>
      <c r="G513" s="45"/>
      <c r="H513" s="45"/>
      <c r="I513" s="45"/>
      <c r="J513" s="45"/>
      <c r="K513" s="45"/>
      <c r="L513" s="45"/>
    </row>
    <row r="514" spans="4:12" x14ac:dyDescent="0.35">
      <c r="D514" s="45"/>
      <c r="E514" s="45"/>
      <c r="F514" s="45"/>
      <c r="G514" s="45"/>
      <c r="H514" s="45"/>
      <c r="I514" s="45"/>
      <c r="J514" s="45"/>
      <c r="K514" s="45"/>
      <c r="L514" s="45"/>
    </row>
    <row r="515" spans="4:12" x14ac:dyDescent="0.35">
      <c r="D515" s="45"/>
      <c r="E515" s="45"/>
      <c r="F515" s="45"/>
      <c r="G515" s="45"/>
      <c r="H515" s="45"/>
      <c r="I515" s="45"/>
      <c r="J515" s="45"/>
      <c r="K515" s="45"/>
      <c r="L515" s="45"/>
    </row>
    <row r="516" spans="4:12" x14ac:dyDescent="0.35">
      <c r="D516" s="45"/>
      <c r="E516" s="45"/>
      <c r="F516" s="45"/>
      <c r="G516" s="45"/>
      <c r="H516" s="45"/>
      <c r="I516" s="45"/>
      <c r="J516" s="45"/>
      <c r="K516" s="45"/>
      <c r="L516" s="45"/>
    </row>
    <row r="517" spans="4:12" x14ac:dyDescent="0.35">
      <c r="D517" s="45"/>
      <c r="E517" s="45"/>
      <c r="F517" s="45"/>
      <c r="G517" s="45"/>
      <c r="H517" s="45"/>
      <c r="I517" s="45"/>
      <c r="J517" s="45"/>
      <c r="K517" s="45"/>
      <c r="L517" s="45"/>
    </row>
    <row r="518" spans="4:12" x14ac:dyDescent="0.35">
      <c r="D518" s="45"/>
      <c r="E518" s="45"/>
      <c r="F518" s="45"/>
      <c r="G518" s="45"/>
      <c r="H518" s="45"/>
      <c r="I518" s="45"/>
      <c r="J518" s="45"/>
      <c r="K518" s="45"/>
      <c r="L518" s="45"/>
    </row>
    <row r="519" spans="4:12" x14ac:dyDescent="0.35">
      <c r="D519" s="45"/>
      <c r="E519" s="45"/>
      <c r="F519" s="45"/>
      <c r="G519" s="45"/>
      <c r="H519" s="45"/>
      <c r="I519" s="45"/>
      <c r="J519" s="45"/>
      <c r="K519" s="45"/>
      <c r="L519" s="45"/>
    </row>
    <row r="520" spans="4:12" x14ac:dyDescent="0.35">
      <c r="D520" s="45"/>
      <c r="E520" s="45"/>
      <c r="F520" s="45"/>
      <c r="G520" s="45"/>
      <c r="H520" s="45"/>
      <c r="I520" s="45"/>
      <c r="J520" s="45"/>
      <c r="K520" s="45"/>
      <c r="L520" s="45"/>
    </row>
    <row r="521" spans="4:12" x14ac:dyDescent="0.35">
      <c r="D521" s="45"/>
      <c r="E521" s="45"/>
      <c r="F521" s="45"/>
      <c r="G521" s="45"/>
      <c r="H521" s="45"/>
      <c r="I521" s="45"/>
      <c r="J521" s="45"/>
      <c r="K521" s="45"/>
      <c r="L521" s="45"/>
    </row>
    <row r="522" spans="4:12" x14ac:dyDescent="0.35">
      <c r="D522" s="45"/>
      <c r="E522" s="45"/>
      <c r="F522" s="45"/>
      <c r="G522" s="45"/>
      <c r="H522" s="45"/>
      <c r="I522" s="45"/>
      <c r="J522" s="45"/>
      <c r="K522" s="45"/>
      <c r="L522" s="45"/>
    </row>
    <row r="523" spans="4:12" x14ac:dyDescent="0.35">
      <c r="D523" s="45"/>
      <c r="E523" s="45"/>
      <c r="F523" s="45"/>
      <c r="G523" s="45"/>
      <c r="H523" s="45"/>
      <c r="I523" s="45"/>
      <c r="J523" s="45"/>
      <c r="K523" s="45"/>
      <c r="L523" s="45"/>
    </row>
    <row r="524" spans="4:12" x14ac:dyDescent="0.35">
      <c r="D524" s="45"/>
      <c r="E524" s="45"/>
      <c r="F524" s="45"/>
      <c r="G524" s="45"/>
      <c r="H524" s="45"/>
      <c r="I524" s="45"/>
      <c r="J524" s="45"/>
      <c r="K524" s="45"/>
      <c r="L524" s="45"/>
    </row>
    <row r="525" spans="4:12" x14ac:dyDescent="0.35">
      <c r="D525" s="45"/>
      <c r="E525" s="45"/>
      <c r="F525" s="45"/>
      <c r="G525" s="45"/>
      <c r="H525" s="45"/>
      <c r="I525" s="45"/>
      <c r="J525" s="45"/>
      <c r="K525" s="45"/>
      <c r="L525" s="45"/>
    </row>
    <row r="526" spans="4:12" x14ac:dyDescent="0.35">
      <c r="D526" s="45"/>
      <c r="E526" s="45"/>
      <c r="F526" s="45"/>
      <c r="G526" s="45"/>
      <c r="H526" s="45"/>
      <c r="I526" s="45"/>
      <c r="J526" s="45"/>
      <c r="K526" s="45"/>
      <c r="L526" s="45"/>
    </row>
    <row r="527" spans="4:12" x14ac:dyDescent="0.35">
      <c r="D527" s="45"/>
      <c r="E527" s="45"/>
      <c r="F527" s="45"/>
      <c r="G527" s="45"/>
      <c r="H527" s="45"/>
      <c r="I527" s="45"/>
      <c r="J527" s="45"/>
      <c r="K527" s="45"/>
      <c r="L527" s="45"/>
    </row>
    <row r="528" spans="4:12" x14ac:dyDescent="0.35">
      <c r="D528" s="45"/>
      <c r="E528" s="45"/>
      <c r="F528" s="45"/>
      <c r="G528" s="45"/>
      <c r="H528" s="45"/>
      <c r="I528" s="45"/>
      <c r="J528" s="45"/>
      <c r="K528" s="45"/>
      <c r="L528" s="45"/>
    </row>
    <row r="529" spans="4:12" x14ac:dyDescent="0.35">
      <c r="D529" s="45"/>
      <c r="E529" s="45"/>
      <c r="F529" s="45"/>
      <c r="G529" s="45"/>
      <c r="H529" s="45"/>
      <c r="I529" s="45"/>
      <c r="J529" s="45"/>
      <c r="K529" s="45"/>
      <c r="L529" s="45"/>
    </row>
    <row r="530" spans="4:12" x14ac:dyDescent="0.35">
      <c r="D530" s="45"/>
      <c r="E530" s="45"/>
      <c r="F530" s="45"/>
      <c r="G530" s="45"/>
      <c r="H530" s="45"/>
      <c r="I530" s="45"/>
      <c r="J530" s="45"/>
      <c r="K530" s="45"/>
      <c r="L530" s="45"/>
    </row>
    <row r="531" spans="4:12" x14ac:dyDescent="0.35">
      <c r="D531" s="45"/>
      <c r="E531" s="45"/>
      <c r="F531" s="45"/>
      <c r="G531" s="45"/>
      <c r="H531" s="45"/>
      <c r="I531" s="45"/>
      <c r="J531" s="45"/>
      <c r="K531" s="45"/>
      <c r="L531" s="45"/>
    </row>
    <row r="532" spans="4:12" x14ac:dyDescent="0.35">
      <c r="D532" s="45"/>
      <c r="E532" s="45"/>
      <c r="F532" s="45"/>
      <c r="G532" s="45"/>
      <c r="H532" s="45"/>
      <c r="I532" s="45"/>
      <c r="J532" s="45"/>
      <c r="K532" s="45"/>
      <c r="L532" s="45"/>
    </row>
    <row r="533" spans="4:12" x14ac:dyDescent="0.35">
      <c r="D533" s="45"/>
      <c r="E533" s="45"/>
      <c r="F533" s="45"/>
      <c r="G533" s="45"/>
      <c r="H533" s="45"/>
      <c r="I533" s="45"/>
      <c r="J533" s="45"/>
      <c r="K533" s="45"/>
      <c r="L533" s="45"/>
    </row>
    <row r="534" spans="4:12" x14ac:dyDescent="0.35">
      <c r="D534" s="45"/>
      <c r="E534" s="45"/>
      <c r="F534" s="45"/>
      <c r="G534" s="45"/>
      <c r="H534" s="45"/>
      <c r="I534" s="45"/>
      <c r="J534" s="45"/>
      <c r="K534" s="45"/>
      <c r="L534" s="45"/>
    </row>
    <row r="535" spans="4:12" x14ac:dyDescent="0.35">
      <c r="D535" s="45"/>
      <c r="E535" s="45"/>
      <c r="F535" s="45"/>
      <c r="G535" s="45"/>
      <c r="H535" s="45"/>
      <c r="I535" s="45"/>
      <c r="J535" s="45"/>
      <c r="K535" s="45"/>
      <c r="L535" s="45"/>
    </row>
    <row r="536" spans="4:12" x14ac:dyDescent="0.35">
      <c r="D536" s="45"/>
      <c r="E536" s="45"/>
      <c r="F536" s="45"/>
      <c r="G536" s="45"/>
      <c r="H536" s="45"/>
      <c r="I536" s="45"/>
      <c r="J536" s="45"/>
      <c r="K536" s="45"/>
      <c r="L536" s="45"/>
    </row>
    <row r="537" spans="4:12" x14ac:dyDescent="0.35">
      <c r="D537" s="45"/>
      <c r="E537" s="45"/>
      <c r="F537" s="45"/>
      <c r="G537" s="45"/>
      <c r="H537" s="45"/>
      <c r="I537" s="45"/>
      <c r="J537" s="45"/>
      <c r="K537" s="45"/>
      <c r="L537" s="45"/>
    </row>
    <row r="538" spans="4:12" x14ac:dyDescent="0.35">
      <c r="D538" s="45"/>
      <c r="E538" s="45"/>
      <c r="F538" s="45"/>
      <c r="G538" s="45"/>
      <c r="H538" s="45"/>
      <c r="I538" s="45"/>
      <c r="J538" s="45"/>
      <c r="K538" s="45"/>
      <c r="L538" s="45"/>
    </row>
    <row r="539" spans="4:12" x14ac:dyDescent="0.35">
      <c r="D539" s="45"/>
      <c r="E539" s="45"/>
      <c r="F539" s="45"/>
      <c r="G539" s="45"/>
      <c r="H539" s="45"/>
      <c r="I539" s="45"/>
      <c r="J539" s="45"/>
      <c r="K539" s="45"/>
      <c r="L539" s="45"/>
    </row>
    <row r="540" spans="4:12" x14ac:dyDescent="0.35">
      <c r="D540" s="45"/>
      <c r="E540" s="45"/>
      <c r="F540" s="45"/>
      <c r="G540" s="45"/>
      <c r="H540" s="45"/>
      <c r="I540" s="45"/>
      <c r="J540" s="45"/>
      <c r="K540" s="45"/>
      <c r="L540" s="45"/>
    </row>
    <row r="541" spans="4:12" x14ac:dyDescent="0.35">
      <c r="D541" s="45"/>
      <c r="E541" s="45"/>
      <c r="F541" s="45"/>
      <c r="G541" s="45"/>
      <c r="H541" s="45"/>
      <c r="I541" s="45"/>
      <c r="J541" s="45"/>
      <c r="K541" s="45"/>
      <c r="L541" s="45"/>
    </row>
    <row r="542" spans="4:12" x14ac:dyDescent="0.35">
      <c r="D542" s="45"/>
      <c r="E542" s="45"/>
      <c r="F542" s="45"/>
      <c r="G542" s="45"/>
      <c r="H542" s="45"/>
      <c r="I542" s="45"/>
      <c r="J542" s="45"/>
      <c r="K542" s="45"/>
      <c r="L542" s="45"/>
    </row>
    <row r="543" spans="4:12" x14ac:dyDescent="0.35">
      <c r="D543" s="45"/>
      <c r="E543" s="45"/>
      <c r="F543" s="45"/>
      <c r="G543" s="45"/>
      <c r="H543" s="45"/>
      <c r="I543" s="45"/>
      <c r="J543" s="45"/>
      <c r="K543" s="45"/>
      <c r="L543" s="45"/>
    </row>
    <row r="544" spans="4:12" x14ac:dyDescent="0.35">
      <c r="D544" s="45"/>
      <c r="E544" s="45"/>
      <c r="F544" s="45"/>
      <c r="G544" s="45"/>
      <c r="H544" s="45"/>
      <c r="I544" s="45"/>
      <c r="J544" s="45"/>
      <c r="K544" s="45"/>
      <c r="L544" s="45"/>
    </row>
    <row r="545" spans="4:12" x14ac:dyDescent="0.35">
      <c r="D545" s="45"/>
      <c r="E545" s="45"/>
      <c r="F545" s="45"/>
      <c r="G545" s="45"/>
      <c r="H545" s="45"/>
      <c r="I545" s="45"/>
      <c r="J545" s="45"/>
      <c r="K545" s="45"/>
      <c r="L545" s="45"/>
    </row>
    <row r="546" spans="4:12" x14ac:dyDescent="0.35">
      <c r="D546" s="45"/>
      <c r="E546" s="45"/>
      <c r="F546" s="45"/>
      <c r="G546" s="45"/>
      <c r="H546" s="45"/>
      <c r="I546" s="45"/>
      <c r="J546" s="45"/>
      <c r="K546" s="45"/>
      <c r="L546" s="45"/>
    </row>
    <row r="547" spans="4:12" x14ac:dyDescent="0.35">
      <c r="D547" s="45"/>
      <c r="E547" s="45"/>
      <c r="F547" s="45"/>
      <c r="G547" s="45"/>
      <c r="H547" s="45"/>
      <c r="I547" s="45"/>
      <c r="J547" s="45"/>
      <c r="K547" s="45"/>
      <c r="L547" s="45"/>
    </row>
    <row r="548" spans="4:12" x14ac:dyDescent="0.35">
      <c r="D548" s="45"/>
      <c r="E548" s="45"/>
      <c r="F548" s="45"/>
      <c r="G548" s="45"/>
      <c r="H548" s="45"/>
      <c r="I548" s="45"/>
      <c r="J548" s="45"/>
      <c r="K548" s="45"/>
      <c r="L548" s="45"/>
    </row>
    <row r="549" spans="4:12" x14ac:dyDescent="0.35">
      <c r="D549" s="45"/>
      <c r="E549" s="45"/>
      <c r="F549" s="45"/>
      <c r="G549" s="45"/>
      <c r="H549" s="45"/>
      <c r="I549" s="45"/>
      <c r="J549" s="45"/>
      <c r="K549" s="45"/>
      <c r="L549" s="45"/>
    </row>
    <row r="550" spans="4:12" x14ac:dyDescent="0.35">
      <c r="D550" s="45"/>
      <c r="E550" s="45"/>
      <c r="F550" s="45"/>
      <c r="G550" s="45"/>
      <c r="H550" s="45"/>
      <c r="I550" s="45"/>
      <c r="J550" s="45"/>
      <c r="K550" s="45"/>
      <c r="L550" s="45"/>
    </row>
    <row r="551" spans="4:12" x14ac:dyDescent="0.35">
      <c r="D551" s="45"/>
      <c r="E551" s="45"/>
      <c r="F551" s="45"/>
      <c r="G551" s="45"/>
      <c r="H551" s="45"/>
      <c r="I551" s="45"/>
      <c r="J551" s="45"/>
      <c r="K551" s="45"/>
      <c r="L551" s="45"/>
    </row>
    <row r="552" spans="4:12" x14ac:dyDescent="0.35">
      <c r="D552" s="45"/>
      <c r="E552" s="45"/>
      <c r="F552" s="45"/>
      <c r="G552" s="45"/>
      <c r="H552" s="45"/>
      <c r="I552" s="45"/>
      <c r="J552" s="45"/>
      <c r="K552" s="45"/>
      <c r="L552" s="45"/>
    </row>
    <row r="553" spans="4:12" x14ac:dyDescent="0.35">
      <c r="D553" s="45"/>
      <c r="E553" s="45"/>
      <c r="F553" s="45"/>
      <c r="G553" s="45"/>
      <c r="H553" s="45"/>
      <c r="I553" s="45"/>
      <c r="J553" s="45"/>
      <c r="K553" s="45"/>
      <c r="L553" s="45"/>
    </row>
    <row r="554" spans="4:12" x14ac:dyDescent="0.35">
      <c r="D554" s="45"/>
      <c r="E554" s="45"/>
      <c r="F554" s="45"/>
      <c r="G554" s="45"/>
      <c r="H554" s="45"/>
      <c r="I554" s="45"/>
      <c r="J554" s="45"/>
      <c r="K554" s="45"/>
      <c r="L554" s="45"/>
    </row>
    <row r="555" spans="4:12" x14ac:dyDescent="0.35">
      <c r="D555" s="45"/>
      <c r="E555" s="45"/>
      <c r="F555" s="45"/>
      <c r="G555" s="45"/>
      <c r="H555" s="45"/>
      <c r="I555" s="45"/>
      <c r="J555" s="45"/>
      <c r="K555" s="45"/>
      <c r="L555" s="45"/>
    </row>
    <row r="556" spans="4:12" x14ac:dyDescent="0.35">
      <c r="D556" s="45"/>
      <c r="E556" s="45"/>
      <c r="F556" s="45"/>
      <c r="G556" s="45"/>
      <c r="H556" s="45"/>
      <c r="I556" s="45"/>
      <c r="J556" s="45"/>
      <c r="K556" s="45"/>
      <c r="L556" s="45"/>
    </row>
    <row r="557" spans="4:12" x14ac:dyDescent="0.35">
      <c r="D557" s="45"/>
      <c r="E557" s="45"/>
      <c r="F557" s="45"/>
      <c r="G557" s="45"/>
      <c r="H557" s="45"/>
      <c r="I557" s="45"/>
      <c r="J557" s="45"/>
      <c r="K557" s="45"/>
      <c r="L557" s="45"/>
    </row>
    <row r="558" spans="4:12" x14ac:dyDescent="0.35">
      <c r="D558" s="45"/>
      <c r="E558" s="45"/>
      <c r="F558" s="45"/>
      <c r="G558" s="45"/>
      <c r="H558" s="45"/>
      <c r="I558" s="45"/>
      <c r="J558" s="45"/>
      <c r="K558" s="45"/>
      <c r="L558" s="45"/>
    </row>
    <row r="559" spans="4:12" x14ac:dyDescent="0.35">
      <c r="D559" s="45"/>
      <c r="E559" s="45"/>
      <c r="F559" s="45"/>
      <c r="G559" s="45"/>
      <c r="H559" s="45"/>
      <c r="I559" s="45"/>
      <c r="J559" s="45"/>
      <c r="K559" s="45"/>
      <c r="L559" s="45"/>
    </row>
    <row r="560" spans="4:12" x14ac:dyDescent="0.35">
      <c r="D560" s="45"/>
      <c r="E560" s="45"/>
      <c r="F560" s="45"/>
      <c r="G560" s="45"/>
      <c r="H560" s="45"/>
      <c r="I560" s="45"/>
      <c r="J560" s="45"/>
      <c r="K560" s="45"/>
      <c r="L560" s="45"/>
    </row>
    <row r="561" spans="4:12" x14ac:dyDescent="0.35">
      <c r="D561" s="45"/>
      <c r="E561" s="45"/>
      <c r="F561" s="45"/>
      <c r="G561" s="45"/>
      <c r="H561" s="45"/>
      <c r="I561" s="45"/>
      <c r="J561" s="45"/>
      <c r="K561" s="45"/>
      <c r="L561" s="45"/>
    </row>
    <row r="562" spans="4:12" x14ac:dyDescent="0.35">
      <c r="D562" s="45"/>
      <c r="E562" s="45"/>
      <c r="F562" s="45"/>
      <c r="G562" s="45"/>
      <c r="H562" s="45"/>
      <c r="I562" s="45"/>
      <c r="J562" s="45"/>
      <c r="K562" s="45"/>
      <c r="L562" s="45"/>
    </row>
    <row r="563" spans="4:12" x14ac:dyDescent="0.35">
      <c r="D563" s="45"/>
      <c r="E563" s="45"/>
      <c r="F563" s="45"/>
      <c r="G563" s="45"/>
      <c r="H563" s="45"/>
      <c r="I563" s="45"/>
      <c r="J563" s="45"/>
      <c r="K563" s="45"/>
      <c r="L563" s="45"/>
    </row>
    <row r="564" spans="4:12" x14ac:dyDescent="0.35">
      <c r="D564" s="45"/>
      <c r="E564" s="45"/>
      <c r="F564" s="45"/>
      <c r="G564" s="45"/>
      <c r="H564" s="45"/>
      <c r="I564" s="45"/>
      <c r="J564" s="45"/>
      <c r="K564" s="45"/>
      <c r="L564" s="45"/>
    </row>
    <row r="565" spans="4:12" x14ac:dyDescent="0.35">
      <c r="D565" s="45"/>
      <c r="E565" s="45"/>
      <c r="F565" s="45"/>
      <c r="G565" s="45"/>
      <c r="H565" s="45"/>
      <c r="I565" s="45"/>
      <c r="J565" s="45"/>
      <c r="K565" s="45"/>
      <c r="L565" s="45"/>
    </row>
    <row r="566" spans="4:12" x14ac:dyDescent="0.35">
      <c r="D566" s="45"/>
      <c r="E566" s="45"/>
      <c r="F566" s="45"/>
      <c r="G566" s="45"/>
      <c r="H566" s="45"/>
      <c r="I566" s="45"/>
      <c r="J566" s="45"/>
      <c r="K566" s="45"/>
      <c r="L566" s="45"/>
    </row>
    <row r="567" spans="4:12" x14ac:dyDescent="0.35">
      <c r="D567" s="45"/>
      <c r="E567" s="45"/>
      <c r="F567" s="45"/>
      <c r="G567" s="45"/>
      <c r="H567" s="45"/>
      <c r="I567" s="45"/>
      <c r="J567" s="45"/>
      <c r="K567" s="45"/>
      <c r="L567" s="45"/>
    </row>
    <row r="568" spans="4:12" x14ac:dyDescent="0.35">
      <c r="D568" s="45"/>
      <c r="E568" s="45"/>
      <c r="F568" s="45"/>
      <c r="G568" s="45"/>
      <c r="H568" s="45"/>
      <c r="I568" s="45"/>
      <c r="J568" s="45"/>
      <c r="K568" s="45"/>
      <c r="L568" s="45"/>
    </row>
    <row r="569" spans="4:12" x14ac:dyDescent="0.35">
      <c r="D569" s="45"/>
      <c r="E569" s="45"/>
      <c r="F569" s="45"/>
      <c r="G569" s="45"/>
      <c r="H569" s="45"/>
      <c r="I569" s="45"/>
      <c r="J569" s="45"/>
      <c r="K569" s="45"/>
      <c r="L569" s="45"/>
    </row>
    <row r="570" spans="4:12" x14ac:dyDescent="0.35">
      <c r="D570" s="45"/>
      <c r="E570" s="45"/>
      <c r="F570" s="45"/>
      <c r="G570" s="45"/>
      <c r="H570" s="45"/>
      <c r="I570" s="45"/>
      <c r="J570" s="45"/>
      <c r="K570" s="45"/>
      <c r="L570" s="45"/>
    </row>
    <row r="571" spans="4:12" x14ac:dyDescent="0.35">
      <c r="D571" s="45"/>
      <c r="E571" s="45"/>
      <c r="F571" s="45"/>
      <c r="G571" s="45"/>
      <c r="H571" s="45"/>
      <c r="I571" s="45"/>
      <c r="J571" s="45"/>
      <c r="K571" s="45"/>
      <c r="L571" s="45"/>
    </row>
    <row r="572" spans="4:12" x14ac:dyDescent="0.35">
      <c r="D572" s="45"/>
      <c r="E572" s="45"/>
      <c r="F572" s="45"/>
      <c r="G572" s="45"/>
      <c r="H572" s="45"/>
      <c r="I572" s="45"/>
      <c r="J572" s="45"/>
      <c r="K572" s="45"/>
      <c r="L572" s="45"/>
    </row>
    <row r="573" spans="4:12" x14ac:dyDescent="0.35">
      <c r="D573" s="45"/>
      <c r="E573" s="45"/>
      <c r="F573" s="45"/>
      <c r="G573" s="45"/>
      <c r="H573" s="45"/>
      <c r="I573" s="45"/>
      <c r="J573" s="45"/>
      <c r="K573" s="45"/>
      <c r="L573" s="45"/>
    </row>
    <row r="574" spans="4:12" x14ac:dyDescent="0.35">
      <c r="D574" s="45"/>
      <c r="E574" s="45"/>
      <c r="F574" s="45"/>
      <c r="G574" s="45"/>
      <c r="H574" s="45"/>
      <c r="I574" s="45"/>
      <c r="J574" s="45"/>
      <c r="K574" s="45"/>
      <c r="L574" s="45"/>
    </row>
    <row r="575" spans="4:12" x14ac:dyDescent="0.35">
      <c r="D575" s="45"/>
      <c r="E575" s="45"/>
      <c r="F575" s="45"/>
      <c r="G575" s="45"/>
      <c r="H575" s="45"/>
      <c r="I575" s="45"/>
      <c r="J575" s="45"/>
      <c r="K575" s="45"/>
      <c r="L575" s="45"/>
    </row>
    <row r="576" spans="4:12" x14ac:dyDescent="0.35">
      <c r="D576" s="45"/>
      <c r="E576" s="45"/>
      <c r="F576" s="45"/>
      <c r="G576" s="45"/>
      <c r="H576" s="45"/>
      <c r="I576" s="45"/>
      <c r="J576" s="45"/>
      <c r="K576" s="45"/>
      <c r="L576" s="45"/>
    </row>
    <row r="577" spans="4:12" x14ac:dyDescent="0.35">
      <c r="D577" s="45"/>
      <c r="E577" s="45"/>
      <c r="F577" s="45"/>
      <c r="G577" s="45"/>
      <c r="H577" s="45"/>
      <c r="I577" s="45"/>
      <c r="J577" s="45"/>
      <c r="K577" s="45"/>
      <c r="L577" s="45"/>
    </row>
    <row r="578" spans="4:12" x14ac:dyDescent="0.35">
      <c r="D578" s="45"/>
      <c r="E578" s="45"/>
      <c r="F578" s="45"/>
      <c r="G578" s="45"/>
      <c r="H578" s="45"/>
      <c r="I578" s="45"/>
      <c r="J578" s="45"/>
      <c r="K578" s="45"/>
      <c r="L578" s="45"/>
    </row>
    <row r="579" spans="4:12" x14ac:dyDescent="0.35">
      <c r="D579" s="45"/>
      <c r="E579" s="45"/>
      <c r="F579" s="45"/>
      <c r="G579" s="45"/>
      <c r="H579" s="45"/>
      <c r="I579" s="45"/>
      <c r="J579" s="45"/>
      <c r="K579" s="45"/>
      <c r="L579" s="45"/>
    </row>
    <row r="580" spans="4:12" x14ac:dyDescent="0.35">
      <c r="D580" s="45"/>
      <c r="E580" s="45"/>
      <c r="F580" s="45"/>
      <c r="G580" s="45"/>
      <c r="H580" s="45"/>
      <c r="I580" s="45"/>
      <c r="J580" s="45"/>
      <c r="K580" s="45"/>
      <c r="L580" s="45"/>
    </row>
    <row r="581" spans="4:12" x14ac:dyDescent="0.35">
      <c r="D581" s="45"/>
      <c r="E581" s="45"/>
      <c r="F581" s="45"/>
      <c r="G581" s="45"/>
      <c r="H581" s="45"/>
      <c r="I581" s="45"/>
      <c r="J581" s="45"/>
      <c r="K581" s="45"/>
      <c r="L581" s="45"/>
    </row>
    <row r="582" spans="4:12" x14ac:dyDescent="0.35">
      <c r="D582" s="45"/>
      <c r="E582" s="45"/>
      <c r="F582" s="45"/>
      <c r="G582" s="45"/>
      <c r="H582" s="45"/>
      <c r="I582" s="45"/>
      <c r="J582" s="45"/>
      <c r="K582" s="45"/>
      <c r="L582" s="45"/>
    </row>
    <row r="583" spans="4:12" x14ac:dyDescent="0.35">
      <c r="D583" s="45"/>
      <c r="E583" s="45"/>
      <c r="F583" s="45"/>
      <c r="G583" s="45"/>
      <c r="H583" s="45"/>
      <c r="I583" s="45"/>
      <c r="J583" s="45"/>
      <c r="K583" s="45"/>
      <c r="L583" s="45"/>
    </row>
    <row r="584" spans="4:12" x14ac:dyDescent="0.35">
      <c r="D584" s="45"/>
      <c r="E584" s="45"/>
      <c r="F584" s="45"/>
      <c r="G584" s="45"/>
      <c r="H584" s="45"/>
      <c r="I584" s="45"/>
      <c r="J584" s="45"/>
      <c r="K584" s="45"/>
      <c r="L584" s="45"/>
    </row>
    <row r="585" spans="4:12" x14ac:dyDescent="0.35">
      <c r="D585" s="45"/>
      <c r="E585" s="45"/>
      <c r="F585" s="45"/>
      <c r="G585" s="45"/>
      <c r="H585" s="45"/>
      <c r="I585" s="45"/>
      <c r="J585" s="45"/>
      <c r="K585" s="45"/>
      <c r="L585" s="45"/>
    </row>
    <row r="586" spans="4:12" x14ac:dyDescent="0.35">
      <c r="D586" s="45"/>
      <c r="E586" s="45"/>
      <c r="F586" s="45"/>
      <c r="G586" s="45"/>
      <c r="H586" s="45"/>
      <c r="I586" s="45"/>
      <c r="J586" s="45"/>
      <c r="K586" s="45"/>
      <c r="L586" s="45"/>
    </row>
    <row r="587" spans="4:12" x14ac:dyDescent="0.35">
      <c r="D587" s="45"/>
      <c r="E587" s="45"/>
      <c r="F587" s="45"/>
      <c r="G587" s="45"/>
      <c r="H587" s="45"/>
      <c r="I587" s="45"/>
      <c r="J587" s="45"/>
      <c r="K587" s="45"/>
      <c r="L587" s="45"/>
    </row>
    <row r="588" spans="4:12" x14ac:dyDescent="0.35">
      <c r="D588" s="45"/>
      <c r="E588" s="45"/>
      <c r="F588" s="45"/>
      <c r="G588" s="45"/>
      <c r="H588" s="45"/>
      <c r="I588" s="45"/>
      <c r="J588" s="45"/>
      <c r="K588" s="45"/>
      <c r="L588" s="45"/>
    </row>
    <row r="589" spans="4:12" x14ac:dyDescent="0.35">
      <c r="D589" s="45"/>
      <c r="E589" s="45"/>
      <c r="F589" s="45"/>
      <c r="G589" s="45"/>
      <c r="H589" s="45"/>
      <c r="I589" s="45"/>
      <c r="J589" s="45"/>
      <c r="K589" s="45"/>
      <c r="L589" s="45"/>
    </row>
    <row r="590" spans="4:12" x14ac:dyDescent="0.35">
      <c r="D590" s="45"/>
      <c r="E590" s="45"/>
      <c r="F590" s="45"/>
      <c r="G590" s="45"/>
      <c r="H590" s="45"/>
      <c r="I590" s="45"/>
      <c r="J590" s="45"/>
      <c r="K590" s="45"/>
      <c r="L590" s="45"/>
    </row>
    <row r="591" spans="4:12" x14ac:dyDescent="0.35">
      <c r="D591" s="45"/>
      <c r="E591" s="45"/>
      <c r="F591" s="45"/>
      <c r="G591" s="45"/>
      <c r="H591" s="45"/>
      <c r="I591" s="45"/>
      <c r="J591" s="45"/>
      <c r="K591" s="45"/>
      <c r="L591" s="45"/>
    </row>
    <row r="592" spans="4:12" x14ac:dyDescent="0.35">
      <c r="D592" s="45"/>
      <c r="E592" s="45"/>
      <c r="F592" s="45"/>
      <c r="G592" s="45"/>
      <c r="H592" s="45"/>
      <c r="I592" s="45"/>
      <c r="J592" s="45"/>
      <c r="K592" s="45"/>
      <c r="L592" s="45"/>
    </row>
    <row r="593" spans="4:12" x14ac:dyDescent="0.35">
      <c r="D593" s="45"/>
      <c r="E593" s="45"/>
      <c r="F593" s="45"/>
      <c r="G593" s="45"/>
      <c r="H593" s="45"/>
      <c r="I593" s="45"/>
      <c r="J593" s="45"/>
      <c r="K593" s="45"/>
      <c r="L593" s="45"/>
    </row>
    <row r="594" spans="4:12" x14ac:dyDescent="0.35">
      <c r="D594" s="45"/>
      <c r="E594" s="45"/>
      <c r="F594" s="45"/>
      <c r="G594" s="45"/>
      <c r="H594" s="45"/>
      <c r="I594" s="45"/>
      <c r="J594" s="45"/>
      <c r="K594" s="45"/>
      <c r="L594" s="45"/>
    </row>
    <row r="595" spans="4:12" x14ac:dyDescent="0.35">
      <c r="D595" s="45"/>
      <c r="E595" s="45"/>
      <c r="F595" s="45"/>
      <c r="G595" s="45"/>
      <c r="H595" s="45"/>
      <c r="I595" s="45"/>
      <c r="J595" s="45"/>
      <c r="K595" s="45"/>
      <c r="L595" s="45"/>
    </row>
    <row r="596" spans="4:12" x14ac:dyDescent="0.35">
      <c r="D596" s="45"/>
      <c r="E596" s="45"/>
      <c r="F596" s="45"/>
      <c r="G596" s="45"/>
      <c r="H596" s="45"/>
      <c r="I596" s="45"/>
      <c r="J596" s="45"/>
      <c r="K596" s="45"/>
      <c r="L596" s="45"/>
    </row>
    <row r="597" spans="4:12" x14ac:dyDescent="0.35">
      <c r="D597" s="45"/>
      <c r="E597" s="45"/>
      <c r="F597" s="45"/>
      <c r="G597" s="45"/>
      <c r="H597" s="45"/>
      <c r="I597" s="45"/>
      <c r="J597" s="45"/>
      <c r="K597" s="45"/>
      <c r="L597" s="45"/>
    </row>
    <row r="598" spans="4:12" x14ac:dyDescent="0.35">
      <c r="D598" s="45"/>
      <c r="E598" s="45"/>
      <c r="F598" s="45"/>
      <c r="G598" s="45"/>
      <c r="H598" s="45"/>
      <c r="I598" s="45"/>
      <c r="J598" s="45"/>
      <c r="K598" s="45"/>
      <c r="L598" s="45"/>
    </row>
    <row r="599" spans="4:12" x14ac:dyDescent="0.35">
      <c r="D599" s="45"/>
      <c r="E599" s="45"/>
      <c r="F599" s="45"/>
      <c r="G599" s="45"/>
      <c r="H599" s="45"/>
      <c r="I599" s="45"/>
      <c r="J599" s="45"/>
      <c r="K599" s="45"/>
      <c r="L599" s="45"/>
    </row>
    <row r="600" spans="4:12" x14ac:dyDescent="0.35">
      <c r="D600" s="45"/>
      <c r="E600" s="45"/>
      <c r="F600" s="45"/>
      <c r="G600" s="45"/>
      <c r="H600" s="45"/>
      <c r="I600" s="45"/>
      <c r="J600" s="45"/>
      <c r="K600" s="45"/>
      <c r="L600" s="45"/>
    </row>
    <row r="601" spans="4:12" x14ac:dyDescent="0.35">
      <c r="D601" s="45"/>
      <c r="E601" s="45"/>
      <c r="F601" s="45"/>
      <c r="G601" s="45"/>
      <c r="H601" s="45"/>
      <c r="I601" s="45"/>
      <c r="J601" s="45"/>
      <c r="K601" s="45"/>
      <c r="L601" s="45"/>
    </row>
    <row r="602" spans="4:12" x14ac:dyDescent="0.35">
      <c r="D602" s="45"/>
      <c r="E602" s="45"/>
      <c r="F602" s="45"/>
      <c r="G602" s="45"/>
      <c r="H602" s="45"/>
      <c r="I602" s="45"/>
      <c r="J602" s="45"/>
      <c r="K602" s="45"/>
      <c r="L602" s="45"/>
    </row>
    <row r="603" spans="4:12" x14ac:dyDescent="0.35">
      <c r="D603" s="45"/>
      <c r="E603" s="45"/>
      <c r="F603" s="45"/>
      <c r="G603" s="45"/>
      <c r="H603" s="45"/>
      <c r="I603" s="45"/>
      <c r="J603" s="45"/>
      <c r="K603" s="45"/>
      <c r="L603" s="45"/>
    </row>
    <row r="604" spans="4:12" x14ac:dyDescent="0.35">
      <c r="D604" s="45"/>
      <c r="E604" s="45"/>
      <c r="F604" s="45"/>
      <c r="G604" s="45"/>
      <c r="H604" s="45"/>
      <c r="I604" s="45"/>
      <c r="J604" s="45"/>
      <c r="K604" s="45"/>
      <c r="L604" s="45"/>
    </row>
    <row r="605" spans="4:12" x14ac:dyDescent="0.35">
      <c r="D605" s="45"/>
      <c r="E605" s="45"/>
      <c r="F605" s="45"/>
      <c r="G605" s="45"/>
      <c r="H605" s="45"/>
      <c r="I605" s="45"/>
      <c r="J605" s="45"/>
      <c r="K605" s="45"/>
      <c r="L605" s="45"/>
    </row>
    <row r="606" spans="4:12" x14ac:dyDescent="0.35">
      <c r="D606" s="45"/>
      <c r="E606" s="45"/>
      <c r="F606" s="45"/>
      <c r="G606" s="45"/>
      <c r="H606" s="45"/>
      <c r="I606" s="45"/>
      <c r="J606" s="45"/>
      <c r="K606" s="45"/>
      <c r="L606" s="45"/>
    </row>
    <row r="607" spans="4:12" x14ac:dyDescent="0.35">
      <c r="D607" s="45"/>
      <c r="E607" s="45"/>
      <c r="F607" s="45"/>
      <c r="G607" s="45"/>
      <c r="H607" s="45"/>
      <c r="I607" s="45"/>
      <c r="J607" s="45"/>
      <c r="K607" s="45"/>
      <c r="L607" s="45"/>
    </row>
    <row r="608" spans="4:12" x14ac:dyDescent="0.35">
      <c r="D608" s="45"/>
      <c r="E608" s="45"/>
      <c r="F608" s="45"/>
      <c r="G608" s="45"/>
      <c r="H608" s="45"/>
      <c r="I608" s="45"/>
      <c r="J608" s="45"/>
      <c r="K608" s="45"/>
      <c r="L608" s="45"/>
    </row>
    <row r="609" spans="4:12" x14ac:dyDescent="0.35">
      <c r="D609" s="45"/>
      <c r="E609" s="45"/>
      <c r="F609" s="45"/>
      <c r="G609" s="45"/>
      <c r="H609" s="45"/>
      <c r="I609" s="45"/>
      <c r="J609" s="45"/>
      <c r="K609" s="45"/>
      <c r="L609" s="45"/>
    </row>
    <row r="610" spans="4:12" x14ac:dyDescent="0.35">
      <c r="D610" s="45"/>
      <c r="E610" s="45"/>
      <c r="F610" s="45"/>
      <c r="G610" s="45"/>
      <c r="H610" s="45"/>
      <c r="I610" s="45"/>
      <c r="J610" s="45"/>
      <c r="K610" s="45"/>
      <c r="L610" s="45"/>
    </row>
  </sheetData>
  <sheetProtection algorithmName="SHA-512" hashValue="5w1USaE1t6ZySvitXybHMkqTr3XLPKhRLHFq7I88oUjOiVlwL1d29zm0ran5tZxFWSbqyyFGCgTYqOYIVAvJEQ==" saltValue="22EwGH6uHul1/HCZ2In3PQ==" spinCount="100000" sheet="1" objects="1" scenarios="1"/>
  <mergeCells count="2">
    <mergeCell ref="A45:B46"/>
    <mergeCell ref="A2:B2"/>
  </mergeCells>
  <conditionalFormatting sqref="A45:B46">
    <cfRule type="containsText" dxfId="0" priority="1" operator="containsText" text="WARNING">
      <formula>NOT(ISERROR(SEARCH("WARNING",A45)))</formula>
    </cfRule>
  </conditionalFormatting>
  <dataValidations count="4">
    <dataValidation type="decimal" allowBlank="1" showInputMessage="1" showErrorMessage="1" sqref="B29:B30 B39:B40 B37 B21:B22 B44 B42 B24" xr:uid="{3F109940-5A0B-45B1-9DAD-C2557A10593F}">
      <formula1>0.5</formula1>
      <formula2>1000</formula2>
    </dataValidation>
    <dataValidation type="whole" allowBlank="1" showInputMessage="1" showErrorMessage="1" sqref="B13" xr:uid="{9F5DE972-C1B3-40E1-962C-2A3D70B78AFE}">
      <formula1>1</formula1>
      <formula2>27</formula2>
    </dataValidation>
    <dataValidation type="whole" allowBlank="1" showInputMessage="1" showErrorMessage="1" sqref="B14 B16" xr:uid="{69BA8C29-6E2F-4C30-85C6-0FC779A32F99}">
      <formula1>0</formula1>
      <formula2>20</formula2>
    </dataValidation>
    <dataValidation type="whole" allowBlank="1" showInputMessage="1" showErrorMessage="1" sqref="B15" xr:uid="{04804175-0882-4C39-BF0C-C8777DB1ADE0}">
      <formula1>0</formula1>
      <formula2>200</formula2>
    </dataValidation>
  </dataValidations>
  <pageMargins left="0.7" right="0.7" top="0.75" bottom="0.75" header="0.3" footer="0.3"/>
  <pageSetup paperSize="9" orientation="portrait" horizontalDpi="0" verticalDpi="0"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6736FC77-5597-443C-911B-62D22011F0A2}">
          <x14:formula1>
            <xm:f>'Internal (TSCH-options)'!$A$5:$A$8</xm:f>
          </x14:formula1>
          <xm:sqref>B9</xm:sqref>
        </x14:dataValidation>
        <x14:dataValidation type="list" allowBlank="1" showInputMessage="1" showErrorMessage="1" xr:uid="{51E831D7-8E59-4A2B-BDCA-73B987422F8A}">
          <x14:formula1>
            <xm:f>'Internal (TSCH-options)'!$A$13:$A$19</xm:f>
          </x14:formula1>
          <xm:sqref>B11</xm:sqref>
        </x14:dataValidation>
        <x14:dataValidation type="list" allowBlank="1" showInputMessage="1" showErrorMessage="1" xr:uid="{FF682DA6-C7CE-450C-9C16-134B4819325B}">
          <x14:formula1>
            <xm:f>'Internal (TSCH-options)'!$B$22:$B$27</xm:f>
          </x14:formula1>
          <xm:sqref>B12</xm:sqref>
        </x14:dataValidation>
        <x14:dataValidation type="list" allowBlank="1" showInputMessage="1" showErrorMessage="1" xr:uid="{D7A76C5A-1714-4A7A-9E05-04D43742B41F}">
          <x14:formula1>
            <xm:f>'Internal (Batteries)'!$A$1:$A$12</xm:f>
          </x14:formula1>
          <xm:sqref>B3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A8D6-318C-454F-B55C-ACD6B7869072}">
  <dimension ref="A1:Q6"/>
  <sheetViews>
    <sheetView workbookViewId="0">
      <selection activeCell="C5" sqref="C5"/>
    </sheetView>
  </sheetViews>
  <sheetFormatPr defaultRowHeight="14.5" x14ac:dyDescent="0.35"/>
  <cols>
    <col min="1" max="1" width="9" customWidth="1"/>
    <col min="2" max="2" width="10.453125" bestFit="1" customWidth="1"/>
    <col min="3" max="3" width="63.1796875" customWidth="1"/>
  </cols>
  <sheetData>
    <row r="1" spans="1:17" s="2" customFormat="1" ht="90" customHeight="1" thickBot="1" x14ac:dyDescent="0.4">
      <c r="A1" s="72"/>
      <c r="B1" s="18"/>
      <c r="C1" s="18"/>
      <c r="D1" s="73"/>
      <c r="E1" s="73"/>
      <c r="F1" s="73"/>
      <c r="G1" s="73"/>
      <c r="H1" s="73"/>
      <c r="I1" s="73"/>
      <c r="J1" s="73"/>
      <c r="K1" s="73"/>
      <c r="L1" s="74"/>
      <c r="M1" s="43"/>
      <c r="N1" s="43"/>
      <c r="O1" s="43"/>
      <c r="P1" s="43"/>
      <c r="Q1" s="43"/>
    </row>
    <row r="2" spans="1:17" s="2" customFormat="1" ht="36" customHeight="1" thickBot="1" x14ac:dyDescent="0.4">
      <c r="A2" s="98" t="s">
        <v>106</v>
      </c>
      <c r="B2" s="99"/>
      <c r="C2" s="99"/>
      <c r="D2" s="99"/>
      <c r="E2" s="99"/>
      <c r="F2" s="99"/>
      <c r="G2" s="99"/>
      <c r="H2" s="99"/>
      <c r="I2" s="99"/>
      <c r="J2" s="99"/>
      <c r="K2" s="99"/>
      <c r="L2" s="100"/>
      <c r="M2" s="43"/>
      <c r="N2" s="43"/>
      <c r="O2" s="43"/>
      <c r="P2" s="43"/>
      <c r="Q2" s="43"/>
    </row>
    <row r="3" spans="1:17" s="18" customFormat="1" ht="15" thickBot="1" x14ac:dyDescent="0.4">
      <c r="A3" s="16" t="s">
        <v>0</v>
      </c>
      <c r="B3" s="17" t="s">
        <v>20</v>
      </c>
      <c r="C3" s="17" t="s">
        <v>70</v>
      </c>
    </row>
    <row r="4" spans="1:17" ht="30.75" customHeight="1" x14ac:dyDescent="0.35">
      <c r="A4" t="s">
        <v>111</v>
      </c>
      <c r="B4" s="26">
        <v>44414</v>
      </c>
      <c r="C4" s="19" t="s">
        <v>110</v>
      </c>
    </row>
    <row r="5" spans="1:17" x14ac:dyDescent="0.35">
      <c r="A5" s="101" t="s">
        <v>117</v>
      </c>
      <c r="B5" s="26">
        <v>44461</v>
      </c>
      <c r="C5" t="s">
        <v>118</v>
      </c>
    </row>
    <row r="6" spans="1:17" x14ac:dyDescent="0.35">
      <c r="B6" s="1"/>
    </row>
  </sheetData>
  <sheetProtection algorithmName="SHA-512" hashValue="UnIfahIggS5R5waEiVVUOzPjeqELFrBCBsNZk4ZygwTiXUd8EX1ROecfNN/61zD1plx4zorYQjgDimjVyACkaw==" saltValue="h96l7K7onglLAbcPsy98jQ==" spinCount="100000" sheet="1" objects="1" scenarios="1" selectLockedCells="1" selectUnlockedCells="1"/>
  <mergeCells count="1">
    <mergeCell ref="A2:L2"/>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FA9C-4E55-4AB8-9C25-BB9460F3976B}">
  <dimension ref="A1:J38"/>
  <sheetViews>
    <sheetView workbookViewId="0">
      <selection activeCell="O13" sqref="O13"/>
    </sheetView>
  </sheetViews>
  <sheetFormatPr defaultColWidth="9.1796875" defaultRowHeight="14.5" x14ac:dyDescent="0.35"/>
  <cols>
    <col min="1" max="1" width="36.1796875" style="89" customWidth="1"/>
    <col min="2" max="3" width="9.1796875" style="89"/>
    <col min="4" max="4" width="14" style="89" customWidth="1"/>
    <col min="5" max="16384" width="9.1796875" style="89"/>
  </cols>
  <sheetData>
    <row r="1" spans="1:10" x14ac:dyDescent="0.35">
      <c r="A1" s="25"/>
      <c r="B1" s="25"/>
      <c r="C1" s="25"/>
      <c r="D1" s="25" t="s">
        <v>28</v>
      </c>
      <c r="E1" s="25" t="s">
        <v>29</v>
      </c>
      <c r="F1" s="25" t="s">
        <v>39</v>
      </c>
      <c r="G1" s="25"/>
      <c r="H1" s="25"/>
      <c r="I1" s="25"/>
      <c r="J1" s="25"/>
    </row>
    <row r="2" spans="1:10" x14ac:dyDescent="0.35">
      <c r="A2" s="25" t="s">
        <v>8</v>
      </c>
      <c r="B2" s="25">
        <v>1.19</v>
      </c>
      <c r="C2" s="25"/>
      <c r="D2" s="25"/>
      <c r="E2" s="25"/>
      <c r="F2" s="25"/>
      <c r="G2" s="25"/>
      <c r="H2" s="25"/>
      <c r="I2" s="25"/>
      <c r="J2" s="25"/>
    </row>
    <row r="3" spans="1:10" x14ac:dyDescent="0.35">
      <c r="A3" s="25" t="s">
        <v>9</v>
      </c>
      <c r="B3" s="25">
        <v>9.8000000000000004E-2</v>
      </c>
      <c r="C3" s="25"/>
      <c r="D3" s="25"/>
      <c r="E3" s="25"/>
      <c r="F3" s="25"/>
      <c r="G3" s="25"/>
      <c r="H3" s="25"/>
      <c r="I3" s="25"/>
      <c r="J3" s="25"/>
    </row>
    <row r="4" spans="1:10" x14ac:dyDescent="0.35">
      <c r="A4" s="25"/>
      <c r="B4" s="25"/>
      <c r="C4" s="25"/>
      <c r="D4" s="25"/>
      <c r="E4" s="25"/>
      <c r="F4" s="25"/>
      <c r="G4" s="25"/>
      <c r="H4" s="25"/>
      <c r="I4" s="25"/>
      <c r="J4" s="25"/>
    </row>
    <row r="5" spans="1:10" x14ac:dyDescent="0.35">
      <c r="A5" s="25" t="s">
        <v>113</v>
      </c>
      <c r="B5" s="25" t="s">
        <v>13</v>
      </c>
      <c r="C5" s="25">
        <v>0.11</v>
      </c>
      <c r="D5" s="25">
        <v>1E-3</v>
      </c>
      <c r="E5" s="25">
        <v>2E-3</v>
      </c>
      <c r="F5" s="25">
        <v>1E-4</v>
      </c>
      <c r="G5" s="25" t="s">
        <v>8</v>
      </c>
      <c r="H5" s="25"/>
      <c r="I5" s="25"/>
      <c r="J5" s="25"/>
    </row>
    <row r="6" spans="1:10" x14ac:dyDescent="0.35">
      <c r="A6" s="25" t="s">
        <v>114</v>
      </c>
      <c r="B6" s="25" t="s">
        <v>14</v>
      </c>
      <c r="C6" s="25">
        <v>0.11</v>
      </c>
      <c r="D6" s="25">
        <v>1E-3</v>
      </c>
      <c r="E6" s="25">
        <v>2E-3</v>
      </c>
      <c r="F6" s="25">
        <v>1E-4</v>
      </c>
      <c r="G6" s="25" t="s">
        <v>9</v>
      </c>
      <c r="H6" s="25"/>
      <c r="I6" s="25"/>
      <c r="J6" s="25"/>
    </row>
    <row r="7" spans="1:10" x14ac:dyDescent="0.35">
      <c r="A7" s="25" t="s">
        <v>115</v>
      </c>
      <c r="B7" s="25" t="s">
        <v>13</v>
      </c>
      <c r="C7" s="25">
        <v>7.4999999999999997E-2</v>
      </c>
      <c r="D7" s="25">
        <v>1.6000000000000001E-3</v>
      </c>
      <c r="E7" s="25">
        <v>2E-3</v>
      </c>
      <c r="F7" s="25">
        <v>1E-4</v>
      </c>
      <c r="G7" s="25" t="s">
        <v>9</v>
      </c>
      <c r="H7" s="25"/>
      <c r="I7" s="25"/>
      <c r="J7" s="25"/>
    </row>
    <row r="8" spans="1:10" x14ac:dyDescent="0.35">
      <c r="A8" s="25" t="s">
        <v>116</v>
      </c>
      <c r="B8" s="25" t="s">
        <v>15</v>
      </c>
      <c r="C8" s="25">
        <v>0</v>
      </c>
      <c r="D8" s="25">
        <v>1E-3</v>
      </c>
      <c r="E8" s="25">
        <v>2E-3</v>
      </c>
      <c r="F8" s="25">
        <v>1E-4</v>
      </c>
      <c r="G8" s="25" t="s">
        <v>9</v>
      </c>
      <c r="H8" s="25"/>
      <c r="I8" s="25"/>
      <c r="J8" s="25"/>
    </row>
    <row r="9" spans="1:10" x14ac:dyDescent="0.35">
      <c r="A9" s="25" t="s">
        <v>67</v>
      </c>
      <c r="B9" s="25" t="str">
        <f>_xlfn.XLOOKUP(TSCHSettings,A5:A8,G5:G8)</f>
        <v>TSCH_ACTIVE</v>
      </c>
      <c r="C9" s="25"/>
      <c r="D9" s="25"/>
      <c r="E9" s="25"/>
      <c r="F9" s="25"/>
      <c r="G9" s="25"/>
      <c r="H9" s="25"/>
      <c r="I9" s="25"/>
      <c r="J9" s="25"/>
    </row>
    <row r="10" spans="1:10" x14ac:dyDescent="0.35">
      <c r="A10" s="25"/>
      <c r="B10" s="25"/>
      <c r="C10" s="25"/>
      <c r="D10" s="25"/>
      <c r="E10" s="25"/>
      <c r="F10" s="25"/>
      <c r="G10" s="25"/>
      <c r="H10" s="25"/>
      <c r="I10" s="25"/>
      <c r="J10" s="25"/>
    </row>
    <row r="11" spans="1:10" x14ac:dyDescent="0.35">
      <c r="A11" s="25"/>
      <c r="B11" s="25"/>
      <c r="C11" s="25"/>
      <c r="D11" s="25"/>
      <c r="E11" s="25"/>
      <c r="F11" s="25"/>
      <c r="G11" s="25"/>
      <c r="H11" s="25"/>
      <c r="I11" s="25"/>
      <c r="J11" s="25"/>
    </row>
    <row r="12" spans="1:10" x14ac:dyDescent="0.35">
      <c r="A12" s="25" t="s">
        <v>21</v>
      </c>
      <c r="B12" s="25"/>
      <c r="C12" s="25"/>
      <c r="D12" s="25"/>
      <c r="E12" s="25"/>
      <c r="F12" s="25"/>
      <c r="G12" s="25"/>
      <c r="H12" s="25"/>
      <c r="I12" s="25"/>
      <c r="J12" s="25"/>
    </row>
    <row r="13" spans="1:10" x14ac:dyDescent="0.35">
      <c r="A13" s="109">
        <v>2</v>
      </c>
      <c r="B13" s="109">
        <v>0.22919157705313895</v>
      </c>
      <c r="C13" s="25" t="s">
        <v>25</v>
      </c>
      <c r="D13" s="25"/>
      <c r="E13" s="25"/>
      <c r="F13" s="25"/>
      <c r="G13" s="25"/>
      <c r="H13" s="25"/>
      <c r="I13" s="25"/>
      <c r="J13" s="25"/>
    </row>
    <row r="14" spans="1:10" x14ac:dyDescent="0.35">
      <c r="A14" s="109">
        <v>4</v>
      </c>
      <c r="B14" s="109">
        <v>0.13799157705313891</v>
      </c>
      <c r="C14" s="25" t="s">
        <v>25</v>
      </c>
      <c r="D14" s="25"/>
      <c r="E14" s="25"/>
      <c r="F14" s="25"/>
      <c r="G14" s="25"/>
      <c r="H14" s="25"/>
      <c r="I14" s="25"/>
      <c r="J14" s="25"/>
    </row>
    <row r="15" spans="1:10" x14ac:dyDescent="0.35">
      <c r="A15" s="109">
        <v>8</v>
      </c>
      <c r="B15" s="109">
        <v>6.719157705313894E-2</v>
      </c>
      <c r="C15" s="25" t="s">
        <v>25</v>
      </c>
      <c r="D15" s="25"/>
      <c r="E15" s="25"/>
      <c r="F15" s="25"/>
      <c r="G15" s="25"/>
      <c r="H15" s="25"/>
      <c r="I15" s="25"/>
      <c r="J15" s="25"/>
    </row>
    <row r="16" spans="1:10" x14ac:dyDescent="0.35">
      <c r="A16" s="109">
        <v>16</v>
      </c>
      <c r="B16" s="109">
        <v>3.0391577053138941E-2</v>
      </c>
      <c r="C16" s="25" t="s">
        <v>25</v>
      </c>
      <c r="D16" s="25"/>
      <c r="E16" s="25"/>
      <c r="F16" s="25"/>
      <c r="G16" s="25"/>
      <c r="H16" s="25"/>
      <c r="I16" s="25"/>
      <c r="J16" s="25"/>
    </row>
    <row r="17" spans="1:10" x14ac:dyDescent="0.35">
      <c r="A17" s="109">
        <v>32</v>
      </c>
      <c r="B17" s="109">
        <v>1.2391577053138939E-2</v>
      </c>
      <c r="C17" s="25" t="s">
        <v>25</v>
      </c>
      <c r="D17" s="25"/>
      <c r="E17" s="25"/>
      <c r="F17" s="25"/>
      <c r="G17" s="25"/>
      <c r="H17" s="25"/>
      <c r="I17" s="25"/>
      <c r="J17" s="25"/>
    </row>
    <row r="18" spans="1:10" x14ac:dyDescent="0.35">
      <c r="A18" s="109">
        <v>64</v>
      </c>
      <c r="B18" s="109">
        <v>3.791577053138942E-3</v>
      </c>
      <c r="C18" s="25" t="s">
        <v>25</v>
      </c>
      <c r="D18" s="25"/>
      <c r="E18" s="25"/>
      <c r="F18" s="25"/>
      <c r="G18" s="25"/>
      <c r="H18" s="25"/>
      <c r="I18" s="25"/>
      <c r="J18" s="25"/>
    </row>
    <row r="19" spans="1:10" x14ac:dyDescent="0.35">
      <c r="A19" s="109">
        <v>128</v>
      </c>
      <c r="B19" s="110">
        <v>0</v>
      </c>
      <c r="C19" s="25" t="s">
        <v>25</v>
      </c>
      <c r="D19" s="25"/>
      <c r="E19" s="25"/>
      <c r="F19" s="25"/>
      <c r="G19" s="25"/>
      <c r="H19" s="25"/>
      <c r="I19" s="25"/>
      <c r="J19" s="25"/>
    </row>
    <row r="20" spans="1:10" x14ac:dyDescent="0.35">
      <c r="A20" s="109"/>
      <c r="B20" s="25"/>
      <c r="C20" s="25"/>
      <c r="D20" s="25"/>
      <c r="E20" s="25"/>
      <c r="F20" s="25"/>
      <c r="G20" s="25"/>
      <c r="H20" s="25"/>
      <c r="I20" s="25"/>
      <c r="J20" s="25"/>
    </row>
    <row r="21" spans="1:10" x14ac:dyDescent="0.35">
      <c r="A21" s="25"/>
      <c r="B21" s="25"/>
      <c r="C21" s="25"/>
      <c r="D21" s="25"/>
      <c r="E21" s="25" t="s">
        <v>65</v>
      </c>
      <c r="F21" s="25"/>
      <c r="G21" s="25"/>
      <c r="H21" s="25"/>
      <c r="I21" s="25"/>
      <c r="J21" s="25"/>
    </row>
    <row r="22" spans="1:10" x14ac:dyDescent="0.35">
      <c r="A22" s="25" t="s">
        <v>27</v>
      </c>
      <c r="B22" s="111">
        <v>0</v>
      </c>
      <c r="C22" s="25"/>
      <c r="D22" s="25"/>
      <c r="E22" s="25">
        <f t="shared" ref="E22:E27" si="0">0.003/5%*B22/10</f>
        <v>0</v>
      </c>
      <c r="F22" s="25"/>
      <c r="G22" s="25"/>
      <c r="H22" s="25"/>
      <c r="I22" s="25"/>
      <c r="J22" s="25"/>
    </row>
    <row r="23" spans="1:10" x14ac:dyDescent="0.35">
      <c r="A23" s="25"/>
      <c r="B23" s="111">
        <v>0.01</v>
      </c>
      <c r="C23" s="25"/>
      <c r="D23" s="25"/>
      <c r="E23" s="25">
        <f t="shared" si="0"/>
        <v>5.9999999999999995E-5</v>
      </c>
      <c r="F23" s="25"/>
      <c r="G23" s="25"/>
      <c r="H23" s="25"/>
      <c r="I23" s="25"/>
      <c r="J23" s="25"/>
    </row>
    <row r="24" spans="1:10" x14ac:dyDescent="0.35">
      <c r="A24" s="25"/>
      <c r="B24" s="111">
        <v>0.02</v>
      </c>
      <c r="C24" s="25"/>
      <c r="D24" s="25"/>
      <c r="E24" s="25">
        <f t="shared" si="0"/>
        <v>1.1999999999999999E-4</v>
      </c>
      <c r="F24" s="25"/>
      <c r="G24" s="25"/>
      <c r="H24" s="25"/>
      <c r="I24" s="25"/>
      <c r="J24" s="25"/>
    </row>
    <row r="25" spans="1:10" x14ac:dyDescent="0.35">
      <c r="A25" s="25"/>
      <c r="B25" s="111">
        <v>0.03</v>
      </c>
      <c r="C25" s="25"/>
      <c r="D25" s="25"/>
      <c r="E25" s="25">
        <f t="shared" si="0"/>
        <v>1.7999999999999998E-4</v>
      </c>
      <c r="F25" s="25"/>
      <c r="G25" s="25"/>
      <c r="H25" s="25"/>
      <c r="I25" s="25"/>
      <c r="J25" s="25"/>
    </row>
    <row r="26" spans="1:10" x14ac:dyDescent="0.35">
      <c r="A26" s="25"/>
      <c r="B26" s="111">
        <v>0.04</v>
      </c>
      <c r="C26" s="25"/>
      <c r="D26" s="25"/>
      <c r="E26" s="25">
        <f t="shared" si="0"/>
        <v>2.3999999999999998E-4</v>
      </c>
      <c r="F26" s="25"/>
      <c r="G26" s="25"/>
      <c r="H26" s="25"/>
      <c r="I26" s="25"/>
      <c r="J26" s="25"/>
    </row>
    <row r="27" spans="1:10" x14ac:dyDescent="0.35">
      <c r="A27" s="25"/>
      <c r="B27" s="111">
        <v>0.05</v>
      </c>
      <c r="C27" s="25"/>
      <c r="D27" s="25"/>
      <c r="E27" s="25">
        <f t="shared" si="0"/>
        <v>3.0000000000000003E-4</v>
      </c>
      <c r="F27" s="25"/>
      <c r="G27" s="25"/>
      <c r="H27" s="25"/>
      <c r="I27" s="25"/>
      <c r="J27" s="25"/>
    </row>
    <row r="28" spans="1:10" x14ac:dyDescent="0.35">
      <c r="A28" s="25"/>
      <c r="B28" s="25"/>
      <c r="C28" s="25"/>
      <c r="D28" s="25"/>
      <c r="E28" s="25"/>
      <c r="F28" s="25"/>
      <c r="G28" s="25"/>
      <c r="H28" s="25"/>
      <c r="I28" s="25"/>
      <c r="J28" s="25"/>
    </row>
    <row r="29" spans="1:10" x14ac:dyDescent="0.35">
      <c r="A29" s="25" t="s">
        <v>44</v>
      </c>
      <c r="B29" s="108">
        <v>5.0000000000000001E-3</v>
      </c>
      <c r="C29" s="25" t="s">
        <v>25</v>
      </c>
      <c r="D29" s="25"/>
      <c r="E29" s="25"/>
      <c r="F29" s="25"/>
      <c r="G29" s="25"/>
      <c r="H29" s="25"/>
      <c r="I29" s="25"/>
      <c r="J29" s="25"/>
    </row>
    <row r="30" spans="1:10" x14ac:dyDescent="0.35">
      <c r="A30" s="25" t="s">
        <v>40</v>
      </c>
      <c r="B30" s="112">
        <v>5.4999999999999997E-3</v>
      </c>
      <c r="C30" s="25" t="s">
        <v>25</v>
      </c>
      <c r="D30" s="25"/>
      <c r="E30" s="25"/>
      <c r="F30" s="25"/>
      <c r="G30" s="25"/>
      <c r="H30" s="25"/>
      <c r="I30" s="25"/>
      <c r="J30" s="25"/>
    </row>
    <row r="31" spans="1:10" x14ac:dyDescent="0.35">
      <c r="A31" s="25" t="s">
        <v>42</v>
      </c>
      <c r="B31" s="25">
        <f>B30+0.0016</f>
        <v>7.0999999999999995E-3</v>
      </c>
      <c r="C31" s="25" t="s">
        <v>25</v>
      </c>
      <c r="D31" s="25"/>
      <c r="E31" s="25"/>
      <c r="F31" s="25"/>
      <c r="G31" s="25"/>
      <c r="H31" s="25"/>
      <c r="I31" s="25"/>
      <c r="J31" s="25"/>
    </row>
    <row r="32" spans="1:10" x14ac:dyDescent="0.35">
      <c r="A32" s="25" t="s">
        <v>41</v>
      </c>
      <c r="B32" s="25">
        <f>B31+0.0016</f>
        <v>8.6999999999999994E-3</v>
      </c>
      <c r="C32" s="25" t="s">
        <v>25</v>
      </c>
      <c r="D32" s="25"/>
      <c r="E32" s="25"/>
      <c r="F32" s="25"/>
      <c r="G32" s="25"/>
      <c r="H32" s="25"/>
      <c r="I32" s="25"/>
      <c r="J32" s="25"/>
    </row>
    <row r="33" spans="1:10" x14ac:dyDescent="0.35">
      <c r="A33" s="25" t="s">
        <v>43</v>
      </c>
      <c r="B33" s="105">
        <f>0.0016/20</f>
        <v>8.0000000000000007E-5</v>
      </c>
      <c r="C33" s="25" t="s">
        <v>25</v>
      </c>
      <c r="D33" s="25"/>
      <c r="E33" s="25"/>
      <c r="F33" s="25"/>
      <c r="G33" s="25"/>
      <c r="H33" s="25"/>
      <c r="I33" s="25"/>
      <c r="J33" s="25"/>
    </row>
    <row r="34" spans="1:10" x14ac:dyDescent="0.35">
      <c r="A34" s="25"/>
      <c r="B34" s="25"/>
      <c r="C34" s="25"/>
      <c r="D34" s="25"/>
      <c r="E34" s="25"/>
      <c r="F34" s="25"/>
      <c r="G34" s="25"/>
      <c r="H34" s="25"/>
      <c r="I34" s="25"/>
      <c r="J34" s="25"/>
    </row>
    <row r="35" spans="1:10" x14ac:dyDescent="0.35">
      <c r="A35" s="25"/>
      <c r="B35" s="25"/>
      <c r="C35" s="25"/>
      <c r="D35" s="25"/>
      <c r="E35" s="25"/>
      <c r="F35" s="25"/>
      <c r="G35" s="25"/>
      <c r="H35" s="25"/>
      <c r="I35" s="25"/>
      <c r="J35" s="25"/>
    </row>
    <row r="36" spans="1:10" x14ac:dyDescent="0.35">
      <c r="A36" s="25"/>
      <c r="B36" s="25"/>
      <c r="C36" s="25"/>
      <c r="D36" s="25"/>
      <c r="E36" s="25"/>
      <c r="F36" s="25"/>
      <c r="G36" s="25"/>
      <c r="H36" s="25"/>
      <c r="I36" s="25"/>
      <c r="J36" s="25"/>
    </row>
    <row r="37" spans="1:10" x14ac:dyDescent="0.35">
      <c r="A37" s="25"/>
      <c r="B37" s="25"/>
      <c r="C37" s="25"/>
      <c r="D37" s="25"/>
      <c r="E37" s="25"/>
      <c r="F37" s="25"/>
      <c r="G37" s="25"/>
      <c r="H37" s="25"/>
      <c r="I37" s="25"/>
      <c r="J37" s="25"/>
    </row>
    <row r="38" spans="1:10" x14ac:dyDescent="0.35">
      <c r="A38" s="25"/>
      <c r="B38" s="25"/>
      <c r="C38" s="25"/>
      <c r="D38" s="25"/>
      <c r="E38" s="25"/>
      <c r="F38" s="25"/>
      <c r="G38" s="25"/>
      <c r="H38" s="25"/>
      <c r="I38" s="25"/>
      <c r="J38" s="25"/>
    </row>
  </sheetData>
  <sheetProtection algorithmName="SHA-512" hashValue="r9qtjASEl3XdopNPH7HSD0nPG5JVwHz5EhQbdJzndfxPk1gII92FubcSbgsXOFTNz7JTR0Q/WKL8Xz5Z6GEHbA==" saltValue="iu592I5y/W0BwxJpb3LKmw==" spinCount="100000" sheet="1" selectLockedCells="1" selectUnlockedCells="1"/>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5FF0-88B2-4E29-BBEF-1A43339268CE}">
  <dimension ref="A1:B6"/>
  <sheetViews>
    <sheetView workbookViewId="0">
      <selection sqref="A1:XFD1048576"/>
    </sheetView>
  </sheetViews>
  <sheetFormatPr defaultColWidth="9.1796875" defaultRowHeight="14.5" x14ac:dyDescent="0.35"/>
  <cols>
    <col min="1" max="1" width="43.453125" style="25" customWidth="1"/>
    <col min="2" max="16384" width="9.1796875" style="25"/>
  </cols>
  <sheetData>
    <row r="1" spans="1:2" x14ac:dyDescent="0.35">
      <c r="A1" s="25" t="s">
        <v>6</v>
      </c>
      <c r="B1" s="25">
        <v>1100</v>
      </c>
    </row>
    <row r="2" spans="1:2" x14ac:dyDescent="0.35">
      <c r="A2" s="25" t="s">
        <v>1</v>
      </c>
      <c r="B2" s="25">
        <v>2200</v>
      </c>
    </row>
    <row r="3" spans="1:2" x14ac:dyDescent="0.35">
      <c r="A3" s="25" t="s">
        <v>2</v>
      </c>
      <c r="B3" s="25">
        <v>3600</v>
      </c>
    </row>
    <row r="4" spans="1:2" x14ac:dyDescent="0.35">
      <c r="A4" s="25" t="s">
        <v>66</v>
      </c>
      <c r="B4" s="25">
        <v>4400</v>
      </c>
    </row>
    <row r="5" spans="1:2" x14ac:dyDescent="0.35">
      <c r="A5" s="25" t="s">
        <v>4</v>
      </c>
      <c r="B5" s="25">
        <v>8500</v>
      </c>
    </row>
    <row r="6" spans="1:2" x14ac:dyDescent="0.35">
      <c r="A6" s="25" t="s">
        <v>3</v>
      </c>
      <c r="B6" s="25">
        <v>19000</v>
      </c>
    </row>
  </sheetData>
  <sheetProtection algorithmName="SHA-512" hashValue="rlM1EhDPtQcMBc/yYzP37Or/AIKU0qx8PwHl3ZYUEGRnoVF41OCLnTxEUQWbniRRYSx1kRMzUleHDVvx6m+vCQ==" saltValue="NDAxsaca/Gu7slMTjh7OXw==" spinCount="100000"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E9C32-B9BF-41E3-9C23-C197271D12DB}">
  <dimension ref="A1:J37"/>
  <sheetViews>
    <sheetView workbookViewId="0">
      <selection activeCell="J37" sqref="A1:J37"/>
    </sheetView>
  </sheetViews>
  <sheetFormatPr defaultColWidth="9.1796875" defaultRowHeight="14.5" x14ac:dyDescent="0.35"/>
  <cols>
    <col min="1" max="1" width="40" style="89" customWidth="1"/>
    <col min="2" max="2" width="19.1796875" style="89" customWidth="1"/>
    <col min="3" max="3" width="13.26953125" style="89" bestFit="1" customWidth="1"/>
    <col min="4" max="16384" width="9.1796875" style="89"/>
  </cols>
  <sheetData>
    <row r="1" spans="1:10" x14ac:dyDescent="0.35">
      <c r="A1" s="25" t="s">
        <v>59</v>
      </c>
      <c r="B1" s="25"/>
      <c r="C1" s="25">
        <v>0.02</v>
      </c>
      <c r="D1" s="25"/>
      <c r="E1" s="25"/>
      <c r="F1" s="25"/>
      <c r="G1" s="25"/>
      <c r="H1" s="25"/>
      <c r="I1" s="25"/>
      <c r="J1" s="25"/>
    </row>
    <row r="2" spans="1:10" x14ac:dyDescent="0.35">
      <c r="A2" s="25" t="s">
        <v>58</v>
      </c>
      <c r="B2" s="25"/>
      <c r="C2" s="25">
        <f>_xlfn.XLOOKUP(TSCHMode,'Internal (TSCH-options)'!A2:A3,'Internal (TSCH-options)'!B2:B3)</f>
        <v>1.19</v>
      </c>
      <c r="D2" s="25"/>
      <c r="E2" s="25"/>
      <c r="F2" s="25"/>
      <c r="G2" s="25"/>
      <c r="H2" s="25"/>
      <c r="I2" s="25"/>
      <c r="J2" s="25"/>
    </row>
    <row r="3" spans="1:10" x14ac:dyDescent="0.35">
      <c r="A3" s="25" t="s">
        <v>22</v>
      </c>
      <c r="B3" s="25"/>
      <c r="C3" s="25">
        <f>_xlfn.XLOOKUP(Input!B9,'Internal (TSCH-options)'!A5:A8,'Internal (TSCH-options)'!C5:C8)</f>
        <v>0.11</v>
      </c>
      <c r="D3" s="25"/>
      <c r="E3" s="25"/>
      <c r="F3" s="25"/>
      <c r="G3" s="25"/>
      <c r="H3" s="25"/>
      <c r="I3" s="25"/>
      <c r="J3" s="25"/>
    </row>
    <row r="4" spans="1:10" x14ac:dyDescent="0.35">
      <c r="A4" s="25" t="s">
        <v>23</v>
      </c>
      <c r="B4" s="25"/>
      <c r="C4" s="25">
        <f>_xlfn.XLOOKUP(Input!B11,'Internal (TSCH-options)'!A13:A19,'Internal (TSCH-options)'!B13:B19)</f>
        <v>3.0391577053138941E-2</v>
      </c>
      <c r="D4" s="25"/>
      <c r="E4" s="25"/>
      <c r="F4" s="25"/>
      <c r="G4" s="25"/>
      <c r="H4" s="25"/>
      <c r="I4" s="25"/>
      <c r="J4" s="25"/>
    </row>
    <row r="5" spans="1:10" x14ac:dyDescent="0.35">
      <c r="A5" s="25" t="s">
        <v>30</v>
      </c>
      <c r="B5" s="25"/>
      <c r="C5" s="25">
        <f>_xlfn.XLOOKUP(Input!B9,'Internal (TSCH-options)'!A5:A8,'Internal (TSCH-options)'!D5:D8)*NumNeighbors</f>
        <v>3.0000000000000001E-3</v>
      </c>
      <c r="D5" s="25"/>
      <c r="E5" s="25"/>
      <c r="F5" s="25"/>
      <c r="G5" s="25"/>
      <c r="H5" s="25"/>
      <c r="I5" s="25"/>
      <c r="J5" s="25"/>
    </row>
    <row r="6" spans="1:10" x14ac:dyDescent="0.35">
      <c r="A6" s="25"/>
      <c r="B6" s="25"/>
      <c r="C6" s="25"/>
      <c r="D6" s="25"/>
      <c r="E6" s="25"/>
      <c r="F6" s="25"/>
      <c r="G6" s="25"/>
      <c r="H6" s="25"/>
      <c r="I6" s="25"/>
      <c r="J6" s="25"/>
    </row>
    <row r="7" spans="1:10" x14ac:dyDescent="0.35">
      <c r="A7" s="25" t="s">
        <v>31</v>
      </c>
      <c r="B7" s="25"/>
      <c r="C7" s="25">
        <f>_xlfn.XLOOKUP(Input!B9,'Internal (TSCH-options)'!A5:A8,'Internal (TSCH-options)'!E5:E8)*NumChildren</f>
        <v>6.0000000000000001E-3</v>
      </c>
      <c r="D7" s="25"/>
      <c r="E7" s="25"/>
      <c r="F7" s="25"/>
      <c r="G7" s="25"/>
      <c r="H7" s="25"/>
      <c r="I7" s="25"/>
      <c r="J7" s="25"/>
    </row>
    <row r="8" spans="1:10" x14ac:dyDescent="0.35">
      <c r="A8" s="25" t="s">
        <v>64</v>
      </c>
      <c r="B8" s="25"/>
      <c r="C8" s="25">
        <f>_xlfn.XLOOKUP(PER,'Internal (TSCH-options)'!B22:B27,'Internal (TSCH-options)'!E22:E27)*NumChildren</f>
        <v>0</v>
      </c>
      <c r="D8" s="25"/>
      <c r="E8" s="25"/>
      <c r="F8" s="25"/>
      <c r="G8" s="25"/>
      <c r="H8" s="25"/>
      <c r="I8" s="25"/>
      <c r="J8" s="25"/>
    </row>
    <row r="9" spans="1:10" x14ac:dyDescent="0.35">
      <c r="A9" s="25"/>
      <c r="B9" s="25"/>
      <c r="C9" s="25"/>
      <c r="D9" s="25"/>
      <c r="E9" s="25"/>
      <c r="F9" s="25"/>
      <c r="G9" s="25"/>
      <c r="H9" s="25"/>
      <c r="I9" s="25"/>
      <c r="J9" s="25"/>
    </row>
    <row r="10" spans="1:10" x14ac:dyDescent="0.35">
      <c r="A10" s="25" t="s">
        <v>71</v>
      </c>
      <c r="B10" s="25"/>
      <c r="C10" s="25">
        <f>(HopsBorderRouter-1)*0.0001</f>
        <v>0</v>
      </c>
      <c r="D10" s="25"/>
      <c r="E10" s="25"/>
      <c r="F10" s="25"/>
      <c r="G10" s="25"/>
      <c r="H10" s="25"/>
      <c r="I10" s="25"/>
      <c r="J10" s="25"/>
    </row>
    <row r="11" spans="1:10" x14ac:dyDescent="0.35">
      <c r="A11" s="25" t="s">
        <v>81</v>
      </c>
      <c r="B11" s="25"/>
      <c r="C11" s="25">
        <f>(1/UDPInterval)*(CurrentTXOneByteUDP + (UDPSize-1)*'Internal (TSCH-options)'!$B$33)</f>
        <v>6.2000000000000003E-5</v>
      </c>
      <c r="D11" s="25"/>
      <c r="E11" s="25"/>
      <c r="F11" s="25"/>
      <c r="G11" s="25"/>
      <c r="H11" s="25"/>
      <c r="I11" s="25"/>
      <c r="J11" s="25"/>
    </row>
    <row r="12" spans="1:10" s="90" customFormat="1" x14ac:dyDescent="0.35">
      <c r="A12" s="103"/>
      <c r="B12" s="103"/>
      <c r="C12" s="103"/>
      <c r="D12" s="103"/>
      <c r="E12" s="103"/>
      <c r="F12" s="103"/>
      <c r="G12" s="103"/>
      <c r="H12" s="103"/>
      <c r="I12" s="103"/>
      <c r="J12" s="103"/>
    </row>
    <row r="13" spans="1:10" s="90" customFormat="1" x14ac:dyDescent="0.35">
      <c r="A13" s="103"/>
      <c r="B13" s="103"/>
      <c r="C13" s="103"/>
      <c r="D13" s="103"/>
      <c r="E13" s="103"/>
      <c r="F13" s="103"/>
      <c r="G13" s="103"/>
      <c r="H13" s="103"/>
      <c r="I13" s="103"/>
      <c r="J13" s="103"/>
    </row>
    <row r="14" spans="1:10" x14ac:dyDescent="0.35">
      <c r="A14" s="104" t="s">
        <v>87</v>
      </c>
      <c r="B14" s="25"/>
      <c r="C14" s="105">
        <f>C17*(C18 + (UDPSizeChildren-1)*'Internal (TSCH-options)'!B33)*PER</f>
        <v>0</v>
      </c>
      <c r="D14" s="25"/>
      <c r="E14" s="25"/>
      <c r="F14" s="25"/>
      <c r="G14" s="25"/>
      <c r="H14" s="25"/>
      <c r="I14" s="25"/>
      <c r="J14" s="25"/>
    </row>
    <row r="15" spans="1:10" x14ac:dyDescent="0.35">
      <c r="A15" s="104" t="s">
        <v>86</v>
      </c>
      <c r="B15" s="25"/>
      <c r="C15" s="25">
        <f>C17*(CurrentRXTXOneByteUDP + (UDPSizeChildren-1)*'Internal (TSCH-options)'!$B$33)</f>
        <v>2.0080000000000001E-5</v>
      </c>
      <c r="D15" s="25"/>
      <c r="E15" s="25"/>
      <c r="F15" s="25"/>
      <c r="G15" s="25"/>
      <c r="H15" s="25"/>
      <c r="I15" s="25"/>
      <c r="J15" s="25"/>
    </row>
    <row r="16" spans="1:10" x14ac:dyDescent="0.35">
      <c r="A16" s="103" t="s">
        <v>61</v>
      </c>
      <c r="B16" s="103"/>
      <c r="C16" s="106">
        <f>1/Input!B29</f>
        <v>1E-3</v>
      </c>
      <c r="D16" s="25" t="s">
        <v>63</v>
      </c>
      <c r="E16" s="25"/>
      <c r="F16" s="25"/>
      <c r="G16" s="25"/>
      <c r="H16" s="25"/>
      <c r="I16" s="25"/>
      <c r="J16" s="25"/>
    </row>
    <row r="17" spans="1:10" x14ac:dyDescent="0.35">
      <c r="A17" s="103" t="s">
        <v>62</v>
      </c>
      <c r="B17" s="103"/>
      <c r="C17" s="106">
        <f>C16*(NumChildren+NumDecend)</f>
        <v>4.0000000000000001E-3</v>
      </c>
      <c r="D17" s="25" t="s">
        <v>63</v>
      </c>
      <c r="E17" s="25"/>
      <c r="F17" s="25"/>
      <c r="G17" s="25"/>
      <c r="H17" s="25"/>
      <c r="I17" s="25"/>
      <c r="J17" s="25"/>
    </row>
    <row r="18" spans="1:10" x14ac:dyDescent="0.35">
      <c r="A18" s="103" t="s">
        <v>91</v>
      </c>
      <c r="B18" s="25"/>
      <c r="C18" s="107">
        <v>3.0000000000000001E-3</v>
      </c>
      <c r="D18" s="25"/>
      <c r="E18" s="25"/>
      <c r="F18" s="25"/>
      <c r="G18" s="25"/>
      <c r="H18" s="25"/>
      <c r="I18" s="25"/>
      <c r="J18" s="25"/>
    </row>
    <row r="19" spans="1:10" x14ac:dyDescent="0.35">
      <c r="A19" s="103" t="s">
        <v>90</v>
      </c>
      <c r="B19" s="25"/>
      <c r="C19" s="107">
        <v>4.3E-3</v>
      </c>
      <c r="D19" s="25"/>
      <c r="E19" s="25"/>
      <c r="F19" s="25"/>
      <c r="G19" s="25"/>
      <c r="H19" s="25"/>
      <c r="I19" s="25"/>
      <c r="J19" s="25"/>
    </row>
    <row r="20" spans="1:10" x14ac:dyDescent="0.35">
      <c r="A20" s="103" t="s">
        <v>92</v>
      </c>
      <c r="B20" s="25"/>
      <c r="C20" s="107">
        <f>CurrentRXTXOneByteUDP-CurrentTXOneByteUDP</f>
        <v>1.2999999999999999E-3</v>
      </c>
      <c r="D20" s="25"/>
      <c r="E20" s="25"/>
      <c r="F20" s="25"/>
      <c r="G20" s="25"/>
      <c r="H20" s="25"/>
      <c r="I20" s="25"/>
      <c r="J20" s="25"/>
    </row>
    <row r="21" spans="1:10" x14ac:dyDescent="0.35">
      <c r="A21" s="104" t="s">
        <v>88</v>
      </c>
      <c r="B21" s="25"/>
      <c r="C21" s="25">
        <f>1/UDPIntervalDLDecendant*(CurrentRXTXOneByteUDP+(UDPSizeToDecendant-1)*'Internal (TSCH-options)'!B33)</f>
        <v>2.1500000000000001E-5</v>
      </c>
      <c r="D21" s="25"/>
      <c r="E21" s="25"/>
      <c r="F21" s="25"/>
      <c r="G21" s="25"/>
      <c r="H21" s="25"/>
      <c r="I21" s="25"/>
      <c r="J21" s="25"/>
    </row>
    <row r="22" spans="1:10" x14ac:dyDescent="0.35">
      <c r="A22" s="104" t="s">
        <v>89</v>
      </c>
      <c r="B22" s="25"/>
      <c r="C22" s="108">
        <f>1/UDPIntervalDLToNui*(CurrentTXOneByteUDP + (UDPSizeToNUI-1)*'Internal (TSCH-options)'!B33)</f>
        <v>1.8600000000000001E-5</v>
      </c>
      <c r="D22" s="25"/>
      <c r="E22" s="25"/>
      <c r="F22" s="25"/>
      <c r="G22" s="25"/>
      <c r="H22" s="25"/>
      <c r="I22" s="25"/>
      <c r="J22" s="25"/>
    </row>
    <row r="23" spans="1:10" x14ac:dyDescent="0.35">
      <c r="A23" s="103"/>
      <c r="B23" s="25"/>
      <c r="C23" s="107"/>
      <c r="D23" s="25"/>
      <c r="E23" s="25"/>
      <c r="F23" s="25"/>
      <c r="G23" s="25"/>
      <c r="H23" s="25"/>
      <c r="I23" s="25"/>
      <c r="J23" s="25"/>
    </row>
    <row r="24" spans="1:10" x14ac:dyDescent="0.35">
      <c r="A24" s="104" t="s">
        <v>94</v>
      </c>
      <c r="B24" s="25"/>
      <c r="C24" s="25">
        <f>(1/CoAPInterval)*((CurrentTXOneByteUDP + (CoAPSize+20)*'Internal (TSCH-options)'!$B$33)+(CurrentTXOneByteUDP + (CoAPSize+20)*'Internal (TSCH-options)'!B33))</f>
        <v>4.6E-5</v>
      </c>
      <c r="D24" s="25"/>
      <c r="E24" s="25"/>
      <c r="F24" s="25"/>
      <c r="G24" s="25"/>
      <c r="H24" s="25"/>
      <c r="I24" s="25"/>
      <c r="J24" s="25"/>
    </row>
    <row r="25" spans="1:10" x14ac:dyDescent="0.35">
      <c r="A25" s="104" t="s">
        <v>95</v>
      </c>
      <c r="B25" s="25"/>
      <c r="C25" s="25">
        <f>C24*(NumDecend+NumChildren)</f>
        <v>1.84E-4</v>
      </c>
      <c r="D25" s="25"/>
      <c r="E25" s="25"/>
      <c r="F25" s="25"/>
      <c r="G25" s="25"/>
      <c r="H25" s="25"/>
      <c r="I25" s="25"/>
      <c r="J25" s="25"/>
    </row>
    <row r="26" spans="1:10" x14ac:dyDescent="0.35">
      <c r="A26" s="104" t="s">
        <v>96</v>
      </c>
      <c r="B26" s="25"/>
      <c r="C26" s="107">
        <f>C24</f>
        <v>4.6E-5</v>
      </c>
      <c r="D26" s="25"/>
      <c r="E26" s="25" t="s">
        <v>119</v>
      </c>
      <c r="F26" s="25"/>
      <c r="G26" s="25"/>
      <c r="H26" s="25"/>
      <c r="I26" s="25"/>
      <c r="J26" s="25"/>
    </row>
    <row r="27" spans="1:10" x14ac:dyDescent="0.35">
      <c r="A27" s="104" t="s">
        <v>97</v>
      </c>
      <c r="B27" s="25"/>
      <c r="C27" s="25">
        <f>C26*(NumDecend+NumChildren)</f>
        <v>1.84E-4</v>
      </c>
      <c r="D27" s="25"/>
      <c r="E27" s="25"/>
      <c r="F27" s="25"/>
      <c r="G27" s="25"/>
      <c r="H27" s="25"/>
      <c r="I27" s="25"/>
      <c r="J27" s="25"/>
    </row>
    <row r="28" spans="1:10" x14ac:dyDescent="0.35">
      <c r="A28" s="25"/>
      <c r="B28" s="25"/>
      <c r="C28" s="25"/>
      <c r="D28" s="25"/>
      <c r="E28" s="25"/>
      <c r="F28" s="25"/>
      <c r="G28" s="25"/>
      <c r="H28" s="25"/>
      <c r="I28" s="25"/>
      <c r="J28" s="25"/>
    </row>
    <row r="29" spans="1:10" x14ac:dyDescent="0.35">
      <c r="A29" s="25" t="s">
        <v>24</v>
      </c>
      <c r="B29" s="25"/>
      <c r="C29" s="25">
        <f>SUM(C1:C15)+SUM(C21:C22)</f>
        <v>1.359513757053139</v>
      </c>
      <c r="D29" s="25"/>
      <c r="E29" s="25"/>
      <c r="F29" s="25"/>
      <c r="G29" s="25"/>
      <c r="H29" s="25"/>
      <c r="I29" s="25"/>
      <c r="J29" s="25"/>
    </row>
    <row r="30" spans="1:10" x14ac:dyDescent="0.35">
      <c r="A30" s="25"/>
      <c r="B30" s="25"/>
      <c r="C30" s="25"/>
      <c r="D30" s="25"/>
      <c r="E30" s="25"/>
      <c r="F30" s="25"/>
      <c r="G30" s="25"/>
      <c r="H30" s="25"/>
      <c r="I30" s="25"/>
      <c r="J30" s="25"/>
    </row>
    <row r="31" spans="1:10" x14ac:dyDescent="0.35">
      <c r="A31" s="25"/>
      <c r="B31" s="25"/>
      <c r="C31" s="25"/>
      <c r="D31" s="25"/>
      <c r="E31" s="25"/>
      <c r="F31" s="25"/>
      <c r="G31" s="25"/>
      <c r="H31" s="25"/>
      <c r="I31" s="25"/>
      <c r="J31" s="25"/>
    </row>
    <row r="32" spans="1:10" x14ac:dyDescent="0.35">
      <c r="A32" s="25" t="s">
        <v>34</v>
      </c>
      <c r="B32" s="25"/>
      <c r="C32" s="25">
        <f>_xlfn.XLOOKUP(Input!B3,'Internal (Batteries)'!A1:A6,'Internal (Batteries)'!B1:B6)*Input!B5/C29</f>
        <v>2648.0055691406201</v>
      </c>
      <c r="D32" s="25" t="s">
        <v>35</v>
      </c>
      <c r="E32" s="25"/>
      <c r="F32" s="25"/>
      <c r="G32" s="25"/>
      <c r="H32" s="25"/>
      <c r="I32" s="25"/>
      <c r="J32" s="25"/>
    </row>
    <row r="33" spans="1:10" x14ac:dyDescent="0.35">
      <c r="A33" s="25"/>
      <c r="B33" s="25"/>
      <c r="C33" s="25">
        <f>C32/24</f>
        <v>110.33356538085917</v>
      </c>
      <c r="D33" s="25" t="s">
        <v>36</v>
      </c>
      <c r="E33" s="25"/>
      <c r="F33" s="25"/>
      <c r="G33" s="25"/>
      <c r="H33" s="25"/>
      <c r="I33" s="25"/>
      <c r="J33" s="25"/>
    </row>
    <row r="34" spans="1:10" x14ac:dyDescent="0.35">
      <c r="A34" s="25"/>
      <c r="B34" s="25"/>
      <c r="C34" s="25">
        <f>C33/365</f>
        <v>0.30228374076947717</v>
      </c>
      <c r="D34" s="25" t="s">
        <v>37</v>
      </c>
      <c r="E34" s="25"/>
      <c r="F34" s="25"/>
      <c r="G34" s="25"/>
      <c r="H34" s="25"/>
      <c r="I34" s="25"/>
      <c r="J34" s="25"/>
    </row>
    <row r="35" spans="1:10" x14ac:dyDescent="0.35">
      <c r="A35" s="25"/>
      <c r="B35" s="25"/>
      <c r="C35" s="25"/>
      <c r="D35" s="25"/>
      <c r="E35" s="25"/>
      <c r="F35" s="25"/>
      <c r="G35" s="25"/>
      <c r="H35" s="25"/>
      <c r="I35" s="25"/>
      <c r="J35" s="25"/>
    </row>
    <row r="36" spans="1:10" x14ac:dyDescent="0.35">
      <c r="A36" s="25"/>
      <c r="B36" s="25"/>
      <c r="C36" s="25"/>
      <c r="D36" s="25"/>
      <c r="E36" s="25"/>
      <c r="F36" s="25"/>
      <c r="G36" s="25"/>
      <c r="H36" s="25"/>
      <c r="I36" s="25"/>
      <c r="J36" s="25"/>
    </row>
    <row r="37" spans="1:10" x14ac:dyDescent="0.35">
      <c r="A37" s="25"/>
      <c r="B37" s="25"/>
      <c r="C37" s="25"/>
      <c r="D37" s="25"/>
      <c r="E37" s="25"/>
      <c r="F37" s="25"/>
      <c r="G37" s="25"/>
      <c r="H37" s="25"/>
      <c r="I37" s="25"/>
      <c r="J37" s="25"/>
    </row>
  </sheetData>
  <sheetProtection algorithmName="SHA-512" hashValue="ET5LM6nl9yenpUmtS1ZHP+6qNEmsjoqfGtDuOrBCV+GkB15+/p4Xb9anI7ybXze0HpID/nZls+a3WOfuVuszLg==" saltValue="2JLvHy2tnsWEYx4m2tTlow==" spinCount="100000" sheet="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Summary</vt:lpstr>
      <vt:lpstr>Input</vt:lpstr>
      <vt:lpstr>Revision history</vt:lpstr>
      <vt:lpstr>Internal (TSCH-options)</vt:lpstr>
      <vt:lpstr>Internal (Batteries)</vt:lpstr>
      <vt:lpstr>Internal (Calculations)</vt:lpstr>
      <vt:lpstr>CoAPInterval</vt:lpstr>
      <vt:lpstr>CoAPSize</vt:lpstr>
      <vt:lpstr>CurrentRXTXOneByteUDP</vt:lpstr>
      <vt:lpstr>CurrentTXOneByteUDP</vt:lpstr>
      <vt:lpstr>HopsBorderRouter</vt:lpstr>
      <vt:lpstr>NumChildren</vt:lpstr>
      <vt:lpstr>NumDecend</vt:lpstr>
      <vt:lpstr>NumNeighbors</vt:lpstr>
      <vt:lpstr>PER</vt:lpstr>
      <vt:lpstr>TSCHMode</vt:lpstr>
      <vt:lpstr>TSCHSettings</vt:lpstr>
      <vt:lpstr>UDPInterval</vt:lpstr>
      <vt:lpstr>UDPIntervalChildren</vt:lpstr>
      <vt:lpstr>UDPIntervalDLDecendant</vt:lpstr>
      <vt:lpstr>UDPIntervalDLToNui</vt:lpstr>
      <vt:lpstr>UDPSize</vt:lpstr>
      <vt:lpstr>UDPSizeChildren</vt:lpstr>
      <vt:lpstr>UDPSizeToDecendant</vt:lpstr>
      <vt:lpstr>UDPSizeToNUI</vt:lpstr>
      <vt:lpstr>UPDIntervalChildren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Ørjan Nottveit</dc:creator>
  <cp:lastModifiedBy>Ørjan Nottveit</cp:lastModifiedBy>
  <dcterms:created xsi:type="dcterms:W3CDTF">2021-07-28T11:10:15Z</dcterms:created>
  <dcterms:modified xsi:type="dcterms:W3CDTF">2021-09-22T08:34:31Z</dcterms:modified>
</cp:coreProperties>
</file>