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cuser" sheetId="1" state="visible" r:id="rId2"/>
    <sheet name="Motors" sheetId="2" state="visible" r:id="rId3"/>
    <sheet name="Driv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<sst xmlns="http://schemas.openxmlformats.org/spreadsheetml/2006/main" count="53" uniqueCount="47">
  <si>
    <t xml:space="preserve">Focuser</t>
  </si>
  <si>
    <t xml:space="preserve">Travel
distance</t>
  </si>
  <si>
    <t xml:space="preserve">360 deg
micro knob
travel
distance</t>
  </si>
  <si>
    <t xml:space="preserve">360 deg
travel
distance</t>
  </si>
  <si>
    <t xml:space="preserve">Full
travel
angle</t>
  </si>
  <si>
    <t xml:space="preserve">angle/
mm</t>
  </si>
  <si>
    <t xml:space="preserve">Travel/
degree</t>
  </si>
  <si>
    <t xml:space="preserve">mm</t>
  </si>
  <si>
    <t xml:space="preserve">deg.</t>
  </si>
  <si>
    <t xml:space="preserve">TS-Optics 2 inch Crayford Focuser</t>
  </si>
  <si>
    <t xml:space="preserve">Stepper
Motor:</t>
  </si>
  <si>
    <t xml:space="preserve">Phase
current</t>
  </si>
  <si>
    <t xml:space="preserve">Recommended
voltage</t>
  </si>
  <si>
    <t xml:space="preserve">Phase
resistence</t>
  </si>
  <si>
    <t xml:space="preserve">Max
torque
(holding)</t>
  </si>
  <si>
    <t xml:space="preserve">Gear
ratio</t>
  </si>
  <si>
    <t xml:space="preserve">Step
angle
no
gearbox</t>
  </si>
  <si>
    <t xml:space="preserve">Step
angle
with
gearbox</t>
  </si>
  <si>
    <t xml:space="preserve">Full step
steps/
revolution</t>
  </si>
  <si>
    <t xml:space="preserve">Full step
degrees/
step</t>
  </si>
  <si>
    <t xml:space="preserve">1/2 step
m-steps/
revolution</t>
  </si>
  <si>
    <t xml:space="preserve">1/2 step
degrees/
m-step</t>
  </si>
  <si>
    <t xml:space="preserve">1/4 step
m-steps/
revolution</t>
  </si>
  <si>
    <t xml:space="preserve">1/4 step
degrees/
m-step</t>
  </si>
  <si>
    <t xml:space="preserve">1/8 step
m-steps/
revolution</t>
  </si>
  <si>
    <t xml:space="preserve">1/8 step
degrees/
m-step</t>
  </si>
  <si>
    <t xml:space="preserve">1/16 step
m-steps/
revolution</t>
  </si>
  <si>
    <t xml:space="preserve">1/16 step
degrees/
m-step</t>
  </si>
  <si>
    <t xml:space="preserve">1/32 step
m-steps/
revolution</t>
  </si>
  <si>
    <t xml:space="preserve">1/32 step
degrees/
m-step</t>
  </si>
  <si>
    <t xml:space="preserve">amp.</t>
  </si>
  <si>
    <t xml:space="preserve">volt</t>
  </si>
  <si>
    <t xml:space="preserve">ohm</t>
  </si>
  <si>
    <t xml:space="preserve">Nm</t>
  </si>
  <si>
    <t xml:space="preserve">degrees</t>
  </si>
  <si>
    <t xml:space="preserve">17HS8401S</t>
  </si>
  <si>
    <t xml:space="preserve">11HS20-0674S-PG100</t>
  </si>
  <si>
    <t xml:space="preserve">12-24</t>
  </si>
  <si>
    <t xml:space="preserve">17HS19-1684S-PG100</t>
  </si>
  <si>
    <t xml:space="preserve">28BYJ-48</t>
  </si>
  <si>
    <t xml:space="preserve">2x20</t>
  </si>
  <si>
    <t xml:space="preserve">ST28</t>
  </si>
  <si>
    <t xml:space="preserve">2x280</t>
  </si>
  <si>
    <t xml:space="preserve">KP39HM2-S07</t>
  </si>
  <si>
    <t xml:space="preserve">150 or
2x75</t>
  </si>
  <si>
    <t xml:space="preserve">A4988</t>
  </si>
  <si>
    <t xml:space="preserve">DRV8825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</si>
</sst>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4609375" defaultRowHeight="14.25" zeroHeight="false" outlineLevelRow="0" outlineLevelCol="0"/>
  <cols>
    <col collapsed="false" customWidth="true" hidden="false" outlineLevel="0" max="4" min="4" style="0" width="27.8"/>
  </cols>
  <sheetData>
    <row r="1" customFormat="false" ht="14.25" hidden="false" customHeight="false" outlineLevel="0" collapsed="false">
      <c r="A1" s="0" t="s">
        <v>0</v>
      </c>
    </row>
    <row r="4" customFormat="false" ht="71.25" hidden="false" customHeight="false" outlineLevel="0" collapsed="false"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</row>
    <row r="5" customFormat="false" ht="14.25" hidden="false" customHeight="false" outlineLevel="0" collapsed="false">
      <c r="E5" s="0" t="s">
        <v>7</v>
      </c>
      <c r="F5" s="0" t="s">
        <v>7</v>
      </c>
      <c r="G5" s="0" t="s">
        <v>7</v>
      </c>
      <c r="H5" s="0" t="s">
        <v>8</v>
      </c>
      <c r="I5" s="0" t="s">
        <v>8</v>
      </c>
      <c r="J5" s="0" t="s">
        <v>7</v>
      </c>
    </row>
    <row r="6" customFormat="false" ht="14.25" hidden="false" customHeight="false" outlineLevel="0" collapsed="false">
      <c r="D6" s="0" t="s">
        <v>9</v>
      </c>
      <c r="E6" s="0" t="n">
        <v>18</v>
      </c>
      <c r="F6" s="0" t="n">
        <f aca="false">G6/10</f>
        <v>1.4</v>
      </c>
      <c r="G6" s="0" t="n">
        <v>14</v>
      </c>
      <c r="H6" s="0" t="n">
        <f aca="false">I6*E6</f>
        <v>462.857142857143</v>
      </c>
      <c r="I6" s="0" t="n">
        <f aca="false">360/G6</f>
        <v>25.7142857142857</v>
      </c>
      <c r="J6" s="0" t="n">
        <f aca="false">1/I6</f>
        <v>0.0388888888888889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W1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8" activeCellId="0" sqref="E8"/>
    </sheetView>
  </sheetViews>
  <sheetFormatPr defaultColWidth="8.4609375" defaultRowHeight="14.25" zeroHeight="false" outlineLevelRow="0" outlineLevelCol="0"/>
  <cols>
    <col collapsed="false" customWidth="true" hidden="false" outlineLevel="0" max="4" min="4" style="0" width="19.66"/>
  </cols>
  <sheetData>
    <row r="5" customFormat="false" ht="57" hidden="false" customHeight="false" outlineLevel="0" collapsed="false"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</row>
    <row r="6" customFormat="false" ht="14.25" hidden="false" customHeight="false" outlineLevel="0" collapsed="false">
      <c r="D6" s="3"/>
      <c r="E6" s="3" t="s">
        <v>30</v>
      </c>
      <c r="F6" s="3" t="s">
        <v>31</v>
      </c>
      <c r="G6" s="3" t="s">
        <v>32</v>
      </c>
      <c r="H6" s="3" t="s">
        <v>33</v>
      </c>
      <c r="I6" s="3"/>
      <c r="J6" s="3" t="s">
        <v>34</v>
      </c>
      <c r="K6" s="3" t="s">
        <v>34</v>
      </c>
      <c r="L6" s="3"/>
      <c r="M6" s="3"/>
    </row>
    <row r="7" customFormat="false" ht="14.25" hidden="false" customHeight="false" outlineLevel="0" collapsed="false">
      <c r="D7" s="3" t="s">
        <v>35</v>
      </c>
      <c r="E7" s="3" t="n">
        <v>1.7</v>
      </c>
      <c r="F7" s="3"/>
      <c r="G7" s="3" t="n">
        <v>1.8</v>
      </c>
      <c r="H7" s="3" t="n">
        <f aca="false">52/100</f>
        <v>0.52</v>
      </c>
      <c r="I7" s="3" t="n">
        <v>1</v>
      </c>
      <c r="J7" s="3" t="n">
        <v>1.8</v>
      </c>
      <c r="K7" s="3" t="n">
        <f aca="false">J7/I7</f>
        <v>1.8</v>
      </c>
      <c r="L7" s="3" t="n">
        <f aca="false">360/K7</f>
        <v>200</v>
      </c>
      <c r="M7" s="3" t="n">
        <f aca="false">K7</f>
        <v>1.8</v>
      </c>
      <c r="N7" s="0" t="n">
        <f aca="false">L7*2</f>
        <v>400</v>
      </c>
      <c r="O7" s="0" t="n">
        <f aca="false">K7/2</f>
        <v>0.9</v>
      </c>
      <c r="P7" s="0" t="n">
        <f aca="false">L7*4</f>
        <v>800</v>
      </c>
      <c r="Q7" s="0" t="n">
        <f aca="false">K7/4</f>
        <v>0.45</v>
      </c>
      <c r="R7" s="0" t="n">
        <f aca="false">L7*8</f>
        <v>1600</v>
      </c>
      <c r="S7" s="0" t="n">
        <f aca="false">K7/8</f>
        <v>0.225</v>
      </c>
      <c r="T7" s="0" t="n">
        <f aca="false">L7*16</f>
        <v>3200</v>
      </c>
      <c r="U7" s="0" t="n">
        <f aca="false">K7/16</f>
        <v>0.1125</v>
      </c>
      <c r="V7" s="0" t="n">
        <f aca="false">L7*32</f>
        <v>6400</v>
      </c>
      <c r="W7" s="0" t="n">
        <f aca="false">K7/32</f>
        <v>0.05625</v>
      </c>
    </row>
    <row r="8" customFormat="false" ht="14.25" hidden="false" customHeight="false" outlineLevel="0" collapsed="false">
      <c r="D8" s="3" t="s">
        <v>36</v>
      </c>
      <c r="E8" s="3" t="n">
        <v>0.67</v>
      </c>
      <c r="F8" s="4" t="s">
        <v>37</v>
      </c>
      <c r="G8" s="3" t="n">
        <v>9.2</v>
      </c>
      <c r="H8" s="3" t="n">
        <v>4</v>
      </c>
      <c r="I8" s="3" t="n">
        <v>100</v>
      </c>
      <c r="J8" s="3" t="n">
        <v>1.8</v>
      </c>
      <c r="K8" s="3" t="n">
        <f aca="false">J8/I8</f>
        <v>0.018</v>
      </c>
      <c r="L8" s="3" t="n">
        <f aca="false">360/K8</f>
        <v>20000</v>
      </c>
      <c r="M8" s="3" t="n">
        <f aca="false">K8</f>
        <v>0.018</v>
      </c>
      <c r="N8" s="0" t="n">
        <f aca="false">L8*2</f>
        <v>40000</v>
      </c>
      <c r="O8" s="0" t="n">
        <f aca="false">K8/2</f>
        <v>0.009</v>
      </c>
      <c r="P8" s="0" t="n">
        <f aca="false">L8*4</f>
        <v>80000</v>
      </c>
      <c r="Q8" s="0" t="n">
        <f aca="false">K8/4</f>
        <v>0.0045</v>
      </c>
      <c r="R8" s="0" t="n">
        <f aca="false">L8*8</f>
        <v>160000</v>
      </c>
      <c r="S8" s="0" t="n">
        <f aca="false">K8/8</f>
        <v>0.00225</v>
      </c>
      <c r="T8" s="0" t="n">
        <f aca="false">L8*16</f>
        <v>320000</v>
      </c>
      <c r="U8" s="0" t="n">
        <f aca="false">K8/16</f>
        <v>0.001125</v>
      </c>
      <c r="V8" s="0" t="n">
        <f aca="false">L8*32</f>
        <v>640000</v>
      </c>
      <c r="W8" s="0" t="n">
        <f aca="false">K8/32</f>
        <v>0.0005625</v>
      </c>
    </row>
    <row r="9" customFormat="false" ht="14.25" hidden="false" customHeight="false" outlineLevel="0" collapsed="false">
      <c r="D9" s="3" t="s">
        <v>38</v>
      </c>
      <c r="E9" s="3" t="n">
        <v>1.68</v>
      </c>
      <c r="F9" s="3" t="s">
        <v>37</v>
      </c>
      <c r="G9" s="3" t="n">
        <v>1.65</v>
      </c>
      <c r="H9" s="3" t="n">
        <v>4</v>
      </c>
      <c r="I9" s="3" t="n">
        <v>100</v>
      </c>
      <c r="J9" s="3" t="n">
        <v>1.8</v>
      </c>
      <c r="K9" s="3" t="n">
        <f aca="false">J9/I9</f>
        <v>0.018</v>
      </c>
      <c r="L9" s="3" t="n">
        <f aca="false">360/K9</f>
        <v>20000</v>
      </c>
      <c r="M9" s="3" t="n">
        <f aca="false">K9</f>
        <v>0.018</v>
      </c>
      <c r="N9" s="0" t="n">
        <f aca="false">L9*2</f>
        <v>40000</v>
      </c>
      <c r="O9" s="0" t="n">
        <f aca="false">K9/2</f>
        <v>0.009</v>
      </c>
      <c r="P9" s="0" t="n">
        <f aca="false">L9*4</f>
        <v>80000</v>
      </c>
      <c r="Q9" s="0" t="n">
        <f aca="false">K9/4</f>
        <v>0.0045</v>
      </c>
      <c r="R9" s="0" t="n">
        <f aca="false">L9*8</f>
        <v>160000</v>
      </c>
      <c r="S9" s="0" t="n">
        <f aca="false">K9/8</f>
        <v>0.00225</v>
      </c>
      <c r="T9" s="0" t="n">
        <f aca="false">L9*16</f>
        <v>320000</v>
      </c>
      <c r="U9" s="0" t="n">
        <f aca="false">K9/16</f>
        <v>0.001125</v>
      </c>
      <c r="V9" s="0" t="n">
        <f aca="false">L9*32</f>
        <v>640000</v>
      </c>
      <c r="W9" s="0" t="n">
        <f aca="false">K9/32</f>
        <v>0.0005625</v>
      </c>
    </row>
    <row r="10" customFormat="false" ht="14.25" hidden="false" customHeight="false" outlineLevel="0" collapsed="false">
      <c r="D10" s="3" t="s">
        <v>39</v>
      </c>
      <c r="E10" s="3"/>
      <c r="F10" s="3" t="n">
        <v>5</v>
      </c>
      <c r="G10" s="3" t="s">
        <v>40</v>
      </c>
      <c r="H10" s="3" t="n">
        <f aca="false">300*9.81/1000/100</f>
        <v>0.02943</v>
      </c>
      <c r="I10" s="3" t="n">
        <v>64</v>
      </c>
      <c r="J10" s="3" t="n">
        <v>5.625</v>
      </c>
      <c r="K10" s="3" t="n">
        <f aca="false">J10/I10</f>
        <v>0.087890625</v>
      </c>
      <c r="L10" s="3" t="n">
        <f aca="false">360/K10</f>
        <v>4096</v>
      </c>
      <c r="M10" s="3" t="n">
        <f aca="false">K10</f>
        <v>0.087890625</v>
      </c>
      <c r="N10" s="0" t="n">
        <f aca="false">L10*2</f>
        <v>8192</v>
      </c>
      <c r="O10" s="0" t="n">
        <f aca="false">K10/2</f>
        <v>0.0439453125</v>
      </c>
      <c r="P10" s="0" t="n">
        <f aca="false">L10*4</f>
        <v>16384</v>
      </c>
      <c r="Q10" s="0" t="n">
        <f aca="false">K10/4</f>
        <v>0.02197265625</v>
      </c>
      <c r="R10" s="0" t="n">
        <f aca="false">L10*8</f>
        <v>32768</v>
      </c>
      <c r="S10" s="0" t="n">
        <f aca="false">K10/8</f>
        <v>0.010986328125</v>
      </c>
      <c r="T10" s="0" t="n">
        <f aca="false">L10*16</f>
        <v>65536</v>
      </c>
      <c r="U10" s="0" t="n">
        <f aca="false">K10/16</f>
        <v>0.0054931640625</v>
      </c>
      <c r="V10" s="0" t="n">
        <f aca="false">L10*32</f>
        <v>131072</v>
      </c>
      <c r="W10" s="0" t="n">
        <f aca="false">K10/32</f>
        <v>0.00274658203125</v>
      </c>
    </row>
    <row r="11" customFormat="false" ht="14.25" hidden="false" customHeight="false" outlineLevel="0" collapsed="false">
      <c r="D11" s="3" t="s">
        <v>41</v>
      </c>
      <c r="E11" s="3" t="n">
        <v>0.032</v>
      </c>
      <c r="F11" s="3" t="n">
        <v>12</v>
      </c>
      <c r="G11" s="3" t="s">
        <v>42</v>
      </c>
      <c r="H11" s="3" t="n">
        <f aca="false">380*9.81/1000/100</f>
        <v>0.037278</v>
      </c>
      <c r="I11" s="3" t="n">
        <v>64</v>
      </c>
      <c r="J11" s="3" t="n">
        <v>5.625</v>
      </c>
      <c r="K11" s="3" t="n">
        <f aca="false">J11/I11</f>
        <v>0.087890625</v>
      </c>
      <c r="L11" s="3" t="n">
        <f aca="false">360/K11</f>
        <v>4096</v>
      </c>
      <c r="M11" s="3" t="n">
        <f aca="false">K11</f>
        <v>0.087890625</v>
      </c>
      <c r="N11" s="0" t="n">
        <f aca="false">L11*2</f>
        <v>8192</v>
      </c>
      <c r="O11" s="0" t="n">
        <f aca="false">K11/2</f>
        <v>0.0439453125</v>
      </c>
      <c r="P11" s="0" t="n">
        <f aca="false">L11*4</f>
        <v>16384</v>
      </c>
      <c r="Q11" s="0" t="n">
        <f aca="false">K11/4</f>
        <v>0.02197265625</v>
      </c>
      <c r="R11" s="0" t="n">
        <f aca="false">L11*8</f>
        <v>32768</v>
      </c>
      <c r="S11" s="0" t="n">
        <f aca="false">K11/8</f>
        <v>0.010986328125</v>
      </c>
      <c r="T11" s="0" t="n">
        <f aca="false">L11*16</f>
        <v>65536</v>
      </c>
      <c r="U11" s="0" t="n">
        <f aca="false">K11/16</f>
        <v>0.0054931640625</v>
      </c>
      <c r="V11" s="0" t="n">
        <f aca="false">L11*32</f>
        <v>131072</v>
      </c>
      <c r="W11" s="0" t="n">
        <f aca="false">K11/32</f>
        <v>0.00274658203125</v>
      </c>
    </row>
    <row r="12" customFormat="false" ht="28.5" hidden="false" customHeight="false" outlineLevel="0" collapsed="false">
      <c r="D12" s="3" t="s">
        <v>43</v>
      </c>
      <c r="E12" s="3" t="n">
        <v>0.16</v>
      </c>
      <c r="F12" s="3" t="n">
        <v>12</v>
      </c>
      <c r="G12" s="2" t="s">
        <v>44</v>
      </c>
      <c r="H12" s="3" t="n">
        <v>0.1</v>
      </c>
      <c r="I12" s="3" t="n">
        <v>1</v>
      </c>
      <c r="J12" s="3" t="n">
        <v>1.8</v>
      </c>
      <c r="K12" s="3" t="n">
        <f aca="false">J12/I12</f>
        <v>1.8</v>
      </c>
      <c r="L12" s="3" t="n">
        <f aca="false">360/K12</f>
        <v>200</v>
      </c>
      <c r="M12" s="3" t="n">
        <f aca="false">K12</f>
        <v>1.8</v>
      </c>
      <c r="N12" s="0" t="n">
        <f aca="false">L12*2</f>
        <v>400</v>
      </c>
      <c r="O12" s="0" t="n">
        <f aca="false">K12/2</f>
        <v>0.9</v>
      </c>
      <c r="P12" s="0" t="n">
        <f aca="false">L12*4</f>
        <v>800</v>
      </c>
      <c r="Q12" s="0" t="n">
        <f aca="false">K12/4</f>
        <v>0.45</v>
      </c>
      <c r="R12" s="0" t="n">
        <f aca="false">L12*8</f>
        <v>1600</v>
      </c>
      <c r="S12" s="0" t="n">
        <f aca="false">K12/8</f>
        <v>0.225</v>
      </c>
      <c r="T12" s="0" t="n">
        <f aca="false">L12*16</f>
        <v>3200</v>
      </c>
      <c r="U12" s="0" t="n">
        <f aca="false">K12/16</f>
        <v>0.1125</v>
      </c>
      <c r="V12" s="0" t="n">
        <f aca="false">L12*32</f>
        <v>6400</v>
      </c>
      <c r="W12" s="0" t="n">
        <f aca="false">K12/32</f>
        <v>0.05625</v>
      </c>
    </row>
    <row r="13" customFormat="false" ht="14.25" hidden="false" customHeight="false" outlineLevel="0" collapsed="false"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4.25" hidden="false" customHeight="false" outlineLevel="0" collapsed="false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4.25" hidden="false" customHeight="false" outlineLevel="0" collapsed="false"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D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8" activeCellId="0" sqref="D8"/>
    </sheetView>
  </sheetViews>
  <sheetFormatPr defaultColWidth="8.4609375" defaultRowHeight="14.25" zeroHeight="false" outlineLevelRow="0" outlineLevelCol="0"/>
  <sheetData>
    <row r="6" customFormat="false" ht="14.25" hidden="false" customHeight="false" outlineLevel="0" collapsed="false">
      <c r="D6" s="0" t="s">
        <v>45</v>
      </c>
    </row>
    <row r="7" customFormat="false" ht="14.25" hidden="false" customHeight="false" outlineLevel="0" collapsed="false">
      <c r="D7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2022-04-28T12:02:01Z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