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Формулы" sheetId="1" r:id="rId4"/>
    <sheet state="visible" name="2" sheetId="2" r:id="rId5"/>
    <sheet state="visible" name="3" sheetId="3" r:id="rId6"/>
  </sheets>
  <definedNames>
    <definedName localSheetId="0" name="BMusing_calculation_operators_in_formul">'Формулы'!$A$20</definedName>
  </definedNames>
  <calcPr/>
</workbook>
</file>

<file path=xl/sharedStrings.xml><?xml version="1.0" encoding="utf-8"?>
<sst xmlns="http://schemas.openxmlformats.org/spreadsheetml/2006/main" count="204" uniqueCount="177">
  <si>
    <t>Формулы — это уравнения, с помощью которых можно выполнять вычисления, возвращать данные, манипулировать содержимым других ячеек, проверять условия и т. д.</t>
  </si>
  <si>
    <t>Функции в электронных таблицах</t>
  </si>
  <si>
    <t>Формула должна начинаться со знака равенства и может включать в себя числа, имена ячеек, функции и знаки математических операций. Однако в формулу не может входить текст. Например, формула =А1+В1 обеспечивает сложение чисел, хранящихся в ячейках А1 и В1, а формула =А1*5 - умножение числа, хранящегося в ячейке А1, на 5. При изменении исходных значений, входящих в формулу, результат пересчитывается немедленно.</t>
  </si>
  <si>
    <t xml:space="preserve">В процессе ввода формулы она отображается как в самой ячейке, так и в строке формул. </t>
  </si>
  <si>
    <t>После окончания ввода, которое обеспечивается нажатием клавиши Enter, в ячейке отображается не сама формула, а результат вычислений по этой формуле.</t>
  </si>
  <si>
    <t>Формула также может содержать функции, ссылки, операторы и константы.</t>
  </si>
  <si>
    <t>Функции математические</t>
  </si>
  <si>
    <t>Здесь 1 - функция.  Функция ПИ() возвращает значение числа Пи: 3,142...
Выноска 2 Ссылки. A2 возвращает значение ячейки A2.
Выноска 3 Константы. Числа или текстовые значения, введенные непосредственно в формулу, например 2.
Выноска 4 Операторы: оператор ^ ("крышка") возводит число в степень, а оператор * ("звездочка") перемножает числа.</t>
  </si>
  <si>
    <t>Использование констант в формулах</t>
  </si>
  <si>
    <t>1.</t>
  </si>
  <si>
    <t>1. Оформите фрагмент для расчета площади квадрата по известной длине его стороны:</t>
  </si>
  <si>
    <t>Введите двузначное число</t>
  </si>
  <si>
    <t>Константа представляет собой готовое (не вычисляемое) значение, которое всегда остается неизменным. Например, дата 09.10.2008, число 210 и текст "Прибыль за квартал" являются константами. выражение или его значение константами не являются. Если формула в ячейке содержит константы, но не ссылки на другие ячейки (например, имеет вид =30+70+110), значение в такой ячейке изменяется только после изменения формулы.</t>
  </si>
  <si>
    <t xml:space="preserve">Введите длину стороны (в см) </t>
  </si>
  <si>
    <t>Использование операторов в формулах</t>
  </si>
  <si>
    <t>Операторы определяют операции, которые необходимо выполнить над элементами формулы. Вычисления выполняются в стандартном порядке (соответствующем основным правилам арифметики), однако его можно изменить с помощью скобок.</t>
  </si>
  <si>
    <t>Типы операторов</t>
  </si>
  <si>
    <t>Приложение Microsoft Excel поддерживает четыре типа операторов: арифметические, текстовые, операторы сравнения и операторы ссылок.</t>
  </si>
  <si>
    <t>Арифметические операторы</t>
  </si>
  <si>
    <t>Арифметические операторы служат для выполнения базовых арифметических операций, таких как сложение, вычитание, умножение, деление или объединение чисел. Результатом операций являются числа. Арифметические операторы приведены ниже.</t>
  </si>
  <si>
    <t>Арифметический оператор</t>
  </si>
  <si>
    <t>Значение</t>
  </si>
  <si>
    <t>Пример</t>
  </si>
  <si>
    <t>+ (знак "плюс")</t>
  </si>
  <si>
    <t>Сложение</t>
  </si>
  <si>
    <t>Число десятков в нем:</t>
  </si>
  <si>
    <t>3+3</t>
  </si>
  <si>
    <t>– (знак "минус")</t>
  </si>
  <si>
    <t>площадь квадрата равна:</t>
  </si>
  <si>
    <t>Вычитание</t>
  </si>
  <si>
    <t>3–1</t>
  </si>
  <si>
    <t>Число единиц в нем:</t>
  </si>
  <si>
    <t>Отрицание</t>
  </si>
  <si>
    <t>–1</t>
  </si>
  <si>
    <t>кв. см</t>
  </si>
  <si>
    <t>* (звездочка)</t>
  </si>
  <si>
    <t>Сумма его цифр:</t>
  </si>
  <si>
    <t>Умножение</t>
  </si>
  <si>
    <t>3*3</t>
  </si>
  <si>
    <t>/ (косая черта)</t>
  </si>
  <si>
    <t>2.  Дано ребро куба. Найти объем куба и площадь его боковой поверхности. Решение оформить в виде:</t>
  </si>
  <si>
    <t>Деление</t>
  </si>
  <si>
    <t>Произведение его цифр:</t>
  </si>
  <si>
    <t>3/3</t>
  </si>
  <si>
    <t>Введите длину ребра</t>
  </si>
  <si>
    <t>% (знак процента)</t>
  </si>
  <si>
    <t xml:space="preserve">2. Дано двузначное число. Получить число, образованное при перестановке цифр заданного числа </t>
  </si>
  <si>
    <t>Процент</t>
  </si>
  <si>
    <t>Объем куба равен</t>
  </si>
  <si>
    <t>^ (крышка)</t>
  </si>
  <si>
    <t>Число после перестановки цифр:</t>
  </si>
  <si>
    <t>Возведение в степень</t>
  </si>
  <si>
    <t>3^2</t>
  </si>
  <si>
    <t>куб. см</t>
  </si>
  <si>
    <t>Площадь куба равна</t>
  </si>
  <si>
    <t>3. Дано трехзначное число. В нем зачеркнули первую слева цифру и приписали её в конце. Найти полученное число.</t>
  </si>
  <si>
    <t>Введите трехзначное число</t>
  </si>
  <si>
    <t>3. Известны объем и масса тела. Определить плотность материала этого тела. Решение оформить в виде:</t>
  </si>
  <si>
    <t>Введите объем тела</t>
  </si>
  <si>
    <t>Полученное число:</t>
  </si>
  <si>
    <t>4. Дано трехзначное число. В нем зачеркнули последнюю справа цифру и приписали её в начале. Найти полученное число.</t>
  </si>
  <si>
    <t>Введите массу тела</t>
  </si>
  <si>
    <t>Плотность материала равна</t>
  </si>
  <si>
    <t>4. Дано количество информации в байтах. Оценить это количество информации в других единицах измерения:</t>
  </si>
  <si>
    <t>Количество информации в байтах:</t>
  </si>
  <si>
    <t>5. Дано целое число, большее 99. Найти третью от конца его цифру (так, если данное число 2345, то искомая цифра - 3)</t>
  </si>
  <si>
    <t>Введите число</t>
  </si>
  <si>
    <t>Количество информации в битах:</t>
  </si>
  <si>
    <t>Количество информации в килобайтах:</t>
  </si>
  <si>
    <t>Функции для работы с датой и временем</t>
  </si>
  <si>
    <t>6. С начала суток прошло n секунд (n - вещественное число). Определить</t>
  </si>
  <si>
    <t>Введите число секунд n</t>
  </si>
  <si>
    <t>Количество информации в мегабайтах:</t>
  </si>
  <si>
    <t>5.  На заводе «Прогресс» каждому сотруднику зарплату за месяц выдают дважды: сначала часть оклада в виде аванса,  
а по истечении месяца — остальную часть оклада. При этом при окончательном расчете удерживают также  подоходный 
налог и профсоюзный взнос. По известному окладу сотрудника Бендера О.И.  Произвести расчет в виде выплат в виде:</t>
  </si>
  <si>
    <t>Количество полных часов, прошедших с начала суток:</t>
  </si>
  <si>
    <t>Оклад</t>
  </si>
  <si>
    <t xml:space="preserve"> n разделить на 3600 и округлить до ближайшего меньшего целого </t>
  </si>
  <si>
    <t>Количество секунд, прошедших с начала очередного часа:</t>
  </si>
  <si>
    <t>Аванс</t>
  </si>
  <si>
    <t>Подоходный налог</t>
  </si>
  <si>
    <t>Пенсионный налог</t>
  </si>
  <si>
    <t>Профсоюзный взнос</t>
  </si>
  <si>
    <t>Сумма к выдаче</t>
  </si>
  <si>
    <t>взять остаток от деления n на 3600</t>
  </si>
  <si>
    <t>Количество полных минут, прошедших с начала очередного часа</t>
  </si>
  <si>
    <t>Количество секунд, прошедших с начала очередной минуты:</t>
  </si>
  <si>
    <t>Количество полных секунд, прошедших с начала очередной минуты</t>
  </si>
  <si>
    <t>Задачи на обработку текста</t>
  </si>
  <si>
    <t>Фамилия сотрудника</t>
  </si>
  <si>
    <t>Иванов</t>
  </si>
  <si>
    <t>Имя сотрудника</t>
  </si>
  <si>
    <t>Иван</t>
  </si>
  <si>
    <t>Отчество сотрудника</t>
  </si>
  <si>
    <t>Иванович</t>
  </si>
  <si>
    <t>Фамилия, имя, отчество сотрудника</t>
  </si>
  <si>
    <t>1) В колонке «Сумма у выдаче» должна быть указана сумма денег, получаемых сотрудником в конце месяца.
2) Аванс составляет 40% оклада
3) Подоходный налог определяется по формуле 13%(Оклад — МРОТ — Пенсионный налог) , где МРОТ — минимальный размер
    Оплаты труда
4) Профсоюзный взнос и пенсионный налог составляют по 1% от оклада.</t>
  </si>
  <si>
    <t>6. Информация о распределении суши и воды на земном шаре приведена в таблице. Заполните данными пустые клетки 
    (под данными подразумеваются формулы с адресами ячеек)</t>
  </si>
  <si>
    <t>Поверхность земного шара</t>
  </si>
  <si>
    <t>2. В результатирующей ячейке получить число символов  в исходной строке текста</t>
  </si>
  <si>
    <t>Введите строку</t>
  </si>
  <si>
    <t>Всё легко</t>
  </si>
  <si>
    <t>Северное полушарие</t>
  </si>
  <si>
    <t>Число символов в строке</t>
  </si>
  <si>
    <t>Южное полушарие</t>
  </si>
  <si>
    <t>Земля в целом</t>
  </si>
  <si>
    <r>
      <rPr>
        <rFont val="Arial Cyr"/>
        <sz val="10.0"/>
      </rPr>
      <t xml:space="preserve">3. В результатирующей ячейке получить слово </t>
    </r>
    <r>
      <rPr>
        <rFont val="Arial Cyr"/>
        <b/>
        <sz val="10.0"/>
      </rPr>
      <t>форма</t>
    </r>
  </si>
  <si>
    <t>в млн. кв. м.</t>
  </si>
  <si>
    <t>Исходное слово</t>
  </si>
  <si>
    <t>Информатика</t>
  </si>
  <si>
    <t>в %</t>
  </si>
  <si>
    <t>Полученное слово</t>
  </si>
  <si>
    <t>Суша</t>
  </si>
  <si>
    <r>
      <rPr>
        <rFont val="Arial Cyr"/>
        <sz val="10.0"/>
      </rPr>
      <t xml:space="preserve">4. В результатирующей ячейке получить слово </t>
    </r>
    <r>
      <rPr>
        <rFont val="Arial Cyr"/>
        <b/>
        <sz val="10.0"/>
      </rPr>
      <t>Комбинат</t>
    </r>
  </si>
  <si>
    <r>
      <rPr>
        <rFont val="Arial Cyr"/>
        <sz val="10.0"/>
      </rPr>
      <t xml:space="preserve">5. В первой результатирующей ячейке получить слово </t>
    </r>
    <r>
      <rPr>
        <rFont val="Arial Cyr"/>
        <b/>
        <sz val="10.0"/>
      </rPr>
      <t>Информация</t>
    </r>
    <r>
      <rPr>
        <rFont val="Arial Cyr"/>
        <sz val="10.0"/>
      </rPr>
      <t xml:space="preserve">, во второй - </t>
    </r>
    <r>
      <rPr>
        <rFont val="Arial Cyr"/>
        <b/>
        <sz val="10.0"/>
      </rPr>
      <t>Оператор</t>
    </r>
  </si>
  <si>
    <t>Первое слово</t>
  </si>
  <si>
    <t>Вода</t>
  </si>
  <si>
    <t>Информатор</t>
  </si>
  <si>
    <t>Второе слово</t>
  </si>
  <si>
    <t>Операция</t>
  </si>
  <si>
    <t>Первое полученное слово</t>
  </si>
  <si>
    <t>Всего</t>
  </si>
  <si>
    <t>Второе полученное слово</t>
  </si>
  <si>
    <t>6. Получить текст, состоящий из фамилии и инициалов в виде Иванов Н.И.</t>
  </si>
  <si>
    <t>Никита</t>
  </si>
  <si>
    <t>7.  На листе приведены данные о количестве мальчиков и девочек в двух классах. Заполните формулами пустые ячейки таблицы.</t>
  </si>
  <si>
    <t>Фамилия и инициалы сотрудника:</t>
  </si>
  <si>
    <t>Сведения о классах</t>
  </si>
  <si>
    <t>Количество</t>
  </si>
  <si>
    <t>Класс</t>
  </si>
  <si>
    <t>Задачи с данными типа дата</t>
  </si>
  <si>
    <t>Всего 
В двух классах</t>
  </si>
  <si>
    <t>Введите дату</t>
  </si>
  <si>
    <t>8 «А»</t>
  </si>
  <si>
    <t>8 «Б»</t>
  </si>
  <si>
    <t>Число в этой дате</t>
  </si>
  <si>
    <t>мальчиков</t>
  </si>
  <si>
    <t>Месяц в этой дате</t>
  </si>
  <si>
    <t>девочек</t>
  </si>
  <si>
    <t>Год в этой дате</t>
  </si>
  <si>
    <t>2.</t>
  </si>
  <si>
    <t>8. Гражданин открыл счет в банке, вложив 1000 грн. Через каждый месяц размер вклада увеличивается на 1,2% от имеющейся 
    cуммы.  Построить таблицу для определения суммы вклада через 1, 2, …, 12 мес. Кроме того, рассчитайте прирост суммы вклада за каждый месяц года.</t>
  </si>
  <si>
    <t>Дата через 100 дней после указанной</t>
  </si>
  <si>
    <t>Чтобы получить дату отстоящую на заданное количество дней достаточно сложить данные ячейки, содержащей дату, с нужным количеством дней (которое может быть и отрицательным).</t>
  </si>
  <si>
    <t>3.</t>
  </si>
  <si>
    <t>Введите дату рождения</t>
  </si>
  <si>
    <t>Определите свой возраст в днях</t>
  </si>
  <si>
    <t>Работа с диапазонами</t>
  </si>
  <si>
    <t>1. Городская семья из нескольких человек проживает в трехкомнатной квартире. Известна площадь каждой комнаты, площадь кухни и площадь подсобных помещений. Определить жилую площадь квартиры и общую площадь квартиры. Решение оформить в виде:</t>
  </si>
  <si>
    <t>Площадь 1-й комнаты:</t>
  </si>
  <si>
    <t>Площадь 2-й комнаты:</t>
  </si>
  <si>
    <t>Площадь 3-й комнаты:</t>
  </si>
  <si>
    <t>Площадь кухни:</t>
  </si>
  <si>
    <t>Площадь подсобных помещений:</t>
  </si>
  <si>
    <t>Жилая площадь квартиры:</t>
  </si>
  <si>
    <t>Общая площадь квартиры:</t>
  </si>
  <si>
    <t>2. Известна заработная плата сотрудника за каждый месяц года. Определить общую заработную плату сотрудника за каждый квартал, за каждое полугодие и за год. Решение оформить в виде:</t>
  </si>
  <si>
    <t>Месяц</t>
  </si>
  <si>
    <t>Зарплата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</si>
  <si>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</si>
  <si>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</si>
  <si>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</si>
  <si>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</si>
  <si>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</si>
  <si>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</si>
  <si>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</si>
  <si>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</si>
  <si>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</si>
  <si>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</si>
  <si>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</si>
  <si>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</si>
  <si>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Всего за 1 квартал</t>
  </si>
  <si>
    <t>Всего за 2 квартал</t>
  </si>
  <si>
    <t>Всего за 1-е полугодие</t>
  </si>
  <si>
    <t>Всего за 3 квартал</t>
  </si>
  <si>
    <t>Всего за 4 квартал</t>
  </si>
  <si>
    <t>Всего за 2 полугодие</t>
  </si>
  <si>
    <t>Итого за год: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</si>
</sst>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"/>
    <numFmt numFmtId="165" formatCode="MM/DD/YYYY"/>
  </numFmts>
  <fonts count="9">
    <font>
      <sz val="10.0"/>
      <color rgb="FF000000"/>
      <name val="Arimo"/>
    </font>
    <font>
      <sz val="11.0"/>
      <color theme="1"/>
      <name val="Arimo"/>
    </font>
    <font>
      <sz val="10.0"/>
      <color theme="1"/>
      <name val="Arimo"/>
    </font>
    <font>
      <b/>
      <sz val="14.0"/>
      <color theme="1"/>
      <name val="Times New Roman"/>
    </font>
    <font>
      <color theme="1"/>
      <name val="Calibri"/>
    </font>
    <font/>
    <font>
      <b/>
      <sz val="10.0"/>
      <color theme="1"/>
      <name val="Arimo"/>
    </font>
    <font>
      <sz val="10.0"/>
      <color theme="1"/>
      <name val="Times New Roman"/>
    </font>
    <font>
      <u/>
      <sz val="10.0"/>
      <color theme="1"/>
      <name val="Arimo"/>
    </font>
  </fonts>
  <fills count="4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E6E6FF"/>
        <bgColor rgb="FFE6E6FF"/>
      </patternFill>
    </fill>
  </fills>
  <borders count="2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hair">
        <color rgb="FF000000"/>
      </left>
      <top style="hair">
        <color rgb="FF000000"/>
      </top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bottom style="hair">
        <color rgb="FF000000"/>
      </bottom>
    </border>
    <border>
      <right style="hair">
        <color rgb="FF000000"/>
      </right>
      <bottom style="hair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left" shrinkToFit="0" vertical="bottom" wrapText="1"/>
    </xf>
    <xf borderId="0" fillId="0" fontId="3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center" wrapText="0"/>
    </xf>
    <xf borderId="0" fillId="0" fontId="2" numFmtId="0" xfId="0" applyAlignment="1" applyFont="1">
      <alignment shrinkToFit="0" vertical="bottom" wrapText="0"/>
    </xf>
    <xf borderId="0" fillId="0" fontId="4" numFmtId="0" xfId="0" applyFont="1"/>
    <xf borderId="0" fillId="0" fontId="3" numFmtId="0" xfId="0" applyAlignment="1" applyFont="1">
      <alignment shrinkToFit="0" vertical="center" wrapText="0"/>
    </xf>
    <xf borderId="1" fillId="0" fontId="2" numFmtId="0" xfId="0" applyAlignment="1" applyBorder="1" applyFont="1">
      <alignment horizontal="center" shrinkToFit="0" vertical="bottom" wrapText="0"/>
    </xf>
    <xf borderId="2" fillId="0" fontId="5" numFmtId="0" xfId="0" applyBorder="1" applyFont="1"/>
    <xf borderId="1" fillId="0" fontId="2" numFmtId="0" xfId="0" applyAlignment="1" applyBorder="1" applyFont="1">
      <alignment horizontal="center" shrinkToFit="0" vertical="center" wrapText="0"/>
    </xf>
    <xf borderId="3" fillId="2" fontId="6" numFmtId="0" xfId="0" applyAlignment="1" applyBorder="1" applyFill="1" applyFont="1">
      <alignment horizontal="center" shrinkToFit="0" vertical="center" wrapText="1"/>
    </xf>
    <xf borderId="4" fillId="0" fontId="5" numFmtId="0" xfId="0" applyBorder="1" applyFont="1"/>
    <xf borderId="3" fillId="0" fontId="2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vertical="bottom" wrapText="0"/>
    </xf>
    <xf borderId="3" fillId="0" fontId="2" numFmtId="0" xfId="0" applyAlignment="1" applyBorder="1" applyFont="1">
      <alignment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6" fillId="0" fontId="5" numFmtId="0" xfId="0" applyBorder="1" applyFont="1"/>
    <xf borderId="3" fillId="0" fontId="2" numFmtId="0" xfId="0" applyAlignment="1" applyBorder="1" applyFont="1">
      <alignment horizontal="center" shrinkToFit="0" vertical="bottom" wrapText="0"/>
    </xf>
    <xf borderId="3" fillId="0" fontId="2" numFmtId="49" xfId="0" applyAlignment="1" applyBorder="1" applyFont="1" applyNumberFormat="1">
      <alignment shrinkToFit="0" vertical="center" wrapText="1"/>
    </xf>
    <xf borderId="3" fillId="0" fontId="2" numFmtId="9" xfId="0" applyAlignment="1" applyBorder="1" applyFont="1" applyNumberFormat="1">
      <alignment horizontal="left" shrinkToFit="0" vertical="center" wrapText="1"/>
    </xf>
    <xf borderId="7" fillId="0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horizontal="left" shrinkToFit="0" vertical="bottom" wrapText="0"/>
    </xf>
    <xf borderId="3" fillId="0" fontId="2" numFmtId="0" xfId="0" applyAlignment="1" applyBorder="1" applyFont="1">
      <alignment horizontal="left" shrinkToFit="0" vertical="bottom" wrapText="0"/>
    </xf>
    <xf borderId="0" fillId="0" fontId="2" numFmtId="0" xfId="0" applyAlignment="1" applyFont="1">
      <alignment horizontal="left" shrinkToFit="0" vertical="center" wrapText="1"/>
    </xf>
    <xf borderId="1" fillId="0" fontId="2" numFmtId="0" xfId="0" applyAlignment="1" applyBorder="1" applyFont="1">
      <alignment horizontal="left" shrinkToFit="0" vertical="bottom" wrapText="1"/>
    </xf>
    <xf borderId="3" fillId="0" fontId="6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shrinkToFit="0" vertical="bottom" wrapText="1"/>
    </xf>
    <xf borderId="8" fillId="3" fontId="2" numFmtId="0" xfId="0" applyAlignment="1" applyBorder="1" applyFill="1" applyFont="1">
      <alignment horizontal="center" shrinkToFit="0" vertical="bottom" wrapText="0"/>
    </xf>
    <xf borderId="3" fillId="0" fontId="2" numFmtId="0" xfId="0" applyAlignment="1" applyBorder="1" applyFont="1">
      <alignment horizontal="left" shrinkToFit="0" vertical="bottom" wrapText="1"/>
    </xf>
    <xf borderId="8" fillId="3" fontId="2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horizontal="center" shrinkToFit="0" vertical="bottom" wrapText="1"/>
    </xf>
    <xf borderId="3" fillId="0" fontId="2" numFmtId="0" xfId="0" applyAlignment="1" applyBorder="1" applyFont="1">
      <alignment shrinkToFit="0" vertical="bottom" wrapText="1"/>
    </xf>
    <xf borderId="3" fillId="0" fontId="2" numFmtId="0" xfId="0" applyAlignment="1" applyBorder="1" applyFont="1">
      <alignment horizontal="center" shrinkToFit="0" vertical="center" wrapText="0"/>
    </xf>
    <xf borderId="3" fillId="0" fontId="2" numFmtId="10" xfId="0" applyAlignment="1" applyBorder="1" applyFont="1" applyNumberFormat="1">
      <alignment horizontal="center" shrinkToFit="0" vertical="center" wrapText="0"/>
    </xf>
    <xf borderId="9" fillId="0" fontId="2" numFmtId="0" xfId="0" applyAlignment="1" applyBorder="1" applyFont="1">
      <alignment horizontal="center" shrinkToFit="0" vertical="center" wrapText="1"/>
    </xf>
    <xf borderId="10" fillId="0" fontId="5" numFmtId="0" xfId="0" applyBorder="1" applyFont="1"/>
    <xf borderId="1" fillId="0" fontId="2" numFmtId="164" xfId="0" applyAlignment="1" applyBorder="1" applyFont="1" applyNumberFormat="1">
      <alignment horizontal="center" shrinkToFit="0" vertical="bottom" wrapText="0"/>
    </xf>
    <xf borderId="11" fillId="0" fontId="5" numFmtId="0" xfId="0" applyBorder="1" applyFont="1"/>
    <xf borderId="12" fillId="0" fontId="5" numFmtId="0" xfId="0" applyBorder="1" applyFont="1"/>
    <xf borderId="0" fillId="0" fontId="2" numFmtId="0" xfId="0" applyAlignment="1" applyFont="1">
      <alignment horizontal="center" shrinkToFit="0" vertical="center" wrapText="1"/>
    </xf>
    <xf borderId="1" fillId="0" fontId="2" numFmtId="165" xfId="0" applyAlignment="1" applyBorder="1" applyFont="1" applyNumberFormat="1">
      <alignment horizontal="center" shrinkToFit="0" vertical="bottom" wrapText="0"/>
    </xf>
    <xf borderId="13" fillId="0" fontId="2" numFmtId="0" xfId="0" applyAlignment="1" applyBorder="1" applyFont="1">
      <alignment shrinkToFit="0" vertical="bottom" wrapText="0"/>
    </xf>
    <xf borderId="14" fillId="0" fontId="5" numFmtId="0" xfId="0" applyBorder="1" applyFont="1"/>
    <xf borderId="15" fillId="0" fontId="5" numFmtId="0" xfId="0" applyBorder="1" applyFont="1"/>
    <xf borderId="16" fillId="0" fontId="5" numFmtId="0" xfId="0" applyBorder="1" applyFont="1"/>
    <xf borderId="17" fillId="0" fontId="5" numFmtId="0" xfId="0" applyBorder="1" applyFont="1"/>
    <xf borderId="18" fillId="0" fontId="5" numFmtId="0" xfId="0" applyBorder="1" applyFont="1"/>
    <xf borderId="0" fillId="0" fontId="7" numFmtId="0" xfId="0" applyAlignment="1" applyFont="1">
      <alignment horizontal="center" shrinkToFit="0" vertical="bottom" wrapText="1"/>
    </xf>
    <xf borderId="19" fillId="0" fontId="5" numFmtId="0" xfId="0" applyBorder="1" applyFont="1"/>
    <xf borderId="0" fillId="0" fontId="8" numFmtId="0" xfId="0" applyAlignment="1" applyFont="1">
      <alignment shrinkToFit="0" vertical="bottom" wrapText="0"/>
    </xf>
    <xf borderId="20" fillId="0" fontId="5" numFmtId="0" xfId="0" applyBorder="1" applyFont="1"/>
    <xf borderId="0" fillId="0" fontId="2" numFmtId="164" xfId="0" applyAlignment="1" applyFont="1" applyNumberFormat="1">
      <alignment shrinkToFit="0" vertical="bottom" wrapText="0"/>
    </xf>
    <xf borderId="1" fillId="0" fontId="6" numFmtId="0" xfId="0" applyAlignment="1" applyBorder="1" applyFont="1">
      <alignment horizontal="center" shrinkToFit="0" vertical="bottom" wrapText="0"/>
    </xf>
    <xf borderId="3" fillId="0" fontId="6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19</xdr:row>
      <xdr:rowOff>9525</xdr:rowOff>
    </xdr:from>
    <xdr:ext cx="85725" cy="95250"/>
    <xdr:pic>
      <xdr:nvPicPr>
        <xdr:cNvPr descr="К началу страницы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E6FF"/>
    <pageSetUpPr/>
  </sheetPr>
  <sheetViews>
    <sheetView workbookViewId="0"/>
  </sheetViews>
  <sheetFormatPr customHeight="1" defaultColWidth="14.43" defaultRowHeight="15.0"/>
  <cols>
    <col customWidth="1" min="1" max="1" width="27.57"/>
    <col customWidth="1" min="2" max="2" width="14.57"/>
    <col customWidth="1" min="3" max="3" width="8.14"/>
    <col customWidth="1" min="4" max="10" width="10.29"/>
    <col customWidth="1" min="11" max="26" width="8.71"/>
  </cols>
  <sheetData>
    <row r="1" ht="12.75" customHeight="1"/>
    <row r="2" ht="29.25" customHeight="1">
      <c r="A2" s="2" t="s">
        <v>0</v>
      </c>
    </row>
    <row r="3" ht="53.25" customHeight="1">
      <c r="A3" s="2" t="s">
        <v>2</v>
      </c>
    </row>
    <row r="4" ht="8.25" customHeight="1"/>
    <row r="5" ht="12.75" customHeight="1">
      <c r="A5" s="2" t="s">
        <v>3</v>
      </c>
    </row>
    <row r="6" ht="12.75" customHeight="1"/>
    <row r="7" ht="12.75" customHeight="1">
      <c r="A7" s="2" t="s">
        <v>4</v>
      </c>
    </row>
    <row r="8" ht="12.75" customHeight="1"/>
    <row r="9" ht="12.75" customHeight="1">
      <c r="A9" s="2" t="s">
        <v>5</v>
      </c>
    </row>
    <row r="10" ht="12.75" customHeight="1"/>
    <row r="11" ht="12.75" customHeight="1"/>
    <row r="12" ht="12.75" customHeight="1"/>
    <row r="13" ht="12.75" customHeight="1"/>
    <row r="14" ht="12.75" customHeight="1"/>
    <row r="15" ht="52.5" customHeight="1">
      <c r="A15" s="2" t="s">
        <v>7</v>
      </c>
    </row>
    <row r="16" ht="12.75" customHeight="1"/>
    <row r="17" ht="12.75" customHeight="1">
      <c r="A17" s="7" t="s">
        <v>8</v>
      </c>
    </row>
    <row r="18" ht="53.25" customHeight="1">
      <c r="A18" s="2" t="s">
        <v>12</v>
      </c>
    </row>
    <row r="19" ht="12.75" customHeight="1"/>
    <row r="20" ht="12.75" customHeight="1">
      <c r="A20" s="7" t="s">
        <v>14</v>
      </c>
    </row>
    <row r="21" ht="24.75" customHeight="1">
      <c r="A21" s="2" t="s">
        <v>15</v>
      </c>
    </row>
    <row r="22" ht="12.75" customHeight="1"/>
    <row r="23" ht="12.75" customHeight="1">
      <c r="A23" s="7" t="s">
        <v>16</v>
      </c>
    </row>
    <row r="24" ht="15.0" customHeight="1">
      <c r="A24" s="2" t="s">
        <v>17</v>
      </c>
    </row>
    <row r="25" ht="12.75" customHeight="1"/>
    <row r="26" ht="12.75" customHeight="1">
      <c r="A26" s="7" t="s">
        <v>18</v>
      </c>
    </row>
    <row r="27" ht="26.25" customHeight="1">
      <c r="A27" s="2" t="s">
        <v>19</v>
      </c>
    </row>
    <row r="28" ht="12.75" customHeight="1"/>
    <row r="29" ht="12.75" customHeight="1">
      <c r="A29" s="11" t="s">
        <v>20</v>
      </c>
      <c r="B29" s="11" t="s">
        <v>21</v>
      </c>
      <c r="C29" s="11" t="s">
        <v>22</v>
      </c>
    </row>
    <row r="30" ht="12.75" customHeight="1">
      <c r="A30" s="13" t="s">
        <v>23</v>
      </c>
      <c r="B30" s="15" t="s">
        <v>24</v>
      </c>
      <c r="C30" s="15" t="s">
        <v>26</v>
      </c>
    </row>
    <row r="31" ht="12.75" customHeight="1">
      <c r="A31" s="16" t="s">
        <v>27</v>
      </c>
      <c r="B31" s="15" t="s">
        <v>29</v>
      </c>
      <c r="C31" s="15" t="s">
        <v>30</v>
      </c>
    </row>
    <row r="32" ht="12.75" customHeight="1">
      <c r="A32" s="17"/>
      <c r="B32" s="15" t="s">
        <v>32</v>
      </c>
      <c r="C32" s="15" t="s">
        <v>33</v>
      </c>
    </row>
    <row r="33" ht="12.75" customHeight="1">
      <c r="A33" s="13" t="s">
        <v>35</v>
      </c>
      <c r="B33" s="15" t="s">
        <v>37</v>
      </c>
      <c r="C33" s="15" t="s">
        <v>38</v>
      </c>
    </row>
    <row r="34" ht="12.75" customHeight="1">
      <c r="A34" s="13" t="s">
        <v>39</v>
      </c>
      <c r="B34" s="15" t="s">
        <v>41</v>
      </c>
      <c r="C34" s="19" t="s">
        <v>43</v>
      </c>
    </row>
    <row r="35" ht="12.75" customHeight="1">
      <c r="A35" s="13" t="s">
        <v>45</v>
      </c>
      <c r="B35" s="15" t="s">
        <v>47</v>
      </c>
      <c r="C35" s="20">
        <v>0.2</v>
      </c>
    </row>
    <row r="36" ht="12.75" customHeight="1">
      <c r="A36" s="13" t="s">
        <v>49</v>
      </c>
      <c r="B36" s="15" t="s">
        <v>51</v>
      </c>
      <c r="C36" s="15" t="s">
        <v>52</v>
      </c>
    </row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1">
    <mergeCell ref="A21:J21"/>
    <mergeCell ref="A24:J24"/>
    <mergeCell ref="A27:J27"/>
    <mergeCell ref="A31:A32"/>
    <mergeCell ref="A2:J2"/>
    <mergeCell ref="A3:J3"/>
    <mergeCell ref="A5:J5"/>
    <mergeCell ref="A7:J7"/>
    <mergeCell ref="A9:J9"/>
    <mergeCell ref="A15:J15"/>
    <mergeCell ref="A18:J18"/>
  </mergeCells>
  <printOptions/>
  <pageMargins bottom="1.05277777777778" footer="0.0" header="0.0" left="0.7875" right="0.7875" top="1.05277777777778"/>
  <pageSetup paperSize="9" orientation="portrait"/>
  <headerFooter>
    <oddHeader>&amp;C&amp;A</oddHeader>
    <oddFooter>&amp;CСтраница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4.43" defaultRowHeight="15.0"/>
  <cols>
    <col customWidth="1" min="1" max="1" width="14.29"/>
    <col customWidth="1" min="2" max="2" width="15.43"/>
    <col customWidth="1" min="3" max="3" width="13.86"/>
    <col customWidth="1" min="4" max="4" width="13.0"/>
    <col customWidth="1" min="5" max="5" width="15.43"/>
    <col customWidth="1" min="6" max="6" width="12.43"/>
    <col customWidth="1" min="7" max="14" width="10.29"/>
    <col customWidth="1" min="15" max="26" width="8.71"/>
  </cols>
  <sheetData>
    <row r="1" ht="12.75" customHeight="1">
      <c r="A1" s="1"/>
      <c r="C1" s="4"/>
      <c r="D1" s="5"/>
      <c r="E1" s="5"/>
    </row>
    <row r="2" ht="12.75" customHeight="1">
      <c r="A2" s="6" t="s">
        <v>10</v>
      </c>
      <c r="C2" s="4"/>
      <c r="D2" s="5"/>
      <c r="E2" s="5"/>
    </row>
    <row r="3" ht="12.75" customHeight="1">
      <c r="C3" s="4"/>
      <c r="D3" s="5"/>
      <c r="E3" s="5"/>
    </row>
    <row r="4" ht="12.75" customHeight="1">
      <c r="A4" s="10" t="s">
        <v>13</v>
      </c>
      <c r="B4" s="9"/>
      <c r="C4" s="12"/>
      <c r="D4" s="14">
        <v>3.0</v>
      </c>
      <c r="E4" s="14"/>
    </row>
    <row r="5" ht="12.75" customHeight="1">
      <c r="A5" s="10" t="s">
        <v>28</v>
      </c>
      <c r="B5" s="9"/>
      <c r="C5" s="12"/>
      <c r="D5" s="14">
        <f>D4^2</f>
        <v>9</v>
      </c>
      <c r="E5" s="18" t="s">
        <v>34</v>
      </c>
    </row>
    <row r="6" ht="12.75" customHeight="1"/>
    <row r="7" ht="12.75" customHeight="1">
      <c r="A7" s="6" t="s">
        <v>40</v>
      </c>
    </row>
    <row r="8" ht="12.75" customHeight="1"/>
    <row r="9" ht="12.75" customHeight="1">
      <c r="A9" s="10" t="s">
        <v>44</v>
      </c>
      <c r="B9" s="9"/>
      <c r="C9" s="12"/>
      <c r="D9" s="14">
        <v>3.0</v>
      </c>
      <c r="E9" s="14"/>
    </row>
    <row r="10" ht="12.75" customHeight="1">
      <c r="A10" s="10" t="s">
        <v>48</v>
      </c>
      <c r="B10" s="9"/>
      <c r="C10" s="12"/>
      <c r="D10" s="14">
        <f>D9^3</f>
        <v>27</v>
      </c>
      <c r="E10" s="14" t="s">
        <v>53</v>
      </c>
    </row>
    <row r="11" ht="12.75" customHeight="1">
      <c r="A11" s="10" t="s">
        <v>54</v>
      </c>
      <c r="B11" s="9"/>
      <c r="C11" s="12"/>
      <c r="D11" s="14">
        <f>6*(D9^2)</f>
        <v>54</v>
      </c>
      <c r="E11" s="14" t="s">
        <v>34</v>
      </c>
    </row>
    <row r="12" ht="12.75" customHeight="1"/>
    <row r="13" ht="12.75" customHeight="1">
      <c r="A13" s="6" t="s">
        <v>57</v>
      </c>
    </row>
    <row r="14" ht="12.75" customHeight="1"/>
    <row r="15" ht="12.75" customHeight="1">
      <c r="A15" s="10" t="s">
        <v>58</v>
      </c>
      <c r="B15" s="9"/>
      <c r="C15" s="12"/>
      <c r="D15" s="14">
        <v>1.0</v>
      </c>
      <c r="E15" s="21"/>
    </row>
    <row r="16" ht="12.75" customHeight="1">
      <c r="A16" s="10" t="s">
        <v>61</v>
      </c>
      <c r="B16" s="9"/>
      <c r="C16" s="12"/>
      <c r="D16" s="14">
        <v>5.0</v>
      </c>
      <c r="E16" s="21"/>
    </row>
    <row r="17" ht="12.75" customHeight="1">
      <c r="A17" s="10" t="s">
        <v>62</v>
      </c>
      <c r="B17" s="9"/>
      <c r="C17" s="12"/>
      <c r="D17" s="14">
        <f>D16/D15</f>
        <v>5</v>
      </c>
      <c r="E17" s="21"/>
    </row>
    <row r="18" ht="12.75" customHeight="1"/>
    <row r="19" ht="12.75" customHeight="1">
      <c r="A19" s="6" t="s">
        <v>63</v>
      </c>
    </row>
    <row r="20" ht="12.75" customHeight="1"/>
    <row r="21" ht="12.75" customHeight="1">
      <c r="A21" s="10" t="s">
        <v>64</v>
      </c>
      <c r="B21" s="9"/>
      <c r="C21" s="12"/>
      <c r="D21" s="14">
        <v>10.0</v>
      </c>
      <c r="E21" s="21"/>
    </row>
    <row r="22" ht="12.75" customHeight="1">
      <c r="A22" s="10" t="s">
        <v>67</v>
      </c>
      <c r="B22" s="9"/>
      <c r="C22" s="12"/>
      <c r="D22" s="14">
        <f>D21*8</f>
        <v>80</v>
      </c>
      <c r="E22" s="21"/>
    </row>
    <row r="23" ht="12.75" customHeight="1">
      <c r="A23" s="10" t="s">
        <v>68</v>
      </c>
      <c r="B23" s="9"/>
      <c r="C23" s="12"/>
      <c r="D23" s="14">
        <f>D21/1000</f>
        <v>0.01</v>
      </c>
      <c r="E23" s="21"/>
    </row>
    <row r="24" ht="12.75" customHeight="1">
      <c r="A24" s="10" t="s">
        <v>72</v>
      </c>
      <c r="B24" s="9"/>
      <c r="C24" s="12"/>
      <c r="D24" s="14">
        <f>D21/1000000</f>
        <v>0.00001</v>
      </c>
      <c r="E24" s="21"/>
    </row>
    <row r="25" ht="12.75" customHeight="1"/>
    <row r="26" ht="50.25" customHeight="1">
      <c r="A26" s="24" t="s">
        <v>73</v>
      </c>
    </row>
    <row r="27" ht="12.75" customHeight="1"/>
    <row r="28" ht="12.75" customHeight="1">
      <c r="A28" s="26" t="s">
        <v>75</v>
      </c>
      <c r="B28" s="26" t="s">
        <v>78</v>
      </c>
      <c r="C28" s="26" t="s">
        <v>79</v>
      </c>
      <c r="D28" s="26" t="s">
        <v>80</v>
      </c>
      <c r="E28" s="26" t="s">
        <v>81</v>
      </c>
      <c r="F28" s="26" t="s">
        <v>82</v>
      </c>
      <c r="G28" s="27"/>
    </row>
    <row r="29" ht="12.75" customHeight="1">
      <c r="A29" s="14"/>
      <c r="B29" s="14"/>
      <c r="C29" s="14"/>
      <c r="D29" s="14"/>
      <c r="E29" s="14"/>
      <c r="F29" s="14"/>
    </row>
    <row r="30" ht="12.75" customHeight="1"/>
    <row r="31" ht="12.75" customHeight="1">
      <c r="A31" s="28" t="s">
        <v>75</v>
      </c>
      <c r="B31" s="28" t="s">
        <v>78</v>
      </c>
      <c r="C31" s="28" t="s">
        <v>79</v>
      </c>
      <c r="D31" s="28" t="s">
        <v>80</v>
      </c>
      <c r="E31" s="28" t="s">
        <v>81</v>
      </c>
      <c r="F31" s="28" t="s">
        <v>82</v>
      </c>
    </row>
    <row r="32" ht="12.75" customHeight="1">
      <c r="A32" s="30">
        <v>10000.0</v>
      </c>
      <c r="B32" s="30">
        <f>0.4*A32</f>
        <v>4000</v>
      </c>
      <c r="C32" s="30">
        <f>0.13*(A32-3200-D32)</f>
        <v>871</v>
      </c>
      <c r="D32" s="30">
        <f>0.01*A32</f>
        <v>100</v>
      </c>
      <c r="E32" s="30">
        <f>0.01*A32</f>
        <v>100</v>
      </c>
      <c r="F32" s="30">
        <f>A32-B32-C32-D32-E32</f>
        <v>4929</v>
      </c>
    </row>
    <row r="33" ht="12.75" customHeight="1"/>
    <row r="34" ht="70.5" customHeight="1">
      <c r="A34" s="24" t="s">
        <v>95</v>
      </c>
    </row>
    <row r="35" ht="12.75" customHeight="1"/>
    <row r="36" ht="39.75" customHeight="1">
      <c r="A36" s="24" t="s">
        <v>96</v>
      </c>
    </row>
    <row r="37" ht="12.75" customHeight="1"/>
    <row r="38" ht="24.75" customHeight="1">
      <c r="A38" s="32" t="s">
        <v>97</v>
      </c>
      <c r="B38" s="10" t="s">
        <v>101</v>
      </c>
      <c r="C38" s="12"/>
      <c r="D38" s="10" t="s">
        <v>103</v>
      </c>
      <c r="E38" s="12"/>
      <c r="F38" s="10" t="s">
        <v>104</v>
      </c>
      <c r="G38" s="12"/>
    </row>
    <row r="39" ht="12.75" customHeight="1">
      <c r="A39" s="14"/>
      <c r="B39" s="33" t="s">
        <v>106</v>
      </c>
      <c r="C39" s="33" t="s">
        <v>109</v>
      </c>
      <c r="D39" s="33" t="s">
        <v>106</v>
      </c>
      <c r="E39" s="33" t="s">
        <v>109</v>
      </c>
      <c r="F39" s="33" t="s">
        <v>106</v>
      </c>
      <c r="G39" s="33" t="s">
        <v>109</v>
      </c>
    </row>
    <row r="40" ht="12.75" customHeight="1">
      <c r="A40" s="33" t="s">
        <v>111</v>
      </c>
      <c r="B40" s="33">
        <v>100.41</v>
      </c>
      <c r="C40" s="34">
        <f>(B40/B42)*C42</f>
        <v>0.3936875123</v>
      </c>
      <c r="D40" s="33">
        <v>48.43</v>
      </c>
      <c r="E40" s="34">
        <f>(D40/D42)*E42</f>
        <v>0.1898843364</v>
      </c>
      <c r="F40" s="33">
        <f t="shared" ref="F40:F42" si="1">B40+D40</f>
        <v>148.84</v>
      </c>
      <c r="G40" s="34">
        <f>(F40/F42)*G42</f>
        <v>0.2917859243</v>
      </c>
    </row>
    <row r="41" ht="12.75" customHeight="1">
      <c r="A41" s="33" t="s">
        <v>115</v>
      </c>
      <c r="B41" s="33">
        <v>154.64</v>
      </c>
      <c r="C41" s="34">
        <f>(B41/B42)*C42</f>
        <v>0.6063124877</v>
      </c>
      <c r="D41" s="33">
        <v>206.62</v>
      </c>
      <c r="E41" s="34">
        <f>(D41/D42)*E42</f>
        <v>0.8101156636</v>
      </c>
      <c r="F41" s="33">
        <f t="shared" si="1"/>
        <v>361.26</v>
      </c>
      <c r="G41" s="34">
        <f>(F41/F42)*G42</f>
        <v>0.7082140757</v>
      </c>
    </row>
    <row r="42" ht="12.75" customHeight="1">
      <c r="A42" s="33" t="s">
        <v>120</v>
      </c>
      <c r="B42" s="33">
        <f>B40+B41</f>
        <v>255.05</v>
      </c>
      <c r="C42" s="34">
        <f>1</f>
        <v>1</v>
      </c>
      <c r="D42" s="33">
        <f>D40+D41</f>
        <v>255.05</v>
      </c>
      <c r="E42" s="34">
        <v>1.0</v>
      </c>
      <c r="F42" s="33">
        <f t="shared" si="1"/>
        <v>510.1</v>
      </c>
      <c r="G42" s="34">
        <v>1.0</v>
      </c>
    </row>
    <row r="43" ht="12.75" customHeight="1"/>
    <row r="44" ht="12.75" customHeight="1">
      <c r="A44" s="6" t="s">
        <v>124</v>
      </c>
    </row>
    <row r="45" ht="12.75" customHeight="1"/>
    <row r="46" ht="12.75" customHeight="1">
      <c r="A46" s="10" t="s">
        <v>126</v>
      </c>
      <c r="B46" s="9"/>
      <c r="C46" s="9"/>
      <c r="D46" s="9"/>
      <c r="E46" s="12"/>
    </row>
    <row r="47" ht="12.75" customHeight="1">
      <c r="A47" s="18" t="s">
        <v>127</v>
      </c>
      <c r="B47" s="10" t="s">
        <v>128</v>
      </c>
      <c r="C47" s="12"/>
      <c r="D47" s="35" t="s">
        <v>130</v>
      </c>
      <c r="E47" s="36"/>
    </row>
    <row r="48" ht="12.75" customHeight="1">
      <c r="A48" s="18"/>
      <c r="B48" s="18" t="s">
        <v>132</v>
      </c>
      <c r="C48" s="18" t="s">
        <v>133</v>
      </c>
      <c r="D48" s="38"/>
      <c r="E48" s="39"/>
    </row>
    <row r="49" ht="12.75" customHeight="1">
      <c r="A49" s="18" t="s">
        <v>135</v>
      </c>
      <c r="B49" s="18">
        <f>B51-B50</f>
        <v>11</v>
      </c>
      <c r="C49" s="18">
        <v>14.0</v>
      </c>
      <c r="D49" s="8">
        <f>B49+C49</f>
        <v>25</v>
      </c>
      <c r="E49" s="12"/>
    </row>
    <row r="50" ht="12.75" customHeight="1">
      <c r="A50" s="18" t="s">
        <v>137</v>
      </c>
      <c r="B50" s="18">
        <v>13.0</v>
      </c>
      <c r="C50" s="18">
        <f>D50-B50</f>
        <v>13</v>
      </c>
      <c r="D50" s="8">
        <v>26.0</v>
      </c>
      <c r="E50" s="12"/>
    </row>
    <row r="51" ht="12.75" customHeight="1">
      <c r="A51" s="18" t="s">
        <v>120</v>
      </c>
      <c r="B51" s="18">
        <v>24.0</v>
      </c>
      <c r="C51" s="18">
        <f>C49+C50</f>
        <v>27</v>
      </c>
      <c r="D51" s="8">
        <f>B51+C51</f>
        <v>51</v>
      </c>
      <c r="E51" s="12"/>
    </row>
    <row r="52" ht="12.75" customHeight="1"/>
    <row r="53" ht="23.25" customHeight="1">
      <c r="A53" s="24" t="s">
        <v>140</v>
      </c>
    </row>
    <row r="54" ht="12.75" customHeight="1"/>
    <row r="55" ht="12.75" customHeight="1">
      <c r="A55" s="42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4"/>
    </row>
    <row r="56" ht="12.75" customHeight="1">
      <c r="A56" s="45"/>
      <c r="N56" s="46"/>
    </row>
    <row r="57" ht="12.75" customHeight="1">
      <c r="A57" s="45"/>
      <c r="N57" s="46"/>
    </row>
    <row r="58" ht="12.75" customHeight="1">
      <c r="A58" s="45"/>
      <c r="N58" s="46"/>
    </row>
    <row r="59" ht="12.75" customHeight="1">
      <c r="A59" s="47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51"/>
    </row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6">
    <mergeCell ref="A4:C4"/>
    <mergeCell ref="A5:C5"/>
    <mergeCell ref="A9:C9"/>
    <mergeCell ref="A10:C10"/>
    <mergeCell ref="A11:C11"/>
    <mergeCell ref="A15:C15"/>
    <mergeCell ref="A16:C16"/>
    <mergeCell ref="A17:C17"/>
    <mergeCell ref="A21:C21"/>
    <mergeCell ref="A22:C22"/>
    <mergeCell ref="A23:C23"/>
    <mergeCell ref="A24:C24"/>
    <mergeCell ref="A26:K26"/>
    <mergeCell ref="A34:K34"/>
    <mergeCell ref="D49:E49"/>
    <mergeCell ref="D50:E50"/>
    <mergeCell ref="D51:E51"/>
    <mergeCell ref="A53:K53"/>
    <mergeCell ref="A55:N59"/>
    <mergeCell ref="A36:K36"/>
    <mergeCell ref="B38:C38"/>
    <mergeCell ref="D38:E38"/>
    <mergeCell ref="F38:G38"/>
    <mergeCell ref="A46:E46"/>
    <mergeCell ref="B47:C47"/>
    <mergeCell ref="D47:E48"/>
  </mergeCells>
  <printOptions/>
  <pageMargins bottom="1.05277777777778" footer="0.0" header="0.0" left="0.7875" right="0.7875" top="1.05277777777778"/>
  <pageSetup paperSize="9" orientation="portrait"/>
  <headerFooter>
    <oddHeader>&amp;C&amp;A</oddHeader>
    <oddFooter>&amp;CСтраница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CCCC"/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13.71"/>
    <col customWidth="1" min="3" max="3" width="10.29"/>
    <col customWidth="1" min="4" max="5" width="12.0"/>
    <col customWidth="1" min="6" max="16" width="10.29"/>
    <col customWidth="1" min="17" max="26" width="8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>
      <c r="A18" s="3" t="s">
        <v>1</v>
      </c>
      <c r="B18" s="3"/>
      <c r="C18" s="3"/>
      <c r="D18" s="3"/>
      <c r="E18" s="3"/>
    </row>
    <row r="19" ht="12.75" customHeight="1">
      <c r="A19" s="3" t="s">
        <v>6</v>
      </c>
      <c r="B19" s="3"/>
      <c r="C19" s="3"/>
      <c r="D19" s="3"/>
      <c r="E19" s="3"/>
    </row>
    <row r="20" ht="12.75" customHeight="1"/>
    <row r="21" ht="12.75" customHeight="1">
      <c r="A21" s="6" t="s">
        <v>9</v>
      </c>
    </row>
    <row r="22" ht="12.75" customHeight="1">
      <c r="A22" s="8" t="s">
        <v>11</v>
      </c>
      <c r="B22" s="9"/>
      <c r="C22" s="12"/>
      <c r="D22" s="14">
        <v>72.0</v>
      </c>
    </row>
    <row r="23" ht="12.75" customHeight="1">
      <c r="A23" s="8" t="s">
        <v>25</v>
      </c>
      <c r="B23" s="9"/>
      <c r="C23" s="12"/>
      <c r="D23" s="14">
        <f>ROUNDDOWN(D22/10,0)</f>
        <v>7</v>
      </c>
    </row>
    <row r="24" ht="12.75" customHeight="1">
      <c r="A24" s="8" t="s">
        <v>31</v>
      </c>
      <c r="B24" s="9"/>
      <c r="C24" s="12"/>
      <c r="D24" s="14">
        <f>MOD(D22,10)</f>
        <v>2</v>
      </c>
    </row>
    <row r="25" ht="12.75" customHeight="1">
      <c r="A25" s="8" t="s">
        <v>36</v>
      </c>
      <c r="B25" s="9"/>
      <c r="C25" s="12"/>
      <c r="D25" s="14">
        <f>SUM(D23,D24)</f>
        <v>9</v>
      </c>
    </row>
    <row r="26" ht="12.75" customHeight="1">
      <c r="A26" s="8" t="s">
        <v>42</v>
      </c>
      <c r="B26" s="9"/>
      <c r="C26" s="12"/>
      <c r="D26" s="14">
        <f>PRODUCT(D23,D24)</f>
        <v>14</v>
      </c>
    </row>
    <row r="27" ht="12.75" customHeight="1"/>
    <row r="28" ht="12.75" customHeight="1">
      <c r="A28" s="6" t="s">
        <v>46</v>
      </c>
    </row>
    <row r="29" ht="12.75" customHeight="1"/>
    <row r="30" ht="12.75" customHeight="1">
      <c r="A30" s="8" t="s">
        <v>11</v>
      </c>
      <c r="B30" s="9"/>
      <c r="C30" s="12"/>
      <c r="D30" s="14">
        <v>56.0</v>
      </c>
    </row>
    <row r="31" ht="12.75" customHeight="1">
      <c r="A31" s="8" t="s">
        <v>50</v>
      </c>
      <c r="B31" s="9"/>
      <c r="C31" s="12"/>
      <c r="D31" s="14">
        <f>MOD(D30,10)*10+ROUNDDOWN(D30/10,)</f>
        <v>65</v>
      </c>
    </row>
    <row r="32" ht="12.75" customHeight="1"/>
    <row r="33" ht="12.75" customHeight="1">
      <c r="A33" s="6" t="s">
        <v>55</v>
      </c>
    </row>
    <row r="34" ht="12.75" customHeight="1"/>
    <row r="35" ht="12.75" customHeight="1">
      <c r="A35" s="8" t="s">
        <v>56</v>
      </c>
      <c r="B35" s="9"/>
      <c r="C35" s="12"/>
      <c r="D35" s="14">
        <v>456.0</v>
      </c>
    </row>
    <row r="36" ht="12.75" customHeight="1">
      <c r="A36" s="8" t="s">
        <v>59</v>
      </c>
      <c r="B36" s="9"/>
      <c r="C36" s="12"/>
      <c r="D36" s="14">
        <f>MOD(D35,100)*10+ROUNDDOWN(D35/100,0)</f>
        <v>564</v>
      </c>
    </row>
    <row r="37" ht="12.75" customHeight="1"/>
    <row r="38" ht="12.75" customHeight="1">
      <c r="A38" s="6" t="s">
        <v>60</v>
      </c>
    </row>
    <row r="39" ht="12.75" customHeight="1"/>
    <row r="40" ht="12.75" customHeight="1">
      <c r="A40" s="8" t="s">
        <v>56</v>
      </c>
      <c r="B40" s="9"/>
      <c r="C40" s="12"/>
      <c r="D40" s="14">
        <v>985.0</v>
      </c>
    </row>
    <row r="41" ht="12.75" customHeight="1">
      <c r="A41" s="8" t="s">
        <v>59</v>
      </c>
      <c r="B41" s="9"/>
      <c r="C41" s="12"/>
      <c r="D41" s="14">
        <f>MOD(D40,10)*100+ROUNDDOWN(D40/10,0)</f>
        <v>598</v>
      </c>
    </row>
    <row r="42" ht="12.75" customHeight="1"/>
    <row r="43" ht="12.75" customHeight="1">
      <c r="A43" s="6" t="s">
        <v>65</v>
      </c>
    </row>
    <row r="44" ht="12.75" customHeight="1"/>
    <row r="45" ht="12.75" customHeight="1">
      <c r="A45" s="8" t="s">
        <v>66</v>
      </c>
      <c r="B45" s="9"/>
      <c r="C45" s="12"/>
      <c r="D45" s="14">
        <v>2345.0</v>
      </c>
    </row>
    <row r="46" ht="12.75" customHeight="1">
      <c r="A46" s="8" t="s">
        <v>59</v>
      </c>
      <c r="B46" s="9"/>
      <c r="C46" s="12"/>
      <c r="D46" s="14">
        <f>ROUNDDOWN(MOD(D45,1000)/100,0)</f>
        <v>3</v>
      </c>
    </row>
    <row r="47" ht="12.75" customHeight="1"/>
    <row r="48" ht="12.75" customHeight="1">
      <c r="A48" s="3" t="s">
        <v>69</v>
      </c>
    </row>
    <row r="49" ht="12.75" customHeight="1"/>
    <row r="50" ht="12.75" customHeight="1">
      <c r="A50" s="6" t="s">
        <v>70</v>
      </c>
    </row>
    <row r="51" ht="12.75" customHeight="1"/>
    <row r="52" ht="16.5" customHeight="1">
      <c r="A52" s="22" t="s">
        <v>71</v>
      </c>
      <c r="B52" s="9"/>
      <c r="C52" s="12"/>
      <c r="D52" s="23">
        <v>3600.0</v>
      </c>
    </row>
    <row r="53" ht="26.25" customHeight="1">
      <c r="A53" s="25" t="s">
        <v>74</v>
      </c>
      <c r="B53" s="9"/>
      <c r="C53" s="12"/>
      <c r="D53" s="23">
        <f>ROUNDDOWN(D52/3600,0)</f>
        <v>1</v>
      </c>
      <c r="F53" s="24" t="s">
        <v>76</v>
      </c>
    </row>
    <row r="54" ht="28.5" customHeight="1">
      <c r="A54" s="25" t="s">
        <v>77</v>
      </c>
      <c r="B54" s="9"/>
      <c r="C54" s="12"/>
      <c r="D54" s="23">
        <f>MOD(D52,3600)</f>
        <v>0</v>
      </c>
      <c r="F54" s="24" t="s">
        <v>83</v>
      </c>
    </row>
    <row r="55" ht="39.75" customHeight="1">
      <c r="A55" s="25" t="s">
        <v>84</v>
      </c>
      <c r="B55" s="9"/>
      <c r="C55" s="12"/>
      <c r="D55" s="23">
        <f>MOD(D52,3600)/60</f>
        <v>0</v>
      </c>
      <c r="F55" s="24"/>
    </row>
    <row r="56" ht="27.0" customHeight="1">
      <c r="A56" s="25" t="s">
        <v>85</v>
      </c>
      <c r="B56" s="9"/>
      <c r="C56" s="12"/>
      <c r="D56" s="29">
        <f>MOD(D52,60)</f>
        <v>0</v>
      </c>
      <c r="F56" s="24"/>
    </row>
    <row r="57" ht="39.0" customHeight="1">
      <c r="A57" s="25" t="s">
        <v>86</v>
      </c>
      <c r="B57" s="9"/>
      <c r="C57" s="12"/>
      <c r="D57" s="14">
        <f>MOD(D52,30)</f>
        <v>0</v>
      </c>
      <c r="F57" s="24"/>
    </row>
    <row r="58" ht="12.75" customHeight="1"/>
    <row r="59" ht="12.75" customHeight="1">
      <c r="A59" s="3" t="s">
        <v>87</v>
      </c>
    </row>
    <row r="60" ht="12.75" customHeight="1">
      <c r="A60" s="3"/>
    </row>
    <row r="61" ht="12.75" customHeight="1">
      <c r="A61" s="6" t="s">
        <v>9</v>
      </c>
    </row>
    <row r="62" ht="12.75" customHeight="1">
      <c r="A62" s="8" t="s">
        <v>88</v>
      </c>
      <c r="B62" s="12"/>
      <c r="C62" s="8" t="s">
        <v>89</v>
      </c>
      <c r="D62" s="12"/>
    </row>
    <row r="63" ht="12.75" customHeight="1">
      <c r="A63" s="8" t="s">
        <v>90</v>
      </c>
      <c r="B63" s="12"/>
      <c r="C63" s="8" t="s">
        <v>91</v>
      </c>
      <c r="D63" s="12"/>
    </row>
    <row r="64" ht="12.75" customHeight="1">
      <c r="A64" s="8" t="s">
        <v>92</v>
      </c>
      <c r="B64" s="12"/>
      <c r="C64" s="8" t="s">
        <v>93</v>
      </c>
      <c r="D64" s="12"/>
    </row>
    <row r="65" ht="27.75" customHeight="1">
      <c r="A65" s="31" t="s">
        <v>94</v>
      </c>
      <c r="B65" s="12"/>
      <c r="C65" s="31" t="str">
        <f>CONCAT(C62," ",C63," ",C64)</f>
        <v>#N/A</v>
      </c>
      <c r="D65" s="12"/>
    </row>
    <row r="66" ht="12.75" customHeight="1"/>
    <row r="67" ht="12.75" customHeight="1">
      <c r="A67" s="6" t="s">
        <v>98</v>
      </c>
    </row>
    <row r="68" ht="12.75" customHeight="1">
      <c r="A68" s="8" t="s">
        <v>99</v>
      </c>
      <c r="B68" s="12"/>
      <c r="C68" s="8" t="s">
        <v>100</v>
      </c>
      <c r="D68" s="12"/>
    </row>
    <row r="69" ht="12.75" customHeight="1">
      <c r="A69" s="8" t="s">
        <v>102</v>
      </c>
      <c r="B69" s="12"/>
      <c r="C69" s="8">
        <f>LEN(C68)</f>
        <v>9</v>
      </c>
      <c r="D69" s="12"/>
    </row>
    <row r="70" ht="12.75" customHeight="1"/>
    <row r="71" ht="12.75" customHeight="1">
      <c r="A71" s="6" t="s">
        <v>105</v>
      </c>
    </row>
    <row r="72" ht="12.75" customHeight="1">
      <c r="A72" s="8" t="s">
        <v>107</v>
      </c>
      <c r="B72" s="12"/>
      <c r="C72" s="8" t="s">
        <v>108</v>
      </c>
      <c r="D72" s="12"/>
    </row>
    <row r="73" ht="12.75" customHeight="1">
      <c r="A73" s="8" t="s">
        <v>110</v>
      </c>
      <c r="B73" s="12"/>
      <c r="C73" s="8" t="str">
        <f>MID(C72,3,5)</f>
        <v>форма</v>
      </c>
      <c r="D73" s="12"/>
    </row>
    <row r="74" ht="12.75" customHeight="1"/>
    <row r="75" ht="12.75" customHeight="1">
      <c r="A75" s="6" t="s">
        <v>112</v>
      </c>
    </row>
    <row r="76" ht="12.75" customHeight="1">
      <c r="A76" s="8" t="s">
        <v>107</v>
      </c>
      <c r="B76" s="12"/>
      <c r="C76" s="8" t="s">
        <v>108</v>
      </c>
      <c r="D76" s="12"/>
    </row>
    <row r="77" ht="12.75" customHeight="1">
      <c r="A77" s="8" t="s">
        <v>110</v>
      </c>
      <c r="B77" s="12"/>
      <c r="C77" s="8" t="str">
        <f>RIGHT(A75,8)</f>
        <v>Комбинат</v>
      </c>
      <c r="D77" s="12"/>
    </row>
    <row r="78" ht="12.75" customHeight="1"/>
    <row r="79" ht="12.75" customHeight="1">
      <c r="A79" s="6" t="s">
        <v>113</v>
      </c>
    </row>
    <row r="80" ht="12.75" customHeight="1">
      <c r="A80" s="8" t="s">
        <v>114</v>
      </c>
      <c r="B80" s="12"/>
      <c r="C80" s="8" t="s">
        <v>116</v>
      </c>
      <c r="D80" s="12"/>
    </row>
    <row r="81" ht="12.75" customHeight="1">
      <c r="A81" s="8" t="s">
        <v>117</v>
      </c>
      <c r="B81" s="12"/>
      <c r="C81" s="8" t="s">
        <v>118</v>
      </c>
      <c r="D81" s="12"/>
    </row>
    <row r="82" ht="12.75" customHeight="1">
      <c r="A82" s="8" t="s">
        <v>119</v>
      </c>
      <c r="B82" s="12"/>
      <c r="C82" s="8" t="str">
        <f>MID(C80,1,7)&amp;RIGHT(C81,3)</f>
        <v>Информация</v>
      </c>
      <c r="D82" s="12"/>
    </row>
    <row r="83" ht="12.75" customHeight="1">
      <c r="A83" s="8" t="s">
        <v>121</v>
      </c>
      <c r="B83" s="12"/>
      <c r="C83" s="8" t="str">
        <f>MID(C81,1,5)&amp;RIGHT(C80,3)</f>
        <v>Оператор</v>
      </c>
      <c r="D83" s="12"/>
    </row>
    <row r="84" ht="12.75" customHeight="1"/>
    <row r="85" ht="12.75" customHeight="1">
      <c r="A85" s="6" t="s">
        <v>122</v>
      </c>
    </row>
    <row r="86" ht="12.75" customHeight="1">
      <c r="A86" s="8" t="s">
        <v>88</v>
      </c>
      <c r="B86" s="12"/>
      <c r="C86" s="8" t="s">
        <v>89</v>
      </c>
      <c r="D86" s="12"/>
    </row>
    <row r="87" ht="12.75" customHeight="1">
      <c r="A87" s="8" t="s">
        <v>90</v>
      </c>
      <c r="B87" s="12"/>
      <c r="C87" s="8" t="s">
        <v>123</v>
      </c>
      <c r="D87" s="12"/>
    </row>
    <row r="88" ht="12.75" customHeight="1">
      <c r="A88" s="8" t="s">
        <v>92</v>
      </c>
      <c r="B88" s="12"/>
      <c r="C88" s="8" t="s">
        <v>93</v>
      </c>
      <c r="D88" s="12"/>
    </row>
    <row r="89" ht="23.25" customHeight="1">
      <c r="A89" s="31" t="s">
        <v>125</v>
      </c>
      <c r="B89" s="12"/>
      <c r="C89" s="31" t="str">
        <f>C86&amp;" "&amp;LEFT(C87,1)&amp;"."&amp;LEFT(C88,1)&amp;"."</f>
        <v>Иванов Н.И.</v>
      </c>
      <c r="D89" s="12"/>
    </row>
    <row r="90" ht="12.75" customHeight="1"/>
    <row r="91" ht="12.75" customHeight="1">
      <c r="A91" s="3" t="s">
        <v>129</v>
      </c>
    </row>
    <row r="92" ht="12.75" customHeight="1"/>
    <row r="93" ht="12.75" customHeight="1">
      <c r="A93" s="6" t="s">
        <v>9</v>
      </c>
    </row>
    <row r="94" ht="12.75" customHeight="1">
      <c r="A94" s="8" t="s">
        <v>131</v>
      </c>
      <c r="B94" s="12"/>
      <c r="C94" s="37">
        <v>39946.0</v>
      </c>
      <c r="D94" s="12"/>
    </row>
    <row r="95" ht="12.75" customHeight="1">
      <c r="A95" s="8" t="s">
        <v>134</v>
      </c>
      <c r="B95" s="12"/>
      <c r="C95" s="8">
        <f>DAY(C94)</f>
        <v>13</v>
      </c>
      <c r="D95" s="12"/>
    </row>
    <row r="96" ht="12.75" customHeight="1">
      <c r="A96" s="8" t="s">
        <v>136</v>
      </c>
      <c r="B96" s="12"/>
      <c r="C96" s="40">
        <f>MONTH(C94)</f>
        <v>5</v>
      </c>
    </row>
    <row r="97" ht="12.75" customHeight="1">
      <c r="A97" s="8" t="s">
        <v>138</v>
      </c>
      <c r="B97" s="12"/>
      <c r="C97" s="8">
        <f>YEAR(C94)</f>
        <v>2009</v>
      </c>
      <c r="D97" s="12"/>
    </row>
    <row r="98" ht="12.75" customHeight="1"/>
    <row r="99" ht="12.75" customHeight="1">
      <c r="A99" s="6" t="s">
        <v>139</v>
      </c>
    </row>
    <row r="100" ht="12.75" customHeight="1">
      <c r="A100" s="8" t="s">
        <v>131</v>
      </c>
      <c r="B100" s="12"/>
      <c r="C100" s="41">
        <v>37268.0</v>
      </c>
      <c r="D100" s="12"/>
    </row>
    <row r="101" ht="26.25" customHeight="1">
      <c r="A101" s="31" t="s">
        <v>141</v>
      </c>
      <c r="B101" s="12"/>
      <c r="C101" s="41">
        <f>SUM(C100+100)</f>
        <v>37368</v>
      </c>
      <c r="D101" s="12"/>
      <c r="F101" s="48" t="s">
        <v>142</v>
      </c>
    </row>
    <row r="102" ht="12.75" customHeight="1"/>
    <row r="103" ht="12.75" customHeight="1">
      <c r="A103" s="6" t="s">
        <v>143</v>
      </c>
      <c r="F103" s="50"/>
    </row>
    <row r="104" ht="12.75" customHeight="1">
      <c r="A104" s="31" t="s">
        <v>144</v>
      </c>
      <c r="B104" s="12"/>
      <c r="C104" s="37">
        <f>DATE(2002,7,13)</f>
        <v>37450</v>
      </c>
      <c r="D104" s="12"/>
      <c r="E104" s="52">
        <f>TODAY()</f>
        <v>43802</v>
      </c>
    </row>
    <row r="105" ht="27.75" customHeight="1">
      <c r="A105" s="31" t="s">
        <v>145</v>
      </c>
      <c r="B105" s="12"/>
      <c r="C105" s="8">
        <f>DAYS(E104,C104)</f>
        <v>6352</v>
      </c>
      <c r="D105" s="12"/>
    </row>
    <row r="106" ht="12.75" customHeight="1"/>
    <row r="107" ht="12.75" customHeight="1">
      <c r="A107" s="3" t="s">
        <v>146</v>
      </c>
    </row>
    <row r="108" ht="12.75" customHeight="1"/>
    <row r="109" ht="30.0" customHeight="1">
      <c r="A109" s="2" t="s">
        <v>147</v>
      </c>
    </row>
    <row r="110" ht="12.75" customHeight="1"/>
    <row r="111" ht="12.75" customHeight="1">
      <c r="A111" s="8" t="s">
        <v>148</v>
      </c>
      <c r="B111" s="9"/>
      <c r="C111" s="12"/>
      <c r="D111" s="14">
        <v>56.0</v>
      </c>
    </row>
    <row r="112" ht="12.75" customHeight="1">
      <c r="A112" s="8" t="s">
        <v>149</v>
      </c>
      <c r="B112" s="9"/>
      <c r="C112" s="12"/>
      <c r="D112" s="14">
        <v>34.0</v>
      </c>
    </row>
    <row r="113" ht="12.75" customHeight="1">
      <c r="A113" s="8" t="s">
        <v>150</v>
      </c>
      <c r="B113" s="9"/>
      <c r="C113" s="12"/>
      <c r="D113" s="14">
        <v>23.0</v>
      </c>
    </row>
    <row r="114" ht="12.75" customHeight="1">
      <c r="A114" s="8" t="s">
        <v>151</v>
      </c>
      <c r="B114" s="9"/>
      <c r="C114" s="12"/>
      <c r="D114" s="14">
        <v>45.0</v>
      </c>
    </row>
    <row r="115" ht="12.75" customHeight="1">
      <c r="A115" s="8" t="s">
        <v>152</v>
      </c>
      <c r="B115" s="9"/>
      <c r="C115" s="12"/>
      <c r="D115" s="14">
        <v>12.0</v>
      </c>
    </row>
    <row r="116" ht="12.75" customHeight="1">
      <c r="A116" s="8" t="s">
        <v>153</v>
      </c>
      <c r="B116" s="9"/>
      <c r="C116" s="12"/>
      <c r="D116" s="14">
        <f>SUM(D111,D112,D113)</f>
        <v>113</v>
      </c>
    </row>
    <row r="117" ht="12.75" customHeight="1">
      <c r="A117" s="8" t="s">
        <v>154</v>
      </c>
      <c r="B117" s="9"/>
      <c r="C117" s="12"/>
      <c r="D117" s="14">
        <f>SUM(D114,D115,D116)</f>
        <v>170</v>
      </c>
    </row>
    <row r="118" ht="12.75" customHeight="1"/>
    <row r="119" ht="23.25" customHeight="1">
      <c r="A119" s="2" t="s">
        <v>155</v>
      </c>
    </row>
    <row r="120" ht="12.75" customHeight="1"/>
    <row r="121" ht="12.75" customHeight="1">
      <c r="A121" s="53" t="s">
        <v>156</v>
      </c>
      <c r="B121" s="9"/>
      <c r="C121" s="12"/>
      <c r="D121" s="54" t="s">
        <v>157</v>
      </c>
    </row>
    <row r="122" ht="12.75" customHeight="1">
      <c r="A122" s="8" t="s">
        <v>158</v>
      </c>
      <c r="B122" s="9"/>
      <c r="C122" s="12"/>
      <c r="D122" s="14">
        <v>5637.0</v>
      </c>
    </row>
    <row r="123" ht="12.75" customHeight="1">
      <c r="A123" s="8" t="s">
        <v>159</v>
      </c>
      <c r="B123" s="9"/>
      <c r="C123" s="12"/>
      <c r="D123" s="14">
        <v>6890.0</v>
      </c>
    </row>
    <row r="124" ht="12.75" customHeight="1">
      <c r="A124" s="8" t="s">
        <v>160</v>
      </c>
      <c r="B124" s="9"/>
      <c r="C124" s="12"/>
      <c r="D124" s="14">
        <v>3568.0</v>
      </c>
    </row>
    <row r="125" ht="12.75" customHeight="1">
      <c r="A125" s="8" t="s">
        <v>161</v>
      </c>
      <c r="B125" s="9"/>
      <c r="C125" s="12"/>
      <c r="D125" s="14">
        <v>8634.0</v>
      </c>
    </row>
    <row r="126" ht="12.75" customHeight="1">
      <c r="A126" s="8" t="s">
        <v>162</v>
      </c>
      <c r="B126" s="9"/>
      <c r="C126" s="12"/>
      <c r="D126" s="14">
        <v>1725.0</v>
      </c>
    </row>
    <row r="127" ht="12.75" customHeight="1">
      <c r="A127" s="8" t="s">
        <v>163</v>
      </c>
      <c r="B127" s="9"/>
      <c r="C127" s="12"/>
      <c r="D127" s="14">
        <v>3795.0</v>
      </c>
    </row>
    <row r="128" ht="12.75" customHeight="1">
      <c r="A128" s="8" t="s">
        <v>164</v>
      </c>
      <c r="B128" s="9"/>
      <c r="C128" s="12"/>
      <c r="D128" s="14">
        <v>3926.0</v>
      </c>
    </row>
    <row r="129" ht="12.75" customHeight="1">
      <c r="A129" s="8" t="s">
        <v>165</v>
      </c>
      <c r="B129" s="9"/>
      <c r="C129" s="12"/>
      <c r="D129" s="14">
        <v>5884.0</v>
      </c>
    </row>
    <row r="130" ht="12.75" customHeight="1">
      <c r="A130" s="8" t="s">
        <v>166</v>
      </c>
      <c r="B130" s="9"/>
      <c r="C130" s="12"/>
      <c r="D130" s="14">
        <v>3457.0</v>
      </c>
    </row>
    <row r="131" ht="12.75" customHeight="1">
      <c r="A131" s="8" t="s">
        <v>167</v>
      </c>
      <c r="B131" s="9"/>
      <c r="C131" s="12"/>
      <c r="D131" s="14">
        <v>9456.0</v>
      </c>
    </row>
    <row r="132" ht="12.75" customHeight="1">
      <c r="A132" s="8" t="s">
        <v>168</v>
      </c>
      <c r="B132" s="9"/>
      <c r="C132" s="12"/>
      <c r="D132" s="14">
        <v>8347.0</v>
      </c>
    </row>
    <row r="133" ht="12.75" customHeight="1">
      <c r="A133" s="8" t="s">
        <v>169</v>
      </c>
      <c r="B133" s="9"/>
      <c r="C133" s="12"/>
      <c r="D133" s="14">
        <v>7841.0</v>
      </c>
    </row>
    <row r="134" ht="12.75" customHeight="1">
      <c r="A134" s="8"/>
      <c r="B134" s="9"/>
      <c r="C134" s="12"/>
      <c r="D134" s="14"/>
    </row>
    <row r="135" ht="12.75" customHeight="1">
      <c r="A135" s="8" t="s">
        <v>170</v>
      </c>
      <c r="B135" s="9"/>
      <c r="C135" s="12"/>
      <c r="D135" s="14">
        <f>SUM(D122,D123,D124)</f>
        <v>16095</v>
      </c>
    </row>
    <row r="136" ht="12.75" customHeight="1">
      <c r="A136" s="8" t="s">
        <v>171</v>
      </c>
      <c r="B136" s="9"/>
      <c r="C136" s="12"/>
      <c r="D136" s="14">
        <f>SUM(D125,D126,D127)</f>
        <v>14154</v>
      </c>
    </row>
    <row r="137" ht="12.75" customHeight="1">
      <c r="A137" s="8" t="s">
        <v>172</v>
      </c>
      <c r="B137" s="9"/>
      <c r="C137" s="12"/>
      <c r="D137" s="14">
        <f>SUM(D122,D123,D124,D125,D126,D127)</f>
        <v>30249</v>
      </c>
    </row>
    <row r="138" ht="12.75" customHeight="1">
      <c r="A138" s="8" t="s">
        <v>173</v>
      </c>
      <c r="B138" s="9"/>
      <c r="C138" s="12"/>
      <c r="D138" s="14">
        <f>SUM(D128,D129,D130)</f>
        <v>13267</v>
      </c>
    </row>
    <row r="139" ht="12.75" customHeight="1">
      <c r="A139" s="8" t="s">
        <v>174</v>
      </c>
      <c r="B139" s="9"/>
      <c r="C139" s="12"/>
      <c r="D139" s="14">
        <f>SUM(D131,D132,D133)</f>
        <v>25644</v>
      </c>
    </row>
    <row r="140" ht="12.75" customHeight="1">
      <c r="A140" s="8" t="s">
        <v>175</v>
      </c>
      <c r="B140" s="9"/>
      <c r="C140" s="12"/>
      <c r="D140" s="14">
        <f>SUM(D128,D129,D130,D131,D132,D133)</f>
        <v>38911</v>
      </c>
    </row>
    <row r="141" ht="12.75" customHeight="1">
      <c r="A141" s="8" t="s">
        <v>176</v>
      </c>
      <c r="B141" s="9"/>
      <c r="C141" s="12"/>
      <c r="D141" s="14">
        <f>SUM(D137,D140)</f>
        <v>69160</v>
      </c>
    </row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07">
    <mergeCell ref="A22:C22"/>
    <mergeCell ref="A23:C23"/>
    <mergeCell ref="A24:C24"/>
    <mergeCell ref="A25:C25"/>
    <mergeCell ref="A26:C26"/>
    <mergeCell ref="A30:C30"/>
    <mergeCell ref="A31:C31"/>
    <mergeCell ref="A53:C53"/>
    <mergeCell ref="F53:K53"/>
    <mergeCell ref="F54:K54"/>
    <mergeCell ref="F55:K55"/>
    <mergeCell ref="F56:K56"/>
    <mergeCell ref="F57:K57"/>
    <mergeCell ref="A35:C35"/>
    <mergeCell ref="A36:C36"/>
    <mergeCell ref="A40:C40"/>
    <mergeCell ref="A41:C41"/>
    <mergeCell ref="A45:C45"/>
    <mergeCell ref="A46:C46"/>
    <mergeCell ref="A52:C52"/>
    <mergeCell ref="A54:C54"/>
    <mergeCell ref="A55:C55"/>
    <mergeCell ref="A56:C56"/>
    <mergeCell ref="A57:C57"/>
    <mergeCell ref="A62:B62"/>
    <mergeCell ref="C62:D62"/>
    <mergeCell ref="C63:D63"/>
    <mergeCell ref="A63:B63"/>
    <mergeCell ref="A64:B64"/>
    <mergeCell ref="A65:B65"/>
    <mergeCell ref="A68:B68"/>
    <mergeCell ref="A69:B69"/>
    <mergeCell ref="A72:B72"/>
    <mergeCell ref="A73:B73"/>
    <mergeCell ref="C64:D64"/>
    <mergeCell ref="C65:D65"/>
    <mergeCell ref="C68:D68"/>
    <mergeCell ref="C69:D69"/>
    <mergeCell ref="C72:D72"/>
    <mergeCell ref="C73:D73"/>
    <mergeCell ref="C76:D76"/>
    <mergeCell ref="C88:D88"/>
    <mergeCell ref="C89:D89"/>
    <mergeCell ref="C77:D77"/>
    <mergeCell ref="C80:D80"/>
    <mergeCell ref="C81:D81"/>
    <mergeCell ref="C82:D82"/>
    <mergeCell ref="C83:D83"/>
    <mergeCell ref="C86:D86"/>
    <mergeCell ref="C87:D87"/>
    <mergeCell ref="A136:C136"/>
    <mergeCell ref="A137:C137"/>
    <mergeCell ref="A138:C138"/>
    <mergeCell ref="A139:C139"/>
    <mergeCell ref="A140:C140"/>
    <mergeCell ref="A141:C141"/>
    <mergeCell ref="A129:C129"/>
    <mergeCell ref="A130:C130"/>
    <mergeCell ref="A131:C131"/>
    <mergeCell ref="A132:C132"/>
    <mergeCell ref="A133:C133"/>
    <mergeCell ref="A134:C134"/>
    <mergeCell ref="A135:C135"/>
    <mergeCell ref="A76:B76"/>
    <mergeCell ref="A77:B77"/>
    <mergeCell ref="A80:B80"/>
    <mergeCell ref="A81:B81"/>
    <mergeCell ref="A82:B82"/>
    <mergeCell ref="A83:B83"/>
    <mergeCell ref="A86:B86"/>
    <mergeCell ref="A87:B87"/>
    <mergeCell ref="A88:B88"/>
    <mergeCell ref="A89:B89"/>
    <mergeCell ref="A94:B94"/>
    <mergeCell ref="C94:D94"/>
    <mergeCell ref="A95:B95"/>
    <mergeCell ref="C95:D95"/>
    <mergeCell ref="C101:D101"/>
    <mergeCell ref="F101:P101"/>
    <mergeCell ref="A96:B96"/>
    <mergeCell ref="C96:D96"/>
    <mergeCell ref="A97:B97"/>
    <mergeCell ref="C97:D97"/>
    <mergeCell ref="A100:B100"/>
    <mergeCell ref="C100:D100"/>
    <mergeCell ref="A101:B101"/>
    <mergeCell ref="A104:B104"/>
    <mergeCell ref="C104:D104"/>
    <mergeCell ref="A105:B105"/>
    <mergeCell ref="C105:D105"/>
    <mergeCell ref="A109:N109"/>
    <mergeCell ref="A111:C111"/>
    <mergeCell ref="A112:C112"/>
    <mergeCell ref="A113:C113"/>
    <mergeCell ref="A114:C114"/>
    <mergeCell ref="A115:C115"/>
    <mergeCell ref="A116:C116"/>
    <mergeCell ref="A117:C117"/>
    <mergeCell ref="A119:N119"/>
    <mergeCell ref="A121:C121"/>
    <mergeCell ref="A122:C122"/>
    <mergeCell ref="A123:C123"/>
    <mergeCell ref="A124:C124"/>
    <mergeCell ref="A125:C125"/>
    <mergeCell ref="A126:C126"/>
    <mergeCell ref="A127:C127"/>
    <mergeCell ref="A128:C128"/>
  </mergeCells>
  <printOptions/>
  <pageMargins bottom="0.984027777777778" footer="0.0" header="0.0" left="0.747916666666667" right="0.747916666666667" top="0.984027777777778"/>
  <pageSetup paperSize="9" orientation="portrait"/>
  <drawing r:id="rId1"/>
</worksheet>
</file>