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ummary" sheetId="7" r:id="rId1"/>
    <sheet name="ANSIRound" sheetId="8" r:id="rId2"/>
    <sheet name="AValue" sheetId="12" r:id="rId3"/>
    <sheet name="DCF" sheetId="1" r:id="rId4"/>
    <sheet name="FGE" sheetId="11" r:id="rId5"/>
    <sheet name="EnumDecayChain" sheetId="2" r:id="rId6"/>
    <sheet name="HalfLife" sheetId="3" r:id="rId7"/>
    <sheet name="PE-Ci" sheetId="9" r:id="rId8"/>
    <sheet name="RadDecay" sheetId="4" r:id="rId9"/>
    <sheet name="SigFig" sheetId="10" r:id="rId10"/>
    <sheet name="SpA" sheetId="5" r:id="rId11"/>
    <sheet name="XoQ" sheetId="6" r:id="rId12"/>
  </sheets>
  <calcPr calcId="152511"/>
</workbook>
</file>

<file path=xl/calcChain.xml><?xml version="1.0" encoding="utf-8"?>
<calcChain xmlns="http://schemas.openxmlformats.org/spreadsheetml/2006/main">
  <c r="I15" i="9" l="1"/>
  <c r="K8" i="12" l="1"/>
  <c r="K11" i="12"/>
  <c r="K12" i="12"/>
  <c r="K13" i="12"/>
  <c r="K16" i="12"/>
  <c r="K18" i="12"/>
  <c r="K21" i="12"/>
  <c r="K7" i="12"/>
  <c r="I21" i="12"/>
  <c r="I20" i="12"/>
  <c r="I19" i="12"/>
  <c r="I18" i="12"/>
  <c r="I16" i="12"/>
  <c r="I15" i="12"/>
  <c r="I14" i="12"/>
  <c r="I13" i="12"/>
  <c r="I12" i="12"/>
  <c r="G15" i="9"/>
  <c r="L21" i="12"/>
  <c r="M17" i="12"/>
  <c r="L16" i="12"/>
  <c r="L14" i="12"/>
  <c r="L10" i="12"/>
  <c r="L20" i="12"/>
  <c r="L18" i="12"/>
  <c r="M21" i="12"/>
  <c r="M14" i="12"/>
  <c r="M18" i="12"/>
  <c r="M10" i="12"/>
  <c r="M19" i="12"/>
  <c r="M8" i="12"/>
  <c r="M20" i="12"/>
  <c r="M12" i="12"/>
  <c r="L15" i="12"/>
  <c r="L13" i="12"/>
  <c r="L19" i="12"/>
  <c r="M16" i="12"/>
  <c r="M9" i="12"/>
  <c r="L17" i="12"/>
  <c r="M13" i="12"/>
  <c r="L8" i="12"/>
  <c r="M11" i="12"/>
  <c r="L9" i="12"/>
  <c r="L12" i="12"/>
  <c r="M15" i="12"/>
  <c r="L11" i="12"/>
  <c r="L7" i="12"/>
  <c r="M7" i="12"/>
  <c r="O11" i="12" l="1"/>
  <c r="O16" i="12"/>
  <c r="O21" i="12"/>
  <c r="N16" i="12"/>
  <c r="N20" i="12"/>
  <c r="N10" i="12"/>
  <c r="N14" i="12"/>
  <c r="N19" i="12"/>
  <c r="N18" i="12"/>
  <c r="N13" i="12"/>
  <c r="N21" i="12"/>
  <c r="O7" i="12"/>
  <c r="N7" i="12"/>
  <c r="N15" i="12"/>
  <c r="N8" i="12"/>
  <c r="N11" i="12"/>
  <c r="N12" i="12"/>
  <c r="N9" i="12"/>
  <c r="N17" i="12"/>
  <c r="O19" i="12"/>
  <c r="O18" i="12"/>
  <c r="O12" i="12"/>
  <c r="O17" i="12"/>
  <c r="O10" i="12"/>
  <c r="O13" i="12"/>
  <c r="O15" i="12"/>
  <c r="O9" i="12"/>
  <c r="O20" i="12"/>
  <c r="O14" i="12"/>
  <c r="O8" i="12"/>
  <c r="D8" i="12"/>
  <c r="D137" i="12"/>
  <c r="D88" i="12"/>
  <c r="D69" i="12"/>
  <c r="E75" i="12"/>
  <c r="D20" i="12"/>
  <c r="D79" i="12"/>
  <c r="D38" i="12"/>
  <c r="E7" i="12"/>
  <c r="D47" i="12"/>
  <c r="E118" i="12"/>
  <c r="E134" i="12"/>
  <c r="D108" i="12"/>
  <c r="D146" i="12"/>
  <c r="D152" i="12"/>
  <c r="E95" i="12"/>
  <c r="E141" i="12"/>
  <c r="E18" i="12"/>
  <c r="D35" i="12"/>
  <c r="E149" i="12"/>
  <c r="D115" i="12"/>
  <c r="D114" i="12"/>
  <c r="E103" i="12"/>
  <c r="E45" i="12"/>
  <c r="D67" i="12"/>
  <c r="D85" i="12"/>
  <c r="D83" i="12"/>
  <c r="D34" i="12"/>
  <c r="D15" i="12"/>
  <c r="E19" i="12"/>
  <c r="E58" i="12"/>
  <c r="E78" i="12"/>
  <c r="E14" i="12"/>
  <c r="E12" i="12"/>
  <c r="D101" i="12"/>
  <c r="D52" i="12"/>
  <c r="D33" i="12"/>
  <c r="E21" i="12"/>
  <c r="E20" i="12"/>
  <c r="E72" i="12"/>
  <c r="E25" i="12"/>
  <c r="E99" i="12"/>
  <c r="D141" i="12"/>
  <c r="E34" i="12"/>
  <c r="D19" i="12"/>
  <c r="E146" i="12"/>
  <c r="E150" i="12"/>
  <c r="E102" i="12"/>
  <c r="D116" i="12"/>
  <c r="E59" i="12"/>
  <c r="E100" i="12"/>
  <c r="E153" i="12"/>
  <c r="E52" i="12"/>
  <c r="D128" i="12"/>
  <c r="D157" i="12"/>
  <c r="D21" i="12"/>
  <c r="D26" i="12"/>
  <c r="D155" i="12"/>
  <c r="D106" i="12"/>
  <c r="D87" i="12"/>
  <c r="E111" i="12"/>
  <c r="E68" i="12"/>
  <c r="E74" i="12"/>
  <c r="D48" i="12"/>
  <c r="D14" i="12"/>
  <c r="E135" i="12"/>
  <c r="D143" i="12"/>
  <c r="E86" i="12"/>
  <c r="E22" i="12"/>
  <c r="E27" i="12"/>
  <c r="D25" i="12"/>
  <c r="D100" i="12"/>
  <c r="E155" i="12"/>
  <c r="D62" i="12"/>
  <c r="E151" i="12"/>
  <c r="D142" i="12"/>
  <c r="D123" i="12"/>
  <c r="D40" i="12"/>
  <c r="D74" i="12"/>
  <c r="D133" i="12"/>
  <c r="D75" i="12"/>
  <c r="D80" i="12"/>
  <c r="E122" i="12"/>
  <c r="D103" i="12"/>
  <c r="E38" i="12"/>
  <c r="D12" i="12"/>
  <c r="D148" i="12"/>
  <c r="E90" i="12"/>
  <c r="D107" i="12"/>
  <c r="E50" i="12"/>
  <c r="E17" i="12"/>
  <c r="E73" i="12"/>
  <c r="D134" i="12"/>
  <c r="E77" i="12"/>
  <c r="D7" i="12"/>
  <c r="E130" i="12"/>
  <c r="D17" i="12"/>
  <c r="E42" i="12"/>
  <c r="D45" i="12"/>
  <c r="D156" i="12"/>
  <c r="D122" i="12"/>
  <c r="D73" i="12"/>
  <c r="E65" i="12"/>
  <c r="D39" i="12"/>
  <c r="D23" i="12"/>
  <c r="E156" i="12"/>
  <c r="D49" i="12"/>
  <c r="E148" i="12"/>
  <c r="D150" i="12"/>
  <c r="E31" i="12"/>
  <c r="E113" i="12"/>
  <c r="D22" i="12"/>
  <c r="E36" i="12"/>
  <c r="D53" i="12"/>
  <c r="E97" i="12"/>
  <c r="D149" i="12"/>
  <c r="E96" i="12"/>
  <c r="E133" i="12"/>
  <c r="E131" i="12"/>
  <c r="D76" i="12"/>
  <c r="E54" i="12"/>
  <c r="D71" i="12"/>
  <c r="D43" i="12"/>
  <c r="E94" i="12"/>
  <c r="E15" i="12"/>
  <c r="E70" i="12"/>
  <c r="D127" i="12"/>
  <c r="E140" i="12"/>
  <c r="D93" i="12"/>
  <c r="D77" i="12"/>
  <c r="D28" i="12"/>
  <c r="E61" i="12"/>
  <c r="E66" i="12"/>
  <c r="E152" i="12"/>
  <c r="E82" i="12"/>
  <c r="D11" i="12"/>
  <c r="E129" i="12"/>
  <c r="D54" i="12"/>
  <c r="E126" i="12"/>
  <c r="E115" i="12"/>
  <c r="D136" i="12"/>
  <c r="E37" i="12"/>
  <c r="E9" i="12"/>
  <c r="E112" i="12"/>
  <c r="E137" i="12"/>
  <c r="E119" i="12"/>
  <c r="E63" i="12"/>
  <c r="D51" i="12"/>
  <c r="E16" i="12"/>
  <c r="E107" i="12"/>
  <c r="E57" i="12"/>
  <c r="D9" i="12"/>
  <c r="D120" i="12"/>
  <c r="D86" i="12"/>
  <c r="D37" i="12"/>
  <c r="E29" i="12"/>
  <c r="E124" i="12"/>
  <c r="E79" i="12"/>
  <c r="E136" i="12"/>
  <c r="E56" i="12"/>
  <c r="D30" i="12"/>
  <c r="E121" i="12"/>
  <c r="E108" i="12"/>
  <c r="D125" i="12"/>
  <c r="D113" i="12"/>
  <c r="E123" i="12"/>
  <c r="E69" i="12"/>
  <c r="E44" i="12"/>
  <c r="E46" i="12"/>
  <c r="D36" i="12"/>
  <c r="D147" i="12"/>
  <c r="D131" i="12"/>
  <c r="D82" i="12"/>
  <c r="D41" i="12"/>
  <c r="D31" i="12"/>
  <c r="D10" i="12"/>
  <c r="E110" i="12"/>
  <c r="D66" i="12"/>
  <c r="D32" i="12"/>
  <c r="E49" i="12"/>
  <c r="E143" i="12"/>
  <c r="E104" i="12"/>
  <c r="D24" i="12"/>
  <c r="D151" i="12"/>
  <c r="E128" i="12"/>
  <c r="D84" i="12"/>
  <c r="D50" i="12"/>
  <c r="E127" i="12"/>
  <c r="E89" i="12"/>
  <c r="E98" i="12"/>
  <c r="E157" i="12"/>
  <c r="D95" i="12"/>
  <c r="D109" i="12"/>
  <c r="D119" i="12"/>
  <c r="E39" i="12"/>
  <c r="E114" i="12"/>
  <c r="D63" i="12"/>
  <c r="D64" i="12"/>
  <c r="E48" i="12"/>
  <c r="E33" i="12"/>
  <c r="E8" i="12"/>
  <c r="D145" i="12"/>
  <c r="E106" i="12"/>
  <c r="D111" i="12"/>
  <c r="D46" i="12"/>
  <c r="E35" i="12"/>
  <c r="D27" i="12"/>
  <c r="D138" i="12"/>
  <c r="D104" i="12"/>
  <c r="D55" i="12"/>
  <c r="E47" i="12"/>
  <c r="E117" i="12"/>
  <c r="D65" i="12"/>
  <c r="D16" i="12"/>
  <c r="E85" i="12"/>
  <c r="D144" i="12"/>
  <c r="E93" i="12"/>
  <c r="E60" i="12"/>
  <c r="E53" i="12"/>
  <c r="E76" i="12"/>
  <c r="E71" i="12"/>
  <c r="D58" i="12"/>
  <c r="D118" i="12"/>
  <c r="D81" i="12"/>
  <c r="E147" i="12"/>
  <c r="D140" i="12"/>
  <c r="D91" i="12"/>
  <c r="E83" i="12"/>
  <c r="D57" i="12"/>
  <c r="E88" i="12"/>
  <c r="D59" i="12"/>
  <c r="D135" i="12"/>
  <c r="D70" i="12"/>
  <c r="E125" i="12"/>
  <c r="D29" i="12"/>
  <c r="E43" i="12"/>
  <c r="E116" i="12"/>
  <c r="D90" i="12"/>
  <c r="E145" i="12"/>
  <c r="E24" i="12"/>
  <c r="D99" i="12"/>
  <c r="D96" i="12"/>
  <c r="E84" i="12"/>
  <c r="E51" i="12"/>
  <c r="E26" i="12"/>
  <c r="E13" i="12"/>
  <c r="D18" i="12"/>
  <c r="D44" i="12"/>
  <c r="E55" i="12"/>
  <c r="D124" i="12"/>
  <c r="D105" i="12"/>
  <c r="E139" i="12"/>
  <c r="D56" i="12"/>
  <c r="E154" i="12"/>
  <c r="E142" i="12"/>
  <c r="D153" i="12"/>
  <c r="D132" i="12"/>
  <c r="E64" i="12"/>
  <c r="E92" i="12"/>
  <c r="D13" i="12"/>
  <c r="E87" i="12"/>
  <c r="E62" i="12"/>
  <c r="E109" i="12"/>
  <c r="D72" i="12"/>
  <c r="E132" i="12"/>
  <c r="E144" i="12"/>
  <c r="D42" i="12"/>
  <c r="D121" i="12"/>
  <c r="E105" i="12"/>
  <c r="E80" i="12"/>
  <c r="E101" i="12"/>
  <c r="D126" i="12"/>
  <c r="D98" i="12"/>
  <c r="E41" i="12"/>
  <c r="E40" i="12"/>
  <c r="E120" i="12"/>
  <c r="D130" i="12"/>
  <c r="D110" i="12"/>
  <c r="D61" i="12"/>
  <c r="D60" i="12"/>
  <c r="E30" i="12"/>
  <c r="D78" i="12"/>
  <c r="D129" i="12"/>
  <c r="E28" i="12"/>
  <c r="D92" i="12"/>
  <c r="E67" i="12"/>
  <c r="D112" i="12"/>
  <c r="D89" i="12"/>
  <c r="E32" i="12"/>
  <c r="E138" i="12"/>
  <c r="D139" i="12"/>
  <c r="D97" i="12"/>
  <c r="D117" i="12"/>
  <c r="E23" i="12"/>
  <c r="E10" i="12"/>
  <c r="D94" i="12"/>
  <c r="D102" i="12"/>
  <c r="D68" i="12"/>
  <c r="E11" i="12"/>
  <c r="E81" i="12"/>
  <c r="D154" i="12"/>
  <c r="E91" i="12"/>
  <c r="G7" i="12" l="1"/>
  <c r="G37" i="12"/>
  <c r="F139" i="12"/>
  <c r="F85" i="12"/>
  <c r="F31" i="12"/>
  <c r="G103" i="12"/>
  <c r="G102" i="12"/>
  <c r="G66" i="12"/>
  <c r="G30" i="12"/>
  <c r="G12" i="12"/>
  <c r="G144" i="12"/>
  <c r="F153" i="12"/>
  <c r="F117" i="12"/>
  <c r="F99" i="12"/>
  <c r="F63" i="12"/>
  <c r="G92" i="12"/>
  <c r="G148" i="12"/>
  <c r="G76" i="12"/>
  <c r="G28" i="12"/>
  <c r="F154" i="12"/>
  <c r="F136" i="12"/>
  <c r="F118" i="12"/>
  <c r="F100" i="12"/>
  <c r="F82" i="12"/>
  <c r="F64" i="12"/>
  <c r="F46" i="12"/>
  <c r="F28" i="12"/>
  <c r="F10" i="12"/>
  <c r="G88" i="12"/>
  <c r="G156" i="12"/>
  <c r="G117" i="12"/>
  <c r="G99" i="12"/>
  <c r="G81" i="12"/>
  <c r="G63" i="12"/>
  <c r="G45" i="12"/>
  <c r="G27" i="12"/>
  <c r="G9" i="12"/>
  <c r="G79" i="12"/>
  <c r="G138" i="12"/>
  <c r="F150" i="12"/>
  <c r="F132" i="12"/>
  <c r="F114" i="12"/>
  <c r="F96" i="12"/>
  <c r="F78" i="12"/>
  <c r="F60" i="12"/>
  <c r="F42" i="12"/>
  <c r="F24" i="12"/>
  <c r="G142" i="12"/>
  <c r="G152" i="12"/>
  <c r="G125" i="12"/>
  <c r="G107" i="12"/>
  <c r="G89" i="12"/>
  <c r="G71" i="12"/>
  <c r="G53" i="12"/>
  <c r="G35" i="12"/>
  <c r="G17" i="12"/>
  <c r="G115" i="12"/>
  <c r="G155" i="12"/>
  <c r="F149" i="12"/>
  <c r="F131" i="12"/>
  <c r="F113" i="12"/>
  <c r="F95" i="12"/>
  <c r="F77" i="12"/>
  <c r="F59" i="12"/>
  <c r="F41" i="12"/>
  <c r="F23" i="12"/>
  <c r="G91" i="12"/>
  <c r="F157" i="12"/>
  <c r="F103" i="12"/>
  <c r="F67" i="12"/>
  <c r="F49" i="12"/>
  <c r="G22" i="12"/>
  <c r="G136" i="12"/>
  <c r="G61" i="12"/>
  <c r="G25" i="12"/>
  <c r="F151" i="12"/>
  <c r="F133" i="12"/>
  <c r="F115" i="12"/>
  <c r="F97" i="12"/>
  <c r="F79" i="12"/>
  <c r="F61" i="12"/>
  <c r="F43" i="12"/>
  <c r="F25" i="12"/>
  <c r="G154" i="12"/>
  <c r="G73" i="12"/>
  <c r="G150" i="12"/>
  <c r="G114" i="12"/>
  <c r="G96" i="12"/>
  <c r="G78" i="12"/>
  <c r="G60" i="12"/>
  <c r="G42" i="12"/>
  <c r="G24" i="12"/>
  <c r="G157" i="12"/>
  <c r="G64" i="12"/>
  <c r="G132" i="12"/>
  <c r="F147" i="12"/>
  <c r="F129" i="12"/>
  <c r="F111" i="12"/>
  <c r="F93" i="12"/>
  <c r="F75" i="12"/>
  <c r="F57" i="12"/>
  <c r="F39" i="12"/>
  <c r="F21" i="12"/>
  <c r="G124" i="12"/>
  <c r="G146" i="12"/>
  <c r="G122" i="12"/>
  <c r="G104" i="12"/>
  <c r="G86" i="12"/>
  <c r="G68" i="12"/>
  <c r="G50" i="12"/>
  <c r="G32" i="12"/>
  <c r="G14" i="12"/>
  <c r="G97" i="12"/>
  <c r="G149" i="12"/>
  <c r="F146" i="12"/>
  <c r="F128" i="12"/>
  <c r="F110" i="12"/>
  <c r="F92" i="12"/>
  <c r="F74" i="12"/>
  <c r="F56" i="12"/>
  <c r="F38" i="12"/>
  <c r="F20" i="12"/>
  <c r="G16" i="12"/>
  <c r="F58" i="12"/>
  <c r="G58" i="12"/>
  <c r="G93" i="12"/>
  <c r="G57" i="12"/>
  <c r="G145" i="12"/>
  <c r="G126" i="12"/>
  <c r="F126" i="12"/>
  <c r="F72" i="12"/>
  <c r="F36" i="12"/>
  <c r="F18" i="12"/>
  <c r="G106" i="12"/>
  <c r="G140" i="12"/>
  <c r="G119" i="12"/>
  <c r="G83" i="12"/>
  <c r="G65" i="12"/>
  <c r="G47" i="12"/>
  <c r="G29" i="12"/>
  <c r="G11" i="12"/>
  <c r="G82" i="12"/>
  <c r="G143" i="12"/>
  <c r="F143" i="12"/>
  <c r="F125" i="12"/>
  <c r="F107" i="12"/>
  <c r="F89" i="12"/>
  <c r="F71" i="12"/>
  <c r="F53" i="12"/>
  <c r="F35" i="12"/>
  <c r="F17" i="12"/>
  <c r="G52" i="12"/>
  <c r="F130" i="12"/>
  <c r="F94" i="12"/>
  <c r="F40" i="12"/>
  <c r="G139" i="12"/>
  <c r="G111" i="12"/>
  <c r="G75" i="12"/>
  <c r="G39" i="12"/>
  <c r="G21" i="12"/>
  <c r="G19" i="12"/>
  <c r="F144" i="12"/>
  <c r="F108" i="12"/>
  <c r="F90" i="12"/>
  <c r="F54" i="12"/>
  <c r="G101" i="12"/>
  <c r="G109" i="12"/>
  <c r="G46" i="12"/>
  <c r="G13" i="12"/>
  <c r="F145" i="12"/>
  <c r="F127" i="12"/>
  <c r="F109" i="12"/>
  <c r="F91" i="12"/>
  <c r="F73" i="12"/>
  <c r="F55" i="12"/>
  <c r="F37" i="12"/>
  <c r="F19" i="12"/>
  <c r="G127" i="12"/>
  <c r="G49" i="12"/>
  <c r="G135" i="12"/>
  <c r="G108" i="12"/>
  <c r="G90" i="12"/>
  <c r="G72" i="12"/>
  <c r="G54" i="12"/>
  <c r="G36" i="12"/>
  <c r="G18" i="12"/>
  <c r="G130" i="12"/>
  <c r="G153" i="12"/>
  <c r="G120" i="12"/>
  <c r="F141" i="12"/>
  <c r="F123" i="12"/>
  <c r="F105" i="12"/>
  <c r="F87" i="12"/>
  <c r="F69" i="12"/>
  <c r="F51" i="12"/>
  <c r="F33" i="12"/>
  <c r="F15" i="12"/>
  <c r="G85" i="12"/>
  <c r="G134" i="12"/>
  <c r="G116" i="12"/>
  <c r="G98" i="12"/>
  <c r="G80" i="12"/>
  <c r="G62" i="12"/>
  <c r="G44" i="12"/>
  <c r="G26" i="12"/>
  <c r="G8" i="12"/>
  <c r="G70" i="12"/>
  <c r="G137" i="12"/>
  <c r="F140" i="12"/>
  <c r="F122" i="12"/>
  <c r="F104" i="12"/>
  <c r="F86" i="12"/>
  <c r="F68" i="12"/>
  <c r="F50" i="12"/>
  <c r="F32" i="12"/>
  <c r="F14" i="12"/>
  <c r="G121" i="12"/>
  <c r="F148" i="12"/>
  <c r="F112" i="12"/>
  <c r="F76" i="12"/>
  <c r="F22" i="12"/>
  <c r="G141" i="12"/>
  <c r="F7" i="12"/>
  <c r="G100" i="12"/>
  <c r="G40" i="12"/>
  <c r="G10" i="12"/>
  <c r="F142" i="12"/>
  <c r="F124" i="12"/>
  <c r="F106" i="12"/>
  <c r="F88" i="12"/>
  <c r="F70" i="12"/>
  <c r="F52" i="12"/>
  <c r="F34" i="12"/>
  <c r="F16" i="12"/>
  <c r="G118" i="12"/>
  <c r="G43" i="12"/>
  <c r="G129" i="12"/>
  <c r="G105" i="12"/>
  <c r="G87" i="12"/>
  <c r="G69" i="12"/>
  <c r="G51" i="12"/>
  <c r="G33" i="12"/>
  <c r="G15" i="12"/>
  <c r="G112" i="12"/>
  <c r="G147" i="12"/>
  <c r="F156" i="12"/>
  <c r="F138" i="12"/>
  <c r="F120" i="12"/>
  <c r="F102" i="12"/>
  <c r="F84" i="12"/>
  <c r="F66" i="12"/>
  <c r="F48" i="12"/>
  <c r="F30" i="12"/>
  <c r="F12" i="12"/>
  <c r="G67" i="12"/>
  <c r="G131" i="12"/>
  <c r="G113" i="12"/>
  <c r="G95" i="12"/>
  <c r="G77" i="12"/>
  <c r="G59" i="12"/>
  <c r="G41" i="12"/>
  <c r="G23" i="12"/>
  <c r="G151" i="12"/>
  <c r="G55" i="12"/>
  <c r="F155" i="12"/>
  <c r="F137" i="12"/>
  <c r="F119" i="12"/>
  <c r="F101" i="12"/>
  <c r="F83" i="12"/>
  <c r="F65" i="12"/>
  <c r="F47" i="12"/>
  <c r="F29" i="12"/>
  <c r="F11" i="12"/>
  <c r="F121" i="12"/>
  <c r="F13" i="12"/>
  <c r="G123" i="12"/>
  <c r="G84" i="12"/>
  <c r="G48" i="12"/>
  <c r="G94" i="12"/>
  <c r="F135" i="12"/>
  <c r="F81" i="12"/>
  <c r="F45" i="12"/>
  <c r="F27" i="12"/>
  <c r="F9" i="12"/>
  <c r="G34" i="12"/>
  <c r="G128" i="12"/>
  <c r="G110" i="12"/>
  <c r="G74" i="12"/>
  <c r="G56" i="12"/>
  <c r="G38" i="12"/>
  <c r="G20" i="12"/>
  <c r="G133" i="12"/>
  <c r="G31" i="12"/>
  <c r="F152" i="12"/>
  <c r="F134" i="12"/>
  <c r="F116" i="12"/>
  <c r="F98" i="12"/>
  <c r="F80" i="12"/>
  <c r="F62" i="12"/>
  <c r="F44" i="12"/>
  <c r="F26" i="12"/>
  <c r="F8" i="12"/>
  <c r="J3" i="12"/>
  <c r="D10" i="11"/>
  <c r="Y14" i="11"/>
  <c r="W17" i="11"/>
  <c r="K9" i="11"/>
  <c r="K10" i="11"/>
  <c r="I17" i="11"/>
  <c r="D9" i="11"/>
  <c r="K14" i="11"/>
  <c r="B17" i="11"/>
  <c r="D12" i="11"/>
  <c r="D13" i="11"/>
  <c r="D7" i="11"/>
  <c r="P17" i="11"/>
  <c r="R7" i="11"/>
  <c r="R8" i="11"/>
  <c r="R14" i="11"/>
  <c r="K16" i="11"/>
  <c r="C7" i="5"/>
  <c r="R15" i="11"/>
  <c r="Y10" i="11"/>
  <c r="K15" i="11"/>
  <c r="Y15" i="11"/>
  <c r="D15" i="11"/>
  <c r="D8" i="11"/>
  <c r="D6" i="11"/>
  <c r="Y8" i="11"/>
  <c r="AL13" i="1"/>
  <c r="Y16" i="11"/>
  <c r="AL12" i="1"/>
  <c r="D11" i="11"/>
  <c r="D14" i="11"/>
  <c r="AL11" i="1"/>
  <c r="Y11" i="11"/>
  <c r="Y13" i="11"/>
  <c r="R16" i="11"/>
  <c r="Y7" i="11"/>
  <c r="C8" i="5"/>
  <c r="C10" i="5"/>
  <c r="R11" i="11"/>
  <c r="AL15" i="1"/>
  <c r="C9" i="5"/>
  <c r="K8" i="11"/>
  <c r="Y12" i="11"/>
  <c r="R13" i="11"/>
  <c r="AL14" i="1"/>
  <c r="D16" i="11"/>
  <c r="Y6" i="11"/>
  <c r="K11" i="11"/>
  <c r="K7" i="11"/>
  <c r="K6" i="11"/>
  <c r="R6" i="11"/>
  <c r="K13" i="11"/>
  <c r="Y9" i="11"/>
  <c r="C6" i="5"/>
  <c r="R12" i="11"/>
  <c r="R9" i="11"/>
  <c r="K12" i="11"/>
  <c r="R10" i="11"/>
  <c r="B217" i="7"/>
  <c r="B3" i="12" l="1"/>
  <c r="B1" i="12" s="1"/>
  <c r="B6" i="7" s="1"/>
  <c r="AA7" i="11"/>
  <c r="AA13" i="11"/>
  <c r="AA6" i="11"/>
  <c r="AA9" i="11"/>
  <c r="AA12" i="11"/>
  <c r="AA15" i="11"/>
  <c r="AA10" i="11"/>
  <c r="AA16" i="11"/>
  <c r="AA8" i="11"/>
  <c r="AA11" i="11"/>
  <c r="AA14" i="11"/>
  <c r="AM14" i="1"/>
  <c r="AM13" i="1"/>
  <c r="AM11" i="1"/>
  <c r="AM12" i="1"/>
  <c r="AM15" i="1"/>
  <c r="T6" i="11"/>
  <c r="T15" i="11"/>
  <c r="T7" i="11"/>
  <c r="T10" i="11"/>
  <c r="T13" i="11"/>
  <c r="T16" i="11"/>
  <c r="T9" i="11"/>
  <c r="T11" i="11"/>
  <c r="T12" i="11"/>
  <c r="T8" i="11"/>
  <c r="T14" i="11"/>
  <c r="M12" i="11"/>
  <c r="M16" i="11"/>
  <c r="M6" i="11"/>
  <c r="M8" i="11"/>
  <c r="M10" i="11"/>
  <c r="M14" i="11"/>
  <c r="M7" i="11"/>
  <c r="M9" i="11"/>
  <c r="M15" i="11"/>
  <c r="M11" i="11"/>
  <c r="M13" i="11"/>
  <c r="F7" i="11"/>
  <c r="F15" i="11"/>
  <c r="F14" i="11"/>
  <c r="F8" i="11"/>
  <c r="F6" i="11"/>
  <c r="F9" i="11"/>
  <c r="F16" i="11"/>
  <c r="F11" i="11"/>
  <c r="F12" i="11"/>
  <c r="F10" i="11"/>
  <c r="F13" i="11"/>
  <c r="A25" i="9"/>
  <c r="A24" i="9"/>
  <c r="A23" i="9"/>
  <c r="A22" i="9"/>
  <c r="A21" i="9"/>
  <c r="A20" i="9"/>
  <c r="A19" i="9"/>
  <c r="A18" i="9"/>
  <c r="A17" i="9"/>
  <c r="A16" i="9"/>
  <c r="R14" i="9"/>
  <c r="Y17" i="11"/>
  <c r="C11" i="9"/>
  <c r="C20" i="9"/>
  <c r="W14" i="9"/>
  <c r="C18" i="9"/>
  <c r="C22" i="9"/>
  <c r="D5" i="10"/>
  <c r="C12" i="9"/>
  <c r="C15" i="9"/>
  <c r="C13" i="9"/>
  <c r="D9" i="10"/>
  <c r="M12" i="9"/>
  <c r="D7" i="10"/>
  <c r="M11" i="9"/>
  <c r="C23" i="9"/>
  <c r="R17" i="11"/>
  <c r="H12" i="9"/>
  <c r="C14" i="9"/>
  <c r="K17" i="11"/>
  <c r="M15" i="9"/>
  <c r="H15" i="9"/>
  <c r="R12" i="9"/>
  <c r="C19" i="9"/>
  <c r="D6" i="10"/>
  <c r="W12" i="9"/>
  <c r="R11" i="9"/>
  <c r="R13" i="9"/>
  <c r="W13" i="9"/>
  <c r="M14" i="9"/>
  <c r="D17" i="11"/>
  <c r="C25" i="9"/>
  <c r="H13" i="9"/>
  <c r="H11" i="9"/>
  <c r="C21" i="9"/>
  <c r="C17" i="9"/>
  <c r="C24" i="9"/>
  <c r="H14" i="9"/>
  <c r="D10" i="10"/>
  <c r="W15" i="9"/>
  <c r="W11" i="9"/>
  <c r="R15" i="9"/>
  <c r="M13" i="9"/>
  <c r="D8" i="10"/>
  <c r="C16" i="9"/>
  <c r="AA17" i="11" l="1"/>
  <c r="AA4" i="11" s="1"/>
  <c r="F17" i="11"/>
  <c r="AM3" i="1"/>
  <c r="T17" i="11"/>
  <c r="T4" i="11" s="1"/>
  <c r="M17" i="11"/>
  <c r="M4" i="11" s="1"/>
  <c r="F4" i="11"/>
  <c r="S11" i="9"/>
  <c r="S14" i="9"/>
  <c r="S13" i="9"/>
  <c r="S12" i="9"/>
  <c r="D20" i="9"/>
  <c r="D15" i="9"/>
  <c r="D25" i="9"/>
  <c r="N15" i="9"/>
  <c r="X15" i="9"/>
  <c r="S15" i="9"/>
  <c r="E10" i="10"/>
  <c r="E5" i="10"/>
  <c r="E7" i="10"/>
  <c r="E9" i="10"/>
  <c r="E8" i="10"/>
  <c r="E6" i="10"/>
  <c r="I12" i="9"/>
  <c r="I14" i="9"/>
  <c r="I13" i="9"/>
  <c r="I11" i="9"/>
  <c r="N11" i="9"/>
  <c r="D13" i="9"/>
  <c r="D16" i="9"/>
  <c r="D18" i="9"/>
  <c r="D22" i="9"/>
  <c r="D24" i="9"/>
  <c r="D11" i="9"/>
  <c r="N12" i="9"/>
  <c r="X13" i="9"/>
  <c r="D14" i="9"/>
  <c r="X12" i="9"/>
  <c r="N14" i="9"/>
  <c r="D12" i="9"/>
  <c r="D17" i="9"/>
  <c r="D19" i="9"/>
  <c r="D21" i="9"/>
  <c r="D23" i="9"/>
  <c r="X11" i="9"/>
  <c r="N13" i="9"/>
  <c r="X14" i="9"/>
  <c r="A20" i="5"/>
  <c r="A19" i="5"/>
  <c r="A18" i="5"/>
  <c r="A17" i="5"/>
  <c r="A16" i="5"/>
  <c r="A15" i="5"/>
  <c r="A14" i="5"/>
  <c r="A13" i="5"/>
  <c r="A12" i="5"/>
  <c r="A11" i="5"/>
  <c r="D5" i="8"/>
  <c r="D8" i="8"/>
  <c r="Q12" i="6"/>
  <c r="N12" i="6"/>
  <c r="E12" i="6"/>
  <c r="C16" i="5"/>
  <c r="C11" i="5"/>
  <c r="C17" i="5"/>
  <c r="C20" i="5"/>
  <c r="K12" i="6"/>
  <c r="D9" i="8"/>
  <c r="H12" i="6"/>
  <c r="W12" i="6"/>
  <c r="C13" i="5"/>
  <c r="C12" i="5"/>
  <c r="D7" i="8"/>
  <c r="C19" i="5"/>
  <c r="D6" i="8"/>
  <c r="B12" i="6"/>
  <c r="C14" i="5"/>
  <c r="C18" i="5"/>
  <c r="C15" i="5"/>
  <c r="T12" i="6"/>
  <c r="B1" i="11" l="1"/>
  <c r="B9" i="7" s="1"/>
  <c r="B1" i="10"/>
  <c r="B13" i="7" s="1"/>
  <c r="E5" i="8"/>
  <c r="E6" i="8"/>
  <c r="E7" i="8"/>
  <c r="E8" i="8"/>
  <c r="E9" i="8"/>
  <c r="X3" i="9"/>
  <c r="S3" i="9"/>
  <c r="D3" i="9"/>
  <c r="I3" i="9"/>
  <c r="N3" i="9"/>
  <c r="B14" i="6"/>
  <c r="H14" i="6"/>
  <c r="K14" i="6"/>
  <c r="Q14" i="6"/>
  <c r="T14" i="6"/>
  <c r="N14" i="6"/>
  <c r="E14" i="6"/>
  <c r="W14" i="6"/>
  <c r="D8" i="5"/>
  <c r="D13" i="5"/>
  <c r="D17" i="5"/>
  <c r="D19" i="5"/>
  <c r="D6" i="5"/>
  <c r="D9" i="5"/>
  <c r="D11" i="5"/>
  <c r="D15" i="5"/>
  <c r="D7" i="5"/>
  <c r="D10" i="5"/>
  <c r="D12" i="5"/>
  <c r="D14" i="5"/>
  <c r="D16" i="5"/>
  <c r="D18" i="5"/>
  <c r="D20" i="5"/>
  <c r="A15" i="7"/>
  <c r="A14" i="7"/>
  <c r="A12" i="7"/>
  <c r="A10" i="7"/>
  <c r="A8" i="7"/>
  <c r="C17" i="4"/>
  <c r="R12" i="4"/>
  <c r="M10" i="4"/>
  <c r="H25" i="4"/>
  <c r="H24" i="4"/>
  <c r="C9" i="4"/>
  <c r="H22" i="4"/>
  <c r="R18" i="4"/>
  <c r="H9" i="4"/>
  <c r="M26" i="4"/>
  <c r="B20" i="7"/>
  <c r="M11" i="4"/>
  <c r="M21" i="4"/>
  <c r="C13" i="4"/>
  <c r="R26" i="4"/>
  <c r="H21" i="4"/>
  <c r="C11" i="4"/>
  <c r="R15" i="4"/>
  <c r="C12" i="4"/>
  <c r="M22" i="4"/>
  <c r="R9" i="4"/>
  <c r="C19" i="4"/>
  <c r="M9" i="4"/>
  <c r="C23" i="4"/>
  <c r="H16" i="4"/>
  <c r="H20" i="4"/>
  <c r="C21" i="4"/>
  <c r="H17" i="4"/>
  <c r="H18" i="4"/>
  <c r="M15" i="4"/>
  <c r="R27" i="4"/>
  <c r="M12" i="4"/>
  <c r="H11" i="4"/>
  <c r="M20" i="4"/>
  <c r="R10" i="4"/>
  <c r="R14" i="4"/>
  <c r="H27" i="4"/>
  <c r="M19" i="4"/>
  <c r="C25" i="4"/>
  <c r="H15" i="4"/>
  <c r="C14" i="4"/>
  <c r="M17" i="4"/>
  <c r="C22" i="4"/>
  <c r="R23" i="4"/>
  <c r="C16" i="4"/>
  <c r="M14" i="4"/>
  <c r="H23" i="4"/>
  <c r="H26" i="4"/>
  <c r="B28" i="4"/>
  <c r="C20" i="4"/>
  <c r="C26" i="4"/>
  <c r="H13" i="4"/>
  <c r="R13" i="4"/>
  <c r="C10" i="4"/>
  <c r="H19" i="4"/>
  <c r="M27" i="4"/>
  <c r="M23" i="4"/>
  <c r="R17" i="4"/>
  <c r="R21" i="4"/>
  <c r="M13" i="4"/>
  <c r="H14" i="4"/>
  <c r="R24" i="4"/>
  <c r="M24" i="4"/>
  <c r="C15" i="4"/>
  <c r="H10" i="4"/>
  <c r="M18" i="4"/>
  <c r="R20" i="4"/>
  <c r="M25" i="4"/>
  <c r="C18" i="4"/>
  <c r="R25" i="4"/>
  <c r="C28" i="4"/>
  <c r="R22" i="4"/>
  <c r="R16" i="4"/>
  <c r="C24" i="4"/>
  <c r="H12" i="4"/>
  <c r="M16" i="4"/>
  <c r="C27" i="4"/>
  <c r="R11" i="4"/>
  <c r="R19" i="4"/>
  <c r="B21" i="7"/>
  <c r="B1" i="8" l="1"/>
  <c r="B5" i="7" s="1"/>
  <c r="B1" i="9"/>
  <c r="B11" i="7" s="1"/>
  <c r="B1" i="6"/>
  <c r="B15" i="7" s="1"/>
  <c r="D3" i="5"/>
  <c r="B1" i="5" s="1"/>
  <c r="B14" i="7" s="1"/>
  <c r="S10" i="4"/>
  <c r="D12" i="4"/>
  <c r="I25" i="4"/>
  <c r="N12" i="4"/>
  <c r="S9" i="4"/>
  <c r="D26" i="4"/>
  <c r="I10" i="4"/>
  <c r="N21" i="4"/>
  <c r="N11" i="4"/>
  <c r="N23" i="4"/>
  <c r="S27" i="4"/>
  <c r="S19" i="4"/>
  <c r="S17" i="4"/>
  <c r="D28" i="4"/>
  <c r="S21" i="4"/>
  <c r="D22" i="4"/>
  <c r="I13" i="4"/>
  <c r="D15" i="4"/>
  <c r="D19" i="4"/>
  <c r="D16" i="4"/>
  <c r="I27" i="4"/>
  <c r="I18" i="4"/>
  <c r="I23" i="4"/>
  <c r="N26" i="4"/>
  <c r="N27" i="4"/>
  <c r="N17" i="4"/>
  <c r="S15" i="4"/>
  <c r="S24" i="4"/>
  <c r="S11" i="4"/>
  <c r="D9" i="4"/>
  <c r="D13" i="4"/>
  <c r="D23" i="4"/>
  <c r="D10" i="4"/>
  <c r="I21" i="4"/>
  <c r="I12" i="4"/>
  <c r="I17" i="4"/>
  <c r="N25" i="4"/>
  <c r="N15" i="4"/>
  <c r="N22" i="4"/>
  <c r="S26" i="4"/>
  <c r="S18" i="4"/>
  <c r="S25" i="4"/>
  <c r="D27" i="4"/>
  <c r="I16" i="4"/>
  <c r="I19" i="4"/>
  <c r="N18" i="4"/>
  <c r="D21" i="4"/>
  <c r="D20" i="4"/>
  <c r="I9" i="4"/>
  <c r="I15" i="4"/>
  <c r="I26" i="4"/>
  <c r="I11" i="4"/>
  <c r="N19" i="4"/>
  <c r="N20" i="4"/>
  <c r="N16" i="4"/>
  <c r="S20" i="4"/>
  <c r="S12" i="4"/>
  <c r="S22" i="4"/>
  <c r="D14" i="4"/>
  <c r="N14" i="4"/>
  <c r="S23" i="4"/>
  <c r="I24" i="4"/>
  <c r="D24" i="4"/>
  <c r="D17" i="4"/>
  <c r="D25" i="4"/>
  <c r="D18" i="4"/>
  <c r="D11" i="4"/>
  <c r="I22" i="4"/>
  <c r="I20" i="4"/>
  <c r="I14" i="4"/>
  <c r="N9" i="4"/>
  <c r="N13" i="4"/>
  <c r="N24" i="4"/>
  <c r="N10" i="4"/>
  <c r="S14" i="4"/>
  <c r="S13" i="4"/>
  <c r="S16" i="4"/>
  <c r="A7" i="7"/>
  <c r="I4" i="4" l="1"/>
  <c r="S4" i="4"/>
  <c r="N4" i="4"/>
  <c r="D4" i="4"/>
  <c r="A18" i="3"/>
  <c r="A19" i="3"/>
  <c r="A20" i="3"/>
  <c r="A21" i="3"/>
  <c r="A17" i="3"/>
  <c r="A13" i="3"/>
  <c r="A14" i="3"/>
  <c r="A15" i="3"/>
  <c r="A16" i="3"/>
  <c r="A12" i="3"/>
  <c r="A22" i="1"/>
  <c r="A23" i="1"/>
  <c r="A24" i="1"/>
  <c r="A25" i="1"/>
  <c r="A21" i="1"/>
  <c r="A20" i="1"/>
  <c r="A17" i="1"/>
  <c r="A18" i="1"/>
  <c r="A19" i="1"/>
  <c r="A16" i="1"/>
  <c r="AB12" i="1"/>
  <c r="G19" i="2"/>
  <c r="R9" i="3"/>
  <c r="K19" i="2"/>
  <c r="AB13" i="1"/>
  <c r="G14" i="2"/>
  <c r="K13" i="2"/>
  <c r="K15" i="2"/>
  <c r="C8" i="2"/>
  <c r="R13" i="1"/>
  <c r="G21" i="2"/>
  <c r="H12" i="1"/>
  <c r="K10" i="2"/>
  <c r="G18" i="2"/>
  <c r="C13" i="3"/>
  <c r="W15" i="1"/>
  <c r="R11" i="1"/>
  <c r="M11" i="1"/>
  <c r="K8" i="2"/>
  <c r="C17" i="2"/>
  <c r="G10" i="2"/>
  <c r="C27" i="2"/>
  <c r="H9" i="3"/>
  <c r="K17" i="2"/>
  <c r="C17" i="3"/>
  <c r="G22" i="2"/>
  <c r="C16" i="2"/>
  <c r="H7" i="3"/>
  <c r="K9" i="2"/>
  <c r="G27" i="2"/>
  <c r="C20" i="2"/>
  <c r="C21" i="1"/>
  <c r="C12" i="3"/>
  <c r="C19" i="3"/>
  <c r="R7" i="3"/>
  <c r="AB14" i="1"/>
  <c r="AG12" i="1"/>
  <c r="K24" i="2"/>
  <c r="K16" i="2"/>
  <c r="G25" i="2"/>
  <c r="M9" i="3"/>
  <c r="B19" i="7"/>
  <c r="G11" i="2"/>
  <c r="C7" i="3"/>
  <c r="G12" i="2"/>
  <c r="C11" i="2"/>
  <c r="C18" i="3"/>
  <c r="C14" i="2"/>
  <c r="AB11" i="1"/>
  <c r="R12" i="1"/>
  <c r="G17" i="2"/>
  <c r="C18" i="1"/>
  <c r="G13" i="2"/>
  <c r="R15" i="1"/>
  <c r="H13" i="1"/>
  <c r="C19" i="2"/>
  <c r="R11" i="3"/>
  <c r="C14" i="1"/>
  <c r="C11" i="3"/>
  <c r="B18" i="7"/>
  <c r="C16" i="3"/>
  <c r="K11" i="2"/>
  <c r="AG14" i="1"/>
  <c r="H8" i="3"/>
  <c r="K22" i="2"/>
  <c r="G15" i="2"/>
  <c r="C15" i="1"/>
  <c r="W12" i="1"/>
  <c r="H11" i="1"/>
  <c r="C15" i="2"/>
  <c r="R10" i="3"/>
  <c r="W13" i="1"/>
  <c r="K25" i="2"/>
  <c r="C18" i="2"/>
  <c r="M11" i="3"/>
  <c r="G8" i="2"/>
  <c r="C22" i="1"/>
  <c r="C19" i="1"/>
  <c r="M8" i="3"/>
  <c r="AG13" i="1"/>
  <c r="G20" i="2"/>
  <c r="C23" i="2"/>
  <c r="C16" i="1"/>
  <c r="M7" i="3"/>
  <c r="C12" i="1"/>
  <c r="K14" i="2"/>
  <c r="G23" i="2"/>
  <c r="K27" i="2"/>
  <c r="M13" i="1"/>
  <c r="M15" i="1"/>
  <c r="R14" i="1"/>
  <c r="C25" i="2"/>
  <c r="C26" i="2"/>
  <c r="G24" i="2"/>
  <c r="H15" i="1"/>
  <c r="C17" i="1"/>
  <c r="C11" i="1"/>
  <c r="C14" i="3"/>
  <c r="C20" i="1"/>
  <c r="C23" i="1"/>
  <c r="H11" i="3"/>
  <c r="H14" i="1"/>
  <c r="G16" i="2"/>
  <c r="C20" i="3"/>
  <c r="W14" i="1"/>
  <c r="C13" i="1"/>
  <c r="C10" i="3"/>
  <c r="M12" i="1"/>
  <c r="O8" i="2"/>
  <c r="C9" i="3"/>
  <c r="M10" i="3"/>
  <c r="K26" i="2"/>
  <c r="K18" i="2"/>
  <c r="AB15" i="1"/>
  <c r="W11" i="1"/>
  <c r="C9" i="2"/>
  <c r="C24" i="1"/>
  <c r="C24" i="2"/>
  <c r="C13" i="2"/>
  <c r="C22" i="2"/>
  <c r="C8" i="3"/>
  <c r="B17" i="7"/>
  <c r="H10" i="3"/>
  <c r="K12" i="2"/>
  <c r="C15" i="3"/>
  <c r="K20" i="2"/>
  <c r="G9" i="2"/>
  <c r="C21" i="3"/>
  <c r="C21" i="2"/>
  <c r="K21" i="2"/>
  <c r="AG11" i="1"/>
  <c r="M14" i="1"/>
  <c r="AG15" i="1"/>
  <c r="R8" i="3"/>
  <c r="G26" i="2"/>
  <c r="C12" i="2"/>
  <c r="C10" i="2"/>
  <c r="K23" i="2"/>
  <c r="C25" i="1"/>
  <c r="B1" i="4" l="1"/>
  <c r="B12" i="7" s="1"/>
  <c r="D7" i="3"/>
  <c r="D18" i="3"/>
  <c r="D17" i="3"/>
  <c r="D10" i="3"/>
  <c r="D15" i="3"/>
  <c r="D19" i="3"/>
  <c r="D13" i="3"/>
  <c r="D11" i="3"/>
  <c r="D12" i="3"/>
  <c r="D16" i="3"/>
  <c r="D21" i="3"/>
  <c r="D9" i="3"/>
  <c r="D20" i="3"/>
  <c r="D14" i="3"/>
  <c r="D8" i="3"/>
  <c r="S9" i="3"/>
  <c r="S10" i="3"/>
  <c r="S7" i="3"/>
  <c r="S11" i="3"/>
  <c r="S8" i="3"/>
  <c r="N10" i="3"/>
  <c r="N7" i="3"/>
  <c r="N9" i="3"/>
  <c r="N11" i="3"/>
  <c r="N8" i="3"/>
  <c r="I9" i="3"/>
  <c r="I7" i="3"/>
  <c r="I10" i="3"/>
  <c r="I11" i="3"/>
  <c r="I8" i="3"/>
  <c r="P8" i="2"/>
  <c r="L13" i="2"/>
  <c r="L19" i="2"/>
  <c r="L22" i="2"/>
  <c r="L25" i="2"/>
  <c r="L8" i="2"/>
  <c r="L11" i="2"/>
  <c r="L14" i="2"/>
  <c r="L17" i="2"/>
  <c r="L20" i="2"/>
  <c r="L23" i="2"/>
  <c r="L26" i="2"/>
  <c r="L16" i="2"/>
  <c r="L12" i="2"/>
  <c r="L15" i="2"/>
  <c r="L18" i="2"/>
  <c r="L21" i="2"/>
  <c r="L27" i="2"/>
  <c r="L10" i="2"/>
  <c r="L9" i="2"/>
  <c r="L24" i="2"/>
  <c r="D26" i="2"/>
  <c r="D14" i="2"/>
  <c r="D25" i="2"/>
  <c r="D19" i="2"/>
  <c r="D13" i="2"/>
  <c r="D24" i="2"/>
  <c r="D18" i="2"/>
  <c r="D12" i="2"/>
  <c r="D20" i="2"/>
  <c r="D23" i="2"/>
  <c r="D17" i="2"/>
  <c r="D11" i="2"/>
  <c r="D22" i="2"/>
  <c r="D16" i="2"/>
  <c r="D10" i="2"/>
  <c r="D27" i="2"/>
  <c r="D21" i="2"/>
  <c r="D15" i="2"/>
  <c r="D9" i="2"/>
  <c r="D8" i="2"/>
  <c r="H10" i="2"/>
  <c r="H13" i="2"/>
  <c r="H16" i="2"/>
  <c r="H19" i="2"/>
  <c r="H22" i="2"/>
  <c r="H25" i="2"/>
  <c r="H23" i="2"/>
  <c r="H8" i="2"/>
  <c r="H11" i="2"/>
  <c r="H14" i="2"/>
  <c r="H17" i="2"/>
  <c r="H20" i="2"/>
  <c r="H26" i="2"/>
  <c r="H9" i="2"/>
  <c r="H12" i="2"/>
  <c r="H15" i="2"/>
  <c r="H18" i="2"/>
  <c r="H21" i="2"/>
  <c r="H24" i="2"/>
  <c r="H27" i="2"/>
  <c r="D11" i="1"/>
  <c r="AH13" i="1"/>
  <c r="AH14" i="1"/>
  <c r="AH11" i="1"/>
  <c r="AH12" i="1"/>
  <c r="AH15" i="1"/>
  <c r="AC11" i="1"/>
  <c r="AC14" i="1"/>
  <c r="AC15" i="1"/>
  <c r="AC13" i="1"/>
  <c r="AC12" i="1"/>
  <c r="X13" i="1"/>
  <c r="X11" i="1"/>
  <c r="X14" i="1"/>
  <c r="X12" i="1"/>
  <c r="X15" i="1"/>
  <c r="S13" i="1"/>
  <c r="S11" i="1"/>
  <c r="S14" i="1"/>
  <c r="S12" i="1"/>
  <c r="S15" i="1"/>
  <c r="N11" i="1"/>
  <c r="N14" i="1"/>
  <c r="N13" i="1"/>
  <c r="N12" i="1"/>
  <c r="N15" i="1"/>
  <c r="I12" i="1"/>
  <c r="I13" i="1"/>
  <c r="I11" i="1"/>
  <c r="I14" i="1"/>
  <c r="I15" i="1"/>
  <c r="D16" i="1"/>
  <c r="D21" i="1"/>
  <c r="D15" i="1"/>
  <c r="D23" i="1"/>
  <c r="D22" i="1"/>
  <c r="D20" i="1"/>
  <c r="D14" i="1"/>
  <c r="D13" i="1"/>
  <c r="D17" i="1"/>
  <c r="D25" i="1"/>
  <c r="D19" i="1"/>
  <c r="D24" i="1"/>
  <c r="D18" i="1"/>
  <c r="D12" i="1"/>
  <c r="AH3" i="1" l="1"/>
  <c r="N3" i="1"/>
  <c r="X3" i="1"/>
  <c r="AC3" i="1"/>
  <c r="D3" i="1"/>
  <c r="S3" i="1"/>
  <c r="I3" i="1"/>
  <c r="D3" i="2"/>
  <c r="D3" i="3"/>
  <c r="S3" i="3"/>
  <c r="N3" i="3"/>
  <c r="I3" i="3"/>
  <c r="P3" i="2"/>
  <c r="L3" i="2"/>
  <c r="H3" i="2"/>
  <c r="B1" i="1" l="1"/>
  <c r="B1" i="2"/>
  <c r="B8" i="7" s="1"/>
  <c r="B7" i="7"/>
  <c r="B1" i="3"/>
  <c r="B10" i="7" s="1"/>
  <c r="B3" i="7" l="1"/>
</calcChain>
</file>

<file path=xl/sharedStrings.xml><?xml version="1.0" encoding="utf-8"?>
<sst xmlns="http://schemas.openxmlformats.org/spreadsheetml/2006/main" count="1327" uniqueCount="296">
  <si>
    <t>Isotope</t>
  </si>
  <si>
    <t>Standard</t>
  </si>
  <si>
    <t>Pathway</t>
  </si>
  <si>
    <t>Lung</t>
  </si>
  <si>
    <t>Size</t>
  </si>
  <si>
    <t>Expected</t>
  </si>
  <si>
    <t>Returned</t>
  </si>
  <si>
    <t>Am-241</t>
  </si>
  <si>
    <t>Cs-137</t>
  </si>
  <si>
    <t>I-129</t>
  </si>
  <si>
    <t>U-238</t>
  </si>
  <si>
    <t>Ad-365</t>
  </si>
  <si>
    <t>Evaluate</t>
  </si>
  <si>
    <t>inh</t>
  </si>
  <si>
    <t>S</t>
  </si>
  <si>
    <t>Test 1</t>
  </si>
  <si>
    <t>Test 2</t>
  </si>
  <si>
    <t>Test 3</t>
  </si>
  <si>
    <t>M</t>
  </si>
  <si>
    <t>Test 4</t>
  </si>
  <si>
    <t>F</t>
  </si>
  <si>
    <t>Test 5</t>
  </si>
  <si>
    <t>s</t>
  </si>
  <si>
    <t>Test 6</t>
  </si>
  <si>
    <t>ING</t>
  </si>
  <si>
    <t>Test 7</t>
  </si>
  <si>
    <t>DCF()</t>
  </si>
  <si>
    <t>Starting Member</t>
  </si>
  <si>
    <t>Sort Order</t>
  </si>
  <si>
    <t>TH-234</t>
  </si>
  <si>
    <t>PA-234M</t>
  </si>
  <si>
    <t>U-234</t>
  </si>
  <si>
    <t>TH-230</t>
  </si>
  <si>
    <t>RA-226</t>
  </si>
  <si>
    <t>RN-222</t>
  </si>
  <si>
    <t>PO-218</t>
  </si>
  <si>
    <t>PB-214</t>
  </si>
  <si>
    <t>BI-214</t>
  </si>
  <si>
    <t>PO-214</t>
  </si>
  <si>
    <t>PB-210</t>
  </si>
  <si>
    <t>BI-210</t>
  </si>
  <si>
    <t>PO-210</t>
  </si>
  <si>
    <t>PA-234</t>
  </si>
  <si>
    <t>AT-218</t>
  </si>
  <si>
    <t>RN-218</t>
  </si>
  <si>
    <t>TL-206</t>
  </si>
  <si>
    <t>TL-210</t>
  </si>
  <si>
    <t>Member number exceeds members in decay chain</t>
  </si>
  <si>
    <t>StartingMember is not available</t>
  </si>
  <si>
    <t>HalfLife()</t>
  </si>
  <si>
    <t>Time Unit</t>
  </si>
  <si>
    <t>H-3</t>
  </si>
  <si>
    <t>Pu-238</t>
  </si>
  <si>
    <t>H</t>
  </si>
  <si>
    <t>y</t>
  </si>
  <si>
    <t>RadDecay()</t>
  </si>
  <si>
    <t>SpA()</t>
  </si>
  <si>
    <t>XoQ()</t>
  </si>
  <si>
    <t>RTZVers</t>
  </si>
  <si>
    <t>RTZRefs</t>
  </si>
  <si>
    <t>RTZUpdate</t>
  </si>
  <si>
    <t>RTZLicense</t>
  </si>
  <si>
    <t>RTZParams</t>
  </si>
  <si>
    <t>EnumDecayChain()</t>
  </si>
  <si>
    <t>Summary of Unit Function Tests</t>
  </si>
  <si>
    <t>Release Ready</t>
  </si>
  <si>
    <t>Lambda (/s)</t>
  </si>
  <si>
    <t>DCF68inhF1 (rem/uCi)</t>
  </si>
  <si>
    <t>DCF68inhF5 (rem/uCi)</t>
  </si>
  <si>
    <t>DCF68inhM1 (rem/uCi)</t>
  </si>
  <si>
    <t>DCF68inhM5 (rem/uCi)</t>
  </si>
  <si>
    <t>DCF68inhS1 (rem/uCi)</t>
  </si>
  <si>
    <t>DCF68inhS5 (rem/uCi)</t>
  </si>
  <si>
    <t>DCF68ing (rem/uCi)</t>
  </si>
  <si>
    <t>DCF72inhF1 (rem/uCi)</t>
  </si>
  <si>
    <t>DCF72inhM1 (rem/uCi)</t>
  </si>
  <si>
    <t>DCF72inhS1</t>
  </si>
  <si>
    <t>DCF72ing (rem/uCi)</t>
  </si>
  <si>
    <t>Daughter</t>
  </si>
  <si>
    <t>BR</t>
  </si>
  <si>
    <t>CM-246</t>
  </si>
  <si>
    <t>PU-242</t>
  </si>
  <si>
    <t>END</t>
  </si>
  <si>
    <t>CM-245</t>
  </si>
  <si>
    <t>PU-241</t>
  </si>
  <si>
    <t>AM-241</t>
  </si>
  <si>
    <t>U-237</t>
  </si>
  <si>
    <t>NP-237</t>
  </si>
  <si>
    <t>PA-233</t>
  </si>
  <si>
    <t>U-233</t>
  </si>
  <si>
    <t>TH-229</t>
  </si>
  <si>
    <t>RA-225</t>
  </si>
  <si>
    <t>AC-225</t>
  </si>
  <si>
    <t>FR-221</t>
  </si>
  <si>
    <t>AT-217</t>
  </si>
  <si>
    <t>BI-213</t>
  </si>
  <si>
    <t>RN-217</t>
  </si>
  <si>
    <t>PO-213</t>
  </si>
  <si>
    <t>TL-209</t>
  </si>
  <si>
    <t>PB-209</t>
  </si>
  <si>
    <t>CM-244</t>
  </si>
  <si>
    <t>PU-240</t>
  </si>
  <si>
    <t>U-236</t>
  </si>
  <si>
    <t>TH-232</t>
  </si>
  <si>
    <t>RA-228</t>
  </si>
  <si>
    <t>AC-228</t>
  </si>
  <si>
    <t>TH-228</t>
  </si>
  <si>
    <t>RA-224</t>
  </si>
  <si>
    <t>RN-220</t>
  </si>
  <si>
    <t>PO-216</t>
  </si>
  <si>
    <t>PB-212</t>
  </si>
  <si>
    <t>BI-212</t>
  </si>
  <si>
    <t>PO-212</t>
  </si>
  <si>
    <t>TL-208</t>
  </si>
  <si>
    <t>AM-243</t>
  </si>
  <si>
    <t>NP-239</t>
  </si>
  <si>
    <t>PU-239</t>
  </si>
  <si>
    <t>U-235</t>
  </si>
  <si>
    <t>TH-231</t>
  </si>
  <si>
    <t>PA-231</t>
  </si>
  <si>
    <t>AC-227</t>
  </si>
  <si>
    <t>TH-227</t>
  </si>
  <si>
    <t>FR-223</t>
  </si>
  <si>
    <t>RA-223</t>
  </si>
  <si>
    <t>RN-219</t>
  </si>
  <si>
    <t>PO-215</t>
  </si>
  <si>
    <t>PB-211</t>
  </si>
  <si>
    <t>AT-215</t>
  </si>
  <si>
    <t>BI-211</t>
  </si>
  <si>
    <t>TL-207</t>
  </si>
  <si>
    <t>PO-211</t>
  </si>
  <si>
    <t>AT-219</t>
  </si>
  <si>
    <t>CM-243</t>
  </si>
  <si>
    <t>AM-242</t>
  </si>
  <si>
    <t>CM-242</t>
  </si>
  <si>
    <t>PU-238</t>
  </si>
  <si>
    <t>AM-242M</t>
  </si>
  <si>
    <t>NP-238</t>
  </si>
  <si>
    <t>NP-236</t>
  </si>
  <si>
    <t>PU-236</t>
  </si>
  <si>
    <t>U-232</t>
  </si>
  <si>
    <t>BI-215</t>
  </si>
  <si>
    <t>EU-155</t>
  </si>
  <si>
    <t>EU-154</t>
  </si>
  <si>
    <t>EU-152</t>
  </si>
  <si>
    <t>GD-152</t>
  </si>
  <si>
    <t>SM-148</t>
  </si>
  <si>
    <t>ND-144</t>
  </si>
  <si>
    <t>SM-151</t>
  </si>
  <si>
    <t>PM-147</t>
  </si>
  <si>
    <t>SM-147</t>
  </si>
  <si>
    <t>PM-146</t>
  </si>
  <si>
    <t>SM-146</t>
  </si>
  <si>
    <t>CE-144</t>
  </si>
  <si>
    <t>PR-144</t>
  </si>
  <si>
    <t>CS-137</t>
  </si>
  <si>
    <t>BA-137M</t>
  </si>
  <si>
    <t>CS-135</t>
  </si>
  <si>
    <t>CS-134</t>
  </si>
  <si>
    <t>I-131</t>
  </si>
  <si>
    <t>XE-131M</t>
  </si>
  <si>
    <t>SB-126</t>
  </si>
  <si>
    <t>SB-126M</t>
  </si>
  <si>
    <t>SN-126</t>
  </si>
  <si>
    <t>I-125</t>
  </si>
  <si>
    <t>SB-125</t>
  </si>
  <si>
    <t>TE-125M</t>
  </si>
  <si>
    <t>I-124</t>
  </si>
  <si>
    <t>I-123</t>
  </si>
  <si>
    <t>SN-121</t>
  </si>
  <si>
    <t>SN-121M</t>
  </si>
  <si>
    <t>CD-113</t>
  </si>
  <si>
    <t>CD-113M</t>
  </si>
  <si>
    <t>PD-107</t>
  </si>
  <si>
    <t>RU-106</t>
  </si>
  <si>
    <t>RH-106</t>
  </si>
  <si>
    <t>RH-99</t>
  </si>
  <si>
    <t>TC-99</t>
  </si>
  <si>
    <t>TC-99M</t>
  </si>
  <si>
    <t>ZR-93</t>
  </si>
  <si>
    <t>NB-93M</t>
  </si>
  <si>
    <t>SR-90</t>
  </si>
  <si>
    <t>Y-90</t>
  </si>
  <si>
    <t>RB-86</t>
  </si>
  <si>
    <t>KR-85</t>
  </si>
  <si>
    <t>SE-79</t>
  </si>
  <si>
    <t>ZN-65</t>
  </si>
  <si>
    <t>CU-64</t>
  </si>
  <si>
    <t>NI-63</t>
  </si>
  <si>
    <t>CO-60</t>
  </si>
  <si>
    <t>CU-59</t>
  </si>
  <si>
    <t>NI-59</t>
  </si>
  <si>
    <t>FE-59</t>
  </si>
  <si>
    <t>ZN-59</t>
  </si>
  <si>
    <t>CO-57</t>
  </si>
  <si>
    <t>FE-55</t>
  </si>
  <si>
    <t>MN-54</t>
  </si>
  <si>
    <t>CR-51</t>
  </si>
  <si>
    <t>CA-45</t>
  </si>
  <si>
    <t>CL-36</t>
  </si>
  <si>
    <t>S-35</t>
  </si>
  <si>
    <t>P-33</t>
  </si>
  <si>
    <t>P-32</t>
  </si>
  <si>
    <t>NA-22</t>
  </si>
  <si>
    <t>C-14</t>
  </si>
  <si>
    <t>(Ctrl-Alt-Shift F9 to recalculate all functions)</t>
  </si>
  <si>
    <t>Observed</t>
  </si>
  <si>
    <t>Activity</t>
  </si>
  <si>
    <t>Time</t>
  </si>
  <si>
    <t>Unit</t>
  </si>
  <si>
    <t>m</t>
  </si>
  <si>
    <t>Downwind</t>
  </si>
  <si>
    <t>Effective Stack Height</t>
  </si>
  <si>
    <t>Stability Class</t>
  </si>
  <si>
    <t>D</t>
  </si>
  <si>
    <t>Crosswind</t>
  </si>
  <si>
    <t>Ceiling Height</t>
  </si>
  <si>
    <t>Wind Speed</t>
  </si>
  <si>
    <t>Height</t>
  </si>
  <si>
    <t>Calculated</t>
  </si>
  <si>
    <t>f</t>
  </si>
  <si>
    <t>Test 8</t>
  </si>
  <si>
    <t>CD-109</t>
  </si>
  <si>
    <t>F-18</t>
  </si>
  <si>
    <t>RTZFunctions</t>
  </si>
  <si>
    <t>ANSIRound</t>
  </si>
  <si>
    <t>Round a value in accordance with ANSI standard</t>
  </si>
  <si>
    <t>DCF</t>
  </si>
  <si>
    <t>Dose conversion factors (ICRP-68 or 72) for a radionuclide</t>
  </si>
  <si>
    <t>EnumDecayChain</t>
  </si>
  <si>
    <t>List members of a decay chain (e.g., U-238 decay chain)</t>
  </si>
  <si>
    <t>HalfLife</t>
  </si>
  <si>
    <t>Half life for a radionuclide</t>
  </si>
  <si>
    <t>PECi</t>
  </si>
  <si>
    <t>Calculates the plutonium equivalent curies for a radionuclide</t>
  </si>
  <si>
    <t>RadDecay</t>
  </si>
  <si>
    <t>Time decayed activity of a radionuclide or progeny</t>
  </si>
  <si>
    <t>SigFig</t>
  </si>
  <si>
    <t>Convert a value to specified number of significant digits</t>
  </si>
  <si>
    <t>SpA</t>
  </si>
  <si>
    <t>Specific activity for a radionuclide</t>
  </si>
  <si>
    <t>XoQ</t>
  </si>
  <si>
    <t>Calculate chi over q (atmospheric dispersion value)</t>
  </si>
  <si>
    <t>RTZAttribution</t>
  </si>
  <si>
    <t>Returns the preferred attribution to RadToolz for derivative works</t>
  </si>
  <si>
    <t>List RadToolz functions</t>
  </si>
  <si>
    <t>Presents the RadToolz license from the Internet</t>
  </si>
  <si>
    <t>Displays the RadToolz radionuclide parameters in table form for verification and validation</t>
  </si>
  <si>
    <t>Returns message box with references used by RadToolz</t>
  </si>
  <si>
    <t>Checks for updates to Radtoolz from the Internet</t>
  </si>
  <si>
    <t>Returns version of RadToolz being used</t>
  </si>
  <si>
    <t>ANSIRound()</t>
  </si>
  <si>
    <t>SigFig()</t>
  </si>
  <si>
    <t>PECi()</t>
  </si>
  <si>
    <t>Value</t>
  </si>
  <si>
    <t>Digits</t>
  </si>
  <si>
    <t>#N/A</t>
  </si>
  <si>
    <t>FGE</t>
  </si>
  <si>
    <t>Calculates U-235 or Pu-239 fissile gram equivalents</t>
  </si>
  <si>
    <t>CF-249</t>
  </si>
  <si>
    <t>CF-251</t>
  </si>
  <si>
    <t>CM-247</t>
  </si>
  <si>
    <t>PU-243</t>
  </si>
  <si>
    <t>Invalid Radionuclide</t>
  </si>
  <si>
    <t>FGE()</t>
  </si>
  <si>
    <t>h-3</t>
  </si>
  <si>
    <t>Radionuclide</t>
  </si>
  <si>
    <t>Basis</t>
  </si>
  <si>
    <t>am-242m</t>
  </si>
  <si>
    <t>cm-243</t>
  </si>
  <si>
    <t>cm-245</t>
  </si>
  <si>
    <t>cm-247</t>
  </si>
  <si>
    <t>cf-249</t>
  </si>
  <si>
    <t>cf-251</t>
  </si>
  <si>
    <t>ad-365</t>
  </si>
  <si>
    <t>pu-241</t>
  </si>
  <si>
    <t>pu-239</t>
  </si>
  <si>
    <t>u-233</t>
  </si>
  <si>
    <t>u-235</t>
  </si>
  <si>
    <t>AD-365</t>
  </si>
  <si>
    <t>P</t>
  </si>
  <si>
    <t>PU</t>
  </si>
  <si>
    <t>PU-2241</t>
  </si>
  <si>
    <t>U</t>
  </si>
  <si>
    <t>Basis must be either U-235 or Pu-239</t>
  </si>
  <si>
    <t>U-</t>
  </si>
  <si>
    <t>AValue</t>
  </si>
  <si>
    <t>A1 or A2 value (10 CFR 71 App A) for a radionuclide</t>
  </si>
  <si>
    <t>A1 (TBq)</t>
  </si>
  <si>
    <t>A2 (TBq)</t>
  </si>
  <si>
    <t>Avalue()</t>
  </si>
  <si>
    <t>A1</t>
  </si>
  <si>
    <t>A2</t>
  </si>
  <si>
    <t>A1 (Ci)</t>
  </si>
  <si>
    <t>Unlimited</t>
  </si>
  <si>
    <t>Not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</si>
</sst>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35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  <col min="3" max="3" width="12" bestFit="1" customWidth="1"/>
    <col min="4" max="4" width="8.85546875" customWidth="1"/>
  </cols>
  <sheetData>
    <row r="1" spans="1:4" x14ac:dyDescent="0.25">
      <c r="A1" s="2" t="s">
        <v>64</v>
      </c>
      <c r="D1" s="4" t="s">
        <v>205</v>
      </c>
    </row>
    <row r="3" spans="1:4" x14ac:dyDescent="0.25">
      <c r="A3" t="s">
        <v>65</v>
      </c>
      <c r="B3" t="b">
        <f>AND(B7:B15)</f>
        <v>1</v>
      </c>
    </row>
    <row r="5" spans="1:4" x14ac:dyDescent="0.25">
      <c r="A5" t="s">
        <v>251</v>
      </c>
      <c r="B5" t="b">
        <f>ANSIRound!B1</f>
        <v>1</v>
      </c>
    </row>
    <row r="6" spans="1:4" x14ac:dyDescent="0.25">
      <c r="A6" t="s">
        <v>290</v>
      </c>
      <c r="B6" t="b">
        <f>AValue!B1</f>
        <v>1</v>
      </c>
    </row>
    <row r="7" spans="1:4" x14ac:dyDescent="0.25">
      <c r="A7" t="str">
        <f>DCF!A1</f>
        <v>DCF()</v>
      </c>
      <c r="B7" t="b">
        <f>DCF!B1</f>
        <v>1</v>
      </c>
    </row>
    <row r="8" spans="1:4" x14ac:dyDescent="0.25">
      <c r="A8" t="str">
        <f>EnumDecayChain!A1</f>
        <v>EnumDecayChain()</v>
      </c>
      <c r="B8" t="b">
        <f>EnumDecayChain!B1</f>
        <v>1</v>
      </c>
    </row>
    <row r="9" spans="1:4" x14ac:dyDescent="0.25">
      <c r="A9" t="s">
        <v>264</v>
      </c>
      <c r="B9" t="b">
        <f>FGE!B1</f>
        <v>1</v>
      </c>
    </row>
    <row r="10" spans="1:4" x14ac:dyDescent="0.25">
      <c r="A10" t="str">
        <f>HalfLife!A1</f>
        <v>HalfLife()</v>
      </c>
      <c r="B10" t="b">
        <f>HalfLife!B1</f>
        <v>1</v>
      </c>
    </row>
    <row r="11" spans="1:4" x14ac:dyDescent="0.25">
      <c r="A11" t="s">
        <v>253</v>
      </c>
      <c r="B11" t="b">
        <f>'PE-Ci'!B1</f>
        <v>1</v>
      </c>
    </row>
    <row r="12" spans="1:4" x14ac:dyDescent="0.25">
      <c r="A12" t="str">
        <f>RadDecay!A1</f>
        <v>RadDecay()</v>
      </c>
      <c r="B12" t="b">
        <f>RadDecay!B1</f>
        <v>1</v>
      </c>
    </row>
    <row r="13" spans="1:4" x14ac:dyDescent="0.25">
      <c r="A13" t="s">
        <v>252</v>
      </c>
      <c r="B13" t="b">
        <f>SigFig!B1</f>
        <v>1</v>
      </c>
    </row>
    <row r="14" spans="1:4" x14ac:dyDescent="0.25">
      <c r="A14" t="str">
        <f>SpA!A1</f>
        <v>SpA()</v>
      </c>
      <c r="B14" t="b">
        <f>SpA!B1</f>
        <v>1</v>
      </c>
    </row>
    <row r="15" spans="1:4" x14ac:dyDescent="0.25">
      <c r="A15" t="str">
        <f>XoQ!A1</f>
        <v>XoQ()</v>
      </c>
      <c r="B15" t="b">
        <f>XoQ!B1</f>
        <v>1</v>
      </c>
    </row>
    <row r="17" spans="1:18" x14ac:dyDescent="0.25">
      <c r="A17" t="s">
        <v>58</v>
      </c>
      <c r="B17" t="str">
        <f>_xll.RTZVers(")")</f>
        <v>3.41</v>
      </c>
    </row>
    <row r="18" spans="1:18" x14ac:dyDescent="0.25">
      <c r="A18" t="s">
        <v>59</v>
      </c>
      <c r="B18" t="str">
        <f>_xll.RTZRefs()</f>
        <v/>
      </c>
    </row>
    <row r="19" spans="1:18" x14ac:dyDescent="0.25">
      <c r="A19" t="s">
        <v>60</v>
      </c>
      <c r="B19" t="str">
        <f>_xll.RTZUpdate()</f>
        <v>RadToolz is now at version 3.40.  You have pre-release version 3.41</v>
      </c>
    </row>
    <row r="20" spans="1:18" ht="29.25" customHeight="1" x14ac:dyDescent="0.25">
      <c r="A20" t="s">
        <v>61</v>
      </c>
      <c r="B20" s="3" t="str">
        <f>_xll.RTZLicense()</f>
        <v>RadToolz license may be found at http://www.radtoolz.com/p/license.html.  Excel-DNA license may be found at https://github.com/Excel-DNA/ExcelDna/blob/master/LICENSE.txt</v>
      </c>
    </row>
    <row r="21" spans="1:18" x14ac:dyDescent="0.25">
      <c r="A21" t="s">
        <v>62</v>
      </c>
      <c r="B21" t="str">
        <f ca="1">_xll.RTZParams(B23)</f>
        <v>Radtoolz version 3.41</v>
      </c>
    </row>
    <row r="23" spans="1:18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70</v>
      </c>
      <c r="H23" t="s">
        <v>71</v>
      </c>
      <c r="I23" t="s">
        <v>72</v>
      </c>
      <c r="J23" t="s">
        <v>73</v>
      </c>
      <c r="K23" t="s">
        <v>74</v>
      </c>
      <c r="L23" t="s">
        <v>75</v>
      </c>
      <c r="M23" t="s">
        <v>76</v>
      </c>
      <c r="N23" t="s">
        <v>77</v>
      </c>
      <c r="O23" t="s">
        <v>288</v>
      </c>
      <c r="P23" t="s">
        <v>289</v>
      </c>
      <c r="Q23" t="s">
        <v>78</v>
      </c>
      <c r="R23" t="s">
        <v>79</v>
      </c>
    </row>
    <row r="24" spans="1:18" x14ac:dyDescent="0.25">
      <c r="B24" t="s">
        <v>80</v>
      </c>
      <c r="C24">
        <v>4.6676577815484499E-12</v>
      </c>
      <c r="D24">
        <v>0</v>
      </c>
      <c r="E24">
        <v>0</v>
      </c>
      <c r="F24">
        <v>148</v>
      </c>
      <c r="G24">
        <v>99.9</v>
      </c>
      <c r="H24">
        <v>0</v>
      </c>
      <c r="I24">
        <v>0</v>
      </c>
      <c r="J24">
        <v>0.77700000000000002</v>
      </c>
      <c r="K24">
        <v>362.6</v>
      </c>
      <c r="L24">
        <v>155.4</v>
      </c>
      <c r="M24">
        <v>59.2</v>
      </c>
      <c r="N24">
        <v>0.77700000000000002</v>
      </c>
      <c r="O24">
        <v>9</v>
      </c>
      <c r="P24">
        <v>8.9999999999999998E-4</v>
      </c>
      <c r="Q24" t="s">
        <v>81</v>
      </c>
      <c r="R24">
        <v>0.99973699999999999</v>
      </c>
    </row>
    <row r="25" spans="1:18" x14ac:dyDescent="0.25">
      <c r="B25" t="s">
        <v>81</v>
      </c>
      <c r="C25">
        <v>5.8592322955193998E-14</v>
      </c>
      <c r="D25">
        <v>0</v>
      </c>
      <c r="E25">
        <v>0</v>
      </c>
      <c r="F25">
        <v>162.80000000000001</v>
      </c>
      <c r="G25">
        <v>114.7</v>
      </c>
      <c r="H25">
        <v>51.8</v>
      </c>
      <c r="I25">
        <v>28.49</v>
      </c>
      <c r="J25">
        <v>0.88800000000000001</v>
      </c>
      <c r="K25">
        <v>407</v>
      </c>
      <c r="L25">
        <v>177.6</v>
      </c>
      <c r="M25">
        <v>55.5</v>
      </c>
      <c r="N25">
        <v>0.88800000000000001</v>
      </c>
      <c r="O25">
        <v>10</v>
      </c>
      <c r="P25">
        <v>1E-3</v>
      </c>
      <c r="Q25" t="s">
        <v>10</v>
      </c>
      <c r="R25">
        <v>1</v>
      </c>
    </row>
    <row r="26" spans="1:18" x14ac:dyDescent="0.25">
      <c r="B26" t="s">
        <v>10</v>
      </c>
      <c r="C26">
        <v>4.9159598759243801E-18</v>
      </c>
      <c r="D26">
        <v>1.8129999999999999</v>
      </c>
      <c r="E26">
        <v>2.1459999999999999</v>
      </c>
      <c r="F26">
        <v>9.6199999999999992</v>
      </c>
      <c r="G26">
        <v>5.92</v>
      </c>
      <c r="H26">
        <v>27.01</v>
      </c>
      <c r="I26">
        <v>21.09</v>
      </c>
      <c r="J26">
        <v>0.1628</v>
      </c>
      <c r="K26">
        <v>1.85</v>
      </c>
      <c r="L26">
        <v>10.73</v>
      </c>
      <c r="M26">
        <v>29.6</v>
      </c>
      <c r="N26">
        <v>0.16650000000000001</v>
      </c>
      <c r="O26">
        <v>-1</v>
      </c>
      <c r="P26">
        <v>-1</v>
      </c>
      <c r="Q26" t="s">
        <v>29</v>
      </c>
      <c r="R26">
        <v>1</v>
      </c>
    </row>
    <row r="27" spans="1:18" x14ac:dyDescent="0.25">
      <c r="B27" t="s">
        <v>29</v>
      </c>
      <c r="C27">
        <v>3.32885344897776E-7</v>
      </c>
      <c r="D27">
        <v>0</v>
      </c>
      <c r="E27">
        <v>0</v>
      </c>
      <c r="F27">
        <v>2.3310000000000001E-2</v>
      </c>
      <c r="G27">
        <v>1.9609999999999999E-2</v>
      </c>
      <c r="H27">
        <v>2.7009999999999999E-2</v>
      </c>
      <c r="I27">
        <v>2.146E-2</v>
      </c>
      <c r="J27">
        <v>1.2579999999999999E-2</v>
      </c>
      <c r="K27">
        <v>9.2499999999999995E-3</v>
      </c>
      <c r="L27">
        <v>2.4420000000000001E-2</v>
      </c>
      <c r="M27">
        <v>2.8490000000000001E-2</v>
      </c>
      <c r="N27">
        <v>1.2579999999999999E-2</v>
      </c>
      <c r="O27">
        <v>0.3</v>
      </c>
      <c r="P27">
        <v>0.3</v>
      </c>
      <c r="Q27" t="s">
        <v>30</v>
      </c>
      <c r="R27">
        <v>1</v>
      </c>
    </row>
    <row r="28" spans="1:18" x14ac:dyDescent="0.25">
      <c r="B28" t="s">
        <v>30</v>
      </c>
      <c r="C28">
        <v>9.9676039769908704E-3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31</v>
      </c>
      <c r="R28">
        <v>0.99839999999999995</v>
      </c>
    </row>
    <row r="29" spans="1:18" x14ac:dyDescent="0.25">
      <c r="B29" t="s">
        <v>30</v>
      </c>
      <c r="C29">
        <v>9.9676039769908704E-3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42</v>
      </c>
      <c r="R29">
        <v>1.6000000000000001E-3</v>
      </c>
    </row>
    <row r="30" spans="1:18" x14ac:dyDescent="0.25">
      <c r="B30" t="s">
        <v>31</v>
      </c>
      <c r="C30">
        <v>8.9468467314175696E-14</v>
      </c>
      <c r="D30">
        <v>2.0350000000000001</v>
      </c>
      <c r="E30">
        <v>2.3679999999999999</v>
      </c>
      <c r="F30">
        <v>11.47</v>
      </c>
      <c r="G30">
        <v>7.77</v>
      </c>
      <c r="H30">
        <v>31.45</v>
      </c>
      <c r="I30">
        <v>25.16</v>
      </c>
      <c r="J30">
        <v>0.18129999999999999</v>
      </c>
      <c r="K30">
        <v>2.0720000000000001</v>
      </c>
      <c r="L30">
        <v>12.95</v>
      </c>
      <c r="M30">
        <v>34.78</v>
      </c>
      <c r="N30">
        <v>0.18129999999999999</v>
      </c>
      <c r="O30">
        <v>40</v>
      </c>
      <c r="P30">
        <v>6.0000000000000001E-3</v>
      </c>
      <c r="Q30" t="s">
        <v>32</v>
      </c>
      <c r="R30">
        <v>1</v>
      </c>
    </row>
    <row r="31" spans="1:18" x14ac:dyDescent="0.25">
      <c r="B31" t="s">
        <v>32</v>
      </c>
      <c r="C31">
        <v>2.9130648177228301E-13</v>
      </c>
      <c r="D31">
        <v>0</v>
      </c>
      <c r="E31">
        <v>0</v>
      </c>
      <c r="F31">
        <v>148</v>
      </c>
      <c r="G31">
        <v>103.6</v>
      </c>
      <c r="H31">
        <v>48.1</v>
      </c>
      <c r="I31">
        <v>26.64</v>
      </c>
      <c r="J31">
        <v>0.77700000000000002</v>
      </c>
      <c r="K31">
        <v>370</v>
      </c>
      <c r="L31">
        <v>159.1</v>
      </c>
      <c r="M31">
        <v>51.8</v>
      </c>
      <c r="N31">
        <v>0.77700000000000002</v>
      </c>
      <c r="O31">
        <v>10</v>
      </c>
      <c r="P31">
        <v>1E-3</v>
      </c>
      <c r="Q31" t="s">
        <v>33</v>
      </c>
      <c r="R31">
        <v>1</v>
      </c>
    </row>
    <row r="32" spans="1:18" x14ac:dyDescent="0.25">
      <c r="B32" t="s">
        <v>33</v>
      </c>
      <c r="C32">
        <v>1.37278179535188E-11</v>
      </c>
      <c r="D32">
        <v>0</v>
      </c>
      <c r="E32">
        <v>0</v>
      </c>
      <c r="F32">
        <v>11.84</v>
      </c>
      <c r="G32">
        <v>8.14</v>
      </c>
      <c r="H32">
        <v>0</v>
      </c>
      <c r="I32">
        <v>0</v>
      </c>
      <c r="J32">
        <v>1.036</v>
      </c>
      <c r="K32">
        <v>1.3320000000000001</v>
      </c>
      <c r="L32">
        <v>12.95</v>
      </c>
      <c r="M32">
        <v>35.15</v>
      </c>
      <c r="N32">
        <v>1.036</v>
      </c>
      <c r="O32">
        <v>0.2</v>
      </c>
      <c r="P32">
        <v>3.0000000000000001E-3</v>
      </c>
      <c r="Q32" t="s">
        <v>34</v>
      </c>
      <c r="R32">
        <v>1</v>
      </c>
    </row>
    <row r="33" spans="2:18" x14ac:dyDescent="0.25">
      <c r="B33" t="s">
        <v>34</v>
      </c>
      <c r="C33">
        <v>2.0982180755947202E-6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0.3</v>
      </c>
      <c r="P33">
        <v>4.0000000000000001E-3</v>
      </c>
      <c r="Q33" t="s">
        <v>35</v>
      </c>
      <c r="R33">
        <v>1</v>
      </c>
    </row>
    <row r="34" spans="2:18" x14ac:dyDescent="0.25">
      <c r="B34" t="s">
        <v>35</v>
      </c>
      <c r="C34">
        <v>3.7290035536902601E-3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36</v>
      </c>
      <c r="R34">
        <v>0.99980000000000002</v>
      </c>
    </row>
    <row r="35" spans="2:18" x14ac:dyDescent="0.25">
      <c r="B35" t="s">
        <v>35</v>
      </c>
      <c r="C35">
        <v>3.7290035536902601E-3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43</v>
      </c>
      <c r="R35">
        <v>2.0000000000000001E-4</v>
      </c>
    </row>
    <row r="36" spans="2:18" x14ac:dyDescent="0.25">
      <c r="B36" t="s">
        <v>36</v>
      </c>
      <c r="C36">
        <v>4.31061679452702E-4</v>
      </c>
      <c r="D36">
        <v>1.073E-2</v>
      </c>
      <c r="E36">
        <v>1.7760000000000001E-2</v>
      </c>
      <c r="F36">
        <v>0</v>
      </c>
      <c r="G36">
        <v>0</v>
      </c>
      <c r="H36">
        <v>0</v>
      </c>
      <c r="I36">
        <v>0</v>
      </c>
      <c r="J36">
        <v>5.1800000000000001E-4</v>
      </c>
      <c r="K36">
        <v>1.0359999999999999E-2</v>
      </c>
      <c r="L36">
        <v>5.1799999999999999E-2</v>
      </c>
      <c r="M36">
        <v>5.5500000000000001E-2</v>
      </c>
      <c r="N36">
        <v>5.1800000000000001E-4</v>
      </c>
      <c r="O36">
        <v>0</v>
      </c>
      <c r="P36">
        <v>0</v>
      </c>
      <c r="Q36" t="s">
        <v>37</v>
      </c>
      <c r="R36">
        <v>1</v>
      </c>
    </row>
    <row r="37" spans="2:18" x14ac:dyDescent="0.25">
      <c r="B37" t="s">
        <v>37</v>
      </c>
      <c r="C37">
        <v>5.8052527685087505E-4</v>
      </c>
      <c r="D37">
        <v>2.664E-2</v>
      </c>
      <c r="E37">
        <v>4.4400000000000002E-2</v>
      </c>
      <c r="F37">
        <v>5.1799999999999999E-2</v>
      </c>
      <c r="G37">
        <v>7.7700000000000005E-2</v>
      </c>
      <c r="H37">
        <v>0</v>
      </c>
      <c r="I37">
        <v>0</v>
      </c>
      <c r="J37">
        <v>4.0700000000000003E-4</v>
      </c>
      <c r="K37">
        <v>2.6270000000000002E-2</v>
      </c>
      <c r="L37">
        <v>5.1799999999999999E-2</v>
      </c>
      <c r="M37">
        <v>0</v>
      </c>
      <c r="N37">
        <v>4.0700000000000003E-4</v>
      </c>
      <c r="O37">
        <v>0</v>
      </c>
      <c r="P37">
        <v>0</v>
      </c>
      <c r="Q37" t="s">
        <v>38</v>
      </c>
      <c r="R37">
        <v>0.99790000000000001</v>
      </c>
    </row>
    <row r="38" spans="2:18" x14ac:dyDescent="0.25">
      <c r="B38" t="s">
        <v>37</v>
      </c>
      <c r="C38">
        <v>5.8052527685087505E-4</v>
      </c>
      <c r="D38">
        <v>2.664E-2</v>
      </c>
      <c r="E38">
        <v>4.4400000000000002E-2</v>
      </c>
      <c r="F38">
        <v>5.1799999999999999E-2</v>
      </c>
      <c r="G38">
        <v>7.7700000000000005E-2</v>
      </c>
      <c r="H38">
        <v>0</v>
      </c>
      <c r="I38">
        <v>0</v>
      </c>
      <c r="J38">
        <v>4.0700000000000003E-4</v>
      </c>
      <c r="K38">
        <v>2.6270000000000002E-2</v>
      </c>
      <c r="L38">
        <v>5.1799999999999999E-2</v>
      </c>
      <c r="M38">
        <v>0</v>
      </c>
      <c r="N38">
        <v>4.0700000000000003E-4</v>
      </c>
      <c r="O38">
        <v>0</v>
      </c>
      <c r="P38">
        <v>0</v>
      </c>
      <c r="Q38" t="s">
        <v>46</v>
      </c>
      <c r="R38">
        <v>2.0999999999999899E-3</v>
      </c>
    </row>
    <row r="39" spans="2:18" x14ac:dyDescent="0.25">
      <c r="B39" t="s">
        <v>38</v>
      </c>
      <c r="C39">
        <v>4218.7898999387999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39</v>
      </c>
      <c r="R39">
        <v>1</v>
      </c>
    </row>
    <row r="40" spans="2:18" x14ac:dyDescent="0.25">
      <c r="B40" t="s">
        <v>39</v>
      </c>
      <c r="C40">
        <v>9.8939228493829396E-10</v>
      </c>
      <c r="D40">
        <v>3.2930000000000001</v>
      </c>
      <c r="E40">
        <v>4.07</v>
      </c>
      <c r="F40">
        <v>0</v>
      </c>
      <c r="G40">
        <v>0</v>
      </c>
      <c r="H40">
        <v>0</v>
      </c>
      <c r="I40">
        <v>0</v>
      </c>
      <c r="J40">
        <v>2.516</v>
      </c>
      <c r="K40">
        <v>3.33</v>
      </c>
      <c r="L40">
        <v>4.07</v>
      </c>
      <c r="M40">
        <v>20.72</v>
      </c>
      <c r="N40">
        <v>2.5529999999999999</v>
      </c>
      <c r="O40">
        <v>1</v>
      </c>
      <c r="P40">
        <v>0.05</v>
      </c>
      <c r="Q40" t="s">
        <v>40</v>
      </c>
      <c r="R40">
        <v>1</v>
      </c>
    </row>
    <row r="41" spans="2:18" x14ac:dyDescent="0.25">
      <c r="B41" t="s">
        <v>40</v>
      </c>
      <c r="C41">
        <v>1.60066576457231E-6</v>
      </c>
      <c r="D41">
        <v>4.0699999999999998E-3</v>
      </c>
      <c r="E41">
        <v>5.1799999999999997E-3</v>
      </c>
      <c r="F41">
        <v>0.31080000000000002</v>
      </c>
      <c r="G41">
        <v>0.222</v>
      </c>
      <c r="H41">
        <v>0</v>
      </c>
      <c r="I41">
        <v>0</v>
      </c>
      <c r="J41">
        <v>4.81E-3</v>
      </c>
      <c r="K41">
        <v>4.0699999999999998E-3</v>
      </c>
      <c r="L41">
        <v>0.34410000000000002</v>
      </c>
      <c r="M41">
        <v>0</v>
      </c>
      <c r="N41">
        <v>4.81E-3</v>
      </c>
      <c r="O41">
        <v>1</v>
      </c>
      <c r="P41">
        <v>0.6</v>
      </c>
      <c r="Q41" t="s">
        <v>41</v>
      </c>
      <c r="R41">
        <v>0.99999868000000003</v>
      </c>
    </row>
    <row r="42" spans="2:18" x14ac:dyDescent="0.25">
      <c r="B42" t="s">
        <v>40</v>
      </c>
      <c r="C42">
        <v>1.60066576457231E-6</v>
      </c>
      <c r="D42">
        <v>4.0699999999999998E-3</v>
      </c>
      <c r="E42">
        <v>5.1799999999999997E-3</v>
      </c>
      <c r="F42">
        <v>0.31080000000000002</v>
      </c>
      <c r="G42">
        <v>0.222</v>
      </c>
      <c r="H42">
        <v>0</v>
      </c>
      <c r="I42">
        <v>0</v>
      </c>
      <c r="J42">
        <v>4.81E-3</v>
      </c>
      <c r="K42">
        <v>4.0699999999999998E-3</v>
      </c>
      <c r="L42">
        <v>0.34410000000000002</v>
      </c>
      <c r="M42">
        <v>0</v>
      </c>
      <c r="N42">
        <v>4.81E-3</v>
      </c>
      <c r="O42">
        <v>1</v>
      </c>
      <c r="P42">
        <v>0.6</v>
      </c>
      <c r="Q42" t="s">
        <v>45</v>
      </c>
      <c r="R42">
        <v>1.3E-6</v>
      </c>
    </row>
    <row r="43" spans="2:18" x14ac:dyDescent="0.25">
      <c r="B43" t="s">
        <v>41</v>
      </c>
      <c r="C43">
        <v>5.7976360149421897E-8</v>
      </c>
      <c r="D43">
        <v>2.2200000000000002</v>
      </c>
      <c r="E43">
        <v>2.6269999999999998</v>
      </c>
      <c r="F43">
        <v>11.1</v>
      </c>
      <c r="G43">
        <v>8.14</v>
      </c>
      <c r="H43">
        <v>0</v>
      </c>
      <c r="I43">
        <v>0</v>
      </c>
      <c r="J43">
        <v>0.88800000000000001</v>
      </c>
      <c r="K43">
        <v>2.2570000000000001</v>
      </c>
      <c r="L43">
        <v>12.21</v>
      </c>
      <c r="M43">
        <v>15.91</v>
      </c>
      <c r="N43">
        <v>4.4400000000000004</v>
      </c>
      <c r="O43">
        <v>40</v>
      </c>
      <c r="P43">
        <v>0.02</v>
      </c>
      <c r="Q43" t="s">
        <v>82</v>
      </c>
      <c r="R43">
        <v>1</v>
      </c>
    </row>
    <row r="44" spans="2:18" x14ac:dyDescent="0.25">
      <c r="B44" t="s">
        <v>42</v>
      </c>
      <c r="C44">
        <v>2.8737445296846799E-5</v>
      </c>
      <c r="D44">
        <v>0</v>
      </c>
      <c r="E44">
        <v>0</v>
      </c>
      <c r="F44">
        <v>1.4059999999999999E-3</v>
      </c>
      <c r="G44">
        <v>2.0349999999999999E-3</v>
      </c>
      <c r="H44">
        <v>1.48E-3</v>
      </c>
      <c r="I44">
        <v>2.1459999999999999E-3</v>
      </c>
      <c r="J44">
        <v>1.887E-3</v>
      </c>
      <c r="K44">
        <v>0</v>
      </c>
      <c r="L44">
        <v>1.4059999999999999E-3</v>
      </c>
      <c r="M44">
        <v>1.48E-3</v>
      </c>
      <c r="N44">
        <v>1.887E-3</v>
      </c>
      <c r="O44">
        <v>0</v>
      </c>
      <c r="P44">
        <v>0</v>
      </c>
      <c r="Q44" t="s">
        <v>31</v>
      </c>
      <c r="R44">
        <v>1</v>
      </c>
    </row>
    <row r="45" spans="2:18" x14ac:dyDescent="0.25">
      <c r="B45" t="s">
        <v>43</v>
      </c>
      <c r="C45">
        <v>0.46209812037329701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37</v>
      </c>
      <c r="R45">
        <v>0.999</v>
      </c>
    </row>
    <row r="46" spans="2:18" x14ac:dyDescent="0.25">
      <c r="B46" t="s">
        <v>43</v>
      </c>
      <c r="C46">
        <v>0.46209812037329701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44</v>
      </c>
      <c r="R46">
        <v>1E-3</v>
      </c>
    </row>
    <row r="47" spans="2:18" x14ac:dyDescent="0.25">
      <c r="B47" t="s">
        <v>44</v>
      </c>
      <c r="C47">
        <v>19.804205158855599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38</v>
      </c>
      <c r="R47">
        <v>1</v>
      </c>
    </row>
    <row r="48" spans="2:18" x14ac:dyDescent="0.25">
      <c r="B48" t="s">
        <v>46</v>
      </c>
      <c r="C48">
        <v>8.8865023148710903E-3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39</v>
      </c>
      <c r="R48">
        <v>1</v>
      </c>
    </row>
    <row r="49" spans="2:18" x14ac:dyDescent="0.25">
      <c r="B49" t="s">
        <v>45</v>
      </c>
      <c r="C49">
        <v>2.7492748713308902E-3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82</v>
      </c>
      <c r="R49">
        <v>1</v>
      </c>
    </row>
    <row r="50" spans="2:18" x14ac:dyDescent="0.25">
      <c r="B50" t="s">
        <v>80</v>
      </c>
      <c r="C50">
        <v>4.6676577815484499E-12</v>
      </c>
      <c r="D50">
        <v>0</v>
      </c>
      <c r="E50">
        <v>0</v>
      </c>
      <c r="F50">
        <v>148</v>
      </c>
      <c r="G50">
        <v>99.9</v>
      </c>
      <c r="H50">
        <v>0</v>
      </c>
      <c r="I50">
        <v>0</v>
      </c>
      <c r="J50">
        <v>0.77700000000000002</v>
      </c>
      <c r="K50">
        <v>362.6</v>
      </c>
      <c r="L50">
        <v>155.4</v>
      </c>
      <c r="M50">
        <v>59.2</v>
      </c>
      <c r="N50">
        <v>0.77700000000000002</v>
      </c>
      <c r="O50">
        <v>9</v>
      </c>
      <c r="P50">
        <v>8.9999999999999998E-4</v>
      </c>
      <c r="Q50" t="s">
        <v>82</v>
      </c>
      <c r="R50">
        <v>2.63E-2</v>
      </c>
    </row>
    <row r="51" spans="2:18" x14ac:dyDescent="0.25">
      <c r="B51" t="s">
        <v>259</v>
      </c>
      <c r="C51">
        <v>6.2576947936268204E-11</v>
      </c>
      <c r="D51">
        <v>0</v>
      </c>
      <c r="E51">
        <v>0</v>
      </c>
      <c r="F51">
        <v>244.2</v>
      </c>
      <c r="G51">
        <v>166.5</v>
      </c>
      <c r="H51">
        <v>0</v>
      </c>
      <c r="I51">
        <v>0</v>
      </c>
      <c r="J51">
        <v>1.2949999999999999</v>
      </c>
      <c r="K51">
        <v>0</v>
      </c>
      <c r="L51">
        <v>259</v>
      </c>
      <c r="M51">
        <v>0</v>
      </c>
      <c r="N51">
        <v>1.2949999999999999</v>
      </c>
      <c r="O51">
        <v>3</v>
      </c>
      <c r="P51">
        <v>8.0000000000000004E-4</v>
      </c>
      <c r="Q51" t="s">
        <v>83</v>
      </c>
      <c r="R51">
        <v>1</v>
      </c>
    </row>
    <row r="52" spans="2:18" x14ac:dyDescent="0.25">
      <c r="B52" t="s">
        <v>83</v>
      </c>
      <c r="C52">
        <v>2.60777720300958E-12</v>
      </c>
      <c r="D52">
        <v>0</v>
      </c>
      <c r="E52">
        <v>0</v>
      </c>
      <c r="F52">
        <v>148</v>
      </c>
      <c r="G52">
        <v>99.9</v>
      </c>
      <c r="H52">
        <v>0</v>
      </c>
      <c r="I52">
        <v>0</v>
      </c>
      <c r="J52">
        <v>0.77700000000000002</v>
      </c>
      <c r="K52">
        <v>366.3</v>
      </c>
      <c r="L52">
        <v>155.4</v>
      </c>
      <c r="M52">
        <v>59.2</v>
      </c>
      <c r="N52">
        <v>0.77700000000000002</v>
      </c>
      <c r="O52">
        <v>9</v>
      </c>
      <c r="P52">
        <v>8.9999999999999998E-4</v>
      </c>
      <c r="Q52" t="s">
        <v>84</v>
      </c>
      <c r="R52">
        <v>1</v>
      </c>
    </row>
    <row r="53" spans="2:18" x14ac:dyDescent="0.25">
      <c r="B53" t="s">
        <v>84</v>
      </c>
      <c r="C53">
        <v>1.5332990384384E-9</v>
      </c>
      <c r="D53">
        <v>0</v>
      </c>
      <c r="E53">
        <v>0</v>
      </c>
      <c r="F53">
        <v>3.145</v>
      </c>
      <c r="G53">
        <v>2.1459999999999999</v>
      </c>
      <c r="H53">
        <v>0.59199999999999997</v>
      </c>
      <c r="I53">
        <v>0.31080000000000002</v>
      </c>
      <c r="J53">
        <v>1.7389999999999999E-2</v>
      </c>
      <c r="K53">
        <v>8.51</v>
      </c>
      <c r="L53">
        <v>3.33</v>
      </c>
      <c r="M53">
        <v>0.629</v>
      </c>
      <c r="N53">
        <v>1.7760000000000001E-2</v>
      </c>
      <c r="O53">
        <v>40</v>
      </c>
      <c r="P53">
        <v>0.06</v>
      </c>
      <c r="Q53" t="s">
        <v>85</v>
      </c>
      <c r="R53">
        <v>0.99997499999999995</v>
      </c>
    </row>
    <row r="54" spans="2:18" x14ac:dyDescent="0.25">
      <c r="B54" t="s">
        <v>84</v>
      </c>
      <c r="C54">
        <v>1.5332990384384E-9</v>
      </c>
      <c r="D54">
        <v>0</v>
      </c>
      <c r="E54">
        <v>0</v>
      </c>
      <c r="F54">
        <v>3.145</v>
      </c>
      <c r="G54">
        <v>2.1459999999999999</v>
      </c>
      <c r="H54">
        <v>0.59199999999999997</v>
      </c>
      <c r="I54">
        <v>0.31080000000000002</v>
      </c>
      <c r="J54">
        <v>1.7389999999999999E-2</v>
      </c>
      <c r="K54">
        <v>8.51</v>
      </c>
      <c r="L54">
        <v>3.33</v>
      </c>
      <c r="M54">
        <v>0.629</v>
      </c>
      <c r="N54">
        <v>1.7760000000000001E-2</v>
      </c>
      <c r="O54">
        <v>40</v>
      </c>
      <c r="P54">
        <v>0.06</v>
      </c>
      <c r="Q54" t="s">
        <v>86</v>
      </c>
      <c r="R54">
        <v>2.4499999999999999E-5</v>
      </c>
    </row>
    <row r="55" spans="2:18" x14ac:dyDescent="0.25">
      <c r="B55" t="s">
        <v>85</v>
      </c>
      <c r="C55">
        <v>5.07732517929499E-11</v>
      </c>
      <c r="D55">
        <v>0</v>
      </c>
      <c r="E55">
        <v>0</v>
      </c>
      <c r="F55">
        <v>144.30000000000001</v>
      </c>
      <c r="G55">
        <v>99.9</v>
      </c>
      <c r="H55">
        <v>0</v>
      </c>
      <c r="I55">
        <v>0</v>
      </c>
      <c r="J55">
        <v>0.74</v>
      </c>
      <c r="K55">
        <v>355.2</v>
      </c>
      <c r="L55">
        <v>155.4</v>
      </c>
      <c r="M55">
        <v>59.2</v>
      </c>
      <c r="N55">
        <v>0.74</v>
      </c>
      <c r="O55">
        <v>10</v>
      </c>
      <c r="P55">
        <v>1E-3</v>
      </c>
      <c r="Q55" t="s">
        <v>87</v>
      </c>
      <c r="R55">
        <v>1</v>
      </c>
    </row>
    <row r="56" spans="2:18" x14ac:dyDescent="0.25">
      <c r="B56" t="s">
        <v>87</v>
      </c>
      <c r="C56">
        <v>1.024464026382E-14</v>
      </c>
      <c r="D56">
        <v>0</v>
      </c>
      <c r="E56">
        <v>0</v>
      </c>
      <c r="F56">
        <v>77.7</v>
      </c>
      <c r="G56">
        <v>55.5</v>
      </c>
      <c r="H56">
        <v>0</v>
      </c>
      <c r="I56">
        <v>0</v>
      </c>
      <c r="J56">
        <v>0.40699999999999997</v>
      </c>
      <c r="K56">
        <v>185</v>
      </c>
      <c r="L56">
        <v>85.1</v>
      </c>
      <c r="M56">
        <v>44.4</v>
      </c>
      <c r="N56">
        <v>0.40699999999999997</v>
      </c>
      <c r="O56">
        <v>20</v>
      </c>
      <c r="P56">
        <v>2E-3</v>
      </c>
      <c r="Q56" t="s">
        <v>88</v>
      </c>
      <c r="R56">
        <v>1</v>
      </c>
    </row>
    <row r="57" spans="2:18" x14ac:dyDescent="0.25">
      <c r="B57" t="s">
        <v>88</v>
      </c>
      <c r="C57">
        <v>2.9740636930626199E-7</v>
      </c>
      <c r="D57">
        <v>0</v>
      </c>
      <c r="E57">
        <v>0</v>
      </c>
      <c r="F57">
        <v>1.1469999999999999E-2</v>
      </c>
      <c r="G57">
        <v>1.0359999999999999E-2</v>
      </c>
      <c r="H57">
        <v>1.3690000000000001E-2</v>
      </c>
      <c r="I57">
        <v>1.184E-2</v>
      </c>
      <c r="J57">
        <v>3.2190000000000001E-3</v>
      </c>
      <c r="K57">
        <v>0</v>
      </c>
      <c r="L57">
        <v>1.221E-2</v>
      </c>
      <c r="M57">
        <v>1.443E-2</v>
      </c>
      <c r="N57">
        <v>3.2190000000000001E-3</v>
      </c>
      <c r="O57">
        <v>5</v>
      </c>
      <c r="P57">
        <v>0.7</v>
      </c>
      <c r="Q57" t="s">
        <v>89</v>
      </c>
      <c r="R57">
        <v>1</v>
      </c>
    </row>
    <row r="58" spans="2:18" x14ac:dyDescent="0.25">
      <c r="B58" t="s">
        <v>89</v>
      </c>
      <c r="C58">
        <v>1.3796801963335499E-13</v>
      </c>
      <c r="D58">
        <v>2.109</v>
      </c>
      <c r="E58">
        <v>2.4420000000000002</v>
      </c>
      <c r="F58">
        <v>11.84</v>
      </c>
      <c r="G58">
        <v>8.14</v>
      </c>
      <c r="H58">
        <v>32.19</v>
      </c>
      <c r="I58">
        <v>25.53</v>
      </c>
      <c r="J58">
        <v>0.185</v>
      </c>
      <c r="K58">
        <v>2.1459999999999999</v>
      </c>
      <c r="L58">
        <v>13.32</v>
      </c>
      <c r="M58">
        <v>35.520000000000003</v>
      </c>
      <c r="N58">
        <v>0.18870000000000001</v>
      </c>
      <c r="O58">
        <v>40</v>
      </c>
      <c r="P58">
        <v>6.0000000000000001E-3</v>
      </c>
      <c r="Q58" t="s">
        <v>90</v>
      </c>
      <c r="R58">
        <v>1</v>
      </c>
    </row>
    <row r="59" spans="2:18" x14ac:dyDescent="0.25">
      <c r="B59" t="s">
        <v>90</v>
      </c>
      <c r="C59">
        <v>2.7691009487682999E-12</v>
      </c>
      <c r="D59">
        <v>0</v>
      </c>
      <c r="E59">
        <v>0</v>
      </c>
      <c r="F59">
        <v>366.3</v>
      </c>
      <c r="G59">
        <v>255.3</v>
      </c>
      <c r="H59">
        <v>240.5</v>
      </c>
      <c r="I59">
        <v>177.6</v>
      </c>
      <c r="J59">
        <v>1.776</v>
      </c>
      <c r="K59">
        <v>888</v>
      </c>
      <c r="L59">
        <v>407</v>
      </c>
      <c r="M59">
        <v>262.7</v>
      </c>
      <c r="N59">
        <v>1.8129999999999999</v>
      </c>
      <c r="O59">
        <v>5</v>
      </c>
      <c r="P59">
        <v>5.0000000000000001E-4</v>
      </c>
      <c r="Q59" t="s">
        <v>91</v>
      </c>
      <c r="R59">
        <v>1</v>
      </c>
    </row>
    <row r="60" spans="2:18" x14ac:dyDescent="0.25">
      <c r="B60" t="s">
        <v>91</v>
      </c>
      <c r="C60">
        <v>5.3842528939841597E-7</v>
      </c>
      <c r="D60">
        <v>0</v>
      </c>
      <c r="E60">
        <v>0</v>
      </c>
      <c r="F60">
        <v>21.46</v>
      </c>
      <c r="G60">
        <v>17.760000000000002</v>
      </c>
      <c r="H60">
        <v>0</v>
      </c>
      <c r="I60">
        <v>0</v>
      </c>
      <c r="J60">
        <v>0.35149999999999998</v>
      </c>
      <c r="K60">
        <v>0.48099999999999998</v>
      </c>
      <c r="L60">
        <v>23.31</v>
      </c>
      <c r="M60">
        <v>28.49</v>
      </c>
      <c r="N60">
        <v>0.36630000000000001</v>
      </c>
      <c r="O60">
        <v>0.2</v>
      </c>
      <c r="P60">
        <v>4.0000000000000001E-3</v>
      </c>
      <c r="Q60" t="s">
        <v>92</v>
      </c>
      <c r="R60">
        <v>1</v>
      </c>
    </row>
    <row r="61" spans="2:18" x14ac:dyDescent="0.25">
      <c r="B61" t="s">
        <v>92</v>
      </c>
      <c r="C61">
        <v>8.0225368120363999E-7</v>
      </c>
      <c r="D61">
        <v>3.2189999999999999</v>
      </c>
      <c r="E61">
        <v>3.7</v>
      </c>
      <c r="F61">
        <v>25.53</v>
      </c>
      <c r="G61">
        <v>21.09</v>
      </c>
      <c r="H61">
        <v>29.23</v>
      </c>
      <c r="I61">
        <v>24.05</v>
      </c>
      <c r="J61">
        <v>8.8800000000000004E-2</v>
      </c>
      <c r="K61">
        <v>3.2559999999999998</v>
      </c>
      <c r="L61">
        <v>27.38</v>
      </c>
      <c r="M61">
        <v>31.45</v>
      </c>
      <c r="N61">
        <v>8.8800000000000004E-2</v>
      </c>
      <c r="O61">
        <v>0.8</v>
      </c>
      <c r="P61">
        <v>6.0000000000000001E-3</v>
      </c>
      <c r="Q61" t="s">
        <v>93</v>
      </c>
      <c r="R61">
        <v>1</v>
      </c>
    </row>
    <row r="62" spans="2:18" x14ac:dyDescent="0.25">
      <c r="B62" t="s">
        <v>93</v>
      </c>
      <c r="C62">
        <v>2.4227444269833802E-3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94</v>
      </c>
      <c r="R62">
        <v>1</v>
      </c>
    </row>
    <row r="63" spans="2:18" x14ac:dyDescent="0.25">
      <c r="B63" t="s">
        <v>94</v>
      </c>
      <c r="C63">
        <v>21.4596650328156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95</v>
      </c>
      <c r="R63">
        <v>0.99992999999999999</v>
      </c>
    </row>
    <row r="64" spans="2:18" x14ac:dyDescent="0.25">
      <c r="B64" t="s">
        <v>94</v>
      </c>
      <c r="C64">
        <v>21.4596650328156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96</v>
      </c>
      <c r="R64">
        <v>6.9999999999999994E-5</v>
      </c>
    </row>
    <row r="65" spans="2:18" x14ac:dyDescent="0.25">
      <c r="B65" t="s">
        <v>95</v>
      </c>
      <c r="C65">
        <v>2.5339883766905901E-4</v>
      </c>
      <c r="D65">
        <v>4.07E-2</v>
      </c>
      <c r="E65">
        <v>6.6600000000000006E-2</v>
      </c>
      <c r="F65">
        <v>0.10730000000000001</v>
      </c>
      <c r="G65">
        <v>0.1517</v>
      </c>
      <c r="H65">
        <v>0</v>
      </c>
      <c r="I65">
        <v>0</v>
      </c>
      <c r="J65">
        <v>7.3999999999999999E-4</v>
      </c>
      <c r="K65">
        <v>3.6999999999999998E-2</v>
      </c>
      <c r="L65">
        <v>0.111</v>
      </c>
      <c r="M65">
        <v>0</v>
      </c>
      <c r="N65">
        <v>7.3999999999999999E-4</v>
      </c>
      <c r="O65">
        <v>0</v>
      </c>
      <c r="P65">
        <v>0</v>
      </c>
      <c r="Q65" t="s">
        <v>97</v>
      </c>
      <c r="R65">
        <v>0.97799999999999998</v>
      </c>
    </row>
    <row r="66" spans="2:18" x14ac:dyDescent="0.25">
      <c r="B66" t="s">
        <v>98</v>
      </c>
      <c r="C66">
        <v>5.3458829288905198E-3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99</v>
      </c>
      <c r="R66">
        <v>1</v>
      </c>
    </row>
    <row r="67" spans="2:18" x14ac:dyDescent="0.25">
      <c r="B67" t="s">
        <v>99</v>
      </c>
      <c r="C67">
        <v>5.9188713030701997E-5</v>
      </c>
      <c r="D67">
        <v>6.6600000000000006E-5</v>
      </c>
      <c r="E67">
        <v>1.184E-4</v>
      </c>
      <c r="F67">
        <v>0</v>
      </c>
      <c r="G67">
        <v>0</v>
      </c>
      <c r="H67">
        <v>0</v>
      </c>
      <c r="I67">
        <v>0</v>
      </c>
      <c r="J67">
        <v>2.109E-4</v>
      </c>
      <c r="K67">
        <v>6.2899999999999997E-5</v>
      </c>
      <c r="L67">
        <v>2.0719999999999999E-4</v>
      </c>
      <c r="M67">
        <v>2.2570000000000001E-4</v>
      </c>
      <c r="N67">
        <v>2.109E-4</v>
      </c>
      <c r="O67">
        <v>0</v>
      </c>
      <c r="P67">
        <v>0</v>
      </c>
      <c r="Q67" t="s">
        <v>82</v>
      </c>
      <c r="R67">
        <v>1</v>
      </c>
    </row>
    <row r="68" spans="2:18" x14ac:dyDescent="0.25">
      <c r="B68" t="s">
        <v>86</v>
      </c>
      <c r="C68">
        <v>1.18852397215354E-6</v>
      </c>
      <c r="D68">
        <v>7.0299999999999996E-4</v>
      </c>
      <c r="E68">
        <v>1.2210000000000001E-3</v>
      </c>
      <c r="F68">
        <v>5.9199999999999999E-3</v>
      </c>
      <c r="G68">
        <v>5.5500000000000002E-3</v>
      </c>
      <c r="H68">
        <v>6.6600000000000001E-3</v>
      </c>
      <c r="I68">
        <v>6.2899999999999996E-3</v>
      </c>
      <c r="J68">
        <v>2.849E-3</v>
      </c>
      <c r="K68">
        <v>6.6600000000000003E-4</v>
      </c>
      <c r="L68">
        <v>6.2899999999999996E-3</v>
      </c>
      <c r="M68">
        <v>7.0299999999999998E-3</v>
      </c>
      <c r="N68">
        <v>2.8119999999999998E-3</v>
      </c>
      <c r="O68">
        <v>0</v>
      </c>
      <c r="P68">
        <v>0</v>
      </c>
      <c r="Q68" t="s">
        <v>87</v>
      </c>
      <c r="R68">
        <v>1</v>
      </c>
    </row>
    <row r="69" spans="2:18" x14ac:dyDescent="0.25">
      <c r="B69" t="s">
        <v>96</v>
      </c>
      <c r="C69">
        <v>1283.6058899258201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97</v>
      </c>
      <c r="R69">
        <v>1</v>
      </c>
    </row>
    <row r="70" spans="2:18" x14ac:dyDescent="0.25">
      <c r="B70" t="s">
        <v>97</v>
      </c>
      <c r="C70">
        <v>186329.88724729701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99</v>
      </c>
      <c r="R70">
        <v>1</v>
      </c>
    </row>
    <row r="71" spans="2:18" x14ac:dyDescent="0.25">
      <c r="B71" t="s">
        <v>100</v>
      </c>
      <c r="C71">
        <v>1.2135087693718299E-9</v>
      </c>
      <c r="D71">
        <v>0</v>
      </c>
      <c r="E71">
        <v>0</v>
      </c>
      <c r="F71">
        <v>92.5</v>
      </c>
      <c r="G71">
        <v>62.9</v>
      </c>
      <c r="H71">
        <v>0</v>
      </c>
      <c r="I71">
        <v>0</v>
      </c>
      <c r="J71">
        <v>0.44400000000000001</v>
      </c>
      <c r="K71">
        <v>210.9</v>
      </c>
      <c r="L71">
        <v>99.9</v>
      </c>
      <c r="M71">
        <v>48.1</v>
      </c>
      <c r="N71">
        <v>0.44400000000000001</v>
      </c>
      <c r="O71">
        <v>20</v>
      </c>
      <c r="P71">
        <v>2E-3</v>
      </c>
      <c r="Q71" t="s">
        <v>101</v>
      </c>
      <c r="R71">
        <v>1</v>
      </c>
    </row>
    <row r="72" spans="2:18" x14ac:dyDescent="0.25">
      <c r="B72" t="s">
        <v>101</v>
      </c>
      <c r="C72">
        <v>3.3477379554382101E-12</v>
      </c>
      <c r="D72">
        <v>0</v>
      </c>
      <c r="E72">
        <v>0</v>
      </c>
      <c r="F72">
        <v>173.9</v>
      </c>
      <c r="G72">
        <v>118.4</v>
      </c>
      <c r="H72">
        <v>55.5</v>
      </c>
      <c r="I72">
        <v>30.71</v>
      </c>
      <c r="J72">
        <v>0.92500000000000004</v>
      </c>
      <c r="K72">
        <v>444</v>
      </c>
      <c r="L72">
        <v>185</v>
      </c>
      <c r="M72">
        <v>59.2</v>
      </c>
      <c r="N72">
        <v>0.92500000000000004</v>
      </c>
      <c r="O72">
        <v>10</v>
      </c>
      <c r="P72">
        <v>1E-3</v>
      </c>
      <c r="Q72" t="s">
        <v>102</v>
      </c>
      <c r="R72">
        <v>1</v>
      </c>
    </row>
    <row r="73" spans="2:18" x14ac:dyDescent="0.25">
      <c r="B73" t="s">
        <v>102</v>
      </c>
      <c r="C73">
        <v>9.3785263559479596E-16</v>
      </c>
      <c r="D73">
        <v>1.9239999999999999</v>
      </c>
      <c r="E73">
        <v>2.2570000000000001</v>
      </c>
      <c r="F73">
        <v>10.73</v>
      </c>
      <c r="G73">
        <v>7.03</v>
      </c>
      <c r="H73">
        <v>29.23</v>
      </c>
      <c r="I73">
        <v>23.31</v>
      </c>
      <c r="J73">
        <v>0.17019999999999999</v>
      </c>
      <c r="K73">
        <v>1.9610000000000001</v>
      </c>
      <c r="L73">
        <v>11.84</v>
      </c>
      <c r="M73">
        <v>32.19</v>
      </c>
      <c r="N73">
        <v>0.1739</v>
      </c>
      <c r="O73">
        <v>40</v>
      </c>
      <c r="P73">
        <v>6.0000000000000001E-3</v>
      </c>
      <c r="Q73" t="s">
        <v>103</v>
      </c>
      <c r="R73">
        <v>1</v>
      </c>
    </row>
    <row r="74" spans="2:18" x14ac:dyDescent="0.25">
      <c r="B74" t="s">
        <v>103</v>
      </c>
      <c r="C74">
        <v>1.5688934804021501E-18</v>
      </c>
      <c r="D74">
        <v>0</v>
      </c>
      <c r="E74">
        <v>0</v>
      </c>
      <c r="F74">
        <v>155.4</v>
      </c>
      <c r="G74">
        <v>107.3</v>
      </c>
      <c r="H74">
        <v>85.1</v>
      </c>
      <c r="I74">
        <v>44.4</v>
      </c>
      <c r="J74">
        <v>0.81399999999999995</v>
      </c>
      <c r="K74">
        <v>407</v>
      </c>
      <c r="L74">
        <v>166.5</v>
      </c>
      <c r="M74">
        <v>92.5</v>
      </c>
      <c r="N74">
        <v>0.85099999999999998</v>
      </c>
      <c r="O74">
        <v>-1</v>
      </c>
      <c r="P74">
        <v>-1</v>
      </c>
      <c r="Q74" t="s">
        <v>104</v>
      </c>
      <c r="R74">
        <v>1</v>
      </c>
    </row>
    <row r="75" spans="2:18" x14ac:dyDescent="0.25">
      <c r="B75" t="s">
        <v>104</v>
      </c>
      <c r="C75">
        <v>3.8199145609791498E-9</v>
      </c>
      <c r="D75">
        <v>0</v>
      </c>
      <c r="E75">
        <v>0</v>
      </c>
      <c r="F75">
        <v>9.6199999999999992</v>
      </c>
      <c r="G75">
        <v>6.29</v>
      </c>
      <c r="H75">
        <v>0</v>
      </c>
      <c r="I75">
        <v>0</v>
      </c>
      <c r="J75">
        <v>2.4790000000000001</v>
      </c>
      <c r="K75">
        <v>3.33</v>
      </c>
      <c r="L75">
        <v>9.6199999999999992</v>
      </c>
      <c r="M75">
        <v>59.2</v>
      </c>
      <c r="N75">
        <v>2.5529999999999999</v>
      </c>
      <c r="O75">
        <v>0.6</v>
      </c>
      <c r="P75">
        <v>0.02</v>
      </c>
      <c r="Q75" t="s">
        <v>105</v>
      </c>
      <c r="R75">
        <v>1</v>
      </c>
    </row>
    <row r="76" spans="2:18" x14ac:dyDescent="0.25">
      <c r="B76" t="s">
        <v>105</v>
      </c>
      <c r="C76">
        <v>3.13074607298982E-5</v>
      </c>
      <c r="D76">
        <v>9.2499999999999999E-2</v>
      </c>
      <c r="E76">
        <v>0.10730000000000001</v>
      </c>
      <c r="F76">
        <v>5.9200000000000003E-2</v>
      </c>
      <c r="G76">
        <v>4.4400000000000002E-2</v>
      </c>
      <c r="H76">
        <v>5.1799999999999999E-2</v>
      </c>
      <c r="I76">
        <v>4.4400000000000002E-2</v>
      </c>
      <c r="J76">
        <v>1.591E-3</v>
      </c>
      <c r="K76">
        <v>9.2499999999999999E-2</v>
      </c>
      <c r="L76">
        <v>6.2899999999999998E-2</v>
      </c>
      <c r="M76">
        <v>5.9200000000000003E-2</v>
      </c>
      <c r="N76">
        <v>1.591E-3</v>
      </c>
      <c r="O76">
        <v>0.6</v>
      </c>
      <c r="P76">
        <v>0.5</v>
      </c>
      <c r="Q76" t="s">
        <v>106</v>
      </c>
      <c r="R76">
        <v>1</v>
      </c>
    </row>
    <row r="77" spans="2:18" x14ac:dyDescent="0.25">
      <c r="B77" t="s">
        <v>106</v>
      </c>
      <c r="C77">
        <v>1.1490117558919299E-8</v>
      </c>
      <c r="D77">
        <v>0</v>
      </c>
      <c r="E77">
        <v>0</v>
      </c>
      <c r="F77">
        <v>111</v>
      </c>
      <c r="G77">
        <v>81.400000000000006</v>
      </c>
      <c r="H77">
        <v>136.9</v>
      </c>
      <c r="I77">
        <v>92.5</v>
      </c>
      <c r="J77">
        <v>0.26640000000000003</v>
      </c>
      <c r="K77">
        <v>111</v>
      </c>
      <c r="L77">
        <v>118.4</v>
      </c>
      <c r="M77">
        <v>148</v>
      </c>
      <c r="N77">
        <v>0.26640000000000003</v>
      </c>
      <c r="O77">
        <v>0.5</v>
      </c>
      <c r="P77">
        <v>1E-3</v>
      </c>
      <c r="Q77" t="s">
        <v>107</v>
      </c>
      <c r="R77">
        <v>1</v>
      </c>
    </row>
    <row r="78" spans="2:18" x14ac:dyDescent="0.25">
      <c r="B78" t="s">
        <v>107</v>
      </c>
      <c r="C78">
        <v>2.20890905918015E-6</v>
      </c>
      <c r="D78">
        <v>0</v>
      </c>
      <c r="E78">
        <v>0</v>
      </c>
      <c r="F78">
        <v>10.73</v>
      </c>
      <c r="G78">
        <v>8.8800000000000008</v>
      </c>
      <c r="H78">
        <v>0</v>
      </c>
      <c r="I78">
        <v>0</v>
      </c>
      <c r="J78">
        <v>0.24049999999999999</v>
      </c>
      <c r="K78">
        <v>0.27750000000000002</v>
      </c>
      <c r="L78">
        <v>11.1</v>
      </c>
      <c r="M78">
        <v>12.58</v>
      </c>
      <c r="N78">
        <v>0.24049999999999999</v>
      </c>
      <c r="O78">
        <v>0.4</v>
      </c>
      <c r="P78">
        <v>0.02</v>
      </c>
      <c r="Q78" t="s">
        <v>108</v>
      </c>
      <c r="R78">
        <v>1</v>
      </c>
    </row>
    <row r="79" spans="2:18" x14ac:dyDescent="0.25">
      <c r="B79" t="s">
        <v>108</v>
      </c>
      <c r="C79">
        <v>1.24666759093515E-2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109</v>
      </c>
      <c r="R79">
        <v>1</v>
      </c>
    </row>
    <row r="80" spans="2:18" x14ac:dyDescent="0.25">
      <c r="B80" t="s">
        <v>109</v>
      </c>
      <c r="C80">
        <v>4.7803253831720403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110</v>
      </c>
      <c r="R80">
        <v>1</v>
      </c>
    </row>
    <row r="81" spans="2:18" x14ac:dyDescent="0.25">
      <c r="B81" t="s">
        <v>110</v>
      </c>
      <c r="C81">
        <v>1.8095947696322698E-5</v>
      </c>
      <c r="D81">
        <v>7.0300000000000001E-2</v>
      </c>
      <c r="E81">
        <v>0.1221</v>
      </c>
      <c r="F81">
        <v>0</v>
      </c>
      <c r="G81">
        <v>0</v>
      </c>
      <c r="H81">
        <v>0</v>
      </c>
      <c r="I81">
        <v>0</v>
      </c>
      <c r="J81">
        <v>2.1829999999999999E-2</v>
      </c>
      <c r="K81">
        <v>6.6600000000000006E-2</v>
      </c>
      <c r="L81">
        <v>0.629</v>
      </c>
      <c r="M81">
        <v>0.70299999999999996</v>
      </c>
      <c r="N81">
        <v>2.2200000000000001E-2</v>
      </c>
      <c r="O81">
        <v>0.7</v>
      </c>
      <c r="P81">
        <v>0.2</v>
      </c>
      <c r="Q81" t="s">
        <v>111</v>
      </c>
      <c r="R81">
        <v>1</v>
      </c>
    </row>
    <row r="82" spans="2:18" x14ac:dyDescent="0.25">
      <c r="B82" t="s">
        <v>111</v>
      </c>
      <c r="C82">
        <v>1.9079195721440799E-4</v>
      </c>
      <c r="D82">
        <v>3.4410000000000003E-2</v>
      </c>
      <c r="E82">
        <v>5.5500000000000001E-2</v>
      </c>
      <c r="F82">
        <v>0.111</v>
      </c>
      <c r="G82">
        <v>0.14430000000000001</v>
      </c>
      <c r="H82">
        <v>0</v>
      </c>
      <c r="I82">
        <v>0</v>
      </c>
      <c r="J82">
        <v>9.6199999999999996E-4</v>
      </c>
      <c r="K82">
        <v>3.3669999999999999E-2</v>
      </c>
      <c r="L82">
        <v>0.1147</v>
      </c>
      <c r="M82">
        <v>0</v>
      </c>
      <c r="N82">
        <v>9.6199999999999996E-4</v>
      </c>
      <c r="O82">
        <v>0.7</v>
      </c>
      <c r="P82">
        <v>0.6</v>
      </c>
      <c r="Q82" t="s">
        <v>112</v>
      </c>
      <c r="R82">
        <v>0.64059999999999995</v>
      </c>
    </row>
    <row r="83" spans="2:18" x14ac:dyDescent="0.25">
      <c r="B83" t="s">
        <v>111</v>
      </c>
      <c r="C83">
        <v>1.9079195721440799E-4</v>
      </c>
      <c r="D83">
        <v>3.4410000000000003E-2</v>
      </c>
      <c r="E83">
        <v>5.5500000000000001E-2</v>
      </c>
      <c r="F83">
        <v>0.111</v>
      </c>
      <c r="G83">
        <v>0.14430000000000001</v>
      </c>
      <c r="H83">
        <v>0</v>
      </c>
      <c r="I83">
        <v>0</v>
      </c>
      <c r="J83">
        <v>9.6199999999999996E-4</v>
      </c>
      <c r="K83">
        <v>3.3669999999999999E-2</v>
      </c>
      <c r="L83">
        <v>0.1147</v>
      </c>
      <c r="M83">
        <v>0</v>
      </c>
      <c r="N83">
        <v>9.6199999999999996E-4</v>
      </c>
      <c r="O83">
        <v>0.7</v>
      </c>
      <c r="P83">
        <v>0.6</v>
      </c>
      <c r="Q83" t="s">
        <v>113</v>
      </c>
      <c r="R83">
        <v>0.3594</v>
      </c>
    </row>
    <row r="84" spans="2:18" x14ac:dyDescent="0.25">
      <c r="B84" t="s">
        <v>112</v>
      </c>
      <c r="C84">
        <v>2318217.9951837598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82</v>
      </c>
      <c r="R84">
        <v>1</v>
      </c>
    </row>
    <row r="85" spans="2:18" x14ac:dyDescent="0.25">
      <c r="B85" t="s">
        <v>113</v>
      </c>
      <c r="C85">
        <v>3.7839675759359401E-3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82</v>
      </c>
      <c r="R85">
        <v>1</v>
      </c>
    </row>
    <row r="86" spans="2:18" x14ac:dyDescent="0.25">
      <c r="B86" t="s">
        <v>260</v>
      </c>
      <c r="C86">
        <v>2.44593638370046E-11</v>
      </c>
      <c r="D86">
        <v>0</v>
      </c>
      <c r="E86">
        <v>0</v>
      </c>
      <c r="F86">
        <v>247.9</v>
      </c>
      <c r="G86">
        <v>170.2</v>
      </c>
      <c r="H86">
        <v>0</v>
      </c>
      <c r="I86">
        <v>0</v>
      </c>
      <c r="J86">
        <v>1.3320000000000001</v>
      </c>
      <c r="K86">
        <v>0</v>
      </c>
      <c r="L86">
        <v>262.7</v>
      </c>
      <c r="M86">
        <v>0</v>
      </c>
      <c r="N86">
        <v>1.3320000000000001</v>
      </c>
      <c r="O86">
        <v>7</v>
      </c>
      <c r="P86">
        <v>6.9999999999999999E-4</v>
      </c>
      <c r="Q86" t="s">
        <v>261</v>
      </c>
      <c r="R86">
        <v>1</v>
      </c>
    </row>
    <row r="87" spans="2:18" x14ac:dyDescent="0.25">
      <c r="B87" t="s">
        <v>261</v>
      </c>
      <c r="C87">
        <v>1.40798132856603E-15</v>
      </c>
      <c r="D87">
        <v>0</v>
      </c>
      <c r="E87">
        <v>0</v>
      </c>
      <c r="F87">
        <v>133.19999999999999</v>
      </c>
      <c r="G87">
        <v>92.5</v>
      </c>
      <c r="H87">
        <v>0</v>
      </c>
      <c r="I87">
        <v>0</v>
      </c>
      <c r="J87">
        <v>0.70299999999999996</v>
      </c>
      <c r="K87">
        <v>333</v>
      </c>
      <c r="L87">
        <v>144.30000000000001</v>
      </c>
      <c r="M87">
        <v>51.8</v>
      </c>
      <c r="N87">
        <v>0.70299999999999996</v>
      </c>
      <c r="O87">
        <v>3</v>
      </c>
      <c r="P87">
        <v>1E-3</v>
      </c>
      <c r="Q87" t="s">
        <v>262</v>
      </c>
      <c r="R87">
        <v>1</v>
      </c>
    </row>
    <row r="88" spans="2:18" x14ac:dyDescent="0.25">
      <c r="B88" t="s">
        <v>262</v>
      </c>
      <c r="C88">
        <v>3.8850057201144797E-5</v>
      </c>
      <c r="D88">
        <v>0</v>
      </c>
      <c r="E88">
        <v>0</v>
      </c>
      <c r="F88">
        <v>3.034E-4</v>
      </c>
      <c r="G88">
        <v>4.0700000000000003E-4</v>
      </c>
      <c r="H88">
        <v>3.145E-4</v>
      </c>
      <c r="I88">
        <v>4.0700000000000003E-4</v>
      </c>
      <c r="J88">
        <v>3.145E-4</v>
      </c>
      <c r="K88">
        <v>1.184E-4</v>
      </c>
      <c r="L88">
        <v>3.0709999999999998E-4</v>
      </c>
      <c r="M88">
        <v>3.1819999999999998E-4</v>
      </c>
      <c r="N88">
        <v>3.145E-4</v>
      </c>
      <c r="O88">
        <v>0</v>
      </c>
      <c r="P88">
        <v>0</v>
      </c>
      <c r="Q88" t="s">
        <v>114</v>
      </c>
      <c r="R88">
        <v>1</v>
      </c>
    </row>
    <row r="89" spans="2:18" x14ac:dyDescent="0.25">
      <c r="B89" t="s">
        <v>114</v>
      </c>
      <c r="C89">
        <v>2.9802589858385499E-12</v>
      </c>
      <c r="D89">
        <v>0</v>
      </c>
      <c r="E89">
        <v>0</v>
      </c>
      <c r="F89">
        <v>144.30000000000001</v>
      </c>
      <c r="G89">
        <v>99.9</v>
      </c>
      <c r="H89">
        <v>0</v>
      </c>
      <c r="I89">
        <v>0</v>
      </c>
      <c r="J89">
        <v>0.74</v>
      </c>
      <c r="K89">
        <v>355.2</v>
      </c>
      <c r="L89">
        <v>151.69999999999999</v>
      </c>
      <c r="M89">
        <v>55.5</v>
      </c>
      <c r="N89">
        <v>0.74</v>
      </c>
      <c r="O89">
        <v>5</v>
      </c>
      <c r="P89">
        <v>1E-3</v>
      </c>
      <c r="Q89" t="s">
        <v>115</v>
      </c>
      <c r="R89">
        <v>1</v>
      </c>
    </row>
    <row r="90" spans="2:18" x14ac:dyDescent="0.25">
      <c r="B90" t="s">
        <v>115</v>
      </c>
      <c r="C90">
        <v>3.4051514482327698E-6</v>
      </c>
      <c r="D90">
        <v>0</v>
      </c>
      <c r="E90">
        <v>0</v>
      </c>
      <c r="F90">
        <v>3.3300000000000001E-3</v>
      </c>
      <c r="G90">
        <v>4.0699999999999998E-3</v>
      </c>
      <c r="H90">
        <v>0</v>
      </c>
      <c r="I90">
        <v>0</v>
      </c>
      <c r="J90">
        <v>2.96E-3</v>
      </c>
      <c r="K90">
        <v>6.29E-4</v>
      </c>
      <c r="L90">
        <v>3.441E-3</v>
      </c>
      <c r="M90">
        <v>3.7000000000000002E-3</v>
      </c>
      <c r="N90">
        <v>2.96E-3</v>
      </c>
      <c r="O90">
        <v>7</v>
      </c>
      <c r="P90">
        <v>0.4</v>
      </c>
      <c r="Q90" t="s">
        <v>116</v>
      </c>
      <c r="R90">
        <v>1</v>
      </c>
    </row>
    <row r="91" spans="2:18" x14ac:dyDescent="0.25">
      <c r="B91" t="s">
        <v>116</v>
      </c>
      <c r="C91">
        <v>9.1101239011323596E-13</v>
      </c>
      <c r="D91">
        <v>0</v>
      </c>
      <c r="E91">
        <v>0</v>
      </c>
      <c r="F91">
        <v>173.9</v>
      </c>
      <c r="G91">
        <v>118.4</v>
      </c>
      <c r="H91">
        <v>55.5</v>
      </c>
      <c r="I91">
        <v>30.71</v>
      </c>
      <c r="J91">
        <v>0.92500000000000004</v>
      </c>
      <c r="K91">
        <v>444</v>
      </c>
      <c r="L91">
        <v>185</v>
      </c>
      <c r="M91">
        <v>59.2</v>
      </c>
      <c r="N91">
        <v>0.92500000000000004</v>
      </c>
      <c r="O91">
        <v>10</v>
      </c>
      <c r="P91">
        <v>1E-3</v>
      </c>
      <c r="Q91" t="s">
        <v>117</v>
      </c>
      <c r="R91">
        <v>1</v>
      </c>
    </row>
    <row r="92" spans="2:18" x14ac:dyDescent="0.25">
      <c r="B92" t="s">
        <v>117</v>
      </c>
      <c r="C92">
        <v>3.11995862579973E-17</v>
      </c>
      <c r="D92">
        <v>1.887</v>
      </c>
      <c r="E92">
        <v>2.2200000000000002</v>
      </c>
      <c r="F92">
        <v>10.36</v>
      </c>
      <c r="G92">
        <v>6.66</v>
      </c>
      <c r="H92">
        <v>28.49</v>
      </c>
      <c r="I92">
        <v>22.57</v>
      </c>
      <c r="J92">
        <v>0.17019999999999999</v>
      </c>
      <c r="K92">
        <v>1.9239999999999999</v>
      </c>
      <c r="L92">
        <v>11.47</v>
      </c>
      <c r="M92">
        <v>31.45</v>
      </c>
      <c r="N92">
        <v>0.1739</v>
      </c>
      <c r="O92">
        <v>-1</v>
      </c>
      <c r="P92">
        <v>-1</v>
      </c>
      <c r="Q92" t="s">
        <v>118</v>
      </c>
      <c r="R92">
        <v>1</v>
      </c>
    </row>
    <row r="93" spans="2:18" x14ac:dyDescent="0.25">
      <c r="B93" t="s">
        <v>118</v>
      </c>
      <c r="C93">
        <v>7.5447054658649602E-6</v>
      </c>
      <c r="D93">
        <v>0</v>
      </c>
      <c r="E93">
        <v>0</v>
      </c>
      <c r="F93">
        <v>1.073E-3</v>
      </c>
      <c r="G93">
        <v>1.369E-3</v>
      </c>
      <c r="H93">
        <v>1.1839999999999999E-3</v>
      </c>
      <c r="I93">
        <v>1.48E-3</v>
      </c>
      <c r="J93">
        <v>1.258E-3</v>
      </c>
      <c r="K93">
        <v>2.8860000000000002E-4</v>
      </c>
      <c r="L93">
        <v>1.147E-3</v>
      </c>
      <c r="M93">
        <v>1.2210000000000001E-3</v>
      </c>
      <c r="N93">
        <v>1.258E-3</v>
      </c>
      <c r="O93">
        <v>40</v>
      </c>
      <c r="P93">
        <v>0.02</v>
      </c>
      <c r="Q93" t="s">
        <v>119</v>
      </c>
      <c r="R93">
        <v>1</v>
      </c>
    </row>
    <row r="94" spans="2:18" x14ac:dyDescent="0.25">
      <c r="B94" t="s">
        <v>119</v>
      </c>
      <c r="C94">
        <v>6.70467299317159E-13</v>
      </c>
      <c r="D94">
        <v>0</v>
      </c>
      <c r="E94">
        <v>0</v>
      </c>
      <c r="F94">
        <v>481</v>
      </c>
      <c r="G94">
        <v>329.3</v>
      </c>
      <c r="H94">
        <v>118.4</v>
      </c>
      <c r="I94">
        <v>62.9</v>
      </c>
      <c r="J94">
        <v>2.6269999999999998</v>
      </c>
      <c r="K94">
        <v>0</v>
      </c>
      <c r="L94">
        <v>518</v>
      </c>
      <c r="M94">
        <v>125.8</v>
      </c>
      <c r="N94">
        <v>2.6269999999999998</v>
      </c>
      <c r="O94">
        <v>4</v>
      </c>
      <c r="P94">
        <v>4.0000000000000002E-4</v>
      </c>
      <c r="Q94" t="s">
        <v>120</v>
      </c>
      <c r="R94">
        <v>1</v>
      </c>
    </row>
    <row r="95" spans="2:18" x14ac:dyDescent="0.25">
      <c r="B95" t="s">
        <v>120</v>
      </c>
      <c r="C95">
        <v>1.00884203222626E-9</v>
      </c>
      <c r="D95">
        <v>1998</v>
      </c>
      <c r="E95">
        <v>2331</v>
      </c>
      <c r="F95">
        <v>777</v>
      </c>
      <c r="G95">
        <v>555</v>
      </c>
      <c r="H95">
        <v>244.2</v>
      </c>
      <c r="I95">
        <v>173.9</v>
      </c>
      <c r="J95">
        <v>4.07</v>
      </c>
      <c r="K95">
        <v>2035</v>
      </c>
      <c r="L95">
        <v>814</v>
      </c>
      <c r="M95">
        <v>266.39999999999998</v>
      </c>
      <c r="N95">
        <v>4.07</v>
      </c>
      <c r="O95">
        <v>0.9</v>
      </c>
      <c r="P95">
        <v>9.0000000000000006E-5</v>
      </c>
      <c r="Q95" t="s">
        <v>121</v>
      </c>
      <c r="R95">
        <v>0.98619999999999997</v>
      </c>
    </row>
    <row r="96" spans="2:18" x14ac:dyDescent="0.25">
      <c r="B96" t="s">
        <v>120</v>
      </c>
      <c r="C96">
        <v>1.00884203222626E-9</v>
      </c>
      <c r="D96">
        <v>1998</v>
      </c>
      <c r="E96">
        <v>2331</v>
      </c>
      <c r="F96">
        <v>777</v>
      </c>
      <c r="G96">
        <v>555</v>
      </c>
      <c r="H96">
        <v>244.2</v>
      </c>
      <c r="I96">
        <v>173.9</v>
      </c>
      <c r="J96">
        <v>4.07</v>
      </c>
      <c r="K96">
        <v>2035</v>
      </c>
      <c r="L96">
        <v>814</v>
      </c>
      <c r="M96">
        <v>266.39999999999998</v>
      </c>
      <c r="N96">
        <v>4.07</v>
      </c>
      <c r="O96">
        <v>0.9</v>
      </c>
      <c r="P96">
        <v>9.0000000000000006E-5</v>
      </c>
      <c r="Q96" t="s">
        <v>122</v>
      </c>
      <c r="R96">
        <v>1.38E-2</v>
      </c>
    </row>
    <row r="97" spans="2:18" x14ac:dyDescent="0.25">
      <c r="B97" t="s">
        <v>121</v>
      </c>
      <c r="C97">
        <v>4.2947199207903698E-7</v>
      </c>
      <c r="D97">
        <v>0</v>
      </c>
      <c r="E97">
        <v>0</v>
      </c>
      <c r="F97">
        <v>28.86</v>
      </c>
      <c r="G97">
        <v>22.94</v>
      </c>
      <c r="H97">
        <v>35.520000000000003</v>
      </c>
      <c r="I97">
        <v>28.12</v>
      </c>
      <c r="J97">
        <v>3.2930000000000001E-2</v>
      </c>
      <c r="K97">
        <v>2.4790000000000001</v>
      </c>
      <c r="L97">
        <v>31.45</v>
      </c>
      <c r="M97">
        <v>37</v>
      </c>
      <c r="N97">
        <v>3.2559999999999999E-2</v>
      </c>
      <c r="O97">
        <v>10</v>
      </c>
      <c r="P97">
        <v>5.0000000000000001E-3</v>
      </c>
      <c r="Q97" t="s">
        <v>123</v>
      </c>
      <c r="R97">
        <v>1</v>
      </c>
    </row>
    <row r="98" spans="2:18" x14ac:dyDescent="0.25">
      <c r="B98" t="s">
        <v>123</v>
      </c>
      <c r="C98">
        <v>7.0188423552374503E-7</v>
      </c>
      <c r="D98">
        <v>0</v>
      </c>
      <c r="E98">
        <v>0</v>
      </c>
      <c r="F98">
        <v>25.53</v>
      </c>
      <c r="G98">
        <v>21.09</v>
      </c>
      <c r="H98">
        <v>0</v>
      </c>
      <c r="I98">
        <v>0</v>
      </c>
      <c r="J98">
        <v>0.37</v>
      </c>
      <c r="K98">
        <v>0.44400000000000001</v>
      </c>
      <c r="L98">
        <v>27.38</v>
      </c>
      <c r="M98">
        <v>32.19</v>
      </c>
      <c r="N98">
        <v>0.37</v>
      </c>
      <c r="O98">
        <v>0.4</v>
      </c>
      <c r="P98">
        <v>7.0000000000000001E-3</v>
      </c>
      <c r="Q98" t="s">
        <v>124</v>
      </c>
      <c r="R98">
        <v>1</v>
      </c>
    </row>
    <row r="99" spans="2:18" x14ac:dyDescent="0.25">
      <c r="B99" t="s">
        <v>124</v>
      </c>
      <c r="C99">
        <v>0.175037166808067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125</v>
      </c>
      <c r="R99">
        <v>1</v>
      </c>
    </row>
    <row r="100" spans="2:18" x14ac:dyDescent="0.25">
      <c r="B100" t="s">
        <v>125</v>
      </c>
      <c r="C100">
        <v>389.18988240311398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126</v>
      </c>
      <c r="R100">
        <v>0.99999769999999999</v>
      </c>
    </row>
    <row r="101" spans="2:18" x14ac:dyDescent="0.25">
      <c r="B101" t="s">
        <v>125</v>
      </c>
      <c r="C101">
        <v>389.18988240311398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127</v>
      </c>
      <c r="R101">
        <v>2.3000000000106298E-6</v>
      </c>
    </row>
    <row r="102" spans="2:18" x14ac:dyDescent="0.25">
      <c r="B102" t="s">
        <v>126</v>
      </c>
      <c r="C102">
        <v>3.2001254873497E-4</v>
      </c>
      <c r="D102">
        <v>1.443E-2</v>
      </c>
      <c r="E102">
        <v>2.0719999999999999E-2</v>
      </c>
      <c r="F102">
        <v>0</v>
      </c>
      <c r="G102">
        <v>0</v>
      </c>
      <c r="H102">
        <v>0</v>
      </c>
      <c r="I102">
        <v>0</v>
      </c>
      <c r="J102">
        <v>6.6600000000000003E-4</v>
      </c>
      <c r="K102">
        <v>1.443E-2</v>
      </c>
      <c r="L102">
        <v>4.07E-2</v>
      </c>
      <c r="M102">
        <v>4.4400000000000002E-2</v>
      </c>
      <c r="N102">
        <v>6.6600000000000003E-4</v>
      </c>
      <c r="O102">
        <v>0</v>
      </c>
      <c r="P102">
        <v>0</v>
      </c>
      <c r="Q102" t="s">
        <v>128</v>
      </c>
      <c r="R102">
        <v>1</v>
      </c>
    </row>
    <row r="103" spans="2:18" x14ac:dyDescent="0.25">
      <c r="B103" t="s">
        <v>128</v>
      </c>
      <c r="C103">
        <v>5.3983425277254297E-3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">
        <v>129</v>
      </c>
      <c r="R103">
        <v>0.99724000000000002</v>
      </c>
    </row>
    <row r="104" spans="2:18" x14ac:dyDescent="0.25">
      <c r="B104" t="s">
        <v>128</v>
      </c>
      <c r="C104">
        <v>5.3983425277254297E-3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130</v>
      </c>
      <c r="R104">
        <v>2.7599999999999799E-3</v>
      </c>
    </row>
    <row r="105" spans="2:18" x14ac:dyDescent="0.25">
      <c r="B105" t="s">
        <v>129</v>
      </c>
      <c r="C105">
        <v>2.42189790552042E-3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82</v>
      </c>
      <c r="R105">
        <v>1</v>
      </c>
    </row>
    <row r="106" spans="2:18" x14ac:dyDescent="0.25">
      <c r="B106" t="s">
        <v>122</v>
      </c>
      <c r="C106">
        <v>5.2511150042420097E-4</v>
      </c>
      <c r="D106">
        <v>3.3670000000000002E-3</v>
      </c>
      <c r="E106">
        <v>4.81E-3</v>
      </c>
      <c r="F106">
        <v>0</v>
      </c>
      <c r="G106">
        <v>0</v>
      </c>
      <c r="H106">
        <v>0</v>
      </c>
      <c r="I106">
        <v>0</v>
      </c>
      <c r="J106">
        <v>8.5100000000000002E-3</v>
      </c>
      <c r="K106">
        <v>3.2929999999999999E-3</v>
      </c>
      <c r="L106">
        <v>0</v>
      </c>
      <c r="M106">
        <v>0</v>
      </c>
      <c r="N106">
        <v>8.8800000000000007E-3</v>
      </c>
      <c r="O106">
        <v>0</v>
      </c>
      <c r="P106">
        <v>0</v>
      </c>
      <c r="Q106" t="s">
        <v>131</v>
      </c>
      <c r="R106">
        <v>5.9999999999949003E-5</v>
      </c>
    </row>
    <row r="107" spans="2:18" x14ac:dyDescent="0.25">
      <c r="B107" t="s">
        <v>127</v>
      </c>
      <c r="C107">
        <v>6931.4718055994499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128</v>
      </c>
      <c r="R107">
        <v>1</v>
      </c>
    </row>
    <row r="108" spans="2:18" x14ac:dyDescent="0.25">
      <c r="B108" t="s">
        <v>130</v>
      </c>
      <c r="C108">
        <v>1.34330848945726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82</v>
      </c>
      <c r="R108">
        <v>1</v>
      </c>
    </row>
    <row r="109" spans="2:18" x14ac:dyDescent="0.25">
      <c r="B109" t="s">
        <v>132</v>
      </c>
      <c r="C109">
        <v>7.5479411428282196E-10</v>
      </c>
      <c r="D109">
        <v>0</v>
      </c>
      <c r="E109">
        <v>0</v>
      </c>
      <c r="F109">
        <v>107.3</v>
      </c>
      <c r="G109">
        <v>74</v>
      </c>
      <c r="H109">
        <v>0</v>
      </c>
      <c r="I109">
        <v>0</v>
      </c>
      <c r="J109">
        <v>0.55500000000000005</v>
      </c>
      <c r="K109">
        <v>255.3</v>
      </c>
      <c r="L109">
        <v>114.7</v>
      </c>
      <c r="M109">
        <v>55.5</v>
      </c>
      <c r="N109">
        <v>0.55500000000000005</v>
      </c>
      <c r="O109">
        <v>9</v>
      </c>
      <c r="P109">
        <v>1E-3</v>
      </c>
      <c r="Q109" t="s">
        <v>116</v>
      </c>
      <c r="R109">
        <v>0.99709999999999999</v>
      </c>
    </row>
    <row r="110" spans="2:18" x14ac:dyDescent="0.25">
      <c r="B110" t="s">
        <v>132</v>
      </c>
      <c r="C110">
        <v>7.5479411428282196E-10</v>
      </c>
      <c r="D110">
        <v>0</v>
      </c>
      <c r="E110">
        <v>0</v>
      </c>
      <c r="F110">
        <v>107.3</v>
      </c>
      <c r="G110">
        <v>74</v>
      </c>
      <c r="H110">
        <v>0</v>
      </c>
      <c r="I110">
        <v>0</v>
      </c>
      <c r="J110">
        <v>0.55500000000000005</v>
      </c>
      <c r="K110">
        <v>255.3</v>
      </c>
      <c r="L110">
        <v>114.7</v>
      </c>
      <c r="M110">
        <v>55.5</v>
      </c>
      <c r="N110">
        <v>0.55500000000000005</v>
      </c>
      <c r="O110">
        <v>9</v>
      </c>
      <c r="P110">
        <v>1E-3</v>
      </c>
      <c r="Q110" t="s">
        <v>114</v>
      </c>
      <c r="R110">
        <v>2.9000000000000102E-3</v>
      </c>
    </row>
    <row r="111" spans="2:18" x14ac:dyDescent="0.25">
      <c r="B111" t="s">
        <v>133</v>
      </c>
      <c r="C111">
        <v>1.20187817408785E-5</v>
      </c>
      <c r="D111">
        <v>0</v>
      </c>
      <c r="E111">
        <v>0</v>
      </c>
      <c r="F111">
        <v>5.9200000000000003E-2</v>
      </c>
      <c r="G111">
        <v>4.4400000000000002E-2</v>
      </c>
      <c r="H111">
        <v>0</v>
      </c>
      <c r="I111">
        <v>0</v>
      </c>
      <c r="J111">
        <v>1.1100000000000001E-3</v>
      </c>
      <c r="K111">
        <v>4.07E-2</v>
      </c>
      <c r="L111">
        <v>6.2899999999999998E-2</v>
      </c>
      <c r="M111">
        <v>7.3999999999999996E-2</v>
      </c>
      <c r="N111">
        <v>1.1100000000000001E-3</v>
      </c>
      <c r="O111">
        <v>0</v>
      </c>
      <c r="P111">
        <v>0</v>
      </c>
      <c r="Q111" t="s">
        <v>134</v>
      </c>
      <c r="R111">
        <v>0.82699999999999996</v>
      </c>
    </row>
    <row r="112" spans="2:18" x14ac:dyDescent="0.25">
      <c r="B112" t="s">
        <v>133</v>
      </c>
      <c r="C112">
        <v>1.20187817408785E-5</v>
      </c>
      <c r="D112">
        <v>0</v>
      </c>
      <c r="E112">
        <v>0</v>
      </c>
      <c r="F112">
        <v>5.9200000000000003E-2</v>
      </c>
      <c r="G112">
        <v>4.4400000000000002E-2</v>
      </c>
      <c r="H112">
        <v>0</v>
      </c>
      <c r="I112">
        <v>0</v>
      </c>
      <c r="J112">
        <v>1.1100000000000001E-3</v>
      </c>
      <c r="K112">
        <v>4.07E-2</v>
      </c>
      <c r="L112">
        <v>6.2899999999999998E-2</v>
      </c>
      <c r="M112">
        <v>7.3999999999999996E-2</v>
      </c>
      <c r="N112">
        <v>1.1100000000000001E-3</v>
      </c>
      <c r="O112">
        <v>0</v>
      </c>
      <c r="P112">
        <v>0</v>
      </c>
      <c r="Q112" t="s">
        <v>81</v>
      </c>
      <c r="R112">
        <v>0.17299999999999999</v>
      </c>
    </row>
    <row r="113" spans="2:18" x14ac:dyDescent="0.25">
      <c r="B113" t="s">
        <v>134</v>
      </c>
      <c r="C113">
        <v>4.9264191937451698E-8</v>
      </c>
      <c r="D113">
        <v>0</v>
      </c>
      <c r="E113">
        <v>0</v>
      </c>
      <c r="F113">
        <v>17.760000000000002</v>
      </c>
      <c r="G113">
        <v>13.69</v>
      </c>
      <c r="H113">
        <v>0</v>
      </c>
      <c r="I113">
        <v>0</v>
      </c>
      <c r="J113">
        <v>4.4400000000000002E-2</v>
      </c>
      <c r="K113">
        <v>12.21</v>
      </c>
      <c r="L113">
        <v>19.239999999999998</v>
      </c>
      <c r="M113">
        <v>21.83</v>
      </c>
      <c r="N113">
        <v>4.4400000000000002E-2</v>
      </c>
      <c r="O113">
        <v>40</v>
      </c>
      <c r="P113">
        <v>0.01</v>
      </c>
      <c r="Q113" t="s">
        <v>135</v>
      </c>
      <c r="R113">
        <v>1</v>
      </c>
    </row>
    <row r="114" spans="2:18" x14ac:dyDescent="0.25">
      <c r="B114" t="s">
        <v>135</v>
      </c>
      <c r="C114">
        <v>2.5045049858187101E-10</v>
      </c>
      <c r="D114">
        <v>0</v>
      </c>
      <c r="E114">
        <v>0</v>
      </c>
      <c r="F114">
        <v>159.1</v>
      </c>
      <c r="G114">
        <v>111</v>
      </c>
      <c r="H114">
        <v>55.5</v>
      </c>
      <c r="I114">
        <v>40.700000000000003</v>
      </c>
      <c r="J114">
        <v>0.85099999999999998</v>
      </c>
      <c r="K114">
        <v>407</v>
      </c>
      <c r="L114">
        <v>170.2</v>
      </c>
      <c r="M114">
        <v>59.2</v>
      </c>
      <c r="N114">
        <v>0.85099999999999998</v>
      </c>
      <c r="O114">
        <v>10</v>
      </c>
      <c r="P114">
        <v>1E-3</v>
      </c>
      <c r="Q114" t="s">
        <v>31</v>
      </c>
      <c r="R114">
        <v>1</v>
      </c>
    </row>
    <row r="115" spans="2:18" x14ac:dyDescent="0.25">
      <c r="B115" t="s">
        <v>136</v>
      </c>
      <c r="C115">
        <v>1.5576341136178499E-10</v>
      </c>
      <c r="D115">
        <v>0</v>
      </c>
      <c r="E115">
        <v>0</v>
      </c>
      <c r="F115">
        <v>129.5</v>
      </c>
      <c r="G115">
        <v>88.8</v>
      </c>
      <c r="H115">
        <v>0</v>
      </c>
      <c r="I115">
        <v>0</v>
      </c>
      <c r="J115">
        <v>0.70299999999999996</v>
      </c>
      <c r="K115">
        <v>340.4</v>
      </c>
      <c r="L115">
        <v>136.9</v>
      </c>
      <c r="M115">
        <v>40.700000000000003</v>
      </c>
      <c r="N115">
        <v>0.70299999999999996</v>
      </c>
      <c r="O115">
        <v>10</v>
      </c>
      <c r="P115">
        <v>1E-3</v>
      </c>
      <c r="Q115" t="s">
        <v>133</v>
      </c>
      <c r="R115">
        <v>0.99541000000000002</v>
      </c>
    </row>
    <row r="116" spans="2:18" x14ac:dyDescent="0.25">
      <c r="B116" t="s">
        <v>136</v>
      </c>
      <c r="C116">
        <v>1.5576341136178499E-10</v>
      </c>
      <c r="D116">
        <v>0</v>
      </c>
      <c r="E116">
        <v>0</v>
      </c>
      <c r="F116">
        <v>129.5</v>
      </c>
      <c r="G116">
        <v>88.8</v>
      </c>
      <c r="H116">
        <v>0</v>
      </c>
      <c r="I116">
        <v>0</v>
      </c>
      <c r="J116">
        <v>0.70299999999999996</v>
      </c>
      <c r="K116">
        <v>340.4</v>
      </c>
      <c r="L116">
        <v>136.9</v>
      </c>
      <c r="M116">
        <v>40.700000000000003</v>
      </c>
      <c r="N116">
        <v>0.70299999999999996</v>
      </c>
      <c r="O116">
        <v>10</v>
      </c>
      <c r="P116">
        <v>1E-3</v>
      </c>
      <c r="Q116" t="s">
        <v>137</v>
      </c>
      <c r="R116">
        <v>0.45900000000000002</v>
      </c>
    </row>
    <row r="117" spans="2:18" x14ac:dyDescent="0.25">
      <c r="B117" t="s">
        <v>137</v>
      </c>
      <c r="C117">
        <v>3.7895780878773799E-6</v>
      </c>
      <c r="D117">
        <v>0</v>
      </c>
      <c r="E117">
        <v>0</v>
      </c>
      <c r="F117">
        <v>7.4000000000000003E-3</v>
      </c>
      <c r="G117">
        <v>6.2899999999999996E-3</v>
      </c>
      <c r="H117">
        <v>0</v>
      </c>
      <c r="I117">
        <v>0</v>
      </c>
      <c r="J117">
        <v>3.3670000000000002E-3</v>
      </c>
      <c r="K117">
        <v>1.295E-2</v>
      </c>
      <c r="L117">
        <v>7.77E-3</v>
      </c>
      <c r="M117">
        <v>5.5500000000000002E-3</v>
      </c>
      <c r="N117">
        <v>3.3670000000000002E-3</v>
      </c>
      <c r="O117">
        <v>0</v>
      </c>
      <c r="P117">
        <v>0</v>
      </c>
      <c r="Q117" t="s">
        <v>135</v>
      </c>
      <c r="R117">
        <v>1</v>
      </c>
    </row>
    <row r="118" spans="2:18" x14ac:dyDescent="0.25">
      <c r="B118" t="s">
        <v>138</v>
      </c>
      <c r="C118">
        <v>1.4356818155756899E-13</v>
      </c>
      <c r="D118">
        <v>0</v>
      </c>
      <c r="E118">
        <v>0</v>
      </c>
      <c r="F118">
        <v>11.1</v>
      </c>
      <c r="G118">
        <v>7.4</v>
      </c>
      <c r="H118">
        <v>0</v>
      </c>
      <c r="I118">
        <v>0</v>
      </c>
      <c r="J118">
        <v>6.2899999999999998E-2</v>
      </c>
      <c r="K118">
        <v>29.6</v>
      </c>
      <c r="L118">
        <v>11.84</v>
      </c>
      <c r="M118">
        <v>3.7</v>
      </c>
      <c r="N118">
        <v>6.2899999999999998E-2</v>
      </c>
      <c r="O118">
        <v>9</v>
      </c>
      <c r="P118">
        <v>0.02</v>
      </c>
      <c r="Q118" t="s">
        <v>102</v>
      </c>
      <c r="R118">
        <v>0.873</v>
      </c>
    </row>
    <row r="119" spans="2:18" x14ac:dyDescent="0.25">
      <c r="B119" t="s">
        <v>138</v>
      </c>
      <c r="C119">
        <v>1.4356818155756899E-13</v>
      </c>
      <c r="D119">
        <v>0</v>
      </c>
      <c r="E119">
        <v>0</v>
      </c>
      <c r="F119">
        <v>11.1</v>
      </c>
      <c r="G119">
        <v>7.4</v>
      </c>
      <c r="H119">
        <v>0</v>
      </c>
      <c r="I119">
        <v>0</v>
      </c>
      <c r="J119">
        <v>6.2899999999999998E-2</v>
      </c>
      <c r="K119">
        <v>29.6</v>
      </c>
      <c r="L119">
        <v>11.84</v>
      </c>
      <c r="M119">
        <v>3.7</v>
      </c>
      <c r="N119">
        <v>6.2899999999999998E-2</v>
      </c>
      <c r="O119">
        <v>9</v>
      </c>
      <c r="P119">
        <v>0.02</v>
      </c>
      <c r="Q119" t="s">
        <v>139</v>
      </c>
      <c r="R119">
        <v>0.125</v>
      </c>
    </row>
    <row r="120" spans="2:18" x14ac:dyDescent="0.25">
      <c r="B120" t="s">
        <v>139</v>
      </c>
      <c r="C120">
        <v>7.6852401605457805E-9</v>
      </c>
      <c r="D120">
        <v>0</v>
      </c>
      <c r="E120">
        <v>0</v>
      </c>
      <c r="F120">
        <v>66.599999999999994</v>
      </c>
      <c r="G120">
        <v>48.1</v>
      </c>
      <c r="H120">
        <v>35.520000000000003</v>
      </c>
      <c r="I120">
        <v>27.38</v>
      </c>
      <c r="J120">
        <v>0.31819999999999998</v>
      </c>
      <c r="K120">
        <v>148</v>
      </c>
      <c r="L120">
        <v>74</v>
      </c>
      <c r="M120">
        <v>37</v>
      </c>
      <c r="N120">
        <v>0.32190000000000002</v>
      </c>
      <c r="O120">
        <v>30</v>
      </c>
      <c r="P120">
        <v>3.0000000000000001E-3</v>
      </c>
      <c r="Q120" t="s">
        <v>140</v>
      </c>
      <c r="R120">
        <v>1</v>
      </c>
    </row>
    <row r="121" spans="2:18" x14ac:dyDescent="0.25">
      <c r="B121" t="s">
        <v>140</v>
      </c>
      <c r="C121">
        <v>3.1883494965958798E-10</v>
      </c>
      <c r="D121">
        <v>14.8</v>
      </c>
      <c r="E121">
        <v>17.39</v>
      </c>
      <c r="F121">
        <v>26.64</v>
      </c>
      <c r="G121">
        <v>17.760000000000002</v>
      </c>
      <c r="H121">
        <v>129.5</v>
      </c>
      <c r="I121">
        <v>96.2</v>
      </c>
      <c r="J121">
        <v>0.13689999999999999</v>
      </c>
      <c r="K121">
        <v>14.8</v>
      </c>
      <c r="L121">
        <v>28.86</v>
      </c>
      <c r="M121">
        <v>136.9</v>
      </c>
      <c r="N121">
        <v>1.2210000000000001</v>
      </c>
      <c r="O121">
        <v>10</v>
      </c>
      <c r="P121">
        <v>1E-3</v>
      </c>
      <c r="Q121" t="s">
        <v>106</v>
      </c>
      <c r="R121">
        <v>1</v>
      </c>
    </row>
    <row r="122" spans="2:18" x14ac:dyDescent="0.25">
      <c r="B122" t="s">
        <v>122</v>
      </c>
      <c r="C122">
        <v>5.2511150042420097E-4</v>
      </c>
      <c r="D122">
        <v>3.3670000000000002E-3</v>
      </c>
      <c r="E122">
        <v>4.81E-3</v>
      </c>
      <c r="F122">
        <v>0</v>
      </c>
      <c r="G122">
        <v>0</v>
      </c>
      <c r="H122">
        <v>0</v>
      </c>
      <c r="I122">
        <v>0</v>
      </c>
      <c r="J122">
        <v>8.5100000000000002E-3</v>
      </c>
      <c r="K122">
        <v>3.2929999999999999E-3</v>
      </c>
      <c r="L122">
        <v>0</v>
      </c>
      <c r="M122">
        <v>0</v>
      </c>
      <c r="N122">
        <v>8.8800000000000007E-3</v>
      </c>
      <c r="O122">
        <v>0</v>
      </c>
      <c r="P122">
        <v>0</v>
      </c>
      <c r="Q122" t="s">
        <v>123</v>
      </c>
      <c r="R122">
        <v>0.99994000000000005</v>
      </c>
    </row>
    <row r="123" spans="2:18" x14ac:dyDescent="0.25">
      <c r="B123" t="s">
        <v>131</v>
      </c>
      <c r="C123">
        <v>1.23776282242847E-2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">
        <v>141</v>
      </c>
      <c r="R123">
        <v>0.97</v>
      </c>
    </row>
    <row r="124" spans="2:18" x14ac:dyDescent="0.25">
      <c r="B124" t="s">
        <v>131</v>
      </c>
      <c r="C124">
        <v>1.23776282242847E-2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124</v>
      </c>
      <c r="R124">
        <v>0.03</v>
      </c>
    </row>
    <row r="125" spans="2:18" x14ac:dyDescent="0.25">
      <c r="B125" t="s">
        <v>141</v>
      </c>
      <c r="C125">
        <v>1.52005960649111E-3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125</v>
      </c>
      <c r="R125">
        <v>1</v>
      </c>
    </row>
    <row r="126" spans="2:18" x14ac:dyDescent="0.25">
      <c r="B126" t="s">
        <v>95</v>
      </c>
      <c r="C126">
        <v>2.5339883766905901E-4</v>
      </c>
      <c r="D126">
        <v>4.07E-2</v>
      </c>
      <c r="E126">
        <v>6.6600000000000006E-2</v>
      </c>
      <c r="F126">
        <v>0.10730000000000001</v>
      </c>
      <c r="G126">
        <v>0.1517</v>
      </c>
      <c r="H126">
        <v>0</v>
      </c>
      <c r="I126">
        <v>0</v>
      </c>
      <c r="J126">
        <v>7.3999999999999999E-4</v>
      </c>
      <c r="K126">
        <v>3.6999999999999998E-2</v>
      </c>
      <c r="L126">
        <v>0.111</v>
      </c>
      <c r="M126">
        <v>0</v>
      </c>
      <c r="N126">
        <v>7.3999999999999999E-4</v>
      </c>
      <c r="O126">
        <v>0</v>
      </c>
      <c r="P126">
        <v>0</v>
      </c>
      <c r="Q126" t="s">
        <v>98</v>
      </c>
      <c r="R126">
        <v>2.1999999999999999E-2</v>
      </c>
    </row>
    <row r="127" spans="2:18" x14ac:dyDescent="0.25">
      <c r="B127" t="s">
        <v>142</v>
      </c>
      <c r="C127">
        <v>4.6209812037329696E-9</v>
      </c>
      <c r="D127">
        <v>0</v>
      </c>
      <c r="E127">
        <v>0</v>
      </c>
      <c r="F127">
        <v>2.4049999999999998E-2</v>
      </c>
      <c r="G127">
        <v>1.7389999999999999E-2</v>
      </c>
      <c r="H127">
        <v>0</v>
      </c>
      <c r="I127">
        <v>0</v>
      </c>
      <c r="J127">
        <v>1.1839999999999999E-3</v>
      </c>
      <c r="K127">
        <v>0</v>
      </c>
      <c r="L127">
        <v>2.5530000000000001E-2</v>
      </c>
      <c r="M127">
        <v>0</v>
      </c>
      <c r="N127">
        <v>1.1839999999999999E-3</v>
      </c>
      <c r="O127">
        <v>20</v>
      </c>
      <c r="P127">
        <v>3</v>
      </c>
      <c r="Q127" t="s">
        <v>82</v>
      </c>
      <c r="R127">
        <v>1</v>
      </c>
    </row>
    <row r="128" spans="2:18" x14ac:dyDescent="0.25">
      <c r="B128" t="s">
        <v>143</v>
      </c>
      <c r="C128">
        <v>2.5539689777448199E-9</v>
      </c>
      <c r="D128">
        <v>0</v>
      </c>
      <c r="E128">
        <v>0</v>
      </c>
      <c r="F128">
        <v>0.185</v>
      </c>
      <c r="G128">
        <v>0.1295</v>
      </c>
      <c r="H128">
        <v>0</v>
      </c>
      <c r="I128">
        <v>0</v>
      </c>
      <c r="J128">
        <v>7.4000000000000003E-3</v>
      </c>
      <c r="K128">
        <v>0</v>
      </c>
      <c r="L128">
        <v>0.1961</v>
      </c>
      <c r="M128">
        <v>0</v>
      </c>
      <c r="N128">
        <v>7.4000000000000003E-3</v>
      </c>
      <c r="O128">
        <v>0.9</v>
      </c>
      <c r="P128">
        <v>0.6</v>
      </c>
      <c r="Q128" t="s">
        <v>82</v>
      </c>
      <c r="R128">
        <v>1</v>
      </c>
    </row>
    <row r="129" spans="2:18" x14ac:dyDescent="0.25">
      <c r="B129" t="s">
        <v>144</v>
      </c>
      <c r="C129">
        <v>1.6236331110016399E-9</v>
      </c>
      <c r="D129">
        <v>0</v>
      </c>
      <c r="E129">
        <v>0</v>
      </c>
      <c r="F129">
        <v>0.14430000000000001</v>
      </c>
      <c r="G129">
        <v>9.9900000000000003E-2</v>
      </c>
      <c r="H129">
        <v>0</v>
      </c>
      <c r="I129">
        <v>0</v>
      </c>
      <c r="J129">
        <v>5.1799999999999997E-3</v>
      </c>
      <c r="K129">
        <v>0</v>
      </c>
      <c r="L129">
        <v>0.15540000000000001</v>
      </c>
      <c r="M129">
        <v>0</v>
      </c>
      <c r="N129">
        <v>5.1799999999999997E-3</v>
      </c>
      <c r="O129">
        <v>1</v>
      </c>
      <c r="P129">
        <v>1</v>
      </c>
      <c r="Q129" t="s">
        <v>82</v>
      </c>
      <c r="R129">
        <v>0.7208</v>
      </c>
    </row>
    <row r="130" spans="2:18" x14ac:dyDescent="0.25">
      <c r="B130" t="s">
        <v>144</v>
      </c>
      <c r="C130">
        <v>1.6236331110016399E-9</v>
      </c>
      <c r="D130">
        <v>0</v>
      </c>
      <c r="E130">
        <v>0</v>
      </c>
      <c r="F130">
        <v>0.14430000000000001</v>
      </c>
      <c r="G130">
        <v>9.9900000000000003E-2</v>
      </c>
      <c r="H130">
        <v>0</v>
      </c>
      <c r="I130">
        <v>0</v>
      </c>
      <c r="J130">
        <v>5.1799999999999997E-3</v>
      </c>
      <c r="K130">
        <v>0</v>
      </c>
      <c r="L130">
        <v>0.15540000000000001</v>
      </c>
      <c r="M130">
        <v>0</v>
      </c>
      <c r="N130">
        <v>5.1799999999999997E-3</v>
      </c>
      <c r="O130">
        <v>1</v>
      </c>
      <c r="P130">
        <v>1</v>
      </c>
      <c r="Q130" t="s">
        <v>145</v>
      </c>
      <c r="R130">
        <v>0.2792</v>
      </c>
    </row>
    <row r="131" spans="2:18" x14ac:dyDescent="0.25">
      <c r="B131" t="s">
        <v>145</v>
      </c>
      <c r="C131">
        <v>2.03375080792872E-22</v>
      </c>
      <c r="D131">
        <v>70.3</v>
      </c>
      <c r="E131">
        <v>81.400000000000006</v>
      </c>
      <c r="F131">
        <v>27.38</v>
      </c>
      <c r="G131">
        <v>18.5</v>
      </c>
      <c r="H131">
        <v>0</v>
      </c>
      <c r="I131">
        <v>0</v>
      </c>
      <c r="J131">
        <v>0.1517</v>
      </c>
      <c r="K131">
        <v>70.3</v>
      </c>
      <c r="L131">
        <v>29.6</v>
      </c>
      <c r="M131">
        <v>0</v>
      </c>
      <c r="N131">
        <v>0.1517</v>
      </c>
      <c r="O131">
        <v>0</v>
      </c>
      <c r="P131">
        <v>0</v>
      </c>
      <c r="Q131" t="s">
        <v>146</v>
      </c>
      <c r="R131">
        <v>1</v>
      </c>
    </row>
    <row r="132" spans="2:18" x14ac:dyDescent="0.25">
      <c r="B132" t="s">
        <v>146</v>
      </c>
      <c r="C132">
        <v>3.1377869608042999E-24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">
        <v>147</v>
      </c>
      <c r="R132">
        <v>1</v>
      </c>
    </row>
    <row r="133" spans="2:18" x14ac:dyDescent="0.25">
      <c r="B133" t="s">
        <v>147</v>
      </c>
      <c r="C133">
        <v>9.5914885264760393E-24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">
        <v>82</v>
      </c>
      <c r="R133">
        <v>1</v>
      </c>
    </row>
    <row r="134" spans="2:18" x14ac:dyDescent="0.25">
      <c r="B134" t="s">
        <v>148</v>
      </c>
      <c r="C134">
        <v>2.4406590864786802E-10</v>
      </c>
      <c r="D134">
        <v>0</v>
      </c>
      <c r="E134">
        <v>0</v>
      </c>
      <c r="F134">
        <v>1.3690000000000001E-2</v>
      </c>
      <c r="G134">
        <v>9.6200000000000001E-3</v>
      </c>
      <c r="H134">
        <v>0</v>
      </c>
      <c r="I134">
        <v>0</v>
      </c>
      <c r="J134">
        <v>3.6259999999999998E-4</v>
      </c>
      <c r="K134">
        <v>0</v>
      </c>
      <c r="L134">
        <v>1.4800000000000001E-2</v>
      </c>
      <c r="M134">
        <v>0</v>
      </c>
      <c r="N134">
        <v>3.6259999999999998E-4</v>
      </c>
      <c r="O134">
        <v>40</v>
      </c>
      <c r="P134">
        <v>10</v>
      </c>
      <c r="Q134" t="s">
        <v>82</v>
      </c>
      <c r="R134">
        <v>1</v>
      </c>
    </row>
    <row r="135" spans="2:18" x14ac:dyDescent="0.25">
      <c r="B135" t="s">
        <v>149</v>
      </c>
      <c r="C135">
        <v>8.3723539142401896E-9</v>
      </c>
      <c r="D135">
        <v>0</v>
      </c>
      <c r="E135">
        <v>0</v>
      </c>
      <c r="F135">
        <v>1.7389999999999999E-2</v>
      </c>
      <c r="G135">
        <v>1.295E-2</v>
      </c>
      <c r="H135">
        <v>1.702E-2</v>
      </c>
      <c r="I135">
        <v>1.184E-2</v>
      </c>
      <c r="J135">
        <v>9.6199999999999996E-4</v>
      </c>
      <c r="K135">
        <v>0</v>
      </c>
      <c r="L135">
        <v>1.8499999999999999E-2</v>
      </c>
      <c r="M135">
        <v>1.813E-2</v>
      </c>
      <c r="N135">
        <v>9.6199999999999996E-4</v>
      </c>
      <c r="O135">
        <v>40</v>
      </c>
      <c r="P135">
        <v>2</v>
      </c>
      <c r="Q135" t="s">
        <v>150</v>
      </c>
      <c r="R135">
        <v>1</v>
      </c>
    </row>
    <row r="136" spans="2:18" x14ac:dyDescent="0.25">
      <c r="B136" t="s">
        <v>150</v>
      </c>
      <c r="C136">
        <v>2.07218888059774E-19</v>
      </c>
      <c r="D136">
        <v>0</v>
      </c>
      <c r="E136">
        <v>0</v>
      </c>
      <c r="F136">
        <v>32.93</v>
      </c>
      <c r="G136">
        <v>22.57</v>
      </c>
      <c r="H136">
        <v>0</v>
      </c>
      <c r="I136">
        <v>0</v>
      </c>
      <c r="J136">
        <v>0.18129999999999999</v>
      </c>
      <c r="K136">
        <v>0</v>
      </c>
      <c r="L136">
        <v>35.520000000000003</v>
      </c>
      <c r="M136">
        <v>0</v>
      </c>
      <c r="N136">
        <v>0.18129999999999999</v>
      </c>
      <c r="O136">
        <v>-1</v>
      </c>
      <c r="P136">
        <v>-1</v>
      </c>
      <c r="Q136" t="s">
        <v>82</v>
      </c>
      <c r="R136">
        <v>1</v>
      </c>
    </row>
    <row r="137" spans="2:18" x14ac:dyDescent="0.25">
      <c r="B137" t="s">
        <v>151</v>
      </c>
      <c r="C137">
        <v>3.9721901464753298E-9</v>
      </c>
      <c r="D137">
        <v>0</v>
      </c>
      <c r="E137">
        <v>0</v>
      </c>
      <c r="F137">
        <v>7.0300000000000001E-2</v>
      </c>
      <c r="G137">
        <v>4.8099999999999997E-2</v>
      </c>
      <c r="H137">
        <v>5.9200000000000003E-2</v>
      </c>
      <c r="I137">
        <v>3.3300000000000003E-2</v>
      </c>
      <c r="J137">
        <v>3.3300000000000001E-3</v>
      </c>
      <c r="K137">
        <v>0</v>
      </c>
      <c r="L137">
        <v>7.7700000000000005E-2</v>
      </c>
      <c r="M137">
        <v>6.2899999999999998E-2</v>
      </c>
      <c r="N137">
        <v>3.3300000000000001E-3</v>
      </c>
      <c r="O137">
        <v>0</v>
      </c>
      <c r="P137">
        <v>0</v>
      </c>
      <c r="Q137" t="s">
        <v>82</v>
      </c>
      <c r="R137">
        <v>0.66</v>
      </c>
    </row>
    <row r="138" spans="2:18" x14ac:dyDescent="0.25">
      <c r="B138" t="s">
        <v>151</v>
      </c>
      <c r="C138">
        <v>3.9721901464753298E-9</v>
      </c>
      <c r="D138">
        <v>0</v>
      </c>
      <c r="E138">
        <v>0</v>
      </c>
      <c r="F138">
        <v>7.0300000000000001E-2</v>
      </c>
      <c r="G138">
        <v>4.8099999999999997E-2</v>
      </c>
      <c r="H138">
        <v>5.9200000000000003E-2</v>
      </c>
      <c r="I138">
        <v>3.3300000000000003E-2</v>
      </c>
      <c r="J138">
        <v>3.3300000000000001E-3</v>
      </c>
      <c r="K138">
        <v>0</v>
      </c>
      <c r="L138">
        <v>7.7700000000000005E-2</v>
      </c>
      <c r="M138">
        <v>6.2899999999999998E-2</v>
      </c>
      <c r="N138">
        <v>3.3300000000000001E-3</v>
      </c>
      <c r="O138">
        <v>0</v>
      </c>
      <c r="P138">
        <v>0</v>
      </c>
      <c r="Q138" t="s">
        <v>152</v>
      </c>
      <c r="R138">
        <v>0.34</v>
      </c>
    </row>
    <row r="139" spans="2:18" x14ac:dyDescent="0.25">
      <c r="B139" t="s">
        <v>152</v>
      </c>
      <c r="C139">
        <v>2.13276055556906E-16</v>
      </c>
      <c r="D139">
        <v>0</v>
      </c>
      <c r="E139">
        <v>0</v>
      </c>
      <c r="F139">
        <v>36.630000000000003</v>
      </c>
      <c r="G139">
        <v>24.79</v>
      </c>
      <c r="H139">
        <v>0</v>
      </c>
      <c r="I139">
        <v>0</v>
      </c>
      <c r="J139">
        <v>0.19980000000000001</v>
      </c>
      <c r="K139">
        <v>0</v>
      </c>
      <c r="L139">
        <v>40.700000000000003</v>
      </c>
      <c r="M139">
        <v>0</v>
      </c>
      <c r="N139">
        <v>0.19980000000000001</v>
      </c>
      <c r="O139">
        <v>0</v>
      </c>
      <c r="P139">
        <v>0</v>
      </c>
      <c r="Q139" t="s">
        <v>82</v>
      </c>
      <c r="R139">
        <v>1</v>
      </c>
    </row>
    <row r="140" spans="2:18" x14ac:dyDescent="0.25">
      <c r="B140" t="s">
        <v>153</v>
      </c>
      <c r="C140">
        <v>2.8153825367991299E-8</v>
      </c>
      <c r="D140">
        <v>0</v>
      </c>
      <c r="E140">
        <v>0</v>
      </c>
      <c r="F140">
        <v>0.1258</v>
      </c>
      <c r="G140">
        <v>8.5099999999999995E-2</v>
      </c>
      <c r="H140">
        <v>0.18129999999999999</v>
      </c>
      <c r="I140">
        <v>0.10730000000000001</v>
      </c>
      <c r="J140">
        <v>1.924E-2</v>
      </c>
      <c r="K140">
        <v>0.14799999999999999</v>
      </c>
      <c r="L140">
        <v>0.13320000000000001</v>
      </c>
      <c r="M140">
        <v>0.1961</v>
      </c>
      <c r="N140">
        <v>1.924E-2</v>
      </c>
      <c r="O140">
        <v>0.2</v>
      </c>
      <c r="P140">
        <v>0.2</v>
      </c>
      <c r="Q140" t="s">
        <v>154</v>
      </c>
      <c r="R140">
        <v>1</v>
      </c>
    </row>
    <row r="141" spans="2:18" x14ac:dyDescent="0.25">
      <c r="B141" t="s">
        <v>154</v>
      </c>
      <c r="C141">
        <v>6.6854473433636697E-4</v>
      </c>
      <c r="D141">
        <v>0</v>
      </c>
      <c r="E141">
        <v>0</v>
      </c>
      <c r="F141">
        <v>6.6600000000000006E-5</v>
      </c>
      <c r="G141">
        <v>1.0730000000000001E-4</v>
      </c>
      <c r="H141">
        <v>7.0300000000000001E-5</v>
      </c>
      <c r="I141">
        <v>1.11E-4</v>
      </c>
      <c r="J141">
        <v>1.85E-4</v>
      </c>
      <c r="K141">
        <v>0</v>
      </c>
      <c r="L141">
        <v>6.6600000000000006E-5</v>
      </c>
      <c r="M141">
        <v>6.6600000000000006E-5</v>
      </c>
      <c r="N141">
        <v>1.85E-4</v>
      </c>
      <c r="O141">
        <v>0</v>
      </c>
      <c r="P141">
        <v>0</v>
      </c>
      <c r="Q141" t="s">
        <v>147</v>
      </c>
      <c r="R141">
        <v>1</v>
      </c>
    </row>
    <row r="142" spans="2:18" x14ac:dyDescent="0.25">
      <c r="B142" t="s">
        <v>155</v>
      </c>
      <c r="C142">
        <v>7.3021928011085005E-10</v>
      </c>
      <c r="D142">
        <v>1.7760000000000001E-2</v>
      </c>
      <c r="E142">
        <v>2.479E-2</v>
      </c>
      <c r="F142">
        <v>0</v>
      </c>
      <c r="G142">
        <v>0</v>
      </c>
      <c r="H142">
        <v>0</v>
      </c>
      <c r="I142">
        <v>0</v>
      </c>
      <c r="J142">
        <v>4.8099999999999997E-2</v>
      </c>
      <c r="K142">
        <v>1.702E-2</v>
      </c>
      <c r="L142">
        <v>3.5889999999999998E-2</v>
      </c>
      <c r="M142">
        <v>0.14430000000000001</v>
      </c>
      <c r="N142">
        <v>4.8099999999999997E-2</v>
      </c>
      <c r="O142">
        <v>2</v>
      </c>
      <c r="P142">
        <v>0.6</v>
      </c>
      <c r="Q142" t="s">
        <v>156</v>
      </c>
      <c r="R142">
        <v>1</v>
      </c>
    </row>
    <row r="143" spans="2:18" x14ac:dyDescent="0.25">
      <c r="B143" t="s">
        <v>156</v>
      </c>
      <c r="C143">
        <v>4.5268232795189697E-3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">
        <v>82</v>
      </c>
      <c r="R143">
        <v>1</v>
      </c>
    </row>
    <row r="144" spans="2:18" x14ac:dyDescent="0.25">
      <c r="B144" t="s">
        <v>157</v>
      </c>
      <c r="C144">
        <v>9.5501127109389003E-15</v>
      </c>
      <c r="D144">
        <v>2.627E-3</v>
      </c>
      <c r="E144">
        <v>3.663E-3</v>
      </c>
      <c r="F144">
        <v>0</v>
      </c>
      <c r="G144">
        <v>0</v>
      </c>
      <c r="H144">
        <v>0</v>
      </c>
      <c r="I144">
        <v>0</v>
      </c>
      <c r="J144">
        <v>7.4000000000000003E-3</v>
      </c>
      <c r="K144">
        <v>2.5530000000000001E-3</v>
      </c>
      <c r="L144">
        <v>1.1469999999999999E-2</v>
      </c>
      <c r="M144">
        <v>3.1820000000000001E-2</v>
      </c>
      <c r="N144">
        <v>7.4000000000000003E-3</v>
      </c>
      <c r="O144">
        <v>40</v>
      </c>
      <c r="P144">
        <v>1</v>
      </c>
      <c r="Q144" t="s">
        <v>82</v>
      </c>
      <c r="R144">
        <v>1</v>
      </c>
    </row>
    <row r="145" spans="2:18" x14ac:dyDescent="0.25">
      <c r="B145" t="s">
        <v>158</v>
      </c>
      <c r="C145">
        <v>1.0635985584777401E-8</v>
      </c>
      <c r="D145">
        <v>2.5159999999999998E-2</v>
      </c>
      <c r="E145">
        <v>3.5520000000000003E-2</v>
      </c>
      <c r="F145">
        <v>0</v>
      </c>
      <c r="G145">
        <v>0</v>
      </c>
      <c r="H145">
        <v>0</v>
      </c>
      <c r="I145">
        <v>0</v>
      </c>
      <c r="J145">
        <v>7.0300000000000001E-2</v>
      </c>
      <c r="K145">
        <v>2.4420000000000001E-2</v>
      </c>
      <c r="L145">
        <v>3.3669999999999999E-2</v>
      </c>
      <c r="M145">
        <v>7.3999999999999996E-2</v>
      </c>
      <c r="N145">
        <v>7.0300000000000001E-2</v>
      </c>
      <c r="O145">
        <v>0.7</v>
      </c>
      <c r="P145">
        <v>0.7</v>
      </c>
      <c r="Q145" t="s">
        <v>82</v>
      </c>
      <c r="R145">
        <v>1</v>
      </c>
    </row>
    <row r="146" spans="2:18" x14ac:dyDescent="0.25">
      <c r="B146" t="s">
        <v>159</v>
      </c>
      <c r="C146">
        <v>9.9966814684199797E-7</v>
      </c>
      <c r="D146">
        <v>2.8119999999999999E-2</v>
      </c>
      <c r="E146">
        <v>4.07E-2</v>
      </c>
      <c r="F146">
        <v>0</v>
      </c>
      <c r="G146">
        <v>0</v>
      </c>
      <c r="H146">
        <v>0</v>
      </c>
      <c r="I146">
        <v>0</v>
      </c>
      <c r="J146">
        <v>8.14E-2</v>
      </c>
      <c r="K146">
        <v>2.7380000000000002E-2</v>
      </c>
      <c r="L146">
        <v>8.8800000000000007E-3</v>
      </c>
      <c r="M146">
        <v>5.9199999999999999E-3</v>
      </c>
      <c r="N146">
        <v>8.14E-2</v>
      </c>
      <c r="O146">
        <v>3</v>
      </c>
      <c r="P146">
        <v>0.7</v>
      </c>
      <c r="Q146" t="s">
        <v>160</v>
      </c>
      <c r="R146">
        <v>1</v>
      </c>
    </row>
    <row r="147" spans="2:18" x14ac:dyDescent="0.25">
      <c r="B147" t="s">
        <v>160</v>
      </c>
      <c r="C147">
        <v>6.7757912263821005E-7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40</v>
      </c>
      <c r="P147">
        <v>40</v>
      </c>
      <c r="Q147" t="s">
        <v>82</v>
      </c>
      <c r="R147">
        <v>1</v>
      </c>
    </row>
    <row r="148" spans="2:18" x14ac:dyDescent="0.25">
      <c r="B148" t="s">
        <v>9</v>
      </c>
      <c r="C148">
        <v>1.39901329462612E-15</v>
      </c>
      <c r="D148">
        <v>0.13689999999999999</v>
      </c>
      <c r="E148">
        <v>0.18870000000000001</v>
      </c>
      <c r="F148">
        <v>0</v>
      </c>
      <c r="G148">
        <v>0</v>
      </c>
      <c r="H148">
        <v>0</v>
      </c>
      <c r="I148">
        <v>0</v>
      </c>
      <c r="J148">
        <v>0.40699999999999997</v>
      </c>
      <c r="K148">
        <v>0.13320000000000001</v>
      </c>
      <c r="L148">
        <v>5.5500000000000001E-2</v>
      </c>
      <c r="M148">
        <v>3.6260000000000001E-2</v>
      </c>
      <c r="N148">
        <v>0.40699999999999997</v>
      </c>
      <c r="O148">
        <v>-1</v>
      </c>
      <c r="P148">
        <v>-1</v>
      </c>
      <c r="Q148" t="s">
        <v>82</v>
      </c>
      <c r="R148">
        <v>1</v>
      </c>
    </row>
    <row r="149" spans="2:18" x14ac:dyDescent="0.25">
      <c r="B149" t="s">
        <v>161</v>
      </c>
      <c r="C149">
        <v>6.4959812243209804E-7</v>
      </c>
      <c r="D149">
        <v>4.0699999999999998E-3</v>
      </c>
      <c r="E149">
        <v>6.2899999999999996E-3</v>
      </c>
      <c r="F149">
        <v>9.9900000000000006E-3</v>
      </c>
      <c r="G149">
        <v>1.184E-2</v>
      </c>
      <c r="H149">
        <v>0</v>
      </c>
      <c r="I149">
        <v>0</v>
      </c>
      <c r="J149">
        <v>8.8800000000000007E-3</v>
      </c>
      <c r="K149">
        <v>3.7000000000000002E-3</v>
      </c>
      <c r="L149">
        <v>1.0359999999999999E-2</v>
      </c>
      <c r="M149">
        <v>1.184E-2</v>
      </c>
      <c r="N149">
        <v>8.8800000000000007E-3</v>
      </c>
      <c r="O149">
        <v>0.4</v>
      </c>
      <c r="P149">
        <v>0.4</v>
      </c>
      <c r="Q149" t="s">
        <v>82</v>
      </c>
      <c r="R149">
        <v>1</v>
      </c>
    </row>
    <row r="150" spans="2:18" x14ac:dyDescent="0.25">
      <c r="B150" t="s">
        <v>162</v>
      </c>
      <c r="C150">
        <v>6.0326125375104005E-4</v>
      </c>
      <c r="D150">
        <v>4.8099999999999997E-5</v>
      </c>
      <c r="E150">
        <v>8.5099999999999995E-5</v>
      </c>
      <c r="F150">
        <v>7.3999999999999996E-5</v>
      </c>
      <c r="G150">
        <v>1.2210000000000001E-4</v>
      </c>
      <c r="H150">
        <v>0</v>
      </c>
      <c r="I150">
        <v>0</v>
      </c>
      <c r="J150">
        <v>1.3320000000000001E-4</v>
      </c>
      <c r="K150">
        <v>4.4400000000000002E-5</v>
      </c>
      <c r="L150">
        <v>7.0300000000000001E-5</v>
      </c>
      <c r="M150">
        <v>7.3999999999999996E-5</v>
      </c>
      <c r="N150">
        <v>1.3320000000000001E-4</v>
      </c>
      <c r="O150">
        <v>0</v>
      </c>
      <c r="P150">
        <v>0</v>
      </c>
      <c r="Q150" t="s">
        <v>82</v>
      </c>
      <c r="R150">
        <v>0.86</v>
      </c>
    </row>
    <row r="151" spans="2:18" x14ac:dyDescent="0.25">
      <c r="B151" t="s">
        <v>162</v>
      </c>
      <c r="C151">
        <v>6.0326125375104005E-4</v>
      </c>
      <c r="D151">
        <v>4.8099999999999997E-5</v>
      </c>
      <c r="E151">
        <v>8.5099999999999995E-5</v>
      </c>
      <c r="F151">
        <v>7.3999999999999996E-5</v>
      </c>
      <c r="G151">
        <v>1.2210000000000001E-4</v>
      </c>
      <c r="H151">
        <v>0</v>
      </c>
      <c r="I151">
        <v>0</v>
      </c>
      <c r="J151">
        <v>1.3320000000000001E-4</v>
      </c>
      <c r="K151">
        <v>4.4400000000000002E-5</v>
      </c>
      <c r="L151">
        <v>7.0300000000000001E-5</v>
      </c>
      <c r="M151">
        <v>7.3999999999999996E-5</v>
      </c>
      <c r="N151">
        <v>1.3320000000000001E-4</v>
      </c>
      <c r="O151">
        <v>0</v>
      </c>
      <c r="P151">
        <v>0</v>
      </c>
      <c r="Q151" t="s">
        <v>161</v>
      </c>
      <c r="R151">
        <v>0.14000000000000001</v>
      </c>
    </row>
    <row r="152" spans="2:18" x14ac:dyDescent="0.25">
      <c r="B152" t="s">
        <v>163</v>
      </c>
      <c r="C152">
        <v>9.5501127109388996E-14</v>
      </c>
      <c r="D152">
        <v>4.07E-2</v>
      </c>
      <c r="E152">
        <v>5.1799999999999999E-2</v>
      </c>
      <c r="F152">
        <v>9.9900000000000003E-2</v>
      </c>
      <c r="G152">
        <v>6.6600000000000006E-2</v>
      </c>
      <c r="H152">
        <v>0</v>
      </c>
      <c r="I152">
        <v>0</v>
      </c>
      <c r="J152">
        <v>1.7389999999999999E-2</v>
      </c>
      <c r="K152">
        <v>4.07E-2</v>
      </c>
      <c r="L152">
        <v>0.1036</v>
      </c>
      <c r="M152">
        <v>0</v>
      </c>
      <c r="N152">
        <v>1.7389999999999999E-2</v>
      </c>
      <c r="O152">
        <v>0.6</v>
      </c>
      <c r="P152">
        <v>0.4</v>
      </c>
      <c r="Q152" t="s">
        <v>162</v>
      </c>
      <c r="R152">
        <v>1</v>
      </c>
    </row>
    <row r="153" spans="2:18" x14ac:dyDescent="0.25">
      <c r="B153" t="s">
        <v>164</v>
      </c>
      <c r="C153">
        <v>1.3504362805791199E-7</v>
      </c>
      <c r="D153">
        <v>1.9609999999999999E-2</v>
      </c>
      <c r="E153">
        <v>2.7009999999999999E-2</v>
      </c>
      <c r="F153">
        <v>0</v>
      </c>
      <c r="G153">
        <v>0</v>
      </c>
      <c r="H153">
        <v>0</v>
      </c>
      <c r="I153">
        <v>0</v>
      </c>
      <c r="J153">
        <v>5.5500000000000001E-2</v>
      </c>
      <c r="K153">
        <v>1.8870000000000001E-2</v>
      </c>
      <c r="L153">
        <v>5.1799999999999997E-3</v>
      </c>
      <c r="M153">
        <v>1.4059999999999999E-3</v>
      </c>
      <c r="N153">
        <v>5.5500000000000001E-2</v>
      </c>
      <c r="O153">
        <v>20</v>
      </c>
      <c r="P153">
        <v>3</v>
      </c>
      <c r="Q153" t="s">
        <v>82</v>
      </c>
      <c r="R153">
        <v>1</v>
      </c>
    </row>
    <row r="154" spans="2:18" x14ac:dyDescent="0.25">
      <c r="B154" t="s">
        <v>165</v>
      </c>
      <c r="C154">
        <v>7.9626327462371697E-9</v>
      </c>
      <c r="D154">
        <v>5.1799999999999997E-3</v>
      </c>
      <c r="E154">
        <v>6.2899999999999996E-3</v>
      </c>
      <c r="F154">
        <v>1.6650000000000002E-2</v>
      </c>
      <c r="G154">
        <v>1.221E-2</v>
      </c>
      <c r="H154">
        <v>0</v>
      </c>
      <c r="I154">
        <v>0</v>
      </c>
      <c r="J154">
        <v>4.0699999999999998E-3</v>
      </c>
      <c r="K154">
        <v>5.1799999999999997E-3</v>
      </c>
      <c r="L154">
        <v>1.7760000000000001E-2</v>
      </c>
      <c r="M154">
        <v>4.4400000000000002E-2</v>
      </c>
      <c r="N154">
        <v>4.0699999999999998E-3</v>
      </c>
      <c r="O154">
        <v>2</v>
      </c>
      <c r="P154">
        <v>1</v>
      </c>
      <c r="Q154" t="s">
        <v>166</v>
      </c>
      <c r="R154">
        <v>1</v>
      </c>
    </row>
    <row r="155" spans="2:18" x14ac:dyDescent="0.25">
      <c r="B155" t="s">
        <v>166</v>
      </c>
      <c r="C155">
        <v>1.3976544968704499E-7</v>
      </c>
      <c r="D155">
        <v>1.887E-3</v>
      </c>
      <c r="E155">
        <v>2.4789999999999999E-3</v>
      </c>
      <c r="F155">
        <v>1.221E-2</v>
      </c>
      <c r="G155">
        <v>1.073E-2</v>
      </c>
      <c r="H155">
        <v>0</v>
      </c>
      <c r="I155">
        <v>0</v>
      </c>
      <c r="J155">
        <v>3.2190000000000001E-3</v>
      </c>
      <c r="K155">
        <v>1.887E-3</v>
      </c>
      <c r="L155">
        <v>1.2579999999999999E-2</v>
      </c>
      <c r="M155">
        <v>1.554E-2</v>
      </c>
      <c r="N155">
        <v>3.2190000000000001E-3</v>
      </c>
      <c r="O155">
        <v>20</v>
      </c>
      <c r="P155">
        <v>0.9</v>
      </c>
      <c r="Q155" t="s">
        <v>82</v>
      </c>
      <c r="R155">
        <v>1</v>
      </c>
    </row>
    <row r="156" spans="2:18" x14ac:dyDescent="0.25">
      <c r="B156" t="s">
        <v>167</v>
      </c>
      <c r="C156">
        <v>1.92110555843784E-6</v>
      </c>
      <c r="D156">
        <v>1.6650000000000002E-2</v>
      </c>
      <c r="E156">
        <v>2.3310000000000001E-2</v>
      </c>
      <c r="F156">
        <v>0</v>
      </c>
      <c r="G156">
        <v>0</v>
      </c>
      <c r="H156">
        <v>0</v>
      </c>
      <c r="I156">
        <v>0</v>
      </c>
      <c r="J156">
        <v>4.8099999999999997E-2</v>
      </c>
      <c r="K156">
        <v>1.6279999999999999E-2</v>
      </c>
      <c r="L156">
        <v>4.4400000000000004E-3</v>
      </c>
      <c r="M156">
        <v>2.849E-3</v>
      </c>
      <c r="N156">
        <v>4.8099999999999997E-2</v>
      </c>
      <c r="O156">
        <v>1</v>
      </c>
      <c r="P156">
        <v>1</v>
      </c>
      <c r="Q156" t="s">
        <v>82</v>
      </c>
      <c r="R156">
        <v>1</v>
      </c>
    </row>
    <row r="157" spans="2:18" x14ac:dyDescent="0.25">
      <c r="B157" t="s">
        <v>168</v>
      </c>
      <c r="C157">
        <v>1.45605084500226E-5</v>
      </c>
      <c r="D157">
        <v>2.812E-4</v>
      </c>
      <c r="E157">
        <v>4.0700000000000003E-4</v>
      </c>
      <c r="F157">
        <v>0</v>
      </c>
      <c r="G157">
        <v>0</v>
      </c>
      <c r="H157">
        <v>0</v>
      </c>
      <c r="I157">
        <v>0</v>
      </c>
      <c r="J157">
        <v>7.7700000000000002E-4</v>
      </c>
      <c r="K157">
        <v>2.7379999999999999E-4</v>
      </c>
      <c r="L157">
        <v>2.3680000000000001E-4</v>
      </c>
      <c r="M157">
        <v>2.22E-4</v>
      </c>
      <c r="N157">
        <v>7.7700000000000002E-4</v>
      </c>
      <c r="O157">
        <v>6</v>
      </c>
      <c r="P157">
        <v>3</v>
      </c>
      <c r="Q157" t="s">
        <v>82</v>
      </c>
      <c r="R157">
        <v>1</v>
      </c>
    </row>
    <row r="158" spans="2:18" x14ac:dyDescent="0.25">
      <c r="B158" t="s">
        <v>169</v>
      </c>
      <c r="C158">
        <v>7.1232291338835997E-6</v>
      </c>
      <c r="D158">
        <v>2.3680000000000001E-4</v>
      </c>
      <c r="E158">
        <v>3.6999999999999999E-4</v>
      </c>
      <c r="F158">
        <v>8.1400000000000005E-4</v>
      </c>
      <c r="G158">
        <v>1.036E-3</v>
      </c>
      <c r="H158">
        <v>0</v>
      </c>
      <c r="I158">
        <v>0</v>
      </c>
      <c r="J158">
        <v>8.5099999999999998E-4</v>
      </c>
      <c r="K158">
        <v>2.22E-4</v>
      </c>
      <c r="L158">
        <v>8.5099999999999998E-4</v>
      </c>
      <c r="M158">
        <v>0</v>
      </c>
      <c r="N158">
        <v>8.5099999999999998E-4</v>
      </c>
      <c r="O158">
        <v>0</v>
      </c>
      <c r="P158">
        <v>0</v>
      </c>
      <c r="Q158" t="s">
        <v>82</v>
      </c>
      <c r="R158">
        <v>1</v>
      </c>
    </row>
    <row r="159" spans="2:18" x14ac:dyDescent="0.25">
      <c r="B159" t="s">
        <v>170</v>
      </c>
      <c r="C159">
        <v>5.0046727838263196E-10</v>
      </c>
      <c r="D159">
        <v>2.96E-3</v>
      </c>
      <c r="E159">
        <v>3.5890000000000002E-3</v>
      </c>
      <c r="F159">
        <v>1.554E-2</v>
      </c>
      <c r="G159">
        <v>1.221E-2</v>
      </c>
      <c r="H159">
        <v>0</v>
      </c>
      <c r="I159">
        <v>0</v>
      </c>
      <c r="J159">
        <v>1.4059999999999999E-3</v>
      </c>
      <c r="K159">
        <v>2.96E-3</v>
      </c>
      <c r="L159">
        <v>1.6650000000000002E-2</v>
      </c>
      <c r="M159">
        <v>0</v>
      </c>
      <c r="N159">
        <v>1.4059999999999999E-3</v>
      </c>
      <c r="O159">
        <v>40</v>
      </c>
      <c r="P159">
        <v>0.9</v>
      </c>
      <c r="Q159" t="s">
        <v>169</v>
      </c>
      <c r="R159">
        <v>1</v>
      </c>
    </row>
    <row r="160" spans="2:18" x14ac:dyDescent="0.25">
      <c r="B160" t="s">
        <v>170</v>
      </c>
      <c r="C160">
        <v>5.0046727838263196E-10</v>
      </c>
      <c r="D160">
        <v>2.96E-3</v>
      </c>
      <c r="E160">
        <v>3.5890000000000002E-3</v>
      </c>
      <c r="F160">
        <v>1.554E-2</v>
      </c>
      <c r="G160">
        <v>1.221E-2</v>
      </c>
      <c r="H160">
        <v>0</v>
      </c>
      <c r="I160">
        <v>0</v>
      </c>
      <c r="J160">
        <v>1.4059999999999999E-3</v>
      </c>
      <c r="K160">
        <v>2.96E-3</v>
      </c>
      <c r="L160">
        <v>1.6650000000000002E-2</v>
      </c>
      <c r="M160">
        <v>0</v>
      </c>
      <c r="N160">
        <v>1.4059999999999999E-3</v>
      </c>
      <c r="O160">
        <v>40</v>
      </c>
      <c r="P160">
        <v>0.9</v>
      </c>
      <c r="Q160" t="s">
        <v>82</v>
      </c>
      <c r="R160">
        <v>1</v>
      </c>
    </row>
    <row r="161" spans="2:18" x14ac:dyDescent="0.25">
      <c r="B161" t="s">
        <v>171</v>
      </c>
      <c r="C161">
        <v>2.74513734875226E-24</v>
      </c>
      <c r="D161">
        <v>0.44400000000000001</v>
      </c>
      <c r="E161">
        <v>0.51800000000000002</v>
      </c>
      <c r="F161">
        <v>0.1961</v>
      </c>
      <c r="G161">
        <v>0.15909999999999999</v>
      </c>
      <c r="H161">
        <v>9.2499999999999999E-2</v>
      </c>
      <c r="I161">
        <v>7.7700000000000005E-2</v>
      </c>
      <c r="J161">
        <v>9.2499999999999999E-2</v>
      </c>
      <c r="K161">
        <v>0.44400000000000001</v>
      </c>
      <c r="L161">
        <v>0.20349999999999999</v>
      </c>
      <c r="M161">
        <v>9.6199999999999994E-2</v>
      </c>
      <c r="N161">
        <v>9.2499999999999999E-2</v>
      </c>
      <c r="O161">
        <v>0</v>
      </c>
      <c r="P161">
        <v>0</v>
      </c>
      <c r="Q161" t="s">
        <v>82</v>
      </c>
      <c r="R161">
        <v>1</v>
      </c>
    </row>
    <row r="162" spans="2:18" x14ac:dyDescent="0.25">
      <c r="B162" t="s">
        <v>172</v>
      </c>
      <c r="C162">
        <v>1.55763411361785E-9</v>
      </c>
      <c r="D162">
        <v>0.40699999999999997</v>
      </c>
      <c r="E162">
        <v>0.48099999999999998</v>
      </c>
      <c r="F162">
        <v>0.185</v>
      </c>
      <c r="G162">
        <v>0.14799999999999999</v>
      </c>
      <c r="H162">
        <v>0.111</v>
      </c>
      <c r="I162">
        <v>8.8800000000000004E-2</v>
      </c>
      <c r="J162">
        <v>8.5099999999999995E-2</v>
      </c>
      <c r="K162">
        <v>0.40699999999999997</v>
      </c>
      <c r="L162">
        <v>0.19239999999999999</v>
      </c>
      <c r="M162">
        <v>0.1147</v>
      </c>
      <c r="N162">
        <v>8.5099999999999995E-2</v>
      </c>
      <c r="O162">
        <v>40</v>
      </c>
      <c r="P162">
        <v>0.5</v>
      </c>
      <c r="Q162" t="s">
        <v>82</v>
      </c>
      <c r="R162">
        <v>0.99860000000000004</v>
      </c>
    </row>
    <row r="163" spans="2:18" x14ac:dyDescent="0.25">
      <c r="B163" t="s">
        <v>172</v>
      </c>
      <c r="C163">
        <v>1.55763411361785E-9</v>
      </c>
      <c r="D163">
        <v>0.40699999999999997</v>
      </c>
      <c r="E163">
        <v>0.48099999999999998</v>
      </c>
      <c r="F163">
        <v>0.185</v>
      </c>
      <c r="G163">
        <v>0.14799999999999999</v>
      </c>
      <c r="H163">
        <v>0.111</v>
      </c>
      <c r="I163">
        <v>8.8800000000000004E-2</v>
      </c>
      <c r="J163">
        <v>8.5099999999999995E-2</v>
      </c>
      <c r="K163">
        <v>0.40699999999999997</v>
      </c>
      <c r="L163">
        <v>0.19239999999999999</v>
      </c>
      <c r="M163">
        <v>0.1147</v>
      </c>
      <c r="N163">
        <v>8.5099999999999995E-2</v>
      </c>
      <c r="O163">
        <v>40</v>
      </c>
      <c r="P163">
        <v>0.5</v>
      </c>
      <c r="Q163" t="s">
        <v>171</v>
      </c>
      <c r="R163">
        <v>1.3999999999999601E-3</v>
      </c>
    </row>
    <row r="164" spans="2:18" x14ac:dyDescent="0.25">
      <c r="B164" t="s">
        <v>173</v>
      </c>
      <c r="C164">
        <v>3.3792276743367099E-15</v>
      </c>
      <c r="D164">
        <v>9.6199999999999994E-5</v>
      </c>
      <c r="E164">
        <v>1.2210000000000001E-4</v>
      </c>
      <c r="F164">
        <v>2.9599999999999998E-4</v>
      </c>
      <c r="G164">
        <v>1.9239999999999999E-4</v>
      </c>
      <c r="H164">
        <v>2.0349999999999999E-3</v>
      </c>
      <c r="I164">
        <v>1.073E-3</v>
      </c>
      <c r="J164">
        <v>1.3689999999999999E-4</v>
      </c>
      <c r="K164">
        <v>9.2499999999999999E-5</v>
      </c>
      <c r="L164">
        <v>3.145E-4</v>
      </c>
      <c r="M164">
        <v>2.183E-3</v>
      </c>
      <c r="N164">
        <v>1.3689999999999999E-4</v>
      </c>
      <c r="O164">
        <v>-1</v>
      </c>
      <c r="P164">
        <v>-1</v>
      </c>
      <c r="Q164" t="s">
        <v>82</v>
      </c>
      <c r="R164">
        <v>1</v>
      </c>
    </row>
    <row r="165" spans="2:18" x14ac:dyDescent="0.25">
      <c r="B165" t="s">
        <v>174</v>
      </c>
      <c r="C165">
        <v>2.1579924674967201E-8</v>
      </c>
      <c r="D165">
        <v>2.9600000000000001E-2</v>
      </c>
      <c r="E165">
        <v>3.6260000000000001E-2</v>
      </c>
      <c r="F165">
        <v>9.6199999999999994E-2</v>
      </c>
      <c r="G165">
        <v>6.2899999999999998E-2</v>
      </c>
      <c r="H165">
        <v>0.22939999999999999</v>
      </c>
      <c r="I165">
        <v>0.1295</v>
      </c>
      <c r="J165">
        <v>2.5899999999999999E-2</v>
      </c>
      <c r="K165">
        <v>2.9229999999999999E-2</v>
      </c>
      <c r="L165">
        <v>0.1036</v>
      </c>
      <c r="M165">
        <v>0.2442</v>
      </c>
      <c r="N165">
        <v>2.5899999999999999E-2</v>
      </c>
      <c r="O165">
        <v>0.2</v>
      </c>
      <c r="P165">
        <v>0.2</v>
      </c>
      <c r="Q165" t="s">
        <v>175</v>
      </c>
      <c r="R165">
        <v>1</v>
      </c>
    </row>
    <row r="166" spans="2:18" x14ac:dyDescent="0.25">
      <c r="B166" t="s">
        <v>175</v>
      </c>
      <c r="C166">
        <v>2.3051120071830598E-2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">
        <v>82</v>
      </c>
      <c r="R166">
        <v>1</v>
      </c>
    </row>
    <row r="167" spans="2:18" x14ac:dyDescent="0.25">
      <c r="B167" t="s">
        <v>176</v>
      </c>
      <c r="C167">
        <v>4.9829421192772705E-7</v>
      </c>
      <c r="D167">
        <v>1.2210000000000001E-3</v>
      </c>
      <c r="E167">
        <v>1.8129999999999999E-3</v>
      </c>
      <c r="F167">
        <v>2.7009999999999998E-3</v>
      </c>
      <c r="G167">
        <v>3.0339999999999998E-3</v>
      </c>
      <c r="H167">
        <v>3.0709999999999999E-3</v>
      </c>
      <c r="I167">
        <v>3.2929999999999999E-3</v>
      </c>
      <c r="J167">
        <v>1.887E-3</v>
      </c>
      <c r="K167">
        <v>1.1839999999999999E-3</v>
      </c>
      <c r="L167">
        <v>2.849E-3</v>
      </c>
      <c r="M167">
        <v>3.2190000000000001E-3</v>
      </c>
      <c r="N167">
        <v>1.887E-3</v>
      </c>
      <c r="O167">
        <v>2</v>
      </c>
      <c r="P167">
        <v>2</v>
      </c>
      <c r="Q167" t="s">
        <v>82</v>
      </c>
      <c r="R167">
        <v>1</v>
      </c>
    </row>
    <row r="168" spans="2:18" x14ac:dyDescent="0.25">
      <c r="B168" t="s">
        <v>177</v>
      </c>
      <c r="C168">
        <v>1.04047885957509E-13</v>
      </c>
      <c r="D168">
        <v>1.073E-3</v>
      </c>
      <c r="E168">
        <v>1.48E-3</v>
      </c>
      <c r="F168">
        <v>1.443E-2</v>
      </c>
      <c r="G168">
        <v>1.184E-2</v>
      </c>
      <c r="H168">
        <v>0</v>
      </c>
      <c r="I168">
        <v>0</v>
      </c>
      <c r="J168">
        <v>2.8860000000000001E-3</v>
      </c>
      <c r="K168">
        <v>1.073E-3</v>
      </c>
      <c r="L168">
        <v>1.4800000000000001E-2</v>
      </c>
      <c r="M168">
        <v>4.8099999999999997E-2</v>
      </c>
      <c r="N168">
        <v>2.3679999999999999E-3</v>
      </c>
      <c r="O168">
        <v>40</v>
      </c>
      <c r="P168">
        <v>0.9</v>
      </c>
      <c r="Q168" t="s">
        <v>82</v>
      </c>
      <c r="R168">
        <v>1</v>
      </c>
    </row>
    <row r="169" spans="2:18" x14ac:dyDescent="0.25">
      <c r="B169" t="s">
        <v>178</v>
      </c>
      <c r="C169">
        <v>3.2054353220382802E-5</v>
      </c>
      <c r="D169">
        <v>4.4400000000000002E-5</v>
      </c>
      <c r="E169">
        <v>7.3999999999999996E-5</v>
      </c>
      <c r="F169">
        <v>7.0300000000000001E-5</v>
      </c>
      <c r="G169">
        <v>1.0730000000000001E-4</v>
      </c>
      <c r="H169">
        <v>0</v>
      </c>
      <c r="I169">
        <v>0</v>
      </c>
      <c r="J169">
        <v>8.14E-5</v>
      </c>
      <c r="K169">
        <v>4.4400000000000002E-5</v>
      </c>
      <c r="L169">
        <v>7.0300000000000001E-5</v>
      </c>
      <c r="M169">
        <v>7.3999999999999996E-5</v>
      </c>
      <c r="N169">
        <v>8.14E-5</v>
      </c>
      <c r="O169">
        <v>10</v>
      </c>
      <c r="P169">
        <v>4</v>
      </c>
      <c r="Q169" t="s">
        <v>82</v>
      </c>
      <c r="R169">
        <v>1</v>
      </c>
    </row>
    <row r="170" spans="2:18" x14ac:dyDescent="0.25">
      <c r="B170" t="s">
        <v>179</v>
      </c>
      <c r="C170">
        <v>1.36424811163586E-14</v>
      </c>
      <c r="D170">
        <v>9.2499999999999999E-2</v>
      </c>
      <c r="E170">
        <v>0.10730000000000001</v>
      </c>
      <c r="F170">
        <v>3.5520000000000003E-2</v>
      </c>
      <c r="G170">
        <v>2.4420000000000001E-2</v>
      </c>
      <c r="H170">
        <v>1.1469999999999999E-2</v>
      </c>
      <c r="I170">
        <v>6.2899999999999996E-3</v>
      </c>
      <c r="J170">
        <v>1.036E-3</v>
      </c>
      <c r="K170">
        <v>9.2499999999999999E-2</v>
      </c>
      <c r="L170">
        <v>3.6999999999999998E-2</v>
      </c>
      <c r="M170">
        <v>1.221E-2</v>
      </c>
      <c r="N170">
        <v>4.0699999999999998E-3</v>
      </c>
      <c r="O170">
        <v>-1</v>
      </c>
      <c r="P170">
        <v>-1</v>
      </c>
      <c r="Q170" t="s">
        <v>180</v>
      </c>
      <c r="R170">
        <v>1</v>
      </c>
    </row>
    <row r="171" spans="2:18" x14ac:dyDescent="0.25">
      <c r="B171" t="s">
        <v>180</v>
      </c>
      <c r="C171">
        <v>1.36171783791879E-9</v>
      </c>
      <c r="D171">
        <v>0</v>
      </c>
      <c r="E171">
        <v>0</v>
      </c>
      <c r="F171">
        <v>1.702E-3</v>
      </c>
      <c r="G171">
        <v>1.073E-3</v>
      </c>
      <c r="H171">
        <v>5.9199999999999999E-3</v>
      </c>
      <c r="I171">
        <v>3.1819999999999999E-3</v>
      </c>
      <c r="J171">
        <v>4.44E-4</v>
      </c>
      <c r="K171">
        <v>8.1400000000000005E-4</v>
      </c>
      <c r="L171">
        <v>1.887E-3</v>
      </c>
      <c r="M171">
        <v>6.6600000000000001E-3</v>
      </c>
      <c r="N171">
        <v>4.44E-4</v>
      </c>
      <c r="O171">
        <v>40</v>
      </c>
      <c r="P171">
        <v>30</v>
      </c>
      <c r="Q171" t="s">
        <v>82</v>
      </c>
      <c r="R171">
        <v>1</v>
      </c>
    </row>
    <row r="172" spans="2:18" x14ac:dyDescent="0.25">
      <c r="B172" t="s">
        <v>181</v>
      </c>
      <c r="C172">
        <v>7.6001760296297997E-10</v>
      </c>
      <c r="D172">
        <v>8.8800000000000004E-2</v>
      </c>
      <c r="E172">
        <v>0.111</v>
      </c>
      <c r="F172">
        <v>0</v>
      </c>
      <c r="G172">
        <v>0</v>
      </c>
      <c r="H172">
        <v>0.55500000000000005</v>
      </c>
      <c r="I172">
        <v>0.28489999999999999</v>
      </c>
      <c r="J172">
        <v>0.1036</v>
      </c>
      <c r="K172">
        <v>8.8800000000000004E-2</v>
      </c>
      <c r="L172">
        <v>0.13320000000000001</v>
      </c>
      <c r="M172">
        <v>0.59199999999999997</v>
      </c>
      <c r="N172">
        <v>0.1036</v>
      </c>
      <c r="O172">
        <v>0.3</v>
      </c>
      <c r="P172">
        <v>0.3</v>
      </c>
      <c r="Q172" t="s">
        <v>182</v>
      </c>
      <c r="R172">
        <v>1</v>
      </c>
    </row>
    <row r="173" spans="2:18" x14ac:dyDescent="0.25">
      <c r="B173" t="s">
        <v>182</v>
      </c>
      <c r="C173">
        <v>3.0059619922388301E-6</v>
      </c>
      <c r="D173">
        <v>0</v>
      </c>
      <c r="E173">
        <v>0</v>
      </c>
      <c r="F173">
        <v>5.1799999999999997E-3</v>
      </c>
      <c r="G173">
        <v>5.9199999999999999E-3</v>
      </c>
      <c r="H173">
        <v>5.5500000000000002E-3</v>
      </c>
      <c r="I173">
        <v>6.2899999999999996E-3</v>
      </c>
      <c r="J173">
        <v>9.9900000000000006E-3</v>
      </c>
      <c r="K173">
        <v>0</v>
      </c>
      <c r="L173">
        <v>5.1799999999999997E-3</v>
      </c>
      <c r="M173">
        <v>5.5500000000000002E-3</v>
      </c>
      <c r="N173">
        <v>9.9900000000000006E-3</v>
      </c>
      <c r="O173">
        <v>0.3</v>
      </c>
      <c r="P173">
        <v>0.3</v>
      </c>
      <c r="Q173" t="s">
        <v>82</v>
      </c>
      <c r="R173">
        <v>1</v>
      </c>
    </row>
    <row r="174" spans="2:18" x14ac:dyDescent="0.25">
      <c r="B174" t="s">
        <v>183</v>
      </c>
      <c r="C174">
        <v>4.3034743117886502E-7</v>
      </c>
      <c r="D174">
        <v>3.552E-3</v>
      </c>
      <c r="E174">
        <v>4.81E-3</v>
      </c>
      <c r="F174">
        <v>0</v>
      </c>
      <c r="G174">
        <v>0</v>
      </c>
      <c r="H174">
        <v>0</v>
      </c>
      <c r="I174">
        <v>0</v>
      </c>
      <c r="J174">
        <v>1.0359999999999999E-2</v>
      </c>
      <c r="K174">
        <v>3.441E-3</v>
      </c>
      <c r="L174">
        <v>0</v>
      </c>
      <c r="M174">
        <v>0</v>
      </c>
      <c r="N174">
        <v>1.0359999999999999E-2</v>
      </c>
      <c r="O174">
        <v>0.5</v>
      </c>
      <c r="P174">
        <v>0.5</v>
      </c>
      <c r="Q174" t="s">
        <v>82</v>
      </c>
      <c r="R174">
        <v>1</v>
      </c>
    </row>
    <row r="175" spans="2:18" x14ac:dyDescent="0.25">
      <c r="B175" t="s">
        <v>184</v>
      </c>
      <c r="C175">
        <v>2.0428300526069698E-9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10</v>
      </c>
      <c r="P175">
        <v>10</v>
      </c>
      <c r="Q175" t="s">
        <v>82</v>
      </c>
      <c r="R175">
        <v>1</v>
      </c>
    </row>
    <row r="176" spans="2:18" x14ac:dyDescent="0.25">
      <c r="B176" t="s">
        <v>185</v>
      </c>
      <c r="C176">
        <v>7.4459896934143902E-14</v>
      </c>
      <c r="D176">
        <v>4.4400000000000004E-3</v>
      </c>
      <c r="E176">
        <v>5.9199999999999999E-3</v>
      </c>
      <c r="F176">
        <v>1.073E-2</v>
      </c>
      <c r="G176">
        <v>1.1469999999999999E-2</v>
      </c>
      <c r="H176">
        <v>0</v>
      </c>
      <c r="I176">
        <v>0</v>
      </c>
      <c r="J176">
        <v>1.073E-2</v>
      </c>
      <c r="K176">
        <v>4.0699999999999998E-3</v>
      </c>
      <c r="L176">
        <v>9.6200000000000001E-3</v>
      </c>
      <c r="M176">
        <v>2.5159999999999998E-2</v>
      </c>
      <c r="N176">
        <v>1.073E-2</v>
      </c>
      <c r="O176">
        <v>40</v>
      </c>
      <c r="P176">
        <v>2</v>
      </c>
      <c r="Q176" t="s">
        <v>82</v>
      </c>
      <c r="R176">
        <v>1</v>
      </c>
    </row>
    <row r="177" spans="2:18" x14ac:dyDescent="0.25">
      <c r="B177" t="s">
        <v>186</v>
      </c>
      <c r="C177">
        <v>3.28886845079999E-8</v>
      </c>
      <c r="D177">
        <v>0</v>
      </c>
      <c r="E177">
        <v>0</v>
      </c>
      <c r="F177">
        <v>0</v>
      </c>
      <c r="G177">
        <v>0</v>
      </c>
      <c r="H177">
        <v>1.073E-2</v>
      </c>
      <c r="I177">
        <v>1.0359999999999999E-2</v>
      </c>
      <c r="J177">
        <v>1.443E-2</v>
      </c>
      <c r="K177">
        <v>8.1399999999999997E-3</v>
      </c>
      <c r="L177">
        <v>5.9199999999999999E-3</v>
      </c>
      <c r="M177">
        <v>7.4000000000000003E-3</v>
      </c>
      <c r="N177">
        <v>1.443E-2</v>
      </c>
      <c r="O177">
        <v>2</v>
      </c>
      <c r="P177">
        <v>2</v>
      </c>
      <c r="Q177" t="s">
        <v>82</v>
      </c>
      <c r="R177">
        <v>1</v>
      </c>
    </row>
    <row r="178" spans="2:18" x14ac:dyDescent="0.25">
      <c r="B178" t="s">
        <v>187</v>
      </c>
      <c r="C178">
        <v>1.51595058254369E-5</v>
      </c>
      <c r="D178">
        <v>1.406E-4</v>
      </c>
      <c r="E178">
        <v>2.5159999999999999E-4</v>
      </c>
      <c r="F178">
        <v>4.0700000000000003E-4</v>
      </c>
      <c r="G178">
        <v>5.5500000000000005E-4</v>
      </c>
      <c r="H178">
        <v>4.44E-4</v>
      </c>
      <c r="I178">
        <v>5.5500000000000005E-4</v>
      </c>
      <c r="J178">
        <v>4.44E-4</v>
      </c>
      <c r="K178">
        <v>1.295E-4</v>
      </c>
      <c r="L178">
        <v>4.0700000000000003E-4</v>
      </c>
      <c r="M178">
        <v>4.44E-4</v>
      </c>
      <c r="N178">
        <v>4.44E-4</v>
      </c>
      <c r="O178">
        <v>6</v>
      </c>
      <c r="P178">
        <v>1</v>
      </c>
      <c r="Q178" t="s">
        <v>82</v>
      </c>
      <c r="R178">
        <v>1</v>
      </c>
    </row>
    <row r="179" spans="2:18" x14ac:dyDescent="0.25">
      <c r="B179" t="s">
        <v>188</v>
      </c>
      <c r="C179">
        <v>2.1704060005563399E-10</v>
      </c>
      <c r="D179">
        <v>1.6280000000000001E-3</v>
      </c>
      <c r="E179">
        <v>1.9239999999999999E-3</v>
      </c>
      <c r="F179">
        <v>1.6280000000000001E-3</v>
      </c>
      <c r="G179">
        <v>1.147E-3</v>
      </c>
      <c r="H179">
        <v>0</v>
      </c>
      <c r="I179">
        <v>0</v>
      </c>
      <c r="J179">
        <v>5.5500000000000005E-4</v>
      </c>
      <c r="K179">
        <v>1.6280000000000001E-3</v>
      </c>
      <c r="L179">
        <v>1.776E-3</v>
      </c>
      <c r="M179">
        <v>4.81E-3</v>
      </c>
      <c r="N179">
        <v>5.5500000000000005E-4</v>
      </c>
      <c r="O179">
        <v>40</v>
      </c>
      <c r="P179">
        <v>30</v>
      </c>
      <c r="Q179" t="s">
        <v>82</v>
      </c>
      <c r="R179">
        <v>1</v>
      </c>
    </row>
    <row r="180" spans="2:18" x14ac:dyDescent="0.25">
      <c r="B180" t="s">
        <v>189</v>
      </c>
      <c r="C180">
        <v>4.1669454895061504E-9</v>
      </c>
      <c r="D180">
        <v>0</v>
      </c>
      <c r="E180">
        <v>0</v>
      </c>
      <c r="F180">
        <v>3.5520000000000003E-2</v>
      </c>
      <c r="G180">
        <v>2.6270000000000002E-2</v>
      </c>
      <c r="H180">
        <v>0.10730000000000001</v>
      </c>
      <c r="I180">
        <v>6.2899999999999998E-2</v>
      </c>
      <c r="J180">
        <v>1.2579999999999999E-2</v>
      </c>
      <c r="K180">
        <v>1.924E-2</v>
      </c>
      <c r="L180">
        <v>3.6999999999999998E-2</v>
      </c>
      <c r="M180">
        <v>0.1147</v>
      </c>
      <c r="N180">
        <v>1.2579999999999999E-2</v>
      </c>
      <c r="O180">
        <v>0.4</v>
      </c>
      <c r="P180">
        <v>0.4</v>
      </c>
      <c r="Q180" t="s">
        <v>82</v>
      </c>
      <c r="R180">
        <v>1</v>
      </c>
    </row>
    <row r="181" spans="2:18" x14ac:dyDescent="0.25">
      <c r="B181" t="s">
        <v>190</v>
      </c>
      <c r="C181">
        <v>8.5048733811036205E-3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191</v>
      </c>
      <c r="R181">
        <v>1</v>
      </c>
    </row>
    <row r="182" spans="2:18" x14ac:dyDescent="0.25">
      <c r="B182" t="s">
        <v>191</v>
      </c>
      <c r="C182">
        <v>2.8905220206836802E-13</v>
      </c>
      <c r="D182">
        <v>6.6600000000000003E-4</v>
      </c>
      <c r="E182">
        <v>8.1400000000000005E-4</v>
      </c>
      <c r="F182">
        <v>4.8099999999999998E-4</v>
      </c>
      <c r="G182">
        <v>3.478E-4</v>
      </c>
      <c r="H182">
        <v>0</v>
      </c>
      <c r="I182">
        <v>0</v>
      </c>
      <c r="J182">
        <v>2.331E-4</v>
      </c>
      <c r="K182">
        <v>6.6600000000000003E-4</v>
      </c>
      <c r="L182">
        <v>4.8099999999999998E-4</v>
      </c>
      <c r="M182">
        <v>1.6280000000000001E-3</v>
      </c>
      <c r="N182">
        <v>2.331E-4</v>
      </c>
      <c r="O182">
        <v>-1</v>
      </c>
      <c r="P182">
        <v>-1</v>
      </c>
      <c r="Q182" t="s">
        <v>82</v>
      </c>
      <c r="R182">
        <v>1</v>
      </c>
    </row>
    <row r="183" spans="2:18" x14ac:dyDescent="0.25">
      <c r="B183" t="s">
        <v>192</v>
      </c>
      <c r="C183">
        <v>1.80301984763151E-7</v>
      </c>
      <c r="D183">
        <v>8.1399999999999997E-3</v>
      </c>
      <c r="E183">
        <v>1.11E-2</v>
      </c>
      <c r="F183">
        <v>1.295E-2</v>
      </c>
      <c r="G183">
        <v>1.184E-2</v>
      </c>
      <c r="H183">
        <v>0</v>
      </c>
      <c r="I183">
        <v>0</v>
      </c>
      <c r="J183">
        <v>6.6600000000000001E-3</v>
      </c>
      <c r="K183">
        <v>8.1399999999999997E-3</v>
      </c>
      <c r="L183">
        <v>1.3690000000000001E-2</v>
      </c>
      <c r="M183">
        <v>1.4800000000000001E-2</v>
      </c>
      <c r="N183">
        <v>6.6600000000000001E-3</v>
      </c>
      <c r="O183">
        <v>0.9</v>
      </c>
      <c r="P183">
        <v>0.9</v>
      </c>
      <c r="Q183" t="s">
        <v>82</v>
      </c>
      <c r="R183">
        <v>1</v>
      </c>
    </row>
    <row r="184" spans="2:18" x14ac:dyDescent="0.25">
      <c r="B184" t="s">
        <v>193</v>
      </c>
      <c r="C184">
        <v>3.8085009920876098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t="s">
        <v>190</v>
      </c>
      <c r="R184">
        <v>1</v>
      </c>
    </row>
    <row r="185" spans="2:18" x14ac:dyDescent="0.25">
      <c r="B185" t="s">
        <v>194</v>
      </c>
      <c r="C185">
        <v>2.95228409952028E-8</v>
      </c>
      <c r="D185">
        <v>0</v>
      </c>
      <c r="E185">
        <v>0</v>
      </c>
      <c r="F185">
        <v>1.9239999999999999E-3</v>
      </c>
      <c r="G185">
        <v>1.4430000000000001E-3</v>
      </c>
      <c r="H185">
        <v>3.4780000000000002E-3</v>
      </c>
      <c r="I185">
        <v>2.2200000000000002E-3</v>
      </c>
      <c r="J185">
        <v>7.7700000000000002E-4</v>
      </c>
      <c r="K185">
        <v>7.0299999999999996E-4</v>
      </c>
      <c r="L185">
        <v>2.0349999999999999E-3</v>
      </c>
      <c r="M185">
        <v>3.7000000000000002E-3</v>
      </c>
      <c r="N185">
        <v>7.7700000000000002E-4</v>
      </c>
      <c r="O185">
        <v>10</v>
      </c>
      <c r="P185">
        <v>10</v>
      </c>
      <c r="Q185" t="s">
        <v>82</v>
      </c>
      <c r="R185">
        <v>1</v>
      </c>
    </row>
    <row r="186" spans="2:18" x14ac:dyDescent="0.25">
      <c r="B186" t="s">
        <v>195</v>
      </c>
      <c r="C186">
        <v>8.0045585734803707E-9</v>
      </c>
      <c r="D186">
        <v>2.849E-3</v>
      </c>
      <c r="E186">
        <v>3.4039999999999999E-3</v>
      </c>
      <c r="F186">
        <v>1.369E-3</v>
      </c>
      <c r="G186">
        <v>1.2210000000000001E-3</v>
      </c>
      <c r="H186">
        <v>0</v>
      </c>
      <c r="I186">
        <v>0</v>
      </c>
      <c r="J186">
        <v>1.2210000000000001E-3</v>
      </c>
      <c r="K186">
        <v>2.849E-3</v>
      </c>
      <c r="L186">
        <v>1.4059999999999999E-3</v>
      </c>
      <c r="M186">
        <v>6.6600000000000003E-4</v>
      </c>
      <c r="N186">
        <v>1.2210000000000001E-3</v>
      </c>
      <c r="O186">
        <v>40</v>
      </c>
      <c r="P186">
        <v>40</v>
      </c>
      <c r="Q186" t="s">
        <v>82</v>
      </c>
      <c r="R186">
        <v>1</v>
      </c>
    </row>
    <row r="187" spans="2:18" x14ac:dyDescent="0.25">
      <c r="B187" t="s">
        <v>196</v>
      </c>
      <c r="C187">
        <v>2.5703373100206299E-8</v>
      </c>
      <c r="D187">
        <v>3.2190000000000001E-3</v>
      </c>
      <c r="E187">
        <v>4.0699999999999998E-3</v>
      </c>
      <c r="F187">
        <v>5.5500000000000002E-3</v>
      </c>
      <c r="G187">
        <v>4.4400000000000004E-3</v>
      </c>
      <c r="H187">
        <v>0</v>
      </c>
      <c r="I187">
        <v>0</v>
      </c>
      <c r="J187">
        <v>2.627E-3</v>
      </c>
      <c r="K187">
        <v>3.1449999999999998E-3</v>
      </c>
      <c r="L187">
        <v>5.5500000000000002E-3</v>
      </c>
      <c r="M187">
        <v>0</v>
      </c>
      <c r="N187">
        <v>2.627E-3</v>
      </c>
      <c r="O187">
        <v>1</v>
      </c>
      <c r="P187">
        <v>1</v>
      </c>
      <c r="Q187" t="s">
        <v>82</v>
      </c>
      <c r="R187">
        <v>1</v>
      </c>
    </row>
    <row r="188" spans="2:18" x14ac:dyDescent="0.25">
      <c r="B188" t="s">
        <v>197</v>
      </c>
      <c r="C188">
        <v>2.8959613074763701E-7</v>
      </c>
      <c r="D188">
        <v>7.7700000000000005E-5</v>
      </c>
      <c r="E188">
        <v>1.11E-4</v>
      </c>
      <c r="F188">
        <v>1.147E-4</v>
      </c>
      <c r="G188">
        <v>1.2579999999999999E-4</v>
      </c>
      <c r="H188">
        <v>1.3320000000000001E-4</v>
      </c>
      <c r="I188">
        <v>1.3320000000000001E-4</v>
      </c>
      <c r="J188">
        <v>1.406E-4</v>
      </c>
      <c r="K188">
        <v>7.3999999999999996E-5</v>
      </c>
      <c r="L188">
        <v>1.184E-4</v>
      </c>
      <c r="M188">
        <v>1.3689999999999999E-4</v>
      </c>
      <c r="N188">
        <v>1.406E-4</v>
      </c>
      <c r="O188">
        <v>30</v>
      </c>
      <c r="P188">
        <v>30</v>
      </c>
      <c r="Q188" t="s">
        <v>82</v>
      </c>
      <c r="R188">
        <v>1</v>
      </c>
    </row>
    <row r="189" spans="2:18" x14ac:dyDescent="0.25">
      <c r="B189" t="s">
        <v>198</v>
      </c>
      <c r="C189">
        <v>4.9336060586903602E-8</v>
      </c>
      <c r="D189">
        <v>0</v>
      </c>
      <c r="E189">
        <v>0</v>
      </c>
      <c r="F189">
        <v>9.9900000000000006E-3</v>
      </c>
      <c r="G189">
        <v>8.5100000000000002E-3</v>
      </c>
      <c r="H189">
        <v>0</v>
      </c>
      <c r="I189">
        <v>0</v>
      </c>
      <c r="J189">
        <v>2.8119999999999998E-3</v>
      </c>
      <c r="K189">
        <v>1.702E-3</v>
      </c>
      <c r="L189">
        <v>9.9900000000000006E-3</v>
      </c>
      <c r="M189">
        <v>1.3690000000000001E-2</v>
      </c>
      <c r="N189">
        <v>2.627E-3</v>
      </c>
      <c r="O189">
        <v>40</v>
      </c>
      <c r="P189">
        <v>1</v>
      </c>
      <c r="Q189" t="s">
        <v>82</v>
      </c>
      <c r="R189">
        <v>1</v>
      </c>
    </row>
    <row r="190" spans="2:18" x14ac:dyDescent="0.25">
      <c r="B190" t="s">
        <v>199</v>
      </c>
      <c r="C190">
        <v>7.2971789786146596E-14</v>
      </c>
      <c r="D190">
        <v>1.258E-3</v>
      </c>
      <c r="E190">
        <v>1.8129999999999999E-3</v>
      </c>
      <c r="F190">
        <v>2.5530000000000001E-2</v>
      </c>
      <c r="G190">
        <v>1.8870000000000001E-2</v>
      </c>
      <c r="H190">
        <v>0</v>
      </c>
      <c r="I190">
        <v>0</v>
      </c>
      <c r="J190">
        <v>3.441E-3</v>
      </c>
      <c r="K190">
        <v>1.2210000000000001E-3</v>
      </c>
      <c r="L190">
        <v>2.7009999999999999E-2</v>
      </c>
      <c r="M190">
        <v>0</v>
      </c>
      <c r="N190">
        <v>3.441E-3</v>
      </c>
      <c r="O190">
        <v>10</v>
      </c>
      <c r="P190">
        <v>0.6</v>
      </c>
      <c r="Q190" t="s">
        <v>82</v>
      </c>
      <c r="R190">
        <v>1</v>
      </c>
    </row>
    <row r="191" spans="2:18" x14ac:dyDescent="0.25">
      <c r="B191" t="s">
        <v>200</v>
      </c>
      <c r="C191">
        <v>9.1822557079505605E-8</v>
      </c>
      <c r="D191">
        <v>1.961E-4</v>
      </c>
      <c r="E191">
        <v>2.9599999999999998E-4</v>
      </c>
      <c r="F191">
        <v>4.81E-3</v>
      </c>
      <c r="G191">
        <v>4.0699999999999998E-3</v>
      </c>
      <c r="H191">
        <v>0</v>
      </c>
      <c r="I191">
        <v>0</v>
      </c>
      <c r="J191">
        <v>2.849E-3</v>
      </c>
      <c r="K191">
        <v>1.8870000000000001E-4</v>
      </c>
      <c r="L191">
        <v>5.1799999999999997E-3</v>
      </c>
      <c r="M191">
        <v>7.0299999999999998E-3</v>
      </c>
      <c r="N191">
        <v>2.849E-3</v>
      </c>
      <c r="O191">
        <v>40</v>
      </c>
      <c r="P191">
        <v>3</v>
      </c>
      <c r="Q191" t="s">
        <v>82</v>
      </c>
      <c r="R191">
        <v>1</v>
      </c>
    </row>
    <row r="192" spans="2:18" x14ac:dyDescent="0.25">
      <c r="B192" t="s">
        <v>201</v>
      </c>
      <c r="C192">
        <v>3.1647088015922699E-7</v>
      </c>
      <c r="D192">
        <v>3.5520000000000001E-4</v>
      </c>
      <c r="E192">
        <v>5.1800000000000001E-4</v>
      </c>
      <c r="F192">
        <v>5.1799999999999997E-3</v>
      </c>
      <c r="G192">
        <v>4.81E-3</v>
      </c>
      <c r="H192">
        <v>0</v>
      </c>
      <c r="I192">
        <v>0</v>
      </c>
      <c r="J192">
        <v>8.8800000000000001E-4</v>
      </c>
      <c r="K192">
        <v>3.4039999999999998E-4</v>
      </c>
      <c r="L192">
        <v>5.5500000000000002E-3</v>
      </c>
      <c r="M192">
        <v>0</v>
      </c>
      <c r="N192">
        <v>8.8800000000000001E-4</v>
      </c>
      <c r="O192">
        <v>40</v>
      </c>
      <c r="P192">
        <v>1</v>
      </c>
      <c r="Q192" t="s">
        <v>82</v>
      </c>
      <c r="R192">
        <v>1</v>
      </c>
    </row>
    <row r="193" spans="2:18" x14ac:dyDescent="0.25">
      <c r="B193" t="s">
        <v>202</v>
      </c>
      <c r="C193">
        <v>5.6251134567637104E-7</v>
      </c>
      <c r="D193">
        <v>2.96E-3</v>
      </c>
      <c r="E193">
        <v>4.0699999999999998E-3</v>
      </c>
      <c r="F193">
        <v>1.184E-2</v>
      </c>
      <c r="G193">
        <v>1.073E-2</v>
      </c>
      <c r="H193">
        <v>0</v>
      </c>
      <c r="I193">
        <v>0</v>
      </c>
      <c r="J193">
        <v>8.8800000000000007E-3</v>
      </c>
      <c r="K193">
        <v>2.849E-3</v>
      </c>
      <c r="L193">
        <v>1.2579999999999999E-2</v>
      </c>
      <c r="M193">
        <v>0</v>
      </c>
      <c r="N193">
        <v>8.8800000000000007E-3</v>
      </c>
      <c r="O193">
        <v>0.5</v>
      </c>
      <c r="P193">
        <v>0.5</v>
      </c>
      <c r="Q193" t="s">
        <v>82</v>
      </c>
      <c r="R193">
        <v>1</v>
      </c>
    </row>
    <row r="194" spans="2:18" x14ac:dyDescent="0.25">
      <c r="B194" t="s">
        <v>203</v>
      </c>
      <c r="C194">
        <v>8.4391242654282595E-9</v>
      </c>
      <c r="D194">
        <v>4.81E-3</v>
      </c>
      <c r="E194">
        <v>7.4000000000000003E-3</v>
      </c>
      <c r="F194">
        <v>0</v>
      </c>
      <c r="G194">
        <v>0</v>
      </c>
      <c r="H194">
        <v>0</v>
      </c>
      <c r="I194">
        <v>0</v>
      </c>
      <c r="J194">
        <v>1.184E-2</v>
      </c>
      <c r="K194">
        <v>4.81E-3</v>
      </c>
      <c r="L194">
        <v>0</v>
      </c>
      <c r="M194">
        <v>0</v>
      </c>
      <c r="N194">
        <v>1.184E-2</v>
      </c>
      <c r="O194">
        <v>0.5</v>
      </c>
      <c r="P194">
        <v>0.5</v>
      </c>
      <c r="Q194" t="s">
        <v>82</v>
      </c>
      <c r="R194">
        <v>1</v>
      </c>
    </row>
    <row r="195" spans="2:18" x14ac:dyDescent="0.25">
      <c r="B195" t="s">
        <v>204</v>
      </c>
      <c r="C195">
        <v>3.8534225834438797E-12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2.1459999999999999E-3</v>
      </c>
      <c r="K195">
        <v>7.3999999999999999E-4</v>
      </c>
      <c r="L195">
        <v>7.4000000000000003E-3</v>
      </c>
      <c r="M195">
        <v>2.146E-2</v>
      </c>
      <c r="N195">
        <v>2.1459999999999999E-3</v>
      </c>
      <c r="O195">
        <v>40</v>
      </c>
      <c r="P195">
        <v>3</v>
      </c>
      <c r="Q195" t="s">
        <v>82</v>
      </c>
      <c r="R195">
        <v>1</v>
      </c>
    </row>
    <row r="196" spans="2:18" x14ac:dyDescent="0.25">
      <c r="B196" t="s">
        <v>51</v>
      </c>
      <c r="C196">
        <v>1.78283350045699E-9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1.5540000000000001E-4</v>
      </c>
      <c r="K196">
        <v>2.2940000000000001E-5</v>
      </c>
      <c r="L196">
        <v>1.6650000000000001E-4</v>
      </c>
      <c r="M196">
        <v>9.6199999999999996E-4</v>
      </c>
      <c r="N196">
        <v>1.5540000000000001E-4</v>
      </c>
      <c r="O196">
        <v>0</v>
      </c>
      <c r="P196">
        <v>0</v>
      </c>
      <c r="Q196" t="s">
        <v>82</v>
      </c>
      <c r="R196">
        <v>1</v>
      </c>
    </row>
    <row r="197" spans="2:18" x14ac:dyDescent="0.25">
      <c r="B197" t="s">
        <v>222</v>
      </c>
      <c r="C197">
        <v>1.7387379306537498E-8</v>
      </c>
      <c r="D197">
        <v>2.997E-2</v>
      </c>
      <c r="E197">
        <v>3.5520000000000003E-2</v>
      </c>
      <c r="F197">
        <v>2.2939999999999999E-2</v>
      </c>
      <c r="G197">
        <v>1.8870000000000001E-2</v>
      </c>
      <c r="H197">
        <v>2.146E-2</v>
      </c>
      <c r="I197">
        <v>1.6279999999999999E-2</v>
      </c>
      <c r="J197">
        <v>7.4000000000000003E-3</v>
      </c>
      <c r="K197">
        <v>2.997E-2</v>
      </c>
      <c r="L197">
        <v>2.4420000000000001E-2</v>
      </c>
      <c r="M197">
        <v>2.2939999999999999E-2</v>
      </c>
      <c r="N197">
        <v>7.4000000000000003E-3</v>
      </c>
      <c r="O197">
        <v>30</v>
      </c>
      <c r="P197">
        <v>2</v>
      </c>
      <c r="Q197" t="s">
        <v>82</v>
      </c>
      <c r="R197">
        <v>1</v>
      </c>
    </row>
    <row r="198" spans="2:18" x14ac:dyDescent="0.25">
      <c r="B198" t="s">
        <v>223</v>
      </c>
      <c r="C198">
        <v>1.05242352275963E-4</v>
      </c>
      <c r="D198">
        <v>1.11E-4</v>
      </c>
      <c r="E198">
        <v>1.998E-4</v>
      </c>
      <c r="F198">
        <v>2.109E-4</v>
      </c>
      <c r="G198">
        <v>3.2929999999999998E-4</v>
      </c>
      <c r="H198">
        <v>2.22E-4</v>
      </c>
      <c r="I198">
        <v>3.4410000000000002E-4</v>
      </c>
      <c r="J198">
        <v>1.8129999999999999E-4</v>
      </c>
      <c r="K198">
        <v>1.036E-4</v>
      </c>
      <c r="L198">
        <v>2.0719999999999999E-4</v>
      </c>
      <c r="M198">
        <v>2.1829999999999999E-4</v>
      </c>
      <c r="N198">
        <v>1.8129999999999999E-4</v>
      </c>
      <c r="O198">
        <v>1</v>
      </c>
      <c r="P198">
        <v>0.6</v>
      </c>
      <c r="Q198" t="s">
        <v>82</v>
      </c>
      <c r="R198">
        <v>1</v>
      </c>
    </row>
    <row r="217" spans="1:3" x14ac:dyDescent="0.25">
      <c r="A217" t="s">
        <v>224</v>
      </c>
      <c r="B217" t="str">
        <f ca="1">_xll.RTZFunctions(B218)</f>
        <v>Functions for Radtoolz version 3.41</v>
      </c>
    </row>
    <row r="218" spans="1:3" x14ac:dyDescent="0.25">
      <c r="B218" t="s">
        <v>225</v>
      </c>
      <c r="C218" t="s">
        <v>226</v>
      </c>
    </row>
    <row r="219" spans="1:3" x14ac:dyDescent="0.25">
      <c r="B219" t="s">
        <v>286</v>
      </c>
      <c r="C219" t="s">
        <v>287</v>
      </c>
    </row>
    <row r="220" spans="1:3" x14ac:dyDescent="0.25">
      <c r="B220" t="s">
        <v>227</v>
      </c>
      <c r="C220" t="s">
        <v>228</v>
      </c>
    </row>
    <row r="221" spans="1:3" x14ac:dyDescent="0.25">
      <c r="B221" t="s">
        <v>257</v>
      </c>
      <c r="C221" t="s">
        <v>258</v>
      </c>
    </row>
    <row r="222" spans="1:3" x14ac:dyDescent="0.25">
      <c r="B222" t="s">
        <v>229</v>
      </c>
      <c r="C222" t="s">
        <v>230</v>
      </c>
    </row>
    <row r="223" spans="1:3" x14ac:dyDescent="0.25">
      <c r="B223" t="s">
        <v>231</v>
      </c>
      <c r="C223" t="s">
        <v>232</v>
      </c>
    </row>
    <row r="224" spans="1:3" x14ac:dyDescent="0.25">
      <c r="B224" t="s">
        <v>233</v>
      </c>
      <c r="C224" t="s">
        <v>234</v>
      </c>
    </row>
    <row r="225" spans="2:3" x14ac:dyDescent="0.25">
      <c r="B225" t="s">
        <v>235</v>
      </c>
      <c r="C225" t="s">
        <v>236</v>
      </c>
    </row>
    <row r="226" spans="2:3" x14ac:dyDescent="0.25">
      <c r="B226" t="s">
        <v>237</v>
      </c>
      <c r="C226" t="s">
        <v>238</v>
      </c>
    </row>
    <row r="227" spans="2:3" x14ac:dyDescent="0.25">
      <c r="B227" t="s">
        <v>239</v>
      </c>
      <c r="C227" t="s">
        <v>240</v>
      </c>
    </row>
    <row r="228" spans="2:3" x14ac:dyDescent="0.25">
      <c r="B228" t="s">
        <v>241</v>
      </c>
      <c r="C228" t="s">
        <v>242</v>
      </c>
    </row>
    <row r="229" spans="2:3" x14ac:dyDescent="0.25">
      <c r="B229" t="s">
        <v>243</v>
      </c>
      <c r="C229" t="s">
        <v>244</v>
      </c>
    </row>
    <row r="230" spans="2:3" x14ac:dyDescent="0.25">
      <c r="B230" t="s">
        <v>224</v>
      </c>
      <c r="C230" t="s">
        <v>245</v>
      </c>
    </row>
    <row r="231" spans="2:3" x14ac:dyDescent="0.25">
      <c r="B231" t="s">
        <v>61</v>
      </c>
      <c r="C231" t="s">
        <v>246</v>
      </c>
    </row>
    <row r="232" spans="2:3" x14ac:dyDescent="0.25">
      <c r="B232" t="s">
        <v>62</v>
      </c>
      <c r="C232" t="s">
        <v>247</v>
      </c>
    </row>
    <row r="233" spans="2:3" x14ac:dyDescent="0.25">
      <c r="B233" t="s">
        <v>59</v>
      </c>
      <c r="C233" t="s">
        <v>248</v>
      </c>
    </row>
    <row r="234" spans="2:3" x14ac:dyDescent="0.25">
      <c r="B234" t="s">
        <v>60</v>
      </c>
      <c r="C234" t="s">
        <v>249</v>
      </c>
    </row>
    <row r="235" spans="2:3" x14ac:dyDescent="0.25">
      <c r="B235" t="s">
        <v>58</v>
      </c>
      <c r="C235" t="s">
        <v>250</v>
      </c>
    </row>
  </sheetData>
  <conditionalFormatting sqref="B7:B15">
    <cfRule type="cellIs" dxfId="24" priority="3" operator="equal">
      <formula>FALSE</formula>
    </cfRule>
  </conditionalFormatting>
  <conditionalFormatting sqref="B3">
    <cfRule type="cellIs" dxfId="23" priority="2" operator="equal">
      <formula>FALSE</formula>
    </cfRule>
  </conditionalFormatting>
  <conditionalFormatting sqref="B5:B6">
    <cfRule type="cellIs" dxfId="22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3" max="3" width="9.5703125" bestFit="1" customWidth="1"/>
  </cols>
  <sheetData>
    <row r="1" spans="1:5" x14ac:dyDescent="0.25">
      <c r="A1" t="s">
        <v>252</v>
      </c>
      <c r="B1" t="b">
        <f>AND(E5:E10)</f>
        <v>1</v>
      </c>
    </row>
    <row r="3" spans="1:5" x14ac:dyDescent="0.25">
      <c r="A3" t="s">
        <v>15</v>
      </c>
    </row>
    <row r="4" spans="1:5" x14ac:dyDescent="0.25">
      <c r="A4" t="s">
        <v>254</v>
      </c>
      <c r="B4" t="s">
        <v>255</v>
      </c>
      <c r="C4" t="s">
        <v>5</v>
      </c>
      <c r="D4" t="s">
        <v>6</v>
      </c>
      <c r="E4" t="s">
        <v>12</v>
      </c>
    </row>
    <row r="5" spans="1:5" x14ac:dyDescent="0.25">
      <c r="A5" s="8">
        <v>0.1</v>
      </c>
      <c r="B5" s="8">
        <v>0</v>
      </c>
      <c r="C5" s="8">
        <v>0.1</v>
      </c>
      <c r="D5" s="8">
        <f>_xll.SigFig(A5,B5)</f>
        <v>0.1</v>
      </c>
      <c r="E5" s="8" t="b">
        <f>C5=D5</f>
        <v>1</v>
      </c>
    </row>
    <row r="6" spans="1:5" x14ac:dyDescent="0.25">
      <c r="A6" s="8">
        <v>0.1</v>
      </c>
      <c r="B6" s="8">
        <v>2</v>
      </c>
      <c r="C6" s="8">
        <v>0.1</v>
      </c>
      <c r="D6" s="8">
        <f>_xll.SigFig(A6,B6)</f>
        <v>0.1</v>
      </c>
      <c r="E6" s="8" t="b">
        <f t="shared" ref="E6:E10" si="0">C6=D6</f>
        <v>1</v>
      </c>
    </row>
    <row r="7" spans="1:5" x14ac:dyDescent="0.25">
      <c r="A7" s="8">
        <v>0.15</v>
      </c>
      <c r="B7" s="8">
        <v>1</v>
      </c>
      <c r="C7" s="8">
        <v>0.2</v>
      </c>
      <c r="D7" s="8">
        <f>_xll.SigFig(A7,B7)</f>
        <v>0.2</v>
      </c>
      <c r="E7" s="8" t="b">
        <f t="shared" si="0"/>
        <v>1</v>
      </c>
    </row>
    <row r="8" spans="1:5" x14ac:dyDescent="0.25">
      <c r="A8" s="8">
        <v>0.15</v>
      </c>
      <c r="B8" s="8">
        <v>2</v>
      </c>
      <c r="C8" s="8">
        <v>0.15</v>
      </c>
      <c r="D8" s="8">
        <f>_xll.SigFig(A8,B8)</f>
        <v>0.15</v>
      </c>
      <c r="E8" s="8" t="b">
        <f t="shared" si="0"/>
        <v>1</v>
      </c>
    </row>
    <row r="9" spans="1:5" x14ac:dyDescent="0.25">
      <c r="A9" s="8">
        <v>151</v>
      </c>
      <c r="B9" s="8">
        <v>1</v>
      </c>
      <c r="C9" s="8">
        <v>200</v>
      </c>
      <c r="D9" s="8">
        <f>_xll.SigFig(A9,B9)</f>
        <v>200</v>
      </c>
      <c r="E9" s="8" t="b">
        <f t="shared" si="0"/>
        <v>1</v>
      </c>
    </row>
    <row r="10" spans="1:5" x14ac:dyDescent="0.25">
      <c r="A10" s="8">
        <v>250</v>
      </c>
      <c r="B10" s="8">
        <v>1</v>
      </c>
      <c r="C10" s="8">
        <v>200</v>
      </c>
      <c r="D10" s="8">
        <f>_xll.SigFig(A10,B10)</f>
        <v>200</v>
      </c>
      <c r="E10" s="8" t="b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0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56</v>
      </c>
      <c r="B1" t="b">
        <f>D3</f>
        <v>1</v>
      </c>
    </row>
    <row r="3" spans="1:4" x14ac:dyDescent="0.25">
      <c r="A3" t="s">
        <v>15</v>
      </c>
      <c r="D3" t="b">
        <f>AND(D6:D20)</f>
        <v>1</v>
      </c>
    </row>
    <row r="5" spans="1:4" x14ac:dyDescent="0.25">
      <c r="A5" t="s">
        <v>0</v>
      </c>
      <c r="B5" t="s">
        <v>5</v>
      </c>
      <c r="C5" t="s">
        <v>6</v>
      </c>
      <c r="D5" t="s">
        <v>12</v>
      </c>
    </row>
    <row r="6" spans="1:4" x14ac:dyDescent="0.25">
      <c r="A6" t="s">
        <v>51</v>
      </c>
      <c r="B6">
        <v>9672.5002289419899</v>
      </c>
      <c r="C6">
        <f>_xll.SpA(A6)</f>
        <v>9672.5002289419899</v>
      </c>
      <c r="D6" t="b">
        <f>B6=C6</f>
        <v>1</v>
      </c>
    </row>
    <row r="7" spans="1:4" x14ac:dyDescent="0.25">
      <c r="A7" t="s">
        <v>8</v>
      </c>
      <c r="B7">
        <v>86.752489343298848</v>
      </c>
      <c r="C7">
        <f>_xll.SpA(A7)</f>
        <v>86.752489343298848</v>
      </c>
      <c r="D7" t="b">
        <f t="shared" ref="D7:D20" si="0">B7=C7</f>
        <v>1</v>
      </c>
    </row>
    <row r="8" spans="1:4" x14ac:dyDescent="0.25">
      <c r="A8" t="s">
        <v>10</v>
      </c>
      <c r="B8">
        <v>3.3618674764872914E-7</v>
      </c>
      <c r="C8">
        <f>_xll.SpA(A8)</f>
        <v>3.3618674764872914E-7</v>
      </c>
      <c r="D8" t="b">
        <f t="shared" si="0"/>
        <v>1</v>
      </c>
    </row>
    <row r="9" spans="1:4" x14ac:dyDescent="0.25">
      <c r="A9" t="s">
        <v>52</v>
      </c>
      <c r="B9">
        <v>17.127507280439207</v>
      </c>
      <c r="C9">
        <f>_xll.SpA(A9)</f>
        <v>17.127507280439207</v>
      </c>
      <c r="D9" t="b">
        <f t="shared" si="0"/>
        <v>1</v>
      </c>
    </row>
    <row r="10" spans="1:4" x14ac:dyDescent="0.25">
      <c r="A10" t="s">
        <v>11</v>
      </c>
      <c r="B10" t="s">
        <v>263</v>
      </c>
      <c r="C10" t="str">
        <f>_xll.SpA(A10)</f>
        <v>Invalid Radionuclide</v>
      </c>
      <c r="D10" t="b">
        <f t="shared" si="0"/>
        <v>1</v>
      </c>
    </row>
    <row r="11" spans="1:4" x14ac:dyDescent="0.25">
      <c r="A11" t="str">
        <f>UPPER(A6)</f>
        <v>H-3</v>
      </c>
      <c r="B11">
        <v>9672.5002289419899</v>
      </c>
      <c r="C11">
        <f>_xll.SpA(A11)</f>
        <v>9672.5002289419899</v>
      </c>
      <c r="D11" t="b">
        <f t="shared" si="0"/>
        <v>1</v>
      </c>
    </row>
    <row r="12" spans="1:4" x14ac:dyDescent="0.25">
      <c r="A12" t="str">
        <f t="shared" ref="A12:A15" si="1">UPPER(A7)</f>
        <v>CS-137</v>
      </c>
      <c r="B12">
        <v>86.752489343298848</v>
      </c>
      <c r="C12">
        <f>_xll.SpA(A12)</f>
        <v>86.752489343298848</v>
      </c>
      <c r="D12" t="b">
        <f t="shared" si="0"/>
        <v>1</v>
      </c>
    </row>
    <row r="13" spans="1:4" x14ac:dyDescent="0.25">
      <c r="A13" t="str">
        <f t="shared" si="1"/>
        <v>U-238</v>
      </c>
      <c r="B13">
        <v>3.3618674764872914E-7</v>
      </c>
      <c r="C13">
        <f>_xll.SpA(A13)</f>
        <v>3.3618674764872914E-7</v>
      </c>
      <c r="D13" t="b">
        <f t="shared" si="0"/>
        <v>1</v>
      </c>
    </row>
    <row r="14" spans="1:4" x14ac:dyDescent="0.25">
      <c r="A14" t="str">
        <f t="shared" si="1"/>
        <v>PU-238</v>
      </c>
      <c r="B14">
        <v>17.127507280439207</v>
      </c>
      <c r="C14">
        <f>_xll.SpA(A14)</f>
        <v>17.127507280439207</v>
      </c>
      <c r="D14" t="b">
        <f t="shared" si="0"/>
        <v>1</v>
      </c>
    </row>
    <row r="15" spans="1:4" x14ac:dyDescent="0.25">
      <c r="A15" t="str">
        <f t="shared" si="1"/>
        <v>AD-365</v>
      </c>
      <c r="B15" t="s">
        <v>263</v>
      </c>
      <c r="C15" t="str">
        <f>_xll.SpA(A15)</f>
        <v>Invalid Radionuclide</v>
      </c>
      <c r="D15" t="b">
        <f t="shared" si="0"/>
        <v>1</v>
      </c>
    </row>
    <row r="16" spans="1:4" x14ac:dyDescent="0.25">
      <c r="A16" t="str">
        <f>LOWER(A6)</f>
        <v>h-3</v>
      </c>
      <c r="B16">
        <v>9672.5002289419899</v>
      </c>
      <c r="C16">
        <f>_xll.SpA(A16)</f>
        <v>9672.5002289419899</v>
      </c>
      <c r="D16" t="b">
        <f t="shared" si="0"/>
        <v>1</v>
      </c>
    </row>
    <row r="17" spans="1:4" x14ac:dyDescent="0.25">
      <c r="A17" t="str">
        <f t="shared" ref="A17:A20" si="2">LOWER(A7)</f>
        <v>cs-137</v>
      </c>
      <c r="B17">
        <v>86.752489343298848</v>
      </c>
      <c r="C17">
        <f>_xll.SpA(A17)</f>
        <v>86.752489343298848</v>
      </c>
      <c r="D17" t="b">
        <f t="shared" si="0"/>
        <v>1</v>
      </c>
    </row>
    <row r="18" spans="1:4" x14ac:dyDescent="0.25">
      <c r="A18" t="str">
        <f t="shared" si="2"/>
        <v>u-238</v>
      </c>
      <c r="B18">
        <v>3.3618674764872914E-7</v>
      </c>
      <c r="C18">
        <f>_xll.SpA(A18)</f>
        <v>3.3618674764872914E-7</v>
      </c>
      <c r="D18" t="b">
        <f t="shared" si="0"/>
        <v>1</v>
      </c>
    </row>
    <row r="19" spans="1:4" x14ac:dyDescent="0.25">
      <c r="A19" t="str">
        <f t="shared" si="2"/>
        <v>pu-238</v>
      </c>
      <c r="B19">
        <v>17.127507280439207</v>
      </c>
      <c r="C19">
        <f>_xll.SpA(A19)</f>
        <v>17.127507280439207</v>
      </c>
      <c r="D19" t="b">
        <f t="shared" si="0"/>
        <v>1</v>
      </c>
    </row>
    <row r="20" spans="1:4" x14ac:dyDescent="0.25">
      <c r="A20" t="str">
        <f t="shared" si="2"/>
        <v>ad-365</v>
      </c>
      <c r="B20" t="s">
        <v>263</v>
      </c>
      <c r="C20" t="str">
        <f>_xll.SpA(A20)</f>
        <v>Invalid Radionuclide</v>
      </c>
      <c r="D20" t="b">
        <f t="shared" si="0"/>
        <v>1</v>
      </c>
    </row>
  </sheetData>
  <conditionalFormatting sqref="D3 D6:D20">
    <cfRule type="cellIs" dxfId="3" priority="1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14"/>
  <sheetViews>
    <sheetView workbookViewId="0">
      <selection activeCell="B1" sqref="B1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9.140625" customWidth="1"/>
    <col min="4" max="4" width="20.42578125" bestFit="1" customWidth="1"/>
    <col min="5" max="5" width="10" bestFit="1" customWidth="1"/>
    <col min="7" max="7" width="20.42578125" bestFit="1" customWidth="1"/>
    <col min="8" max="8" width="9" bestFit="1" customWidth="1"/>
    <col min="10" max="10" width="20.42578125" bestFit="1" customWidth="1"/>
    <col min="11" max="11" width="9" bestFit="1" customWidth="1"/>
    <col min="13" max="13" width="20.42578125" bestFit="1" customWidth="1"/>
    <col min="14" max="14" width="9" bestFit="1" customWidth="1"/>
    <col min="16" max="16" width="20.42578125" bestFit="1" customWidth="1"/>
    <col min="17" max="17" width="9" bestFit="1" customWidth="1"/>
    <col min="19" max="19" width="20.42578125" bestFit="1" customWidth="1"/>
    <col min="20" max="20" width="9" bestFit="1" customWidth="1"/>
    <col min="22" max="22" width="20.42578125" bestFit="1" customWidth="1"/>
    <col min="23" max="23" width="8.42578125" bestFit="1" customWidth="1"/>
  </cols>
  <sheetData>
    <row r="1" spans="1:23" x14ac:dyDescent="0.25">
      <c r="A1" t="s">
        <v>57</v>
      </c>
      <c r="B1" t="b">
        <f>AND(B14,E14,H14,K14,N14,T14,W14)</f>
        <v>1</v>
      </c>
    </row>
    <row r="3" spans="1:23" x14ac:dyDescent="0.25">
      <c r="A3" t="s">
        <v>15</v>
      </c>
      <c r="D3" t="s">
        <v>16</v>
      </c>
      <c r="G3" t="s">
        <v>17</v>
      </c>
      <c r="J3" t="s">
        <v>19</v>
      </c>
      <c r="M3" t="s">
        <v>21</v>
      </c>
      <c r="P3" t="s">
        <v>23</v>
      </c>
      <c r="S3" t="s">
        <v>25</v>
      </c>
      <c r="V3" t="s">
        <v>221</v>
      </c>
    </row>
    <row r="4" spans="1:23" x14ac:dyDescent="0.25">
      <c r="A4" t="s">
        <v>211</v>
      </c>
      <c r="B4" s="1">
        <v>850</v>
      </c>
      <c r="D4" t="s">
        <v>211</v>
      </c>
      <c r="E4" s="1">
        <v>850</v>
      </c>
      <c r="G4" t="s">
        <v>211</v>
      </c>
      <c r="H4" s="1">
        <v>850</v>
      </c>
      <c r="J4" t="s">
        <v>211</v>
      </c>
      <c r="K4" s="1">
        <v>850</v>
      </c>
      <c r="M4" t="s">
        <v>211</v>
      </c>
      <c r="N4" s="1">
        <v>850</v>
      </c>
      <c r="P4" t="s">
        <v>211</v>
      </c>
      <c r="Q4" s="1">
        <v>850</v>
      </c>
      <c r="S4" t="s">
        <v>211</v>
      </c>
      <c r="T4" s="1">
        <v>850</v>
      </c>
      <c r="V4" t="s">
        <v>211</v>
      </c>
      <c r="W4" s="1">
        <v>99</v>
      </c>
    </row>
    <row r="5" spans="1:23" x14ac:dyDescent="0.25">
      <c r="A5" t="s">
        <v>215</v>
      </c>
      <c r="B5" s="1">
        <v>0</v>
      </c>
      <c r="D5" t="s">
        <v>215</v>
      </c>
      <c r="E5" s="1">
        <v>100</v>
      </c>
      <c r="G5" t="s">
        <v>215</v>
      </c>
      <c r="H5" s="1">
        <v>0</v>
      </c>
      <c r="J5" t="s">
        <v>215</v>
      </c>
      <c r="K5" s="1">
        <v>0</v>
      </c>
      <c r="M5" t="s">
        <v>215</v>
      </c>
      <c r="N5" s="1">
        <v>0</v>
      </c>
      <c r="P5" t="s">
        <v>215</v>
      </c>
      <c r="Q5" s="1">
        <v>0</v>
      </c>
      <c r="S5" t="s">
        <v>215</v>
      </c>
      <c r="T5" s="1">
        <v>0</v>
      </c>
      <c r="V5" t="s">
        <v>215</v>
      </c>
      <c r="W5" s="1">
        <v>0</v>
      </c>
    </row>
    <row r="6" spans="1:23" x14ac:dyDescent="0.25">
      <c r="A6" t="s">
        <v>218</v>
      </c>
      <c r="B6" s="1">
        <v>0</v>
      </c>
      <c r="D6" t="s">
        <v>218</v>
      </c>
      <c r="E6" s="1">
        <v>0</v>
      </c>
      <c r="G6" t="s">
        <v>218</v>
      </c>
      <c r="H6" s="1">
        <v>100</v>
      </c>
      <c r="J6" t="s">
        <v>218</v>
      </c>
      <c r="K6" s="1">
        <v>0</v>
      </c>
      <c r="M6" t="s">
        <v>218</v>
      </c>
      <c r="N6" s="1">
        <v>0</v>
      </c>
      <c r="P6" t="s">
        <v>218</v>
      </c>
      <c r="Q6" s="1">
        <v>0</v>
      </c>
      <c r="S6" t="s">
        <v>218</v>
      </c>
      <c r="T6" s="1">
        <v>0</v>
      </c>
      <c r="V6" t="s">
        <v>218</v>
      </c>
      <c r="W6" s="1">
        <v>0</v>
      </c>
    </row>
    <row r="7" spans="1:23" x14ac:dyDescent="0.25">
      <c r="A7" t="s">
        <v>212</v>
      </c>
      <c r="B7" s="1">
        <v>0</v>
      </c>
      <c r="D7" t="s">
        <v>212</v>
      </c>
      <c r="E7" s="1">
        <v>0</v>
      </c>
      <c r="G7" t="s">
        <v>212</v>
      </c>
      <c r="H7" s="1">
        <v>0</v>
      </c>
      <c r="J7" t="s">
        <v>212</v>
      </c>
      <c r="K7" s="1">
        <v>100</v>
      </c>
      <c r="M7" t="s">
        <v>212</v>
      </c>
      <c r="N7" s="1">
        <v>0</v>
      </c>
      <c r="P7" t="s">
        <v>212</v>
      </c>
      <c r="Q7" s="1">
        <v>0</v>
      </c>
      <c r="S7" t="s">
        <v>212</v>
      </c>
      <c r="T7" s="1">
        <v>0</v>
      </c>
      <c r="V7" t="s">
        <v>212</v>
      </c>
      <c r="W7" s="1">
        <v>0</v>
      </c>
    </row>
    <row r="8" spans="1:23" x14ac:dyDescent="0.25">
      <c r="A8" t="s">
        <v>216</v>
      </c>
      <c r="B8" s="1">
        <v>10000</v>
      </c>
      <c r="D8" t="s">
        <v>216</v>
      </c>
      <c r="E8" s="1">
        <v>10000</v>
      </c>
      <c r="G8" t="s">
        <v>216</v>
      </c>
      <c r="H8" s="1">
        <v>10000</v>
      </c>
      <c r="J8" t="s">
        <v>216</v>
      </c>
      <c r="K8" s="1">
        <v>10000</v>
      </c>
      <c r="M8" t="s">
        <v>216</v>
      </c>
      <c r="N8" s="1">
        <v>10</v>
      </c>
      <c r="P8" t="s">
        <v>216</v>
      </c>
      <c r="Q8" s="1">
        <v>10000</v>
      </c>
      <c r="S8" t="s">
        <v>216</v>
      </c>
      <c r="T8" s="1">
        <v>10000</v>
      </c>
      <c r="V8" t="s">
        <v>216</v>
      </c>
      <c r="W8" s="1">
        <v>10000</v>
      </c>
    </row>
    <row r="9" spans="1:23" x14ac:dyDescent="0.25">
      <c r="A9" t="s">
        <v>213</v>
      </c>
      <c r="B9" s="1" t="s">
        <v>214</v>
      </c>
      <c r="D9" t="s">
        <v>213</v>
      </c>
      <c r="E9" s="1" t="s">
        <v>214</v>
      </c>
      <c r="G9" t="s">
        <v>213</v>
      </c>
      <c r="H9" s="1" t="s">
        <v>214</v>
      </c>
      <c r="J9" t="s">
        <v>213</v>
      </c>
      <c r="K9" s="1" t="s">
        <v>214</v>
      </c>
      <c r="M9" t="s">
        <v>213</v>
      </c>
      <c r="N9" s="1" t="s">
        <v>214</v>
      </c>
      <c r="P9" t="s">
        <v>213</v>
      </c>
      <c r="Q9" s="1" t="s">
        <v>220</v>
      </c>
      <c r="S9" t="s">
        <v>213</v>
      </c>
      <c r="T9" s="1" t="s">
        <v>214</v>
      </c>
      <c r="V9" t="s">
        <v>213</v>
      </c>
      <c r="W9" s="1" t="s">
        <v>214</v>
      </c>
    </row>
    <row r="10" spans="1:23" x14ac:dyDescent="0.25">
      <c r="A10" t="s">
        <v>217</v>
      </c>
      <c r="B10" s="1">
        <v>4.5</v>
      </c>
      <c r="D10" t="s">
        <v>217</v>
      </c>
      <c r="E10" s="1">
        <v>4.5</v>
      </c>
      <c r="G10" t="s">
        <v>217</v>
      </c>
      <c r="H10" s="1">
        <v>4.5</v>
      </c>
      <c r="J10" t="s">
        <v>217</v>
      </c>
      <c r="K10" s="1">
        <v>4.5</v>
      </c>
      <c r="M10" t="s">
        <v>217</v>
      </c>
      <c r="N10" s="1">
        <v>4.5</v>
      </c>
      <c r="P10" t="s">
        <v>217</v>
      </c>
      <c r="Q10" s="1">
        <v>4.5</v>
      </c>
      <c r="S10" t="s">
        <v>217</v>
      </c>
      <c r="T10" s="1">
        <v>1</v>
      </c>
      <c r="V10" t="s">
        <v>217</v>
      </c>
      <c r="W10" s="1">
        <v>4.5</v>
      </c>
    </row>
    <row r="11" spans="1:23" x14ac:dyDescent="0.25">
      <c r="B11" s="1"/>
      <c r="E11" s="1"/>
      <c r="H11" s="1"/>
      <c r="K11" s="1"/>
      <c r="N11" s="1"/>
      <c r="Q11" s="1"/>
      <c r="T11" s="1"/>
      <c r="W11" s="1"/>
    </row>
    <row r="12" spans="1:23" x14ac:dyDescent="0.25">
      <c r="A12" t="s">
        <v>219</v>
      </c>
      <c r="B12">
        <f>_xll.XoQ(B4,B5,B6,B7,B8,B9,B10)</f>
        <v>4.4199999999999997E-5</v>
      </c>
      <c r="D12" t="s">
        <v>219</v>
      </c>
      <c r="E12">
        <f>_xll.XoQ(E4,E5,E6,E7,E8,E9,E10)</f>
        <v>1.36E-5</v>
      </c>
      <c r="G12" t="s">
        <v>219</v>
      </c>
      <c r="H12">
        <f>_xll.XoQ(H4,H5,H6,H7,H8,H9,H10)</f>
        <v>1.13E-8</v>
      </c>
      <c r="J12" t="s">
        <v>219</v>
      </c>
      <c r="K12">
        <f>_xll.XoQ(K4,K5,K6,K7,K8,K9,K10)</f>
        <v>1.13E-8</v>
      </c>
      <c r="M12" t="s">
        <v>219</v>
      </c>
      <c r="N12">
        <f>_xll.XoQ(N4,N5,N6,N7,N8,N9,N10)</f>
        <v>1.36E-4</v>
      </c>
      <c r="P12" t="s">
        <v>219</v>
      </c>
      <c r="Q12">
        <f>_xll.XoQ(Q4,Q5,Q6,Q7,Q8,Q9,Q10)</f>
        <v>1.9100000000000001E-4</v>
      </c>
      <c r="S12" t="s">
        <v>219</v>
      </c>
      <c r="T12">
        <f>_xll.XoQ(T4,T5,T6,T7,T8,T9,T10)</f>
        <v>1.9900000000000001E-4</v>
      </c>
      <c r="V12" t="s">
        <v>219</v>
      </c>
      <c r="W12" t="e">
        <f>_xll.XoQ(W4,W5,W6,W7,W8,W9,W10)</f>
        <v>#VALUE!</v>
      </c>
    </row>
    <row r="13" spans="1:23" x14ac:dyDescent="0.25">
      <c r="A13" t="s">
        <v>5</v>
      </c>
      <c r="B13">
        <v>4.4199999999999997E-5</v>
      </c>
      <c r="D13" t="s">
        <v>5</v>
      </c>
      <c r="E13">
        <v>1.36E-5</v>
      </c>
      <c r="G13" t="s">
        <v>5</v>
      </c>
      <c r="H13">
        <v>1.13E-8</v>
      </c>
      <c r="J13" t="s">
        <v>5</v>
      </c>
      <c r="K13">
        <v>1.13E-8</v>
      </c>
      <c r="M13" t="s">
        <v>5</v>
      </c>
      <c r="N13">
        <v>1.36E-4</v>
      </c>
      <c r="P13" t="s">
        <v>5</v>
      </c>
      <c r="Q13">
        <v>1.9100000000000001E-4</v>
      </c>
      <c r="S13" t="s">
        <v>5</v>
      </c>
      <c r="T13">
        <v>1.9900000000000001E-4</v>
      </c>
      <c r="V13" t="s">
        <v>5</v>
      </c>
      <c r="W13" t="e">
        <v>#VALUE!</v>
      </c>
    </row>
    <row r="14" spans="1:23" x14ac:dyDescent="0.25">
      <c r="A14" t="s">
        <v>12</v>
      </c>
      <c r="B14" t="b">
        <f>B12=B13</f>
        <v>1</v>
      </c>
      <c r="D14" t="s">
        <v>12</v>
      </c>
      <c r="E14" t="b">
        <f>E12=E13</f>
        <v>1</v>
      </c>
      <c r="G14" t="s">
        <v>12</v>
      </c>
      <c r="H14" t="b">
        <f>H12=H13</f>
        <v>1</v>
      </c>
      <c r="J14" t="s">
        <v>12</v>
      </c>
      <c r="K14" t="b">
        <f>K12=K13</f>
        <v>1</v>
      </c>
      <c r="M14" t="s">
        <v>12</v>
      </c>
      <c r="N14" t="b">
        <f>N12=N13</f>
        <v>1</v>
      </c>
      <c r="P14" t="s">
        <v>12</v>
      </c>
      <c r="Q14" t="b">
        <f>Q12=Q13</f>
        <v>1</v>
      </c>
      <c r="S14" t="s">
        <v>12</v>
      </c>
      <c r="T14" t="b">
        <f>T12=T13</f>
        <v>1</v>
      </c>
      <c r="V14" t="s">
        <v>12</v>
      </c>
      <c r="W14" t="b">
        <f>ISERR(W12)</f>
        <v>1</v>
      </c>
    </row>
  </sheetData>
  <conditionalFormatting sqref="B1 B14 E14 H14 K14 N14 Q14 T14 W14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selection activeCell="C10" sqref="C10"/>
    </sheetView>
  </sheetViews>
  <sheetFormatPr defaultRowHeight="15" x14ac:dyDescent="0.25"/>
  <cols>
    <col min="1" max="1" width="12.42578125" bestFit="1" customWidth="1"/>
    <col min="3" max="3" width="9.5703125" bestFit="1" customWidth="1"/>
  </cols>
  <sheetData>
    <row r="1" spans="1:5" x14ac:dyDescent="0.25">
      <c r="A1" t="s">
        <v>251</v>
      </c>
      <c r="B1" t="b">
        <f>AND(E5:E9)</f>
        <v>1</v>
      </c>
    </row>
    <row r="3" spans="1:5" x14ac:dyDescent="0.25">
      <c r="A3" t="s">
        <v>15</v>
      </c>
    </row>
    <row r="4" spans="1:5" x14ac:dyDescent="0.25">
      <c r="A4" t="s">
        <v>254</v>
      </c>
      <c r="B4" t="s">
        <v>255</v>
      </c>
      <c r="C4" t="s">
        <v>5</v>
      </c>
      <c r="D4" t="s">
        <v>6</v>
      </c>
      <c r="E4" t="s">
        <v>12</v>
      </c>
    </row>
    <row r="5" spans="1:5" x14ac:dyDescent="0.25">
      <c r="A5" s="6">
        <v>0.1</v>
      </c>
      <c r="B5" s="6">
        <v>0</v>
      </c>
      <c r="C5" s="6">
        <v>0</v>
      </c>
      <c r="D5" s="6">
        <f>_xll.ANSIRound(A5,B5)</f>
        <v>0</v>
      </c>
      <c r="E5" t="b">
        <f>C5=D5</f>
        <v>1</v>
      </c>
    </row>
    <row r="6" spans="1:5" x14ac:dyDescent="0.25">
      <c r="A6" s="6">
        <v>0.1</v>
      </c>
      <c r="B6" s="6">
        <v>1</v>
      </c>
      <c r="C6" s="6">
        <v>0.1</v>
      </c>
      <c r="D6" s="6">
        <f>_xll.ANSIRound(A6,B6)</f>
        <v>0.1</v>
      </c>
      <c r="E6" t="b">
        <f t="shared" ref="E6:E9" si="0">C6=D6</f>
        <v>1</v>
      </c>
    </row>
    <row r="7" spans="1:5" x14ac:dyDescent="0.25">
      <c r="A7" s="6">
        <v>0.15</v>
      </c>
      <c r="B7" s="6">
        <v>1</v>
      </c>
      <c r="C7" s="6">
        <v>0.2</v>
      </c>
      <c r="D7" s="6">
        <f>_xll.ANSIRound(A7,B7)</f>
        <v>0.2</v>
      </c>
      <c r="E7" t="b">
        <f t="shared" si="0"/>
        <v>1</v>
      </c>
    </row>
    <row r="8" spans="1:5" x14ac:dyDescent="0.25">
      <c r="A8" s="6">
        <v>0.25</v>
      </c>
      <c r="B8" s="6">
        <v>1</v>
      </c>
      <c r="C8" s="6">
        <v>0.2</v>
      </c>
      <c r="D8" s="6">
        <f>_xll.ANSIRound(A8,B8)</f>
        <v>0.2</v>
      </c>
      <c r="E8" t="b">
        <f t="shared" si="0"/>
        <v>1</v>
      </c>
    </row>
    <row r="9" spans="1:5" x14ac:dyDescent="0.25">
      <c r="A9" s="7">
        <v>151</v>
      </c>
      <c r="B9" s="7">
        <v>1</v>
      </c>
      <c r="C9" s="7">
        <v>151</v>
      </c>
      <c r="D9" s="7">
        <f>_xll.ANSIRound(A9,B9)</f>
        <v>151</v>
      </c>
      <c r="E9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workbookViewId="0">
      <selection activeCell="B1" sqref="B1"/>
    </sheetView>
  </sheetViews>
  <sheetFormatPr defaultRowHeight="15" x14ac:dyDescent="0.25"/>
  <cols>
    <col min="1" max="1" width="12.5703125" bestFit="1" customWidth="1"/>
    <col min="4" max="4" width="14" customWidth="1"/>
    <col min="5" max="5" width="10" bestFit="1" customWidth="1"/>
    <col min="9" max="9" width="12.5703125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</cols>
  <sheetData>
    <row r="1" spans="1:15" x14ac:dyDescent="0.25">
      <c r="A1" t="s">
        <v>290</v>
      </c>
      <c r="B1" t="b">
        <f>AND(B3,J3)</f>
        <v>1</v>
      </c>
    </row>
    <row r="3" spans="1:15" x14ac:dyDescent="0.25">
      <c r="A3" t="s">
        <v>15</v>
      </c>
      <c r="B3" t="b">
        <f>AND(F7:G157)</f>
        <v>1</v>
      </c>
      <c r="I3" t="s">
        <v>16</v>
      </c>
      <c r="J3" t="b">
        <f>AND(N7:O21)</f>
        <v>1</v>
      </c>
    </row>
    <row r="5" spans="1:15" x14ac:dyDescent="0.25">
      <c r="B5" t="s">
        <v>5</v>
      </c>
      <c r="C5" t="s">
        <v>5</v>
      </c>
      <c r="D5" t="s">
        <v>6</v>
      </c>
      <c r="E5" t="s">
        <v>6</v>
      </c>
      <c r="F5" t="s">
        <v>12</v>
      </c>
      <c r="G5" t="s">
        <v>12</v>
      </c>
      <c r="J5" t="s">
        <v>5</v>
      </c>
      <c r="K5" t="s">
        <v>5</v>
      </c>
      <c r="L5" t="s">
        <v>6</v>
      </c>
      <c r="M5" t="s">
        <v>6</v>
      </c>
      <c r="N5" t="s">
        <v>12</v>
      </c>
      <c r="O5" t="s">
        <v>12</v>
      </c>
    </row>
    <row r="6" spans="1:15" x14ac:dyDescent="0.25">
      <c r="A6" t="s">
        <v>266</v>
      </c>
      <c r="B6" s="5" t="s">
        <v>291</v>
      </c>
      <c r="C6" s="5" t="s">
        <v>292</v>
      </c>
      <c r="D6" t="s">
        <v>291</v>
      </c>
      <c r="E6" t="s">
        <v>292</v>
      </c>
      <c r="F6" t="s">
        <v>291</v>
      </c>
      <c r="G6" t="s">
        <v>292</v>
      </c>
      <c r="I6" t="s">
        <v>266</v>
      </c>
      <c r="J6" t="s">
        <v>288</v>
      </c>
      <c r="K6" t="s">
        <v>293</v>
      </c>
      <c r="L6" t="s">
        <v>288</v>
      </c>
      <c r="M6" t="s">
        <v>293</v>
      </c>
      <c r="N6" t="s">
        <v>288</v>
      </c>
      <c r="O6" t="s">
        <v>293</v>
      </c>
    </row>
    <row r="7" spans="1:15" x14ac:dyDescent="0.25">
      <c r="A7" t="s">
        <v>92</v>
      </c>
      <c r="B7" s="5">
        <v>0.8</v>
      </c>
      <c r="C7" s="5">
        <v>6.0000000000000001E-3</v>
      </c>
      <c r="D7">
        <f>IF(_xll.AValue($A7,1)="Not Listed",0,IF(_xll.AValue($A7,1)="Unlimited",-1,_xll.AValue($A7,1)))</f>
        <v>0.8</v>
      </c>
      <c r="E7">
        <f>IF(_xll.AValue($A7,2)="Not Listed",0,IF(_xll.AValue($A7,2)="Unlimited",-1,_xll.AValue($A7,2)))</f>
        <v>6.0000000000000001E-3</v>
      </c>
      <c r="F7" t="b">
        <f>B7=D7</f>
        <v>1</v>
      </c>
      <c r="G7" t="b">
        <f>C7=E7</f>
        <v>1</v>
      </c>
      <c r="I7" t="s">
        <v>7</v>
      </c>
      <c r="J7">
        <v>10</v>
      </c>
      <c r="K7">
        <f>J7*1000000000000/37000000000</f>
        <v>270.27027027027026</v>
      </c>
      <c r="L7">
        <f>_xll.AValue($I7,1,"TBq")</f>
        <v>10</v>
      </c>
      <c r="M7">
        <f>_xll.AValue($I7,1,"Ci")</f>
        <v>270.27027027027026</v>
      </c>
      <c r="N7" t="b">
        <f>L7=J7</f>
        <v>1</v>
      </c>
      <c r="O7" t="b">
        <f>M7=K7</f>
        <v>1</v>
      </c>
    </row>
    <row r="8" spans="1:15" x14ac:dyDescent="0.25">
      <c r="A8" t="s">
        <v>120</v>
      </c>
      <c r="B8" s="5">
        <v>0.9</v>
      </c>
      <c r="C8" s="5">
        <v>9.0000000000000006E-5</v>
      </c>
      <c r="D8">
        <f>IF(_xll.AValue($A8,1)="Not Listed",0,IF(_xll.AValue($A8,1)="Unlimited",-1,_xll.AValue($A8,1)))</f>
        <v>0.9</v>
      </c>
      <c r="E8">
        <f>IF(_xll.AValue($A8,2)="Not Listed",0,IF(_xll.AValue($A8,2)="Unlimited",-1,_xll.AValue($A8,2)))</f>
        <v>9.0000000000000006E-5</v>
      </c>
      <c r="F8" t="b">
        <f t="shared" ref="F8:F71" si="0">B8=D8</f>
        <v>1</v>
      </c>
      <c r="G8" t="b">
        <f t="shared" ref="G8:G71" si="1">C8=E8</f>
        <v>1</v>
      </c>
      <c r="I8" t="s">
        <v>8</v>
      </c>
      <c r="J8">
        <v>2</v>
      </c>
      <c r="K8">
        <f t="shared" ref="K8:K21" si="2">J8*1000000000000/37000000000</f>
        <v>54.054054054054056</v>
      </c>
      <c r="L8">
        <f>_xll.AValue($I8,1,"TBq")</f>
        <v>2</v>
      </c>
      <c r="M8">
        <f>_xll.AValue($I8,1,"Ci")</f>
        <v>54.054054054054056</v>
      </c>
      <c r="N8" t="b">
        <f t="shared" ref="N8:N20" si="3">L8=J8</f>
        <v>1</v>
      </c>
      <c r="O8" t="b">
        <f t="shared" ref="O8:O20" si="4">M8=K8</f>
        <v>1</v>
      </c>
    </row>
    <row r="9" spans="1:15" x14ac:dyDescent="0.25">
      <c r="A9" t="s">
        <v>105</v>
      </c>
      <c r="B9" s="5">
        <v>0.60000000000000009</v>
      </c>
      <c r="C9" s="5">
        <v>0.5</v>
      </c>
      <c r="D9">
        <f>IF(_xll.AValue($A9,1)="Not Listed",0,IF(_xll.AValue($A9,1)="Unlimited",-1,_xll.AValue($A9,1)))</f>
        <v>0.6</v>
      </c>
      <c r="E9">
        <f>IF(_xll.AValue($A9,2)="Not Listed",0,IF(_xll.AValue($A9,2)="Unlimited",-1,_xll.AValue($A9,2)))</f>
        <v>0.5</v>
      </c>
      <c r="F9" t="b">
        <f t="shared" si="0"/>
        <v>1</v>
      </c>
      <c r="G9" t="b">
        <f t="shared" si="1"/>
        <v>1</v>
      </c>
      <c r="I9" t="s">
        <v>9</v>
      </c>
      <c r="J9" t="s">
        <v>294</v>
      </c>
      <c r="K9" t="s">
        <v>294</v>
      </c>
      <c r="L9" t="str">
        <f>_xll.AValue($I9,1,"TBq")</f>
        <v>Unlimited</v>
      </c>
      <c r="M9" t="str">
        <f>_xll.AValue($I9,1,"Ci")</f>
        <v>Unlimited</v>
      </c>
      <c r="N9" t="b">
        <f t="shared" si="3"/>
        <v>1</v>
      </c>
      <c r="O9" t="b">
        <f t="shared" si="4"/>
        <v>1</v>
      </c>
    </row>
    <row r="10" spans="1:15" x14ac:dyDescent="0.25">
      <c r="A10" t="s">
        <v>85</v>
      </c>
      <c r="B10" s="5">
        <v>10</v>
      </c>
      <c r="C10" s="5">
        <v>1E-3</v>
      </c>
      <c r="D10">
        <f>IF(_xll.AValue($A10,1)="Not Listed",0,IF(_xll.AValue($A10,1)="Unlimited",-1,_xll.AValue($A10,1)))</f>
        <v>10</v>
      </c>
      <c r="E10">
        <f>IF(_xll.AValue($A10,2)="Not Listed",0,IF(_xll.AValue($A10,2)="Unlimited",-1,_xll.AValue($A10,2)))</f>
        <v>1E-3</v>
      </c>
      <c r="F10" t="b">
        <f t="shared" si="0"/>
        <v>1</v>
      </c>
      <c r="G10" t="b">
        <f t="shared" si="1"/>
        <v>1</v>
      </c>
      <c r="I10" t="s">
        <v>10</v>
      </c>
      <c r="J10" t="s">
        <v>294</v>
      </c>
      <c r="K10" t="s">
        <v>294</v>
      </c>
      <c r="L10" t="str">
        <f>_xll.AValue($I10,1,"TBq")</f>
        <v>Unlimited</v>
      </c>
      <c r="M10" t="str">
        <f>_xll.AValue($I10,1,"Ci")</f>
        <v>Unlimited</v>
      </c>
      <c r="N10" t="b">
        <f t="shared" si="3"/>
        <v>1</v>
      </c>
      <c r="O10" t="b">
        <f t="shared" si="4"/>
        <v>1</v>
      </c>
    </row>
    <row r="11" spans="1:15" x14ac:dyDescent="0.25">
      <c r="A11" t="s">
        <v>133</v>
      </c>
      <c r="B11" s="5">
        <v>0</v>
      </c>
      <c r="C11" s="5">
        <v>0</v>
      </c>
      <c r="D11">
        <f>IF(_xll.AValue($A11,1)="Not Listed",0,IF(_xll.AValue($A11,1)="Unlimited",-1,_xll.AValue($A11,1)))</f>
        <v>0</v>
      </c>
      <c r="E11">
        <f>IF(_xll.AValue($A11,2)="Not Listed",0,IF(_xll.AValue($A11,2)="Unlimited",-1,_xll.AValue($A11,2)))</f>
        <v>0</v>
      </c>
      <c r="F11" t="b">
        <f t="shared" si="0"/>
        <v>1</v>
      </c>
      <c r="G11" t="b">
        <f t="shared" si="1"/>
        <v>1</v>
      </c>
      <c r="I11" t="s">
        <v>11</v>
      </c>
      <c r="J11" t="e">
        <v>#VALUE!</v>
      </c>
      <c r="K11" t="e">
        <f t="shared" si="2"/>
        <v>#VALUE!</v>
      </c>
      <c r="L11" t="e">
        <f>_xll.AValue($I11,1,"TBq")</f>
        <v>#VALUE!</v>
      </c>
      <c r="M11" t="e">
        <f>_xll.AValue($I11,1,"Ci")</f>
        <v>#VALUE!</v>
      </c>
      <c r="N11" t="b">
        <f>ISERROR(L11)</f>
        <v>1</v>
      </c>
      <c r="O11" t="b">
        <f>ISERROR(M11)</f>
        <v>1</v>
      </c>
    </row>
    <row r="12" spans="1:15" x14ac:dyDescent="0.25">
      <c r="A12" t="s">
        <v>136</v>
      </c>
      <c r="B12" s="5">
        <v>10</v>
      </c>
      <c r="C12" s="5">
        <v>1E-3</v>
      </c>
      <c r="D12">
        <f>IF(_xll.AValue($A12,1)="Not Listed",0,IF(_xll.AValue($A12,1)="Unlimited",-1,_xll.AValue($A12,1)))</f>
        <v>10</v>
      </c>
      <c r="E12">
        <f>IF(_xll.AValue($A12,2)="Not Listed",0,IF(_xll.AValue($A12,2)="Unlimited",-1,_xll.AValue($A12,2)))</f>
        <v>1E-3</v>
      </c>
      <c r="F12" t="b">
        <f t="shared" si="0"/>
        <v>1</v>
      </c>
      <c r="G12" t="b">
        <f t="shared" si="1"/>
        <v>1</v>
      </c>
      <c r="I12" t="str">
        <f>UPPER(I7)</f>
        <v>AM-241</v>
      </c>
      <c r="J12">
        <v>10</v>
      </c>
      <c r="K12">
        <f t="shared" si="2"/>
        <v>270.27027027027026</v>
      </c>
      <c r="L12">
        <f>_xll.AValue($I12,1,"TBq")</f>
        <v>10</v>
      </c>
      <c r="M12">
        <f>_xll.AValue($I12,1,"Ci")</f>
        <v>270.27027027027026</v>
      </c>
      <c r="N12" t="b">
        <f t="shared" si="3"/>
        <v>1</v>
      </c>
      <c r="O12" t="b">
        <f t="shared" si="4"/>
        <v>1</v>
      </c>
    </row>
    <row r="13" spans="1:15" x14ac:dyDescent="0.25">
      <c r="A13" t="s">
        <v>114</v>
      </c>
      <c r="B13" s="5">
        <v>5</v>
      </c>
      <c r="C13" s="5">
        <v>1E-3</v>
      </c>
      <c r="D13">
        <f>IF(_xll.AValue($A13,1)="Not Listed",0,IF(_xll.AValue($A13,1)="Unlimited",-1,_xll.AValue($A13,1)))</f>
        <v>5</v>
      </c>
      <c r="E13">
        <f>IF(_xll.AValue($A13,2)="Not Listed",0,IF(_xll.AValue($A13,2)="Unlimited",-1,_xll.AValue($A13,2)))</f>
        <v>1E-3</v>
      </c>
      <c r="F13" t="b">
        <f t="shared" si="0"/>
        <v>1</v>
      </c>
      <c r="G13" t="b">
        <f t="shared" si="1"/>
        <v>1</v>
      </c>
      <c r="I13" t="str">
        <f t="shared" ref="I13:I15" si="5">UPPER(I8)</f>
        <v>CS-137</v>
      </c>
      <c r="J13">
        <v>2</v>
      </c>
      <c r="K13">
        <f t="shared" si="2"/>
        <v>54.054054054054056</v>
      </c>
      <c r="L13">
        <f>_xll.AValue($I13,1,"TBq")</f>
        <v>2</v>
      </c>
      <c r="M13">
        <f>_xll.AValue($I13,1,"Ci")</f>
        <v>54.054054054054056</v>
      </c>
      <c r="N13" t="b">
        <f t="shared" si="3"/>
        <v>1</v>
      </c>
      <c r="O13" t="b">
        <f t="shared" si="4"/>
        <v>1</v>
      </c>
    </row>
    <row r="14" spans="1:15" x14ac:dyDescent="0.25">
      <c r="A14" t="s">
        <v>127</v>
      </c>
      <c r="B14" s="5">
        <v>0</v>
      </c>
      <c r="C14" s="5">
        <v>0</v>
      </c>
      <c r="D14">
        <f>IF(_xll.AValue($A14,1)="Not Listed",0,IF(_xll.AValue($A14,1)="Unlimited",-1,_xll.AValue($A14,1)))</f>
        <v>0</v>
      </c>
      <c r="E14">
        <f>IF(_xll.AValue($A14,2)="Not Listed",0,IF(_xll.AValue($A14,2)="Unlimited",-1,_xll.AValue($A14,2)))</f>
        <v>0</v>
      </c>
      <c r="F14" t="b">
        <f t="shared" si="0"/>
        <v>1</v>
      </c>
      <c r="G14" t="b">
        <f t="shared" si="1"/>
        <v>1</v>
      </c>
      <c r="I14" t="str">
        <f t="shared" si="5"/>
        <v>I-129</v>
      </c>
      <c r="J14" t="s">
        <v>294</v>
      </c>
      <c r="K14" t="s">
        <v>294</v>
      </c>
      <c r="L14" t="str">
        <f>_xll.AValue($I14,1,"TBq")</f>
        <v>Unlimited</v>
      </c>
      <c r="M14" t="str">
        <f>_xll.AValue($I14,1,"Ci")</f>
        <v>Unlimited</v>
      </c>
      <c r="N14" t="b">
        <f t="shared" si="3"/>
        <v>1</v>
      </c>
      <c r="O14" t="b">
        <f t="shared" si="4"/>
        <v>1</v>
      </c>
    </row>
    <row r="15" spans="1:15" x14ac:dyDescent="0.25">
      <c r="A15" t="s">
        <v>94</v>
      </c>
      <c r="B15" s="5">
        <v>0</v>
      </c>
      <c r="C15" s="5">
        <v>0</v>
      </c>
      <c r="D15">
        <f>IF(_xll.AValue($A15,1)="Not Listed",0,IF(_xll.AValue($A15,1)="Unlimited",-1,_xll.AValue($A15,1)))</f>
        <v>0</v>
      </c>
      <c r="E15">
        <f>IF(_xll.AValue($A15,2)="Not Listed",0,IF(_xll.AValue($A15,2)="Unlimited",-1,_xll.AValue($A15,2)))</f>
        <v>0</v>
      </c>
      <c r="F15" t="b">
        <f t="shared" si="0"/>
        <v>1</v>
      </c>
      <c r="G15" t="b">
        <f t="shared" si="1"/>
        <v>1</v>
      </c>
      <c r="I15" t="str">
        <f t="shared" si="5"/>
        <v>U-238</v>
      </c>
      <c r="J15" t="s">
        <v>294</v>
      </c>
      <c r="K15" t="s">
        <v>294</v>
      </c>
      <c r="L15" t="str">
        <f>_xll.AValue($I15,1,"TBq")</f>
        <v>Unlimited</v>
      </c>
      <c r="M15" t="str">
        <f>_xll.AValue($I15,1,"Ci")</f>
        <v>Unlimited</v>
      </c>
      <c r="N15" t="b">
        <f t="shared" si="3"/>
        <v>1</v>
      </c>
      <c r="O15" t="b">
        <f t="shared" si="4"/>
        <v>1</v>
      </c>
    </row>
    <row r="16" spans="1:15" x14ac:dyDescent="0.25">
      <c r="A16" t="s">
        <v>43</v>
      </c>
      <c r="B16" s="5">
        <v>0</v>
      </c>
      <c r="C16" s="5">
        <v>0</v>
      </c>
      <c r="D16">
        <f>IF(_xll.AValue($A16,1)="Not Listed",0,IF(_xll.AValue($A16,1)="Unlimited",-1,_xll.AValue($A16,1)))</f>
        <v>0</v>
      </c>
      <c r="E16">
        <f>IF(_xll.AValue($A16,2)="Not Listed",0,IF(_xll.AValue($A16,2)="Unlimited",-1,_xll.AValue($A16,2)))</f>
        <v>0</v>
      </c>
      <c r="F16" t="b">
        <f t="shared" si="0"/>
        <v>1</v>
      </c>
      <c r="G16" t="b">
        <f t="shared" si="1"/>
        <v>1</v>
      </c>
      <c r="I16" t="str">
        <f>UPPER(I11)</f>
        <v>AD-365</v>
      </c>
      <c r="J16" t="e">
        <v>#VALUE!</v>
      </c>
      <c r="K16" t="e">
        <f t="shared" si="2"/>
        <v>#VALUE!</v>
      </c>
      <c r="L16" t="e">
        <f>_xll.AValue($I16,1,"TBq")</f>
        <v>#VALUE!</v>
      </c>
      <c r="M16" t="e">
        <f>_xll.AValue($I16,1,"Ci")</f>
        <v>#VALUE!</v>
      </c>
      <c r="N16" t="b">
        <f>ISERROR(L16)</f>
        <v>1</v>
      </c>
      <c r="O16" t="b">
        <f>ISERROR(M16)</f>
        <v>1</v>
      </c>
    </row>
    <row r="17" spans="1:15" x14ac:dyDescent="0.25">
      <c r="A17" t="s">
        <v>131</v>
      </c>
      <c r="B17" s="5">
        <v>0</v>
      </c>
      <c r="C17" s="5">
        <v>0</v>
      </c>
      <c r="D17">
        <f>IF(_xll.AValue($A17,1)="Not Listed",0,IF(_xll.AValue($A17,1)="Unlimited",-1,_xll.AValue($A17,1)))</f>
        <v>0</v>
      </c>
      <c r="E17">
        <f>IF(_xll.AValue($A17,2)="Not Listed",0,IF(_xll.AValue($A17,2)="Unlimited",-1,_xll.AValue($A17,2)))</f>
        <v>0</v>
      </c>
      <c r="F17" t="b">
        <f t="shared" si="0"/>
        <v>1</v>
      </c>
      <c r="G17" t="b">
        <f t="shared" si="1"/>
        <v>1</v>
      </c>
      <c r="I17" t="s">
        <v>43</v>
      </c>
      <c r="J17" t="s">
        <v>295</v>
      </c>
      <c r="K17" t="s">
        <v>295</v>
      </c>
      <c r="L17" t="str">
        <f>_xll.AValue($I17,1,"TBq")</f>
        <v>Not Listed</v>
      </c>
      <c r="M17" t="str">
        <f>_xll.AValue($I17,1,"Ci")</f>
        <v>Not Listed</v>
      </c>
      <c r="N17" t="b">
        <f t="shared" si="3"/>
        <v>1</v>
      </c>
      <c r="O17" t="b">
        <f t="shared" si="4"/>
        <v>1</v>
      </c>
    </row>
    <row r="18" spans="1:15" x14ac:dyDescent="0.25">
      <c r="A18" t="s">
        <v>156</v>
      </c>
      <c r="B18" s="5">
        <v>0</v>
      </c>
      <c r="C18" s="5">
        <v>0</v>
      </c>
      <c r="D18">
        <f>IF(_xll.AValue($A18,1)="Not Listed",0,IF(_xll.AValue($A18,1)="Unlimited",-1,_xll.AValue($A18,1)))</f>
        <v>0</v>
      </c>
      <c r="E18">
        <f>IF(_xll.AValue($A18,2)="Not Listed",0,IF(_xll.AValue($A18,2)="Unlimited",-1,_xll.AValue($A18,2)))</f>
        <v>0</v>
      </c>
      <c r="F18" t="b">
        <f t="shared" si="0"/>
        <v>1</v>
      </c>
      <c r="G18" t="b">
        <f t="shared" si="1"/>
        <v>1</v>
      </c>
      <c r="I18" t="str">
        <f t="shared" ref="I18:I21" si="6">LOWER(I8)</f>
        <v>cs-137</v>
      </c>
      <c r="J18">
        <v>2</v>
      </c>
      <c r="K18">
        <f t="shared" si="2"/>
        <v>54.054054054054056</v>
      </c>
      <c r="L18">
        <f>_xll.AValue($I18,1,"TBq")</f>
        <v>2</v>
      </c>
      <c r="M18">
        <f>_xll.AValue($I18,1,"Ci")</f>
        <v>54.054054054054056</v>
      </c>
      <c r="N18" t="b">
        <f t="shared" si="3"/>
        <v>1</v>
      </c>
      <c r="O18" t="b">
        <f t="shared" si="4"/>
        <v>1</v>
      </c>
    </row>
    <row r="19" spans="1:15" x14ac:dyDescent="0.25">
      <c r="A19" t="s">
        <v>40</v>
      </c>
      <c r="B19" s="5">
        <v>1</v>
      </c>
      <c r="C19" s="5">
        <v>0.60000000000000009</v>
      </c>
      <c r="D19">
        <f>IF(_xll.AValue($A19,1)="Not Listed",0,IF(_xll.AValue($A19,1)="Unlimited",-1,_xll.AValue($A19,1)))</f>
        <v>1</v>
      </c>
      <c r="E19">
        <f>IF(_xll.AValue($A19,2)="Not Listed",0,IF(_xll.AValue($A19,2)="Unlimited",-1,_xll.AValue($A19,2)))</f>
        <v>0.6</v>
      </c>
      <c r="F19" t="b">
        <f t="shared" si="0"/>
        <v>1</v>
      </c>
      <c r="G19" t="b">
        <f t="shared" si="1"/>
        <v>1</v>
      </c>
      <c r="I19" t="str">
        <f t="shared" si="6"/>
        <v>i-129</v>
      </c>
      <c r="J19" t="s">
        <v>294</v>
      </c>
      <c r="K19" t="s">
        <v>294</v>
      </c>
      <c r="L19" t="str">
        <f>_xll.AValue($I19,1,"TBq")</f>
        <v>Unlimited</v>
      </c>
      <c r="M19" t="str">
        <f>_xll.AValue($I19,1,"Ci")</f>
        <v>Unlimited</v>
      </c>
      <c r="N19" t="b">
        <f t="shared" si="3"/>
        <v>1</v>
      </c>
      <c r="O19" t="b">
        <f t="shared" si="4"/>
        <v>1</v>
      </c>
    </row>
    <row r="20" spans="1:15" x14ac:dyDescent="0.25">
      <c r="A20" t="s">
        <v>128</v>
      </c>
      <c r="B20" s="5">
        <v>0</v>
      </c>
      <c r="C20" s="5">
        <v>0</v>
      </c>
      <c r="D20">
        <f>IF(_xll.AValue($A20,1)="Not Listed",0,IF(_xll.AValue($A20,1)="Unlimited",-1,_xll.AValue($A20,1)))</f>
        <v>0</v>
      </c>
      <c r="E20">
        <f>IF(_xll.AValue($A20,2)="Not Listed",0,IF(_xll.AValue($A20,2)="Unlimited",-1,_xll.AValue($A20,2)))</f>
        <v>0</v>
      </c>
      <c r="F20" t="b">
        <f t="shared" si="0"/>
        <v>1</v>
      </c>
      <c r="G20" t="b">
        <f t="shared" si="1"/>
        <v>1</v>
      </c>
      <c r="I20" t="str">
        <f t="shared" si="6"/>
        <v>u-238</v>
      </c>
      <c r="J20" t="s">
        <v>294</v>
      </c>
      <c r="K20" t="s">
        <v>294</v>
      </c>
      <c r="L20" t="str">
        <f>_xll.AValue($I20,1,"TBq")</f>
        <v>Unlimited</v>
      </c>
      <c r="M20" t="str">
        <f>_xll.AValue($I20,1,"Ci")</f>
        <v>Unlimited</v>
      </c>
      <c r="N20" t="b">
        <f t="shared" si="3"/>
        <v>1</v>
      </c>
      <c r="O20" t="b">
        <f t="shared" si="4"/>
        <v>1</v>
      </c>
    </row>
    <row r="21" spans="1:15" x14ac:dyDescent="0.25">
      <c r="A21" t="s">
        <v>111</v>
      </c>
      <c r="B21" s="5">
        <v>0.70000000000000007</v>
      </c>
      <c r="C21" s="5">
        <v>0.60000000000000009</v>
      </c>
      <c r="D21">
        <f>IF(_xll.AValue($A21,1)="Not Listed",0,IF(_xll.AValue($A21,1)="Unlimited",-1,_xll.AValue($A21,1)))</f>
        <v>0.7</v>
      </c>
      <c r="E21">
        <f>IF(_xll.AValue($A21,2)="Not Listed",0,IF(_xll.AValue($A21,2)="Unlimited",-1,_xll.AValue($A21,2)))</f>
        <v>0.6</v>
      </c>
      <c r="F21" t="b">
        <f t="shared" si="0"/>
        <v>1</v>
      </c>
      <c r="G21" t="b">
        <f t="shared" si="1"/>
        <v>1</v>
      </c>
      <c r="I21" t="str">
        <f t="shared" si="6"/>
        <v>ad-365</v>
      </c>
      <c r="J21" t="e">
        <v>#VALUE!</v>
      </c>
      <c r="K21" t="e">
        <f t="shared" si="2"/>
        <v>#VALUE!</v>
      </c>
      <c r="L21" t="e">
        <f>_xll.AValue($I21,1,"TBq")</f>
        <v>#VALUE!</v>
      </c>
      <c r="M21" t="e">
        <f>_xll.AValue($I21,1,"Ci")</f>
        <v>#VALUE!</v>
      </c>
      <c r="N21" t="b">
        <f>ISERROR(L21)</f>
        <v>1</v>
      </c>
      <c r="O21" t="b">
        <f>ISERROR(M21)</f>
        <v>1</v>
      </c>
    </row>
    <row r="22" spans="1:15" x14ac:dyDescent="0.25">
      <c r="A22" t="s">
        <v>95</v>
      </c>
      <c r="B22" s="5">
        <v>0</v>
      </c>
      <c r="C22" s="5">
        <v>0</v>
      </c>
      <c r="D22">
        <f>IF(_xll.AValue($A22,1)="Not Listed",0,IF(_xll.AValue($A22,1)="Unlimited",-1,_xll.AValue($A22,1)))</f>
        <v>0</v>
      </c>
      <c r="E22">
        <f>IF(_xll.AValue($A22,2)="Not Listed",0,IF(_xll.AValue($A22,2)="Unlimited",-1,_xll.AValue($A22,2)))</f>
        <v>0</v>
      </c>
      <c r="F22" t="b">
        <f t="shared" si="0"/>
        <v>1</v>
      </c>
      <c r="G22" t="b">
        <f t="shared" si="1"/>
        <v>1</v>
      </c>
    </row>
    <row r="23" spans="1:15" x14ac:dyDescent="0.25">
      <c r="A23" t="s">
        <v>37</v>
      </c>
      <c r="B23" s="5">
        <v>0</v>
      </c>
      <c r="C23" s="5">
        <v>0</v>
      </c>
      <c r="D23">
        <f>IF(_xll.AValue($A23,1)="Not Listed",0,IF(_xll.AValue($A23,1)="Unlimited",-1,_xll.AValue($A23,1)))</f>
        <v>0</v>
      </c>
      <c r="E23">
        <f>IF(_xll.AValue($A23,2)="Not Listed",0,IF(_xll.AValue($A23,2)="Unlimited",-1,_xll.AValue($A23,2)))</f>
        <v>0</v>
      </c>
      <c r="F23" t="b">
        <f t="shared" si="0"/>
        <v>1</v>
      </c>
      <c r="G23" t="b">
        <f t="shared" si="1"/>
        <v>1</v>
      </c>
    </row>
    <row r="24" spans="1:15" x14ac:dyDescent="0.25">
      <c r="A24" t="s">
        <v>141</v>
      </c>
      <c r="B24" s="5">
        <v>0</v>
      </c>
      <c r="C24" s="5">
        <v>0</v>
      </c>
      <c r="D24">
        <f>IF(_xll.AValue($A24,1)="Not Listed",0,IF(_xll.AValue($A24,1)="Unlimited",-1,_xll.AValue($A24,1)))</f>
        <v>0</v>
      </c>
      <c r="E24">
        <f>IF(_xll.AValue($A24,2)="Not Listed",0,IF(_xll.AValue($A24,2)="Unlimited",-1,_xll.AValue($A24,2)))</f>
        <v>0</v>
      </c>
      <c r="F24" t="b">
        <f t="shared" si="0"/>
        <v>1</v>
      </c>
      <c r="G24" t="b">
        <f t="shared" si="1"/>
        <v>1</v>
      </c>
    </row>
    <row r="25" spans="1:15" x14ac:dyDescent="0.25">
      <c r="A25" t="s">
        <v>204</v>
      </c>
      <c r="B25" s="5">
        <v>40</v>
      </c>
      <c r="C25" s="5">
        <v>3</v>
      </c>
      <c r="D25">
        <f>IF(_xll.AValue($A25,1)="Not Listed",0,IF(_xll.AValue($A25,1)="Unlimited",-1,_xll.AValue($A25,1)))</f>
        <v>40</v>
      </c>
      <c r="E25">
        <f>IF(_xll.AValue($A25,2)="Not Listed",0,IF(_xll.AValue($A25,2)="Unlimited",-1,_xll.AValue($A25,2)))</f>
        <v>3</v>
      </c>
      <c r="F25" t="b">
        <f t="shared" si="0"/>
        <v>1</v>
      </c>
      <c r="G25" t="b">
        <f t="shared" si="1"/>
        <v>1</v>
      </c>
    </row>
    <row r="26" spans="1:15" x14ac:dyDescent="0.25">
      <c r="A26" t="s">
        <v>198</v>
      </c>
      <c r="B26" s="5">
        <v>40</v>
      </c>
      <c r="C26" s="5">
        <v>1</v>
      </c>
      <c r="D26">
        <f>IF(_xll.AValue($A26,1)="Not Listed",0,IF(_xll.AValue($A26,1)="Unlimited",-1,_xll.AValue($A26,1)))</f>
        <v>40</v>
      </c>
      <c r="E26">
        <f>IF(_xll.AValue($A26,2)="Not Listed",0,IF(_xll.AValue($A26,2)="Unlimited",-1,_xll.AValue($A26,2)))</f>
        <v>1</v>
      </c>
      <c r="F26" t="b">
        <f t="shared" si="0"/>
        <v>1</v>
      </c>
      <c r="G26" t="b">
        <f t="shared" si="1"/>
        <v>1</v>
      </c>
    </row>
    <row r="27" spans="1:15" x14ac:dyDescent="0.25">
      <c r="A27" t="s">
        <v>222</v>
      </c>
      <c r="B27" s="5">
        <v>30</v>
      </c>
      <c r="C27" s="5">
        <v>2</v>
      </c>
      <c r="D27">
        <f>IF(_xll.AValue($A27,1)="Not Listed",0,IF(_xll.AValue($A27,1)="Unlimited",-1,_xll.AValue($A27,1)))</f>
        <v>30</v>
      </c>
      <c r="E27">
        <f>IF(_xll.AValue($A27,2)="Not Listed",0,IF(_xll.AValue($A27,2)="Unlimited",-1,_xll.AValue($A27,2)))</f>
        <v>2</v>
      </c>
      <c r="F27" t="b">
        <f t="shared" si="0"/>
        <v>1</v>
      </c>
      <c r="G27" t="b">
        <f t="shared" si="1"/>
        <v>1</v>
      </c>
    </row>
    <row r="28" spans="1:15" x14ac:dyDescent="0.25">
      <c r="A28" t="s">
        <v>171</v>
      </c>
      <c r="B28" s="5">
        <v>0</v>
      </c>
      <c r="C28" s="5">
        <v>0</v>
      </c>
      <c r="D28">
        <f>IF(_xll.AValue($A28,1)="Not Listed",0,IF(_xll.AValue($A28,1)="Unlimited",-1,_xll.AValue($A28,1)))</f>
        <v>0</v>
      </c>
      <c r="E28">
        <f>IF(_xll.AValue($A28,2)="Not Listed",0,IF(_xll.AValue($A28,2)="Unlimited",-1,_xll.AValue($A28,2)))</f>
        <v>0</v>
      </c>
      <c r="F28" t="b">
        <f t="shared" si="0"/>
        <v>1</v>
      </c>
      <c r="G28" t="b">
        <f t="shared" si="1"/>
        <v>1</v>
      </c>
    </row>
    <row r="29" spans="1:15" x14ac:dyDescent="0.25">
      <c r="A29" t="s">
        <v>172</v>
      </c>
      <c r="B29" s="5">
        <v>40</v>
      </c>
      <c r="C29" s="5">
        <v>0.5</v>
      </c>
      <c r="D29">
        <f>IF(_xll.AValue($A29,1)="Not Listed",0,IF(_xll.AValue($A29,1)="Unlimited",-1,_xll.AValue($A29,1)))</f>
        <v>40</v>
      </c>
      <c r="E29">
        <f>IF(_xll.AValue($A29,2)="Not Listed",0,IF(_xll.AValue($A29,2)="Unlimited",-1,_xll.AValue($A29,2)))</f>
        <v>0.5</v>
      </c>
      <c r="F29" t="b">
        <f t="shared" si="0"/>
        <v>1</v>
      </c>
      <c r="G29" t="b">
        <f t="shared" si="1"/>
        <v>1</v>
      </c>
    </row>
    <row r="30" spans="1:15" x14ac:dyDescent="0.25">
      <c r="A30" t="s">
        <v>153</v>
      </c>
      <c r="B30" s="5">
        <v>0.2</v>
      </c>
      <c r="C30" s="5">
        <v>0.2</v>
      </c>
      <c r="D30">
        <f>IF(_xll.AValue($A30,1)="Not Listed",0,IF(_xll.AValue($A30,1)="Unlimited",-1,_xll.AValue($A30,1)))</f>
        <v>0.2</v>
      </c>
      <c r="E30">
        <f>IF(_xll.AValue($A30,2)="Not Listed",0,IF(_xll.AValue($A30,2)="Unlimited",-1,_xll.AValue($A30,2)))</f>
        <v>0.2</v>
      </c>
      <c r="F30" t="b">
        <f t="shared" si="0"/>
        <v>1</v>
      </c>
      <c r="G30" t="b">
        <f t="shared" si="1"/>
        <v>1</v>
      </c>
    </row>
    <row r="31" spans="1:15" x14ac:dyDescent="0.25">
      <c r="A31" t="s">
        <v>259</v>
      </c>
      <c r="B31" s="5">
        <v>3</v>
      </c>
      <c r="C31" s="5">
        <v>8.0000000000000004E-4</v>
      </c>
      <c r="D31">
        <f>IF(_xll.AValue($A31,1)="Not Listed",0,IF(_xll.AValue($A31,1)="Unlimited",-1,_xll.AValue($A31,1)))</f>
        <v>3</v>
      </c>
      <c r="E31">
        <f>IF(_xll.AValue($A31,2)="Not Listed",0,IF(_xll.AValue($A31,2)="Unlimited",-1,_xll.AValue($A31,2)))</f>
        <v>8.0000000000000004E-4</v>
      </c>
      <c r="F31" t="b">
        <f t="shared" si="0"/>
        <v>1</v>
      </c>
      <c r="G31" t="b">
        <f t="shared" si="1"/>
        <v>1</v>
      </c>
    </row>
    <row r="32" spans="1:15" x14ac:dyDescent="0.25">
      <c r="A32" t="s">
        <v>260</v>
      </c>
      <c r="B32" s="5">
        <v>7</v>
      </c>
      <c r="C32" s="5">
        <v>6.9999999999999999E-4</v>
      </c>
      <c r="D32">
        <f>IF(_xll.AValue($A32,1)="Not Listed",0,IF(_xll.AValue($A32,1)="Unlimited",-1,_xll.AValue($A32,1)))</f>
        <v>7</v>
      </c>
      <c r="E32">
        <f>IF(_xll.AValue($A32,2)="Not Listed",0,IF(_xll.AValue($A32,2)="Unlimited",-1,_xll.AValue($A32,2)))</f>
        <v>6.9999999999999999E-4</v>
      </c>
      <c r="F32" t="b">
        <f t="shared" si="0"/>
        <v>1</v>
      </c>
      <c r="G32" t="b">
        <f t="shared" si="1"/>
        <v>1</v>
      </c>
    </row>
    <row r="33" spans="1:7" x14ac:dyDescent="0.25">
      <c r="A33" t="s">
        <v>199</v>
      </c>
      <c r="B33" s="5">
        <v>10</v>
      </c>
      <c r="C33" s="5">
        <v>0.60000000000000009</v>
      </c>
      <c r="D33">
        <f>IF(_xll.AValue($A33,1)="Not Listed",0,IF(_xll.AValue($A33,1)="Unlimited",-1,_xll.AValue($A33,1)))</f>
        <v>10</v>
      </c>
      <c r="E33">
        <f>IF(_xll.AValue($A33,2)="Not Listed",0,IF(_xll.AValue($A33,2)="Unlimited",-1,_xll.AValue($A33,2)))</f>
        <v>0.6</v>
      </c>
      <c r="F33" t="b">
        <f t="shared" si="0"/>
        <v>1</v>
      </c>
      <c r="G33" t="b">
        <f t="shared" si="1"/>
        <v>1</v>
      </c>
    </row>
    <row r="34" spans="1:7" x14ac:dyDescent="0.25">
      <c r="A34" t="s">
        <v>134</v>
      </c>
      <c r="B34" s="5">
        <v>40</v>
      </c>
      <c r="C34" s="5">
        <v>0.01</v>
      </c>
      <c r="D34">
        <f>IF(_xll.AValue($A34,1)="Not Listed",0,IF(_xll.AValue($A34,1)="Unlimited",-1,_xll.AValue($A34,1)))</f>
        <v>40</v>
      </c>
      <c r="E34">
        <f>IF(_xll.AValue($A34,2)="Not Listed",0,IF(_xll.AValue($A34,2)="Unlimited",-1,_xll.AValue($A34,2)))</f>
        <v>0.01</v>
      </c>
      <c r="F34" t="b">
        <f t="shared" si="0"/>
        <v>1</v>
      </c>
      <c r="G34" t="b">
        <f t="shared" si="1"/>
        <v>1</v>
      </c>
    </row>
    <row r="35" spans="1:7" x14ac:dyDescent="0.25">
      <c r="A35" t="s">
        <v>132</v>
      </c>
      <c r="B35" s="5">
        <v>9</v>
      </c>
      <c r="C35" s="5">
        <v>1E-3</v>
      </c>
      <c r="D35">
        <f>IF(_xll.AValue($A35,1)="Not Listed",0,IF(_xll.AValue($A35,1)="Unlimited",-1,_xll.AValue($A35,1)))</f>
        <v>9</v>
      </c>
      <c r="E35">
        <f>IF(_xll.AValue($A35,2)="Not Listed",0,IF(_xll.AValue($A35,2)="Unlimited",-1,_xll.AValue($A35,2)))</f>
        <v>1E-3</v>
      </c>
      <c r="F35" t="b">
        <f t="shared" si="0"/>
        <v>1</v>
      </c>
      <c r="G35" t="b">
        <f t="shared" si="1"/>
        <v>1</v>
      </c>
    </row>
    <row r="36" spans="1:7" x14ac:dyDescent="0.25">
      <c r="A36" t="s">
        <v>100</v>
      </c>
      <c r="B36" s="5">
        <v>20</v>
      </c>
      <c r="C36" s="5">
        <v>2E-3</v>
      </c>
      <c r="D36">
        <f>IF(_xll.AValue($A36,1)="Not Listed",0,IF(_xll.AValue($A36,1)="Unlimited",-1,_xll.AValue($A36,1)))</f>
        <v>20</v>
      </c>
      <c r="E36">
        <f>IF(_xll.AValue($A36,2)="Not Listed",0,IF(_xll.AValue($A36,2)="Unlimited",-1,_xll.AValue($A36,2)))</f>
        <v>2E-3</v>
      </c>
      <c r="F36" t="b">
        <f t="shared" si="0"/>
        <v>1</v>
      </c>
      <c r="G36" t="b">
        <f t="shared" si="1"/>
        <v>1</v>
      </c>
    </row>
    <row r="37" spans="1:7" x14ac:dyDescent="0.25">
      <c r="A37" t="s">
        <v>83</v>
      </c>
      <c r="B37" s="5">
        <v>9</v>
      </c>
      <c r="C37" s="5">
        <v>9.0000000000000008E-4</v>
      </c>
      <c r="D37">
        <f>IF(_xll.AValue($A37,1)="Not Listed",0,IF(_xll.AValue($A37,1)="Unlimited",-1,_xll.AValue($A37,1)))</f>
        <v>9</v>
      </c>
      <c r="E37">
        <f>IF(_xll.AValue($A37,2)="Not Listed",0,IF(_xll.AValue($A37,2)="Unlimited",-1,_xll.AValue($A37,2)))</f>
        <v>8.9999999999999998E-4</v>
      </c>
      <c r="F37" t="b">
        <f t="shared" si="0"/>
        <v>1</v>
      </c>
      <c r="G37" t="b">
        <f t="shared" si="1"/>
        <v>1</v>
      </c>
    </row>
    <row r="38" spans="1:7" x14ac:dyDescent="0.25">
      <c r="A38" t="s">
        <v>80</v>
      </c>
      <c r="B38" s="5">
        <v>9</v>
      </c>
      <c r="C38" s="5">
        <v>9.0000000000000008E-4</v>
      </c>
      <c r="D38">
        <f>IF(_xll.AValue($A38,1)="Not Listed",0,IF(_xll.AValue($A38,1)="Unlimited",-1,_xll.AValue($A38,1)))</f>
        <v>9</v>
      </c>
      <c r="E38">
        <f>IF(_xll.AValue($A38,2)="Not Listed",0,IF(_xll.AValue($A38,2)="Unlimited",-1,_xll.AValue($A38,2)))</f>
        <v>8.9999999999999998E-4</v>
      </c>
      <c r="F38" t="b">
        <f t="shared" si="0"/>
        <v>1</v>
      </c>
      <c r="G38" t="b">
        <f t="shared" si="1"/>
        <v>1</v>
      </c>
    </row>
    <row r="39" spans="1:7" x14ac:dyDescent="0.25">
      <c r="A39" t="s">
        <v>261</v>
      </c>
      <c r="B39" s="5">
        <v>3</v>
      </c>
      <c r="C39" s="5">
        <v>1E-3</v>
      </c>
      <c r="D39">
        <f>IF(_xll.AValue($A39,1)="Not Listed",0,IF(_xll.AValue($A39,1)="Unlimited",-1,_xll.AValue($A39,1)))</f>
        <v>3</v>
      </c>
      <c r="E39">
        <f>IF(_xll.AValue($A39,2)="Not Listed",0,IF(_xll.AValue($A39,2)="Unlimited",-1,_xll.AValue($A39,2)))</f>
        <v>1E-3</v>
      </c>
      <c r="F39" t="b">
        <f t="shared" si="0"/>
        <v>1</v>
      </c>
      <c r="G39" t="b">
        <f t="shared" si="1"/>
        <v>1</v>
      </c>
    </row>
    <row r="40" spans="1:7" x14ac:dyDescent="0.25">
      <c r="A40" t="s">
        <v>194</v>
      </c>
      <c r="B40" s="5">
        <v>10</v>
      </c>
      <c r="C40" s="5">
        <v>10</v>
      </c>
      <c r="D40">
        <f>IF(_xll.AValue($A40,1)="Not Listed",0,IF(_xll.AValue($A40,1)="Unlimited",-1,_xll.AValue($A40,1)))</f>
        <v>10</v>
      </c>
      <c r="E40">
        <f>IF(_xll.AValue($A40,2)="Not Listed",0,IF(_xll.AValue($A40,2)="Unlimited",-1,_xll.AValue($A40,2)))</f>
        <v>10</v>
      </c>
      <c r="F40" t="b">
        <f t="shared" si="0"/>
        <v>1</v>
      </c>
      <c r="G40" t="b">
        <f t="shared" si="1"/>
        <v>1</v>
      </c>
    </row>
    <row r="41" spans="1:7" x14ac:dyDescent="0.25">
      <c r="A41" t="s">
        <v>189</v>
      </c>
      <c r="B41" s="5">
        <v>0.4</v>
      </c>
      <c r="C41" s="5">
        <v>0.4</v>
      </c>
      <c r="D41">
        <f>IF(_xll.AValue($A41,1)="Not Listed",0,IF(_xll.AValue($A41,1)="Unlimited",-1,_xll.AValue($A41,1)))</f>
        <v>0.4</v>
      </c>
      <c r="E41">
        <f>IF(_xll.AValue($A41,2)="Not Listed",0,IF(_xll.AValue($A41,2)="Unlimited",-1,_xll.AValue($A41,2)))</f>
        <v>0.4</v>
      </c>
      <c r="F41" t="b">
        <f t="shared" si="0"/>
        <v>1</v>
      </c>
      <c r="G41" t="b">
        <f t="shared" si="1"/>
        <v>1</v>
      </c>
    </row>
    <row r="42" spans="1:7" x14ac:dyDescent="0.25">
      <c r="A42" t="s">
        <v>197</v>
      </c>
      <c r="B42" s="5">
        <v>30</v>
      </c>
      <c r="C42" s="5">
        <v>30</v>
      </c>
      <c r="D42">
        <f>IF(_xll.AValue($A42,1)="Not Listed",0,IF(_xll.AValue($A42,1)="Unlimited",-1,_xll.AValue($A42,1)))</f>
        <v>30</v>
      </c>
      <c r="E42">
        <f>IF(_xll.AValue($A42,2)="Not Listed",0,IF(_xll.AValue($A42,2)="Unlimited",-1,_xll.AValue($A42,2)))</f>
        <v>30</v>
      </c>
      <c r="F42" t="b">
        <f t="shared" si="0"/>
        <v>1</v>
      </c>
      <c r="G42" t="b">
        <f t="shared" si="1"/>
        <v>1</v>
      </c>
    </row>
    <row r="43" spans="1:7" x14ac:dyDescent="0.25">
      <c r="A43" t="s">
        <v>158</v>
      </c>
      <c r="B43" s="5">
        <v>0.70000000000000007</v>
      </c>
      <c r="C43" s="5">
        <v>0.70000000000000007</v>
      </c>
      <c r="D43">
        <f>IF(_xll.AValue($A43,1)="Not Listed",0,IF(_xll.AValue($A43,1)="Unlimited",-1,_xll.AValue($A43,1)))</f>
        <v>0.7</v>
      </c>
      <c r="E43">
        <f>IF(_xll.AValue($A43,2)="Not Listed",0,IF(_xll.AValue($A43,2)="Unlimited",-1,_xll.AValue($A43,2)))</f>
        <v>0.7</v>
      </c>
      <c r="F43" t="b">
        <f t="shared" si="0"/>
        <v>1</v>
      </c>
      <c r="G43" t="b">
        <f t="shared" si="1"/>
        <v>1</v>
      </c>
    </row>
    <row r="44" spans="1:7" x14ac:dyDescent="0.25">
      <c r="A44" t="s">
        <v>157</v>
      </c>
      <c r="B44" s="5">
        <v>40</v>
      </c>
      <c r="C44" s="5">
        <v>1</v>
      </c>
      <c r="D44">
        <f>IF(_xll.AValue($A44,1)="Not Listed",0,IF(_xll.AValue($A44,1)="Unlimited",-1,_xll.AValue($A44,1)))</f>
        <v>40</v>
      </c>
      <c r="E44">
        <f>IF(_xll.AValue($A44,2)="Not Listed",0,IF(_xll.AValue($A44,2)="Unlimited",-1,_xll.AValue($A44,2)))</f>
        <v>1</v>
      </c>
      <c r="F44" t="b">
        <f t="shared" si="0"/>
        <v>1</v>
      </c>
      <c r="G44" t="b">
        <f t="shared" si="1"/>
        <v>1</v>
      </c>
    </row>
    <row r="45" spans="1:7" x14ac:dyDescent="0.25">
      <c r="A45" t="s">
        <v>155</v>
      </c>
      <c r="B45" s="5">
        <v>2</v>
      </c>
      <c r="C45" s="5">
        <v>0.60000000000000009</v>
      </c>
      <c r="D45">
        <f>IF(_xll.AValue($A45,1)="Not Listed",0,IF(_xll.AValue($A45,1)="Unlimited",-1,_xll.AValue($A45,1)))</f>
        <v>2</v>
      </c>
      <c r="E45">
        <f>IF(_xll.AValue($A45,2)="Not Listed",0,IF(_xll.AValue($A45,2)="Unlimited",-1,_xll.AValue($A45,2)))</f>
        <v>0.6</v>
      </c>
      <c r="F45" t="b">
        <f t="shared" si="0"/>
        <v>1</v>
      </c>
      <c r="G45" t="b">
        <f t="shared" si="1"/>
        <v>1</v>
      </c>
    </row>
    <row r="46" spans="1:7" x14ac:dyDescent="0.25">
      <c r="A46" t="s">
        <v>190</v>
      </c>
      <c r="B46" s="5">
        <v>0</v>
      </c>
      <c r="C46" s="5">
        <v>0</v>
      </c>
      <c r="D46">
        <f>IF(_xll.AValue($A46,1)="Not Listed",0,IF(_xll.AValue($A46,1)="Unlimited",-1,_xll.AValue($A46,1)))</f>
        <v>0</v>
      </c>
      <c r="E46">
        <f>IF(_xll.AValue($A46,2)="Not Listed",0,IF(_xll.AValue($A46,2)="Unlimited",-1,_xll.AValue($A46,2)))</f>
        <v>0</v>
      </c>
      <c r="F46" t="b">
        <f t="shared" si="0"/>
        <v>1</v>
      </c>
      <c r="G46" t="b">
        <f t="shared" si="1"/>
        <v>1</v>
      </c>
    </row>
    <row r="47" spans="1:7" x14ac:dyDescent="0.25">
      <c r="A47" t="s">
        <v>187</v>
      </c>
      <c r="B47" s="5">
        <v>6</v>
      </c>
      <c r="C47" s="5">
        <v>1</v>
      </c>
      <c r="D47">
        <f>IF(_xll.AValue($A47,1)="Not Listed",0,IF(_xll.AValue($A47,1)="Unlimited",-1,_xll.AValue($A47,1)))</f>
        <v>6</v>
      </c>
      <c r="E47">
        <f>IF(_xll.AValue($A47,2)="Not Listed",0,IF(_xll.AValue($A47,2)="Unlimited",-1,_xll.AValue($A47,2)))</f>
        <v>1</v>
      </c>
      <c r="F47" t="b">
        <f t="shared" si="0"/>
        <v>1</v>
      </c>
      <c r="G47" t="b">
        <f t="shared" si="1"/>
        <v>1</v>
      </c>
    </row>
    <row r="48" spans="1:7" x14ac:dyDescent="0.25">
      <c r="A48" t="s">
        <v>144</v>
      </c>
      <c r="B48" s="5">
        <v>1</v>
      </c>
      <c r="C48" s="5">
        <v>1</v>
      </c>
      <c r="D48">
        <f>IF(_xll.AValue($A48,1)="Not Listed",0,IF(_xll.AValue($A48,1)="Unlimited",-1,_xll.AValue($A48,1)))</f>
        <v>1</v>
      </c>
      <c r="E48">
        <f>IF(_xll.AValue($A48,2)="Not Listed",0,IF(_xll.AValue($A48,2)="Unlimited",-1,_xll.AValue($A48,2)))</f>
        <v>1</v>
      </c>
      <c r="F48" t="b">
        <f t="shared" si="0"/>
        <v>1</v>
      </c>
      <c r="G48" t="b">
        <f t="shared" si="1"/>
        <v>1</v>
      </c>
    </row>
    <row r="49" spans="1:7" x14ac:dyDescent="0.25">
      <c r="A49" t="s">
        <v>143</v>
      </c>
      <c r="B49" s="5">
        <v>0.9</v>
      </c>
      <c r="C49" s="5">
        <v>0.60000000000000009</v>
      </c>
      <c r="D49">
        <f>IF(_xll.AValue($A49,1)="Not Listed",0,IF(_xll.AValue($A49,1)="Unlimited",-1,_xll.AValue($A49,1)))</f>
        <v>0.9</v>
      </c>
      <c r="E49">
        <f>IF(_xll.AValue($A49,2)="Not Listed",0,IF(_xll.AValue($A49,2)="Unlimited",-1,_xll.AValue($A49,2)))</f>
        <v>0.6</v>
      </c>
      <c r="F49" t="b">
        <f t="shared" si="0"/>
        <v>1</v>
      </c>
      <c r="G49" t="b">
        <f t="shared" si="1"/>
        <v>1</v>
      </c>
    </row>
    <row r="50" spans="1:7" x14ac:dyDescent="0.25">
      <c r="A50" t="s">
        <v>142</v>
      </c>
      <c r="B50" s="5">
        <v>20</v>
      </c>
      <c r="C50" s="5">
        <v>3</v>
      </c>
      <c r="D50">
        <f>IF(_xll.AValue($A50,1)="Not Listed",0,IF(_xll.AValue($A50,1)="Unlimited",-1,_xll.AValue($A50,1)))</f>
        <v>20</v>
      </c>
      <c r="E50">
        <f>IF(_xll.AValue($A50,2)="Not Listed",0,IF(_xll.AValue($A50,2)="Unlimited",-1,_xll.AValue($A50,2)))</f>
        <v>3</v>
      </c>
      <c r="F50" t="b">
        <f t="shared" si="0"/>
        <v>1</v>
      </c>
      <c r="G50" t="b">
        <f t="shared" si="1"/>
        <v>1</v>
      </c>
    </row>
    <row r="51" spans="1:7" x14ac:dyDescent="0.25">
      <c r="A51" t="s">
        <v>223</v>
      </c>
      <c r="B51" s="5">
        <v>1</v>
      </c>
      <c r="C51" s="5">
        <v>0.60000000000000009</v>
      </c>
      <c r="D51">
        <f>IF(_xll.AValue($A51,1)="Not Listed",0,IF(_xll.AValue($A51,1)="Unlimited",-1,_xll.AValue($A51,1)))</f>
        <v>1</v>
      </c>
      <c r="E51">
        <f>IF(_xll.AValue($A51,2)="Not Listed",0,IF(_xll.AValue($A51,2)="Unlimited",-1,_xll.AValue($A51,2)))</f>
        <v>0.6</v>
      </c>
      <c r="F51" t="b">
        <f t="shared" si="0"/>
        <v>1</v>
      </c>
      <c r="G51" t="b">
        <f t="shared" si="1"/>
        <v>1</v>
      </c>
    </row>
    <row r="52" spans="1:7" x14ac:dyDescent="0.25">
      <c r="A52" t="s">
        <v>195</v>
      </c>
      <c r="B52" s="5">
        <v>40</v>
      </c>
      <c r="C52" s="5">
        <v>40</v>
      </c>
      <c r="D52">
        <f>IF(_xll.AValue($A52,1)="Not Listed",0,IF(_xll.AValue($A52,1)="Unlimited",-1,_xll.AValue($A52,1)))</f>
        <v>40</v>
      </c>
      <c r="E52">
        <f>IF(_xll.AValue($A52,2)="Not Listed",0,IF(_xll.AValue($A52,2)="Unlimited",-1,_xll.AValue($A52,2)))</f>
        <v>40</v>
      </c>
      <c r="F52" t="b">
        <f t="shared" si="0"/>
        <v>1</v>
      </c>
      <c r="G52" t="b">
        <f t="shared" si="1"/>
        <v>1</v>
      </c>
    </row>
    <row r="53" spans="1:7" x14ac:dyDescent="0.25">
      <c r="A53" t="s">
        <v>192</v>
      </c>
      <c r="B53" s="5">
        <v>0.9</v>
      </c>
      <c r="C53" s="5">
        <v>0.9</v>
      </c>
      <c r="D53">
        <f>IF(_xll.AValue($A53,1)="Not Listed",0,IF(_xll.AValue($A53,1)="Unlimited",-1,_xll.AValue($A53,1)))</f>
        <v>0.9</v>
      </c>
      <c r="E53">
        <f>IF(_xll.AValue($A53,2)="Not Listed",0,IF(_xll.AValue($A53,2)="Unlimited",-1,_xll.AValue($A53,2)))</f>
        <v>0.9</v>
      </c>
      <c r="F53" t="b">
        <f t="shared" si="0"/>
        <v>1</v>
      </c>
      <c r="G53" t="b">
        <f t="shared" si="1"/>
        <v>1</v>
      </c>
    </row>
    <row r="54" spans="1:7" x14ac:dyDescent="0.25">
      <c r="A54" t="s">
        <v>93</v>
      </c>
      <c r="B54" s="5">
        <v>0</v>
      </c>
      <c r="C54" s="5">
        <v>0</v>
      </c>
      <c r="D54">
        <f>IF(_xll.AValue($A54,1)="Not Listed",0,IF(_xll.AValue($A54,1)="Unlimited",-1,_xll.AValue($A54,1)))</f>
        <v>0</v>
      </c>
      <c r="E54">
        <f>IF(_xll.AValue($A54,2)="Not Listed",0,IF(_xll.AValue($A54,2)="Unlimited",-1,_xll.AValue($A54,2)))</f>
        <v>0</v>
      </c>
      <c r="F54" t="b">
        <f t="shared" si="0"/>
        <v>1</v>
      </c>
      <c r="G54" t="b">
        <f t="shared" si="1"/>
        <v>1</v>
      </c>
    </row>
    <row r="55" spans="1:7" x14ac:dyDescent="0.25">
      <c r="A55" t="s">
        <v>122</v>
      </c>
      <c r="B55" s="5">
        <v>0</v>
      </c>
      <c r="C55" s="5">
        <v>0</v>
      </c>
      <c r="D55">
        <f>IF(_xll.AValue($A55,1)="Not Listed",0,IF(_xll.AValue($A55,1)="Unlimited",-1,_xll.AValue($A55,1)))</f>
        <v>0</v>
      </c>
      <c r="E55">
        <f>IF(_xll.AValue($A55,2)="Not Listed",0,IF(_xll.AValue($A55,2)="Unlimited",-1,_xll.AValue($A55,2)))</f>
        <v>0</v>
      </c>
      <c r="F55" t="b">
        <f t="shared" si="0"/>
        <v>1</v>
      </c>
      <c r="G55" t="b">
        <f t="shared" si="1"/>
        <v>1</v>
      </c>
    </row>
    <row r="56" spans="1:7" x14ac:dyDescent="0.25">
      <c r="A56" t="s">
        <v>145</v>
      </c>
      <c r="B56" s="5">
        <v>0</v>
      </c>
      <c r="C56" s="5">
        <v>0</v>
      </c>
      <c r="D56">
        <f>IF(_xll.AValue($A56,1)="Not Listed",0,IF(_xll.AValue($A56,1)="Unlimited",-1,_xll.AValue($A56,1)))</f>
        <v>0</v>
      </c>
      <c r="E56">
        <f>IF(_xll.AValue($A56,2)="Not Listed",0,IF(_xll.AValue($A56,2)="Unlimited",-1,_xll.AValue($A56,2)))</f>
        <v>0</v>
      </c>
      <c r="F56" t="b">
        <f t="shared" si="0"/>
        <v>1</v>
      </c>
      <c r="G56" t="b">
        <f t="shared" si="1"/>
        <v>1</v>
      </c>
    </row>
    <row r="57" spans="1:7" x14ac:dyDescent="0.25">
      <c r="A57" t="s">
        <v>51</v>
      </c>
      <c r="B57" s="5">
        <v>0</v>
      </c>
      <c r="C57" s="5">
        <v>0</v>
      </c>
      <c r="D57">
        <f>IF(_xll.AValue($A57,1)="Not Listed",0,IF(_xll.AValue($A57,1)="Unlimited",-1,_xll.AValue($A57,1)))</f>
        <v>0</v>
      </c>
      <c r="E57">
        <f>IF(_xll.AValue($A57,2)="Not Listed",0,IF(_xll.AValue($A57,2)="Unlimited",-1,_xll.AValue($A57,2)))</f>
        <v>0</v>
      </c>
      <c r="F57" t="b">
        <f t="shared" si="0"/>
        <v>1</v>
      </c>
      <c r="G57" t="b">
        <f t="shared" si="1"/>
        <v>1</v>
      </c>
    </row>
    <row r="58" spans="1:7" x14ac:dyDescent="0.25">
      <c r="A58" t="s">
        <v>168</v>
      </c>
      <c r="B58" s="5">
        <v>6</v>
      </c>
      <c r="C58" s="5">
        <v>3</v>
      </c>
      <c r="D58">
        <f>IF(_xll.AValue($A58,1)="Not Listed",0,IF(_xll.AValue($A58,1)="Unlimited",-1,_xll.AValue($A58,1)))</f>
        <v>6</v>
      </c>
      <c r="E58">
        <f>IF(_xll.AValue($A58,2)="Not Listed",0,IF(_xll.AValue($A58,2)="Unlimited",-1,_xll.AValue($A58,2)))</f>
        <v>3</v>
      </c>
      <c r="F58" t="b">
        <f t="shared" si="0"/>
        <v>1</v>
      </c>
      <c r="G58" t="b">
        <f t="shared" si="1"/>
        <v>1</v>
      </c>
    </row>
    <row r="59" spans="1:7" x14ac:dyDescent="0.25">
      <c r="A59" t="s">
        <v>167</v>
      </c>
      <c r="B59" s="5">
        <v>1</v>
      </c>
      <c r="C59" s="5">
        <v>1</v>
      </c>
      <c r="D59">
        <f>IF(_xll.AValue($A59,1)="Not Listed",0,IF(_xll.AValue($A59,1)="Unlimited",-1,_xll.AValue($A59,1)))</f>
        <v>1</v>
      </c>
      <c r="E59">
        <f>IF(_xll.AValue($A59,2)="Not Listed",0,IF(_xll.AValue($A59,2)="Unlimited",-1,_xll.AValue($A59,2)))</f>
        <v>1</v>
      </c>
      <c r="F59" t="b">
        <f t="shared" si="0"/>
        <v>1</v>
      </c>
      <c r="G59" t="b">
        <f t="shared" si="1"/>
        <v>1</v>
      </c>
    </row>
    <row r="60" spans="1:7" x14ac:dyDescent="0.25">
      <c r="A60" t="s">
        <v>164</v>
      </c>
      <c r="B60" s="5">
        <v>20</v>
      </c>
      <c r="C60" s="5">
        <v>3</v>
      </c>
      <c r="D60">
        <f>IF(_xll.AValue($A60,1)="Not Listed",0,IF(_xll.AValue($A60,1)="Unlimited",-1,_xll.AValue($A60,1)))</f>
        <v>20</v>
      </c>
      <c r="E60">
        <f>IF(_xll.AValue($A60,2)="Not Listed",0,IF(_xll.AValue($A60,2)="Unlimited",-1,_xll.AValue($A60,2)))</f>
        <v>3</v>
      </c>
      <c r="F60" t="b">
        <f t="shared" si="0"/>
        <v>1</v>
      </c>
      <c r="G60" t="b">
        <f t="shared" si="1"/>
        <v>1</v>
      </c>
    </row>
    <row r="61" spans="1:7" x14ac:dyDescent="0.25">
      <c r="A61" t="s">
        <v>9</v>
      </c>
      <c r="B61" s="5">
        <v>-1</v>
      </c>
      <c r="C61" s="5">
        <v>-1</v>
      </c>
      <c r="D61">
        <f>IF(_xll.AValue($A61,1)="Not Listed",0,IF(_xll.AValue($A61,1)="Unlimited",-1,_xll.AValue($A61,1)))</f>
        <v>-1</v>
      </c>
      <c r="E61">
        <f>IF(_xll.AValue($A61,2)="Not Listed",0,IF(_xll.AValue($A61,2)="Unlimited",-1,_xll.AValue($A61,2)))</f>
        <v>-1</v>
      </c>
      <c r="F61" t="b">
        <f t="shared" si="0"/>
        <v>1</v>
      </c>
      <c r="G61" t="b">
        <f t="shared" si="1"/>
        <v>1</v>
      </c>
    </row>
    <row r="62" spans="1:7" x14ac:dyDescent="0.25">
      <c r="A62" t="s">
        <v>159</v>
      </c>
      <c r="B62" s="5">
        <v>3</v>
      </c>
      <c r="C62" s="5">
        <v>0.70000000000000007</v>
      </c>
      <c r="D62">
        <f>IF(_xll.AValue($A62,1)="Not Listed",0,IF(_xll.AValue($A62,1)="Unlimited",-1,_xll.AValue($A62,1)))</f>
        <v>3</v>
      </c>
      <c r="E62">
        <f>IF(_xll.AValue($A62,2)="Not Listed",0,IF(_xll.AValue($A62,2)="Unlimited",-1,_xll.AValue($A62,2)))</f>
        <v>0.7</v>
      </c>
      <c r="F62" t="b">
        <f t="shared" si="0"/>
        <v>1</v>
      </c>
      <c r="G62" t="b">
        <f t="shared" si="1"/>
        <v>1</v>
      </c>
    </row>
    <row r="63" spans="1:7" x14ac:dyDescent="0.25">
      <c r="A63" t="s">
        <v>184</v>
      </c>
      <c r="B63" s="5">
        <v>10</v>
      </c>
      <c r="C63" s="5">
        <v>10</v>
      </c>
      <c r="D63">
        <f>IF(_xll.AValue($A63,1)="Not Listed",0,IF(_xll.AValue($A63,1)="Unlimited",-1,_xll.AValue($A63,1)))</f>
        <v>10</v>
      </c>
      <c r="E63">
        <f>IF(_xll.AValue($A63,2)="Not Listed",0,IF(_xll.AValue($A63,2)="Unlimited",-1,_xll.AValue($A63,2)))</f>
        <v>10</v>
      </c>
      <c r="F63" t="b">
        <f t="shared" si="0"/>
        <v>1</v>
      </c>
      <c r="G63" t="b">
        <f t="shared" si="1"/>
        <v>1</v>
      </c>
    </row>
    <row r="64" spans="1:7" x14ac:dyDescent="0.25">
      <c r="A64" t="s">
        <v>196</v>
      </c>
      <c r="B64" s="5">
        <v>1</v>
      </c>
      <c r="C64" s="5">
        <v>1</v>
      </c>
      <c r="D64">
        <f>IF(_xll.AValue($A64,1)="Not Listed",0,IF(_xll.AValue($A64,1)="Unlimited",-1,_xll.AValue($A64,1)))</f>
        <v>1</v>
      </c>
      <c r="E64">
        <f>IF(_xll.AValue($A64,2)="Not Listed",0,IF(_xll.AValue($A64,2)="Unlimited",-1,_xll.AValue($A64,2)))</f>
        <v>1</v>
      </c>
      <c r="F64" t="b">
        <f t="shared" si="0"/>
        <v>1</v>
      </c>
      <c r="G64" t="b">
        <f t="shared" si="1"/>
        <v>1</v>
      </c>
    </row>
    <row r="65" spans="1:7" x14ac:dyDescent="0.25">
      <c r="A65" t="s">
        <v>203</v>
      </c>
      <c r="B65" s="5">
        <v>0.5</v>
      </c>
      <c r="C65" s="5">
        <v>0.5</v>
      </c>
      <c r="D65">
        <f>IF(_xll.AValue($A65,1)="Not Listed",0,IF(_xll.AValue($A65,1)="Unlimited",-1,_xll.AValue($A65,1)))</f>
        <v>0.5</v>
      </c>
      <c r="E65">
        <f>IF(_xll.AValue($A65,2)="Not Listed",0,IF(_xll.AValue($A65,2)="Unlimited",-1,_xll.AValue($A65,2)))</f>
        <v>0.5</v>
      </c>
      <c r="F65" t="b">
        <f t="shared" si="0"/>
        <v>1</v>
      </c>
      <c r="G65" t="b">
        <f t="shared" si="1"/>
        <v>1</v>
      </c>
    </row>
    <row r="66" spans="1:7" x14ac:dyDescent="0.25">
      <c r="A66" t="s">
        <v>180</v>
      </c>
      <c r="B66" s="5">
        <v>40</v>
      </c>
      <c r="C66" s="5">
        <v>30</v>
      </c>
      <c r="D66">
        <f>IF(_xll.AValue($A66,1)="Not Listed",0,IF(_xll.AValue($A66,1)="Unlimited",-1,_xll.AValue($A66,1)))</f>
        <v>40</v>
      </c>
      <c r="E66">
        <f>IF(_xll.AValue($A66,2)="Not Listed",0,IF(_xll.AValue($A66,2)="Unlimited",-1,_xll.AValue($A66,2)))</f>
        <v>30</v>
      </c>
      <c r="F66" t="b">
        <f t="shared" si="0"/>
        <v>1</v>
      </c>
      <c r="G66" t="b">
        <f t="shared" si="1"/>
        <v>1</v>
      </c>
    </row>
    <row r="67" spans="1:7" x14ac:dyDescent="0.25">
      <c r="A67" t="s">
        <v>147</v>
      </c>
      <c r="B67" s="5">
        <v>0</v>
      </c>
      <c r="C67" s="5">
        <v>0</v>
      </c>
      <c r="D67">
        <f>IF(_xll.AValue($A67,1)="Not Listed",0,IF(_xll.AValue($A67,1)="Unlimited",-1,_xll.AValue($A67,1)))</f>
        <v>0</v>
      </c>
      <c r="E67">
        <f>IF(_xll.AValue($A67,2)="Not Listed",0,IF(_xll.AValue($A67,2)="Unlimited",-1,_xll.AValue($A67,2)))</f>
        <v>0</v>
      </c>
      <c r="F67" t="b">
        <f t="shared" si="0"/>
        <v>1</v>
      </c>
      <c r="G67" t="b">
        <f t="shared" si="1"/>
        <v>1</v>
      </c>
    </row>
    <row r="68" spans="1:7" x14ac:dyDescent="0.25">
      <c r="A68" t="s">
        <v>191</v>
      </c>
      <c r="B68" s="5">
        <v>-1</v>
      </c>
      <c r="C68" s="5">
        <v>-1</v>
      </c>
      <c r="D68">
        <f>IF(_xll.AValue($A68,1)="Not Listed",0,IF(_xll.AValue($A68,1)="Unlimited",-1,_xll.AValue($A68,1)))</f>
        <v>-1</v>
      </c>
      <c r="E68">
        <f>IF(_xll.AValue($A68,2)="Not Listed",0,IF(_xll.AValue($A68,2)="Unlimited",-1,_xll.AValue($A68,2)))</f>
        <v>-1</v>
      </c>
      <c r="F68" t="b">
        <f t="shared" si="0"/>
        <v>1</v>
      </c>
      <c r="G68" t="b">
        <f t="shared" si="1"/>
        <v>1</v>
      </c>
    </row>
    <row r="69" spans="1:7" x14ac:dyDescent="0.25">
      <c r="A69" t="s">
        <v>188</v>
      </c>
      <c r="B69" s="5">
        <v>40</v>
      </c>
      <c r="C69" s="5">
        <v>30</v>
      </c>
      <c r="D69">
        <f>IF(_xll.AValue($A69,1)="Not Listed",0,IF(_xll.AValue($A69,1)="Unlimited",-1,_xll.AValue($A69,1)))</f>
        <v>40</v>
      </c>
      <c r="E69">
        <f>IF(_xll.AValue($A69,2)="Not Listed",0,IF(_xll.AValue($A69,2)="Unlimited",-1,_xll.AValue($A69,2)))</f>
        <v>30</v>
      </c>
      <c r="F69" t="b">
        <f t="shared" si="0"/>
        <v>1</v>
      </c>
      <c r="G69" t="b">
        <f t="shared" si="1"/>
        <v>1</v>
      </c>
    </row>
    <row r="70" spans="1:7" x14ac:dyDescent="0.25">
      <c r="A70" t="s">
        <v>138</v>
      </c>
      <c r="B70" s="5">
        <v>9</v>
      </c>
      <c r="C70" s="5">
        <v>0.02</v>
      </c>
      <c r="D70">
        <f>IF(_xll.AValue($A70,1)="Not Listed",0,IF(_xll.AValue($A70,1)="Unlimited",-1,_xll.AValue($A70,1)))</f>
        <v>9</v>
      </c>
      <c r="E70">
        <f>IF(_xll.AValue($A70,2)="Not Listed",0,IF(_xll.AValue($A70,2)="Unlimited",-1,_xll.AValue($A70,2)))</f>
        <v>0.02</v>
      </c>
      <c r="F70" t="b">
        <f t="shared" si="0"/>
        <v>1</v>
      </c>
      <c r="G70" t="b">
        <f t="shared" si="1"/>
        <v>1</v>
      </c>
    </row>
    <row r="71" spans="1:7" x14ac:dyDescent="0.25">
      <c r="A71" t="s">
        <v>87</v>
      </c>
      <c r="B71" s="5">
        <v>20</v>
      </c>
      <c r="C71" s="5">
        <v>2E-3</v>
      </c>
      <c r="D71">
        <f>IF(_xll.AValue($A71,1)="Not Listed",0,IF(_xll.AValue($A71,1)="Unlimited",-1,_xll.AValue($A71,1)))</f>
        <v>20</v>
      </c>
      <c r="E71">
        <f>IF(_xll.AValue($A71,2)="Not Listed",0,IF(_xll.AValue($A71,2)="Unlimited",-1,_xll.AValue($A71,2)))</f>
        <v>2E-3</v>
      </c>
      <c r="F71" t="b">
        <f t="shared" si="0"/>
        <v>1</v>
      </c>
      <c r="G71" t="b">
        <f t="shared" si="1"/>
        <v>1</v>
      </c>
    </row>
    <row r="72" spans="1:7" x14ac:dyDescent="0.25">
      <c r="A72" t="s">
        <v>137</v>
      </c>
      <c r="B72" s="5">
        <v>0</v>
      </c>
      <c r="C72" s="5">
        <v>0</v>
      </c>
      <c r="D72">
        <f>IF(_xll.AValue($A72,1)="Not Listed",0,IF(_xll.AValue($A72,1)="Unlimited",-1,_xll.AValue($A72,1)))</f>
        <v>0</v>
      </c>
      <c r="E72">
        <f>IF(_xll.AValue($A72,2)="Not Listed",0,IF(_xll.AValue($A72,2)="Unlimited",-1,_xll.AValue($A72,2)))</f>
        <v>0</v>
      </c>
      <c r="F72" t="b">
        <f t="shared" ref="F72:F135" si="7">B72=D72</f>
        <v>1</v>
      </c>
      <c r="G72" t="b">
        <f t="shared" ref="G72:G135" si="8">C72=E72</f>
        <v>1</v>
      </c>
    </row>
    <row r="73" spans="1:7" x14ac:dyDescent="0.25">
      <c r="A73" t="s">
        <v>115</v>
      </c>
      <c r="B73" s="5">
        <v>7</v>
      </c>
      <c r="C73" s="5">
        <v>0.4</v>
      </c>
      <c r="D73">
        <f>IF(_xll.AValue($A73,1)="Not Listed",0,IF(_xll.AValue($A73,1)="Unlimited",-1,_xll.AValue($A73,1)))</f>
        <v>7</v>
      </c>
      <c r="E73">
        <f>IF(_xll.AValue($A73,2)="Not Listed",0,IF(_xll.AValue($A73,2)="Unlimited",-1,_xll.AValue($A73,2)))</f>
        <v>0.4</v>
      </c>
      <c r="F73" t="b">
        <f t="shared" si="7"/>
        <v>1</v>
      </c>
      <c r="G73" t="b">
        <f t="shared" si="8"/>
        <v>1</v>
      </c>
    </row>
    <row r="74" spans="1:7" x14ac:dyDescent="0.25">
      <c r="A74" t="s">
        <v>202</v>
      </c>
      <c r="B74" s="5">
        <v>0.5</v>
      </c>
      <c r="C74" s="5">
        <v>0.5</v>
      </c>
      <c r="D74">
        <f>IF(_xll.AValue($A74,1)="Not Listed",0,IF(_xll.AValue($A74,1)="Unlimited",-1,_xll.AValue($A74,1)))</f>
        <v>0.5</v>
      </c>
      <c r="E74">
        <f>IF(_xll.AValue($A74,2)="Not Listed",0,IF(_xll.AValue($A74,2)="Unlimited",-1,_xll.AValue($A74,2)))</f>
        <v>0.5</v>
      </c>
      <c r="F74" t="b">
        <f t="shared" si="7"/>
        <v>1</v>
      </c>
      <c r="G74" t="b">
        <f t="shared" si="8"/>
        <v>1</v>
      </c>
    </row>
    <row r="75" spans="1:7" x14ac:dyDescent="0.25">
      <c r="A75" t="s">
        <v>201</v>
      </c>
      <c r="B75" s="5">
        <v>40</v>
      </c>
      <c r="C75" s="5">
        <v>1</v>
      </c>
      <c r="D75">
        <f>IF(_xll.AValue($A75,1)="Not Listed",0,IF(_xll.AValue($A75,1)="Unlimited",-1,_xll.AValue($A75,1)))</f>
        <v>40</v>
      </c>
      <c r="E75">
        <f>IF(_xll.AValue($A75,2)="Not Listed",0,IF(_xll.AValue($A75,2)="Unlimited",-1,_xll.AValue($A75,2)))</f>
        <v>1</v>
      </c>
      <c r="F75" t="b">
        <f t="shared" si="7"/>
        <v>1</v>
      </c>
      <c r="G75" t="b">
        <f t="shared" si="8"/>
        <v>1</v>
      </c>
    </row>
    <row r="76" spans="1:7" x14ac:dyDescent="0.25">
      <c r="A76" t="s">
        <v>119</v>
      </c>
      <c r="B76" s="5">
        <v>4</v>
      </c>
      <c r="C76" s="5">
        <v>4.0000000000000002E-4</v>
      </c>
      <c r="D76">
        <f>IF(_xll.AValue($A76,1)="Not Listed",0,IF(_xll.AValue($A76,1)="Unlimited",-1,_xll.AValue($A76,1)))</f>
        <v>4</v>
      </c>
      <c r="E76">
        <f>IF(_xll.AValue($A76,2)="Not Listed",0,IF(_xll.AValue($A76,2)="Unlimited",-1,_xll.AValue($A76,2)))</f>
        <v>4.0000000000000002E-4</v>
      </c>
      <c r="F76" t="b">
        <f t="shared" si="7"/>
        <v>1</v>
      </c>
      <c r="G76" t="b">
        <f t="shared" si="8"/>
        <v>1</v>
      </c>
    </row>
    <row r="77" spans="1:7" x14ac:dyDescent="0.25">
      <c r="A77" t="s">
        <v>88</v>
      </c>
      <c r="B77" s="5">
        <v>5</v>
      </c>
      <c r="C77" s="5">
        <v>0.70000000000000007</v>
      </c>
      <c r="D77">
        <f>IF(_xll.AValue($A77,1)="Not Listed",0,IF(_xll.AValue($A77,1)="Unlimited",-1,_xll.AValue($A77,1)))</f>
        <v>5</v>
      </c>
      <c r="E77">
        <f>IF(_xll.AValue($A77,2)="Not Listed",0,IF(_xll.AValue($A77,2)="Unlimited",-1,_xll.AValue($A77,2)))</f>
        <v>0.7</v>
      </c>
      <c r="F77" t="b">
        <f t="shared" si="7"/>
        <v>1</v>
      </c>
      <c r="G77" t="b">
        <f t="shared" si="8"/>
        <v>1</v>
      </c>
    </row>
    <row r="78" spans="1:7" x14ac:dyDescent="0.25">
      <c r="A78" t="s">
        <v>42</v>
      </c>
      <c r="B78" s="5">
        <v>0</v>
      </c>
      <c r="C78" s="5">
        <v>0</v>
      </c>
      <c r="D78">
        <f>IF(_xll.AValue($A78,1)="Not Listed",0,IF(_xll.AValue($A78,1)="Unlimited",-1,_xll.AValue($A78,1)))</f>
        <v>0</v>
      </c>
      <c r="E78">
        <f>IF(_xll.AValue($A78,2)="Not Listed",0,IF(_xll.AValue($A78,2)="Unlimited",-1,_xll.AValue($A78,2)))</f>
        <v>0</v>
      </c>
      <c r="F78" t="b">
        <f t="shared" si="7"/>
        <v>1</v>
      </c>
      <c r="G78" t="b">
        <f t="shared" si="8"/>
        <v>1</v>
      </c>
    </row>
    <row r="79" spans="1:7" x14ac:dyDescent="0.25">
      <c r="A79" t="s">
        <v>30</v>
      </c>
      <c r="B79" s="5">
        <v>0</v>
      </c>
      <c r="C79" s="5">
        <v>0</v>
      </c>
      <c r="D79">
        <f>IF(_xll.AValue($A79,1)="Not Listed",0,IF(_xll.AValue($A79,1)="Unlimited",-1,_xll.AValue($A79,1)))</f>
        <v>0</v>
      </c>
      <c r="E79">
        <f>IF(_xll.AValue($A79,2)="Not Listed",0,IF(_xll.AValue($A79,2)="Unlimited",-1,_xll.AValue($A79,2)))</f>
        <v>0</v>
      </c>
      <c r="F79" t="b">
        <f t="shared" si="7"/>
        <v>1</v>
      </c>
      <c r="G79" t="b">
        <f t="shared" si="8"/>
        <v>1</v>
      </c>
    </row>
    <row r="80" spans="1:7" x14ac:dyDescent="0.25">
      <c r="A80" t="s">
        <v>99</v>
      </c>
      <c r="B80" s="5">
        <v>0</v>
      </c>
      <c r="C80" s="5">
        <v>0</v>
      </c>
      <c r="D80">
        <f>IF(_xll.AValue($A80,1)="Not Listed",0,IF(_xll.AValue($A80,1)="Unlimited",-1,_xll.AValue($A80,1)))</f>
        <v>0</v>
      </c>
      <c r="E80">
        <f>IF(_xll.AValue($A80,2)="Not Listed",0,IF(_xll.AValue($A80,2)="Unlimited",-1,_xll.AValue($A80,2)))</f>
        <v>0</v>
      </c>
      <c r="F80" t="b">
        <f t="shared" si="7"/>
        <v>1</v>
      </c>
      <c r="G80" t="b">
        <f t="shared" si="8"/>
        <v>1</v>
      </c>
    </row>
    <row r="81" spans="1:7" x14ac:dyDescent="0.25">
      <c r="A81" t="s">
        <v>39</v>
      </c>
      <c r="B81" s="5">
        <v>1</v>
      </c>
      <c r="C81" s="5">
        <v>0.05</v>
      </c>
      <c r="D81">
        <f>IF(_xll.AValue($A81,1)="Not Listed",0,IF(_xll.AValue($A81,1)="Unlimited",-1,_xll.AValue($A81,1)))</f>
        <v>1</v>
      </c>
      <c r="E81">
        <f>IF(_xll.AValue($A81,2)="Not Listed",0,IF(_xll.AValue($A81,2)="Unlimited",-1,_xll.AValue($A81,2)))</f>
        <v>0.05</v>
      </c>
      <c r="F81" t="b">
        <f t="shared" si="7"/>
        <v>1</v>
      </c>
      <c r="G81" t="b">
        <f t="shared" si="8"/>
        <v>1</v>
      </c>
    </row>
    <row r="82" spans="1:7" x14ac:dyDescent="0.25">
      <c r="A82" t="s">
        <v>126</v>
      </c>
      <c r="B82" s="5">
        <v>0</v>
      </c>
      <c r="C82" s="5">
        <v>0</v>
      </c>
      <c r="D82">
        <f>IF(_xll.AValue($A82,1)="Not Listed",0,IF(_xll.AValue($A82,1)="Unlimited",-1,_xll.AValue($A82,1)))</f>
        <v>0</v>
      </c>
      <c r="E82">
        <f>IF(_xll.AValue($A82,2)="Not Listed",0,IF(_xll.AValue($A82,2)="Unlimited",-1,_xll.AValue($A82,2)))</f>
        <v>0</v>
      </c>
      <c r="F82" t="b">
        <f t="shared" si="7"/>
        <v>1</v>
      </c>
      <c r="G82" t="b">
        <f t="shared" si="8"/>
        <v>1</v>
      </c>
    </row>
    <row r="83" spans="1:7" x14ac:dyDescent="0.25">
      <c r="A83" t="s">
        <v>110</v>
      </c>
      <c r="B83" s="5">
        <v>0.70000000000000007</v>
      </c>
      <c r="C83" s="5">
        <v>0.2</v>
      </c>
      <c r="D83">
        <f>IF(_xll.AValue($A83,1)="Not Listed",0,IF(_xll.AValue($A83,1)="Unlimited",-1,_xll.AValue($A83,1)))</f>
        <v>0.7</v>
      </c>
      <c r="E83">
        <f>IF(_xll.AValue($A83,2)="Not Listed",0,IF(_xll.AValue($A83,2)="Unlimited",-1,_xll.AValue($A83,2)))</f>
        <v>0.2</v>
      </c>
      <c r="F83" t="b">
        <f t="shared" si="7"/>
        <v>1</v>
      </c>
      <c r="G83" t="b">
        <f t="shared" si="8"/>
        <v>1</v>
      </c>
    </row>
    <row r="84" spans="1:7" x14ac:dyDescent="0.25">
      <c r="A84" t="s">
        <v>36</v>
      </c>
      <c r="B84" s="5">
        <v>0</v>
      </c>
      <c r="C84" s="5">
        <v>0</v>
      </c>
      <c r="D84">
        <f>IF(_xll.AValue($A84,1)="Not Listed",0,IF(_xll.AValue($A84,1)="Unlimited",-1,_xll.AValue($A84,1)))</f>
        <v>0</v>
      </c>
      <c r="E84">
        <f>IF(_xll.AValue($A84,2)="Not Listed",0,IF(_xll.AValue($A84,2)="Unlimited",-1,_xll.AValue($A84,2)))</f>
        <v>0</v>
      </c>
      <c r="F84" t="b">
        <f t="shared" si="7"/>
        <v>1</v>
      </c>
      <c r="G84" t="b">
        <f t="shared" si="8"/>
        <v>1</v>
      </c>
    </row>
    <row r="85" spans="1:7" x14ac:dyDescent="0.25">
      <c r="A85" t="s">
        <v>173</v>
      </c>
      <c r="B85" s="5">
        <v>-1</v>
      </c>
      <c r="C85" s="5">
        <v>-1</v>
      </c>
      <c r="D85">
        <f>IF(_xll.AValue($A85,1)="Not Listed",0,IF(_xll.AValue($A85,1)="Unlimited",-1,_xll.AValue($A85,1)))</f>
        <v>-1</v>
      </c>
      <c r="E85">
        <f>IF(_xll.AValue($A85,2)="Not Listed",0,IF(_xll.AValue($A85,2)="Unlimited",-1,_xll.AValue($A85,2)))</f>
        <v>-1</v>
      </c>
      <c r="F85" t="b">
        <f t="shared" si="7"/>
        <v>1</v>
      </c>
      <c r="G85" t="b">
        <f t="shared" si="8"/>
        <v>1</v>
      </c>
    </row>
    <row r="86" spans="1:7" x14ac:dyDescent="0.25">
      <c r="A86" t="s">
        <v>151</v>
      </c>
      <c r="B86" s="5">
        <v>0</v>
      </c>
      <c r="C86" s="5">
        <v>0</v>
      </c>
      <c r="D86">
        <f>IF(_xll.AValue($A86,1)="Not Listed",0,IF(_xll.AValue($A86,1)="Unlimited",-1,_xll.AValue($A86,1)))</f>
        <v>0</v>
      </c>
      <c r="E86">
        <f>IF(_xll.AValue($A86,2)="Not Listed",0,IF(_xll.AValue($A86,2)="Unlimited",-1,_xll.AValue($A86,2)))</f>
        <v>0</v>
      </c>
      <c r="F86" t="b">
        <f t="shared" si="7"/>
        <v>1</v>
      </c>
      <c r="G86" t="b">
        <f t="shared" si="8"/>
        <v>1</v>
      </c>
    </row>
    <row r="87" spans="1:7" x14ac:dyDescent="0.25">
      <c r="A87" t="s">
        <v>149</v>
      </c>
      <c r="B87" s="5">
        <v>40</v>
      </c>
      <c r="C87" s="5">
        <v>2</v>
      </c>
      <c r="D87">
        <f>IF(_xll.AValue($A87,1)="Not Listed",0,IF(_xll.AValue($A87,1)="Unlimited",-1,_xll.AValue($A87,1)))</f>
        <v>40</v>
      </c>
      <c r="E87">
        <f>IF(_xll.AValue($A87,2)="Not Listed",0,IF(_xll.AValue($A87,2)="Unlimited",-1,_xll.AValue($A87,2)))</f>
        <v>2</v>
      </c>
      <c r="F87" t="b">
        <f t="shared" si="7"/>
        <v>1</v>
      </c>
      <c r="G87" t="b">
        <f t="shared" si="8"/>
        <v>1</v>
      </c>
    </row>
    <row r="88" spans="1:7" x14ac:dyDescent="0.25">
      <c r="A88" t="s">
        <v>41</v>
      </c>
      <c r="B88" s="5">
        <v>40</v>
      </c>
      <c r="C88" s="5">
        <v>0.02</v>
      </c>
      <c r="D88">
        <f>IF(_xll.AValue($A88,1)="Not Listed",0,IF(_xll.AValue($A88,1)="Unlimited",-1,_xll.AValue($A88,1)))</f>
        <v>40</v>
      </c>
      <c r="E88">
        <f>IF(_xll.AValue($A88,2)="Not Listed",0,IF(_xll.AValue($A88,2)="Unlimited",-1,_xll.AValue($A88,2)))</f>
        <v>0.02</v>
      </c>
      <c r="F88" t="b">
        <f t="shared" si="7"/>
        <v>1</v>
      </c>
      <c r="G88" t="b">
        <f t="shared" si="8"/>
        <v>1</v>
      </c>
    </row>
    <row r="89" spans="1:7" x14ac:dyDescent="0.25">
      <c r="A89" t="s">
        <v>130</v>
      </c>
      <c r="B89" s="5">
        <v>0</v>
      </c>
      <c r="C89" s="5">
        <v>0</v>
      </c>
      <c r="D89">
        <f>IF(_xll.AValue($A89,1)="Not Listed",0,IF(_xll.AValue($A89,1)="Unlimited",-1,_xll.AValue($A89,1)))</f>
        <v>0</v>
      </c>
      <c r="E89">
        <f>IF(_xll.AValue($A89,2)="Not Listed",0,IF(_xll.AValue($A89,2)="Unlimited",-1,_xll.AValue($A89,2)))</f>
        <v>0</v>
      </c>
      <c r="F89" t="b">
        <f t="shared" si="7"/>
        <v>1</v>
      </c>
      <c r="G89" t="b">
        <f t="shared" si="8"/>
        <v>1</v>
      </c>
    </row>
    <row r="90" spans="1:7" x14ac:dyDescent="0.25">
      <c r="A90" t="s">
        <v>112</v>
      </c>
      <c r="B90" s="5">
        <v>0</v>
      </c>
      <c r="C90" s="5">
        <v>0</v>
      </c>
      <c r="D90">
        <f>IF(_xll.AValue($A90,1)="Not Listed",0,IF(_xll.AValue($A90,1)="Unlimited",-1,_xll.AValue($A90,1)))</f>
        <v>0</v>
      </c>
      <c r="E90">
        <f>IF(_xll.AValue($A90,2)="Not Listed",0,IF(_xll.AValue($A90,2)="Unlimited",-1,_xll.AValue($A90,2)))</f>
        <v>0</v>
      </c>
      <c r="F90" t="b">
        <f t="shared" si="7"/>
        <v>1</v>
      </c>
      <c r="G90" t="b">
        <f t="shared" si="8"/>
        <v>1</v>
      </c>
    </row>
    <row r="91" spans="1:7" x14ac:dyDescent="0.25">
      <c r="A91" t="s">
        <v>97</v>
      </c>
      <c r="B91" s="5">
        <v>0</v>
      </c>
      <c r="C91" s="5">
        <v>0</v>
      </c>
      <c r="D91">
        <f>IF(_xll.AValue($A91,1)="Not Listed",0,IF(_xll.AValue($A91,1)="Unlimited",-1,_xll.AValue($A91,1)))</f>
        <v>0</v>
      </c>
      <c r="E91">
        <f>IF(_xll.AValue($A91,2)="Not Listed",0,IF(_xll.AValue($A91,2)="Unlimited",-1,_xll.AValue($A91,2)))</f>
        <v>0</v>
      </c>
      <c r="F91" t="b">
        <f t="shared" si="7"/>
        <v>1</v>
      </c>
      <c r="G91" t="b">
        <f t="shared" si="8"/>
        <v>1</v>
      </c>
    </row>
    <row r="92" spans="1:7" x14ac:dyDescent="0.25">
      <c r="A92" t="s">
        <v>38</v>
      </c>
      <c r="B92" s="5">
        <v>0</v>
      </c>
      <c r="C92" s="5">
        <v>0</v>
      </c>
      <c r="D92">
        <f>IF(_xll.AValue($A92,1)="Not Listed",0,IF(_xll.AValue($A92,1)="Unlimited",-1,_xll.AValue($A92,1)))</f>
        <v>0</v>
      </c>
      <c r="E92">
        <f>IF(_xll.AValue($A92,2)="Not Listed",0,IF(_xll.AValue($A92,2)="Unlimited",-1,_xll.AValue($A92,2)))</f>
        <v>0</v>
      </c>
      <c r="F92" t="b">
        <f t="shared" si="7"/>
        <v>1</v>
      </c>
      <c r="G92" t="b">
        <f t="shared" si="8"/>
        <v>1</v>
      </c>
    </row>
    <row r="93" spans="1:7" x14ac:dyDescent="0.25">
      <c r="A93" t="s">
        <v>125</v>
      </c>
      <c r="B93" s="5">
        <v>0</v>
      </c>
      <c r="C93" s="5">
        <v>0</v>
      </c>
      <c r="D93">
        <f>IF(_xll.AValue($A93,1)="Not Listed",0,IF(_xll.AValue($A93,1)="Unlimited",-1,_xll.AValue($A93,1)))</f>
        <v>0</v>
      </c>
      <c r="E93">
        <f>IF(_xll.AValue($A93,2)="Not Listed",0,IF(_xll.AValue($A93,2)="Unlimited",-1,_xll.AValue($A93,2)))</f>
        <v>0</v>
      </c>
      <c r="F93" t="b">
        <f t="shared" si="7"/>
        <v>1</v>
      </c>
      <c r="G93" t="b">
        <f t="shared" si="8"/>
        <v>1</v>
      </c>
    </row>
    <row r="94" spans="1:7" x14ac:dyDescent="0.25">
      <c r="A94" t="s">
        <v>109</v>
      </c>
      <c r="B94" s="5">
        <v>0</v>
      </c>
      <c r="C94" s="5">
        <v>0</v>
      </c>
      <c r="D94">
        <f>IF(_xll.AValue($A94,1)="Not Listed",0,IF(_xll.AValue($A94,1)="Unlimited",-1,_xll.AValue($A94,1)))</f>
        <v>0</v>
      </c>
      <c r="E94">
        <f>IF(_xll.AValue($A94,2)="Not Listed",0,IF(_xll.AValue($A94,2)="Unlimited",-1,_xll.AValue($A94,2)))</f>
        <v>0</v>
      </c>
      <c r="F94" t="b">
        <f t="shared" si="7"/>
        <v>1</v>
      </c>
      <c r="G94" t="b">
        <f t="shared" si="8"/>
        <v>1</v>
      </c>
    </row>
    <row r="95" spans="1:7" x14ac:dyDescent="0.25">
      <c r="A95" t="s">
        <v>35</v>
      </c>
      <c r="B95" s="5">
        <v>0</v>
      </c>
      <c r="C95" s="5">
        <v>0</v>
      </c>
      <c r="D95">
        <f>IF(_xll.AValue($A95,1)="Not Listed",0,IF(_xll.AValue($A95,1)="Unlimited",-1,_xll.AValue($A95,1)))</f>
        <v>0</v>
      </c>
      <c r="E95">
        <f>IF(_xll.AValue($A95,2)="Not Listed",0,IF(_xll.AValue($A95,2)="Unlimited",-1,_xll.AValue($A95,2)))</f>
        <v>0</v>
      </c>
      <c r="F95" t="b">
        <f t="shared" si="7"/>
        <v>1</v>
      </c>
      <c r="G95" t="b">
        <f t="shared" si="8"/>
        <v>1</v>
      </c>
    </row>
    <row r="96" spans="1:7" x14ac:dyDescent="0.25">
      <c r="A96" t="s">
        <v>154</v>
      </c>
      <c r="B96" s="5">
        <v>0</v>
      </c>
      <c r="C96" s="5">
        <v>0</v>
      </c>
      <c r="D96">
        <f>IF(_xll.AValue($A96,1)="Not Listed",0,IF(_xll.AValue($A96,1)="Unlimited",-1,_xll.AValue($A96,1)))</f>
        <v>0</v>
      </c>
      <c r="E96">
        <f>IF(_xll.AValue($A96,2)="Not Listed",0,IF(_xll.AValue($A96,2)="Unlimited",-1,_xll.AValue($A96,2)))</f>
        <v>0</v>
      </c>
      <c r="F96" t="b">
        <f t="shared" si="7"/>
        <v>1</v>
      </c>
      <c r="G96" t="b">
        <f t="shared" si="8"/>
        <v>1</v>
      </c>
    </row>
    <row r="97" spans="1:7" x14ac:dyDescent="0.25">
      <c r="A97" t="s">
        <v>139</v>
      </c>
      <c r="B97" s="5">
        <v>30</v>
      </c>
      <c r="C97" s="5">
        <v>3.0000000000000001E-3</v>
      </c>
      <c r="D97">
        <f>IF(_xll.AValue($A97,1)="Not Listed",0,IF(_xll.AValue($A97,1)="Unlimited",-1,_xll.AValue($A97,1)))</f>
        <v>30</v>
      </c>
      <c r="E97">
        <f>IF(_xll.AValue($A97,2)="Not Listed",0,IF(_xll.AValue($A97,2)="Unlimited",-1,_xll.AValue($A97,2)))</f>
        <v>3.0000000000000001E-3</v>
      </c>
      <c r="F97" t="b">
        <f t="shared" si="7"/>
        <v>1</v>
      </c>
      <c r="G97" t="b">
        <f t="shared" si="8"/>
        <v>1</v>
      </c>
    </row>
    <row r="98" spans="1:7" x14ac:dyDescent="0.25">
      <c r="A98" t="s">
        <v>135</v>
      </c>
      <c r="B98" s="5">
        <v>10</v>
      </c>
      <c r="C98" s="5">
        <v>1E-3</v>
      </c>
      <c r="D98">
        <f>IF(_xll.AValue($A98,1)="Not Listed",0,IF(_xll.AValue($A98,1)="Unlimited",-1,_xll.AValue($A98,1)))</f>
        <v>10</v>
      </c>
      <c r="E98">
        <f>IF(_xll.AValue($A98,2)="Not Listed",0,IF(_xll.AValue($A98,2)="Unlimited",-1,_xll.AValue($A98,2)))</f>
        <v>1E-3</v>
      </c>
      <c r="F98" t="b">
        <f t="shared" si="7"/>
        <v>1</v>
      </c>
      <c r="G98" t="b">
        <f t="shared" si="8"/>
        <v>1</v>
      </c>
    </row>
    <row r="99" spans="1:7" x14ac:dyDescent="0.25">
      <c r="A99" t="s">
        <v>116</v>
      </c>
      <c r="B99" s="5">
        <v>10</v>
      </c>
      <c r="C99" s="5">
        <v>1E-3</v>
      </c>
      <c r="D99">
        <f>IF(_xll.AValue($A99,1)="Not Listed",0,IF(_xll.AValue($A99,1)="Unlimited",-1,_xll.AValue($A99,1)))</f>
        <v>10</v>
      </c>
      <c r="E99">
        <f>IF(_xll.AValue($A99,2)="Not Listed",0,IF(_xll.AValue($A99,2)="Unlimited",-1,_xll.AValue($A99,2)))</f>
        <v>1E-3</v>
      </c>
      <c r="F99" t="b">
        <f t="shared" si="7"/>
        <v>1</v>
      </c>
      <c r="G99" t="b">
        <f t="shared" si="8"/>
        <v>1</v>
      </c>
    </row>
    <row r="100" spans="1:7" x14ac:dyDescent="0.25">
      <c r="A100" t="s">
        <v>101</v>
      </c>
      <c r="B100" s="5">
        <v>10</v>
      </c>
      <c r="C100" s="5">
        <v>1E-3</v>
      </c>
      <c r="D100">
        <f>IF(_xll.AValue($A100,1)="Not Listed",0,IF(_xll.AValue($A100,1)="Unlimited",-1,_xll.AValue($A100,1)))</f>
        <v>10</v>
      </c>
      <c r="E100">
        <f>IF(_xll.AValue($A100,2)="Not Listed",0,IF(_xll.AValue($A100,2)="Unlimited",-1,_xll.AValue($A100,2)))</f>
        <v>1E-3</v>
      </c>
      <c r="F100" t="b">
        <f t="shared" si="7"/>
        <v>1</v>
      </c>
      <c r="G100" t="b">
        <f t="shared" si="8"/>
        <v>1</v>
      </c>
    </row>
    <row r="101" spans="1:7" x14ac:dyDescent="0.25">
      <c r="A101" t="s">
        <v>84</v>
      </c>
      <c r="B101" s="5">
        <v>40</v>
      </c>
      <c r="C101" s="5">
        <v>0.06</v>
      </c>
      <c r="D101">
        <f>IF(_xll.AValue($A101,1)="Not Listed",0,IF(_xll.AValue($A101,1)="Unlimited",-1,_xll.AValue($A101,1)))</f>
        <v>40</v>
      </c>
      <c r="E101">
        <f>IF(_xll.AValue($A101,2)="Not Listed",0,IF(_xll.AValue($A101,2)="Unlimited",-1,_xll.AValue($A101,2)))</f>
        <v>0.06</v>
      </c>
      <c r="F101" t="b">
        <f t="shared" si="7"/>
        <v>1</v>
      </c>
      <c r="G101" t="b">
        <f t="shared" si="8"/>
        <v>1</v>
      </c>
    </row>
    <row r="102" spans="1:7" x14ac:dyDescent="0.25">
      <c r="A102" t="s">
        <v>81</v>
      </c>
      <c r="B102" s="5">
        <v>10</v>
      </c>
      <c r="C102" s="5">
        <v>1E-3</v>
      </c>
      <c r="D102">
        <f>IF(_xll.AValue($A102,1)="Not Listed",0,IF(_xll.AValue($A102,1)="Unlimited",-1,_xll.AValue($A102,1)))</f>
        <v>10</v>
      </c>
      <c r="E102">
        <f>IF(_xll.AValue($A102,2)="Not Listed",0,IF(_xll.AValue($A102,2)="Unlimited",-1,_xll.AValue($A102,2)))</f>
        <v>1E-3</v>
      </c>
      <c r="F102" t="b">
        <f t="shared" si="7"/>
        <v>1</v>
      </c>
      <c r="G102" t="b">
        <f t="shared" si="8"/>
        <v>1</v>
      </c>
    </row>
    <row r="103" spans="1:7" x14ac:dyDescent="0.25">
      <c r="A103" t="s">
        <v>262</v>
      </c>
      <c r="B103" s="5">
        <v>0</v>
      </c>
      <c r="C103" s="5">
        <v>0</v>
      </c>
      <c r="D103">
        <f>IF(_xll.AValue($A103,1)="Not Listed",0,IF(_xll.AValue($A103,1)="Unlimited",-1,_xll.AValue($A103,1)))</f>
        <v>0</v>
      </c>
      <c r="E103">
        <f>IF(_xll.AValue($A103,2)="Not Listed",0,IF(_xll.AValue($A103,2)="Unlimited",-1,_xll.AValue($A103,2)))</f>
        <v>0</v>
      </c>
      <c r="F103" t="b">
        <f t="shared" si="7"/>
        <v>1</v>
      </c>
      <c r="G103" t="b">
        <f t="shared" si="8"/>
        <v>1</v>
      </c>
    </row>
    <row r="104" spans="1:7" x14ac:dyDescent="0.25">
      <c r="A104" t="s">
        <v>123</v>
      </c>
      <c r="B104" s="5">
        <v>0.4</v>
      </c>
      <c r="C104" s="5">
        <v>7.0000000000000001E-3</v>
      </c>
      <c r="D104">
        <f>IF(_xll.AValue($A104,1)="Not Listed",0,IF(_xll.AValue($A104,1)="Unlimited",-1,_xll.AValue($A104,1)))</f>
        <v>0.4</v>
      </c>
      <c r="E104">
        <f>IF(_xll.AValue($A104,2)="Not Listed",0,IF(_xll.AValue($A104,2)="Unlimited",-1,_xll.AValue($A104,2)))</f>
        <v>7.0000000000000001E-3</v>
      </c>
      <c r="F104" t="b">
        <f t="shared" si="7"/>
        <v>1</v>
      </c>
      <c r="G104" t="b">
        <f t="shared" si="8"/>
        <v>1</v>
      </c>
    </row>
    <row r="105" spans="1:7" x14ac:dyDescent="0.25">
      <c r="A105" t="s">
        <v>107</v>
      </c>
      <c r="B105" s="5">
        <v>0.4</v>
      </c>
      <c r="C105" s="5">
        <v>0.02</v>
      </c>
      <c r="D105">
        <f>IF(_xll.AValue($A105,1)="Not Listed",0,IF(_xll.AValue($A105,1)="Unlimited",-1,_xll.AValue($A105,1)))</f>
        <v>0.4</v>
      </c>
      <c r="E105">
        <f>IF(_xll.AValue($A105,2)="Not Listed",0,IF(_xll.AValue($A105,2)="Unlimited",-1,_xll.AValue($A105,2)))</f>
        <v>0.02</v>
      </c>
      <c r="F105" t="b">
        <f t="shared" si="7"/>
        <v>1</v>
      </c>
      <c r="G105" t="b">
        <f t="shared" si="8"/>
        <v>1</v>
      </c>
    </row>
    <row r="106" spans="1:7" x14ac:dyDescent="0.25">
      <c r="A106" t="s">
        <v>91</v>
      </c>
      <c r="B106" s="5">
        <v>0.2</v>
      </c>
      <c r="C106" s="5">
        <v>4.0000000000000001E-3</v>
      </c>
      <c r="D106">
        <f>IF(_xll.AValue($A106,1)="Not Listed",0,IF(_xll.AValue($A106,1)="Unlimited",-1,_xll.AValue($A106,1)))</f>
        <v>0.2</v>
      </c>
      <c r="E106">
        <f>IF(_xll.AValue($A106,2)="Not Listed",0,IF(_xll.AValue($A106,2)="Unlimited",-1,_xll.AValue($A106,2)))</f>
        <v>4.0000000000000001E-3</v>
      </c>
      <c r="F106" t="b">
        <f t="shared" si="7"/>
        <v>1</v>
      </c>
      <c r="G106" t="b">
        <f t="shared" si="8"/>
        <v>1</v>
      </c>
    </row>
    <row r="107" spans="1:7" x14ac:dyDescent="0.25">
      <c r="A107" t="s">
        <v>33</v>
      </c>
      <c r="B107" s="5">
        <v>0.2</v>
      </c>
      <c r="C107" s="5">
        <v>3.0000000000000001E-3</v>
      </c>
      <c r="D107">
        <f>IF(_xll.AValue($A107,1)="Not Listed",0,IF(_xll.AValue($A107,1)="Unlimited",-1,_xll.AValue($A107,1)))</f>
        <v>0.2</v>
      </c>
      <c r="E107">
        <f>IF(_xll.AValue($A107,2)="Not Listed",0,IF(_xll.AValue($A107,2)="Unlimited",-1,_xll.AValue($A107,2)))</f>
        <v>3.0000000000000001E-3</v>
      </c>
      <c r="F107" t="b">
        <f t="shared" si="7"/>
        <v>1</v>
      </c>
      <c r="G107" t="b">
        <f t="shared" si="8"/>
        <v>1</v>
      </c>
    </row>
    <row r="108" spans="1:7" x14ac:dyDescent="0.25">
      <c r="A108" t="s">
        <v>104</v>
      </c>
      <c r="B108" s="5">
        <v>0.60000000000000009</v>
      </c>
      <c r="C108" s="5">
        <v>0.02</v>
      </c>
      <c r="D108">
        <f>IF(_xll.AValue($A108,1)="Not Listed",0,IF(_xll.AValue($A108,1)="Unlimited",-1,_xll.AValue($A108,1)))</f>
        <v>0.6</v>
      </c>
      <c r="E108">
        <f>IF(_xll.AValue($A108,2)="Not Listed",0,IF(_xll.AValue($A108,2)="Unlimited",-1,_xll.AValue($A108,2)))</f>
        <v>0.02</v>
      </c>
      <c r="F108" t="b">
        <f t="shared" si="7"/>
        <v>1</v>
      </c>
      <c r="G108" t="b">
        <f t="shared" si="8"/>
        <v>1</v>
      </c>
    </row>
    <row r="109" spans="1:7" x14ac:dyDescent="0.25">
      <c r="A109" t="s">
        <v>183</v>
      </c>
      <c r="B109" s="5">
        <v>0.5</v>
      </c>
      <c r="C109" s="5">
        <v>0.5</v>
      </c>
      <c r="D109">
        <f>IF(_xll.AValue($A109,1)="Not Listed",0,IF(_xll.AValue($A109,1)="Unlimited",-1,_xll.AValue($A109,1)))</f>
        <v>0.5</v>
      </c>
      <c r="E109">
        <f>IF(_xll.AValue($A109,2)="Not Listed",0,IF(_xll.AValue($A109,2)="Unlimited",-1,_xll.AValue($A109,2)))</f>
        <v>0.5</v>
      </c>
      <c r="F109" t="b">
        <f t="shared" si="7"/>
        <v>1</v>
      </c>
      <c r="G109" t="b">
        <f t="shared" si="8"/>
        <v>1</v>
      </c>
    </row>
    <row r="110" spans="1:7" x14ac:dyDescent="0.25">
      <c r="A110" t="s">
        <v>175</v>
      </c>
      <c r="B110" s="5">
        <v>0</v>
      </c>
      <c r="C110" s="5">
        <v>0</v>
      </c>
      <c r="D110">
        <f>IF(_xll.AValue($A110,1)="Not Listed",0,IF(_xll.AValue($A110,1)="Unlimited",-1,_xll.AValue($A110,1)))</f>
        <v>0</v>
      </c>
      <c r="E110">
        <f>IF(_xll.AValue($A110,2)="Not Listed",0,IF(_xll.AValue($A110,2)="Unlimited",-1,_xll.AValue($A110,2)))</f>
        <v>0</v>
      </c>
      <c r="F110" t="b">
        <f t="shared" si="7"/>
        <v>1</v>
      </c>
      <c r="G110" t="b">
        <f t="shared" si="8"/>
        <v>1</v>
      </c>
    </row>
    <row r="111" spans="1:7" x14ac:dyDescent="0.25">
      <c r="A111" t="s">
        <v>176</v>
      </c>
      <c r="B111" s="5">
        <v>2</v>
      </c>
      <c r="C111" s="5">
        <v>2</v>
      </c>
      <c r="D111">
        <f>IF(_xll.AValue($A111,1)="Not Listed",0,IF(_xll.AValue($A111,1)="Unlimited",-1,_xll.AValue($A111,1)))</f>
        <v>2</v>
      </c>
      <c r="E111">
        <f>IF(_xll.AValue($A111,2)="Not Listed",0,IF(_xll.AValue($A111,2)="Unlimited",-1,_xll.AValue($A111,2)))</f>
        <v>2</v>
      </c>
      <c r="F111" t="b">
        <f t="shared" si="7"/>
        <v>1</v>
      </c>
      <c r="G111" t="b">
        <f t="shared" si="8"/>
        <v>1</v>
      </c>
    </row>
    <row r="112" spans="1:7" x14ac:dyDescent="0.25">
      <c r="A112" t="s">
        <v>96</v>
      </c>
      <c r="B112" s="5">
        <v>0</v>
      </c>
      <c r="C112" s="5">
        <v>0</v>
      </c>
      <c r="D112">
        <f>IF(_xll.AValue($A112,1)="Not Listed",0,IF(_xll.AValue($A112,1)="Unlimited",-1,_xll.AValue($A112,1)))</f>
        <v>0</v>
      </c>
      <c r="E112">
        <f>IF(_xll.AValue($A112,2)="Not Listed",0,IF(_xll.AValue($A112,2)="Unlimited",-1,_xll.AValue($A112,2)))</f>
        <v>0</v>
      </c>
      <c r="F112" t="b">
        <f t="shared" si="7"/>
        <v>1</v>
      </c>
      <c r="G112" t="b">
        <f t="shared" si="8"/>
        <v>1</v>
      </c>
    </row>
    <row r="113" spans="1:7" x14ac:dyDescent="0.25">
      <c r="A113" t="s">
        <v>44</v>
      </c>
      <c r="B113" s="5">
        <v>0</v>
      </c>
      <c r="C113" s="5">
        <v>0</v>
      </c>
      <c r="D113">
        <f>IF(_xll.AValue($A113,1)="Not Listed",0,IF(_xll.AValue($A113,1)="Unlimited",-1,_xll.AValue($A113,1)))</f>
        <v>0</v>
      </c>
      <c r="E113">
        <f>IF(_xll.AValue($A113,2)="Not Listed",0,IF(_xll.AValue($A113,2)="Unlimited",-1,_xll.AValue($A113,2)))</f>
        <v>0</v>
      </c>
      <c r="F113" t="b">
        <f t="shared" si="7"/>
        <v>1</v>
      </c>
      <c r="G113" t="b">
        <f t="shared" si="8"/>
        <v>1</v>
      </c>
    </row>
    <row r="114" spans="1:7" x14ac:dyDescent="0.25">
      <c r="A114" t="s">
        <v>124</v>
      </c>
      <c r="B114" s="5">
        <v>0</v>
      </c>
      <c r="C114" s="5">
        <v>0</v>
      </c>
      <c r="D114">
        <f>IF(_xll.AValue($A114,1)="Not Listed",0,IF(_xll.AValue($A114,1)="Unlimited",-1,_xll.AValue($A114,1)))</f>
        <v>0</v>
      </c>
      <c r="E114">
        <f>IF(_xll.AValue($A114,2)="Not Listed",0,IF(_xll.AValue($A114,2)="Unlimited",-1,_xll.AValue($A114,2)))</f>
        <v>0</v>
      </c>
      <c r="F114" t="b">
        <f t="shared" si="7"/>
        <v>1</v>
      </c>
      <c r="G114" t="b">
        <f t="shared" si="8"/>
        <v>1</v>
      </c>
    </row>
    <row r="115" spans="1:7" x14ac:dyDescent="0.25">
      <c r="A115" t="s">
        <v>108</v>
      </c>
      <c r="B115" s="5">
        <v>0</v>
      </c>
      <c r="C115" s="5">
        <v>0</v>
      </c>
      <c r="D115">
        <f>IF(_xll.AValue($A115,1)="Not Listed",0,IF(_xll.AValue($A115,1)="Unlimited",-1,_xll.AValue($A115,1)))</f>
        <v>0</v>
      </c>
      <c r="E115">
        <f>IF(_xll.AValue($A115,2)="Not Listed",0,IF(_xll.AValue($A115,2)="Unlimited",-1,_xll.AValue($A115,2)))</f>
        <v>0</v>
      </c>
      <c r="F115" t="b">
        <f t="shared" si="7"/>
        <v>1</v>
      </c>
      <c r="G115" t="b">
        <f t="shared" si="8"/>
        <v>1</v>
      </c>
    </row>
    <row r="116" spans="1:7" x14ac:dyDescent="0.25">
      <c r="A116" t="s">
        <v>34</v>
      </c>
      <c r="B116" s="5">
        <v>0.30000000000000004</v>
      </c>
      <c r="C116" s="5">
        <v>4.0000000000000001E-3</v>
      </c>
      <c r="D116">
        <f>IF(_xll.AValue($A116,1)="Not Listed",0,IF(_xll.AValue($A116,1)="Unlimited",-1,_xll.AValue($A116,1)))</f>
        <v>0.3</v>
      </c>
      <c r="E116">
        <f>IF(_xll.AValue($A116,2)="Not Listed",0,IF(_xll.AValue($A116,2)="Unlimited",-1,_xll.AValue($A116,2)))</f>
        <v>4.0000000000000001E-3</v>
      </c>
      <c r="F116" t="b">
        <f t="shared" si="7"/>
        <v>1</v>
      </c>
      <c r="G116" t="b">
        <f t="shared" si="8"/>
        <v>1</v>
      </c>
    </row>
    <row r="117" spans="1:7" x14ac:dyDescent="0.25">
      <c r="A117" t="s">
        <v>174</v>
      </c>
      <c r="B117" s="5">
        <v>0.2</v>
      </c>
      <c r="C117" s="5">
        <v>0.2</v>
      </c>
      <c r="D117">
        <f>IF(_xll.AValue($A117,1)="Not Listed",0,IF(_xll.AValue($A117,1)="Unlimited",-1,_xll.AValue($A117,1)))</f>
        <v>0.2</v>
      </c>
      <c r="E117">
        <f>IF(_xll.AValue($A117,2)="Not Listed",0,IF(_xll.AValue($A117,2)="Unlimited",-1,_xll.AValue($A117,2)))</f>
        <v>0.2</v>
      </c>
      <c r="F117" t="b">
        <f t="shared" si="7"/>
        <v>1</v>
      </c>
      <c r="G117" t="b">
        <f t="shared" si="8"/>
        <v>1</v>
      </c>
    </row>
    <row r="118" spans="1:7" x14ac:dyDescent="0.25">
      <c r="A118" t="s">
        <v>200</v>
      </c>
      <c r="B118" s="5">
        <v>40</v>
      </c>
      <c r="C118" s="5">
        <v>3</v>
      </c>
      <c r="D118">
        <f>IF(_xll.AValue($A118,1)="Not Listed",0,IF(_xll.AValue($A118,1)="Unlimited",-1,_xll.AValue($A118,1)))</f>
        <v>40</v>
      </c>
      <c r="E118">
        <f>IF(_xll.AValue($A118,2)="Not Listed",0,IF(_xll.AValue($A118,2)="Unlimited",-1,_xll.AValue($A118,2)))</f>
        <v>3</v>
      </c>
      <c r="F118" t="b">
        <f t="shared" si="7"/>
        <v>1</v>
      </c>
      <c r="G118" t="b">
        <f t="shared" si="8"/>
        <v>1</v>
      </c>
    </row>
    <row r="119" spans="1:7" x14ac:dyDescent="0.25">
      <c r="A119" t="s">
        <v>165</v>
      </c>
      <c r="B119" s="5">
        <v>2</v>
      </c>
      <c r="C119" s="5">
        <v>1</v>
      </c>
      <c r="D119">
        <f>IF(_xll.AValue($A119,1)="Not Listed",0,IF(_xll.AValue($A119,1)="Unlimited",-1,_xll.AValue($A119,1)))</f>
        <v>2</v>
      </c>
      <c r="E119">
        <f>IF(_xll.AValue($A119,2)="Not Listed",0,IF(_xll.AValue($A119,2)="Unlimited",-1,_xll.AValue($A119,2)))</f>
        <v>1</v>
      </c>
      <c r="F119" t="b">
        <f t="shared" si="7"/>
        <v>1</v>
      </c>
      <c r="G119" t="b">
        <f t="shared" si="8"/>
        <v>1</v>
      </c>
    </row>
    <row r="120" spans="1:7" x14ac:dyDescent="0.25">
      <c r="A120" t="s">
        <v>161</v>
      </c>
      <c r="B120" s="5">
        <v>0.4</v>
      </c>
      <c r="C120" s="5">
        <v>0.4</v>
      </c>
      <c r="D120">
        <f>IF(_xll.AValue($A120,1)="Not Listed",0,IF(_xll.AValue($A120,1)="Unlimited",-1,_xll.AValue($A120,1)))</f>
        <v>0.4</v>
      </c>
      <c r="E120">
        <f>IF(_xll.AValue($A120,2)="Not Listed",0,IF(_xll.AValue($A120,2)="Unlimited",-1,_xll.AValue($A120,2)))</f>
        <v>0.4</v>
      </c>
      <c r="F120" t="b">
        <f t="shared" si="7"/>
        <v>1</v>
      </c>
      <c r="G120" t="b">
        <f t="shared" si="8"/>
        <v>1</v>
      </c>
    </row>
    <row r="121" spans="1:7" x14ac:dyDescent="0.25">
      <c r="A121" t="s">
        <v>162</v>
      </c>
      <c r="B121" s="5">
        <v>0</v>
      </c>
      <c r="C121" s="5">
        <v>0</v>
      </c>
      <c r="D121">
        <f>IF(_xll.AValue($A121,1)="Not Listed",0,IF(_xll.AValue($A121,1)="Unlimited",-1,_xll.AValue($A121,1)))</f>
        <v>0</v>
      </c>
      <c r="E121">
        <f>IF(_xll.AValue($A121,2)="Not Listed",0,IF(_xll.AValue($A121,2)="Unlimited",-1,_xll.AValue($A121,2)))</f>
        <v>0</v>
      </c>
      <c r="F121" t="b">
        <f t="shared" si="7"/>
        <v>1</v>
      </c>
      <c r="G121" t="b">
        <f t="shared" si="8"/>
        <v>1</v>
      </c>
    </row>
    <row r="122" spans="1:7" x14ac:dyDescent="0.25">
      <c r="A122" t="s">
        <v>185</v>
      </c>
      <c r="B122" s="5">
        <v>40</v>
      </c>
      <c r="C122" s="5">
        <v>2</v>
      </c>
      <c r="D122">
        <f>IF(_xll.AValue($A122,1)="Not Listed",0,IF(_xll.AValue($A122,1)="Unlimited",-1,_xll.AValue($A122,1)))</f>
        <v>40</v>
      </c>
      <c r="E122">
        <f>IF(_xll.AValue($A122,2)="Not Listed",0,IF(_xll.AValue($A122,2)="Unlimited",-1,_xll.AValue($A122,2)))</f>
        <v>2</v>
      </c>
      <c r="F122" t="b">
        <f t="shared" si="7"/>
        <v>1</v>
      </c>
      <c r="G122" t="b">
        <f t="shared" si="8"/>
        <v>1</v>
      </c>
    </row>
    <row r="123" spans="1:7" x14ac:dyDescent="0.25">
      <c r="A123" t="s">
        <v>152</v>
      </c>
      <c r="B123" s="5">
        <v>0</v>
      </c>
      <c r="C123" s="5">
        <v>0</v>
      </c>
      <c r="D123">
        <f>IF(_xll.AValue($A123,1)="Not Listed",0,IF(_xll.AValue($A123,1)="Unlimited",-1,_xll.AValue($A123,1)))</f>
        <v>0</v>
      </c>
      <c r="E123">
        <f>IF(_xll.AValue($A123,2)="Not Listed",0,IF(_xll.AValue($A123,2)="Unlimited",-1,_xll.AValue($A123,2)))</f>
        <v>0</v>
      </c>
      <c r="F123" t="b">
        <f t="shared" si="7"/>
        <v>1</v>
      </c>
      <c r="G123" t="b">
        <f t="shared" si="8"/>
        <v>1</v>
      </c>
    </row>
    <row r="124" spans="1:7" x14ac:dyDescent="0.25">
      <c r="A124" t="s">
        <v>150</v>
      </c>
      <c r="B124" s="5">
        <v>-1</v>
      </c>
      <c r="C124" s="5">
        <v>-1</v>
      </c>
      <c r="D124">
        <f>IF(_xll.AValue($A124,1)="Not Listed",0,IF(_xll.AValue($A124,1)="Unlimited",-1,_xll.AValue($A124,1)))</f>
        <v>-1</v>
      </c>
      <c r="E124">
        <f>IF(_xll.AValue($A124,2)="Not Listed",0,IF(_xll.AValue($A124,2)="Unlimited",-1,_xll.AValue($A124,2)))</f>
        <v>-1</v>
      </c>
      <c r="F124" t="b">
        <f t="shared" si="7"/>
        <v>1</v>
      </c>
      <c r="G124" t="b">
        <f t="shared" si="8"/>
        <v>1</v>
      </c>
    </row>
    <row r="125" spans="1:7" x14ac:dyDescent="0.25">
      <c r="A125" t="s">
        <v>146</v>
      </c>
      <c r="B125" s="5">
        <v>0</v>
      </c>
      <c r="C125" s="5">
        <v>0</v>
      </c>
      <c r="D125">
        <f>IF(_xll.AValue($A125,1)="Not Listed",0,IF(_xll.AValue($A125,1)="Unlimited",-1,_xll.AValue($A125,1)))</f>
        <v>0</v>
      </c>
      <c r="E125">
        <f>IF(_xll.AValue($A125,2)="Not Listed",0,IF(_xll.AValue($A125,2)="Unlimited",-1,_xll.AValue($A125,2)))</f>
        <v>0</v>
      </c>
      <c r="F125" t="b">
        <f t="shared" si="7"/>
        <v>1</v>
      </c>
      <c r="G125" t="b">
        <f t="shared" si="8"/>
        <v>1</v>
      </c>
    </row>
    <row r="126" spans="1:7" x14ac:dyDescent="0.25">
      <c r="A126" t="s">
        <v>148</v>
      </c>
      <c r="B126" s="5">
        <v>40</v>
      </c>
      <c r="C126" s="5">
        <v>10</v>
      </c>
      <c r="D126">
        <f>IF(_xll.AValue($A126,1)="Not Listed",0,IF(_xll.AValue($A126,1)="Unlimited",-1,_xll.AValue($A126,1)))</f>
        <v>40</v>
      </c>
      <c r="E126">
        <f>IF(_xll.AValue($A126,2)="Not Listed",0,IF(_xll.AValue($A126,2)="Unlimited",-1,_xll.AValue($A126,2)))</f>
        <v>10</v>
      </c>
      <c r="F126" t="b">
        <f t="shared" si="7"/>
        <v>1</v>
      </c>
      <c r="G126" t="b">
        <f t="shared" si="8"/>
        <v>1</v>
      </c>
    </row>
    <row r="127" spans="1:7" x14ac:dyDescent="0.25">
      <c r="A127" t="s">
        <v>169</v>
      </c>
      <c r="B127" s="5">
        <v>0</v>
      </c>
      <c r="C127" s="5">
        <v>0</v>
      </c>
      <c r="D127">
        <f>IF(_xll.AValue($A127,1)="Not Listed",0,IF(_xll.AValue($A127,1)="Unlimited",-1,_xll.AValue($A127,1)))</f>
        <v>0</v>
      </c>
      <c r="E127">
        <f>IF(_xll.AValue($A127,2)="Not Listed",0,IF(_xll.AValue($A127,2)="Unlimited",-1,_xll.AValue($A127,2)))</f>
        <v>0</v>
      </c>
      <c r="F127" t="b">
        <f t="shared" si="7"/>
        <v>1</v>
      </c>
      <c r="G127" t="b">
        <f t="shared" si="8"/>
        <v>1</v>
      </c>
    </row>
    <row r="128" spans="1:7" x14ac:dyDescent="0.25">
      <c r="A128" t="s">
        <v>170</v>
      </c>
      <c r="B128" s="5">
        <v>40</v>
      </c>
      <c r="C128" s="5">
        <v>0.9</v>
      </c>
      <c r="D128">
        <f>IF(_xll.AValue($A128,1)="Not Listed",0,IF(_xll.AValue($A128,1)="Unlimited",-1,_xll.AValue($A128,1)))</f>
        <v>40</v>
      </c>
      <c r="E128">
        <f>IF(_xll.AValue($A128,2)="Not Listed",0,IF(_xll.AValue($A128,2)="Unlimited",-1,_xll.AValue($A128,2)))</f>
        <v>0.9</v>
      </c>
      <c r="F128" t="b">
        <f t="shared" si="7"/>
        <v>1</v>
      </c>
      <c r="G128" t="b">
        <f t="shared" si="8"/>
        <v>1</v>
      </c>
    </row>
    <row r="129" spans="1:7" x14ac:dyDescent="0.25">
      <c r="A129" t="s">
        <v>163</v>
      </c>
      <c r="B129" s="5">
        <v>0.60000000000000009</v>
      </c>
      <c r="C129" s="5">
        <v>0.4</v>
      </c>
      <c r="D129">
        <f>IF(_xll.AValue($A129,1)="Not Listed",0,IF(_xll.AValue($A129,1)="Unlimited",-1,_xll.AValue($A129,1)))</f>
        <v>0.6</v>
      </c>
      <c r="E129">
        <f>IF(_xll.AValue($A129,2)="Not Listed",0,IF(_xll.AValue($A129,2)="Unlimited",-1,_xll.AValue($A129,2)))</f>
        <v>0.4</v>
      </c>
      <c r="F129" t="b">
        <f t="shared" si="7"/>
        <v>1</v>
      </c>
      <c r="G129" t="b">
        <f t="shared" si="8"/>
        <v>1</v>
      </c>
    </row>
    <row r="130" spans="1:7" x14ac:dyDescent="0.25">
      <c r="A130" t="s">
        <v>181</v>
      </c>
      <c r="B130" s="5">
        <v>0.30000000000000004</v>
      </c>
      <c r="C130" s="5">
        <v>0.30000000000000004</v>
      </c>
      <c r="D130">
        <f>IF(_xll.AValue($A130,1)="Not Listed",0,IF(_xll.AValue($A130,1)="Unlimited",-1,_xll.AValue($A130,1)))</f>
        <v>0.3</v>
      </c>
      <c r="E130">
        <f>IF(_xll.AValue($A130,2)="Not Listed",0,IF(_xll.AValue($A130,2)="Unlimited",-1,_xll.AValue($A130,2)))</f>
        <v>0.3</v>
      </c>
      <c r="F130" t="b">
        <f t="shared" si="7"/>
        <v>1</v>
      </c>
      <c r="G130" t="b">
        <f t="shared" si="8"/>
        <v>1</v>
      </c>
    </row>
    <row r="131" spans="1:7" x14ac:dyDescent="0.25">
      <c r="A131" t="s">
        <v>177</v>
      </c>
      <c r="B131" s="5">
        <v>40</v>
      </c>
      <c r="C131" s="5">
        <v>0.9</v>
      </c>
      <c r="D131">
        <f>IF(_xll.AValue($A131,1)="Not Listed",0,IF(_xll.AValue($A131,1)="Unlimited",-1,_xll.AValue($A131,1)))</f>
        <v>40</v>
      </c>
      <c r="E131">
        <f>IF(_xll.AValue($A131,2)="Not Listed",0,IF(_xll.AValue($A131,2)="Unlimited",-1,_xll.AValue($A131,2)))</f>
        <v>0.9</v>
      </c>
      <c r="F131" t="b">
        <f t="shared" si="7"/>
        <v>1</v>
      </c>
      <c r="G131" t="b">
        <f t="shared" si="8"/>
        <v>1</v>
      </c>
    </row>
    <row r="132" spans="1:7" x14ac:dyDescent="0.25">
      <c r="A132" t="s">
        <v>178</v>
      </c>
      <c r="B132" s="5">
        <v>10</v>
      </c>
      <c r="C132" s="5">
        <v>4</v>
      </c>
      <c r="D132">
        <f>IF(_xll.AValue($A132,1)="Not Listed",0,IF(_xll.AValue($A132,1)="Unlimited",-1,_xll.AValue($A132,1)))</f>
        <v>10</v>
      </c>
      <c r="E132">
        <f>IF(_xll.AValue($A132,2)="Not Listed",0,IF(_xll.AValue($A132,2)="Unlimited",-1,_xll.AValue($A132,2)))</f>
        <v>4</v>
      </c>
      <c r="F132" t="b">
        <f t="shared" si="7"/>
        <v>1</v>
      </c>
      <c r="G132" t="b">
        <f t="shared" si="8"/>
        <v>1</v>
      </c>
    </row>
    <row r="133" spans="1:7" x14ac:dyDescent="0.25">
      <c r="A133" t="s">
        <v>166</v>
      </c>
      <c r="B133" s="5">
        <v>20</v>
      </c>
      <c r="C133" s="5">
        <v>0.9</v>
      </c>
      <c r="D133">
        <f>IF(_xll.AValue($A133,1)="Not Listed",0,IF(_xll.AValue($A133,1)="Unlimited",-1,_xll.AValue($A133,1)))</f>
        <v>20</v>
      </c>
      <c r="E133">
        <f>IF(_xll.AValue($A133,2)="Not Listed",0,IF(_xll.AValue($A133,2)="Unlimited",-1,_xll.AValue($A133,2)))</f>
        <v>0.9</v>
      </c>
      <c r="F133" t="b">
        <f t="shared" si="7"/>
        <v>1</v>
      </c>
      <c r="G133" t="b">
        <f t="shared" si="8"/>
        <v>1</v>
      </c>
    </row>
    <row r="134" spans="1:7" x14ac:dyDescent="0.25">
      <c r="A134" t="s">
        <v>121</v>
      </c>
      <c r="B134" s="5">
        <v>10</v>
      </c>
      <c r="C134" s="5">
        <v>5.0000000000000001E-3</v>
      </c>
      <c r="D134">
        <f>IF(_xll.AValue($A134,1)="Not Listed",0,IF(_xll.AValue($A134,1)="Unlimited",-1,_xll.AValue($A134,1)))</f>
        <v>10</v>
      </c>
      <c r="E134">
        <f>IF(_xll.AValue($A134,2)="Not Listed",0,IF(_xll.AValue($A134,2)="Unlimited",-1,_xll.AValue($A134,2)))</f>
        <v>5.0000000000000001E-3</v>
      </c>
      <c r="F134" t="b">
        <f t="shared" si="7"/>
        <v>1</v>
      </c>
      <c r="G134" t="b">
        <f t="shared" si="8"/>
        <v>1</v>
      </c>
    </row>
    <row r="135" spans="1:7" x14ac:dyDescent="0.25">
      <c r="A135" t="s">
        <v>106</v>
      </c>
      <c r="B135" s="5">
        <v>0.5</v>
      </c>
      <c r="C135" s="5">
        <v>1E-3</v>
      </c>
      <c r="D135">
        <f>IF(_xll.AValue($A135,1)="Not Listed",0,IF(_xll.AValue($A135,1)="Unlimited",-1,_xll.AValue($A135,1)))</f>
        <v>0.5</v>
      </c>
      <c r="E135">
        <f>IF(_xll.AValue($A135,2)="Not Listed",0,IF(_xll.AValue($A135,2)="Unlimited",-1,_xll.AValue($A135,2)))</f>
        <v>1E-3</v>
      </c>
      <c r="F135" t="b">
        <f t="shared" si="7"/>
        <v>1</v>
      </c>
      <c r="G135" t="b">
        <f t="shared" si="8"/>
        <v>1</v>
      </c>
    </row>
    <row r="136" spans="1:7" x14ac:dyDescent="0.25">
      <c r="A136" t="s">
        <v>90</v>
      </c>
      <c r="B136" s="5">
        <v>5</v>
      </c>
      <c r="C136" s="5">
        <v>5.0000000000000001E-4</v>
      </c>
      <c r="D136">
        <f>IF(_xll.AValue($A136,1)="Not Listed",0,IF(_xll.AValue($A136,1)="Unlimited",-1,_xll.AValue($A136,1)))</f>
        <v>5</v>
      </c>
      <c r="E136">
        <f>IF(_xll.AValue($A136,2)="Not Listed",0,IF(_xll.AValue($A136,2)="Unlimited",-1,_xll.AValue($A136,2)))</f>
        <v>5.0000000000000001E-4</v>
      </c>
      <c r="F136" t="b">
        <f t="shared" ref="F136:F157" si="9">B136=D136</f>
        <v>1</v>
      </c>
      <c r="G136" t="b">
        <f t="shared" ref="G136:G157" si="10">C136=E136</f>
        <v>1</v>
      </c>
    </row>
    <row r="137" spans="1:7" x14ac:dyDescent="0.25">
      <c r="A137" t="s">
        <v>32</v>
      </c>
      <c r="B137" s="5">
        <v>10</v>
      </c>
      <c r="C137" s="5">
        <v>1E-3</v>
      </c>
      <c r="D137">
        <f>IF(_xll.AValue($A137,1)="Not Listed",0,IF(_xll.AValue($A137,1)="Unlimited",-1,_xll.AValue($A137,1)))</f>
        <v>10</v>
      </c>
      <c r="E137">
        <f>IF(_xll.AValue($A137,2)="Not Listed",0,IF(_xll.AValue($A137,2)="Unlimited",-1,_xll.AValue($A137,2)))</f>
        <v>1E-3</v>
      </c>
      <c r="F137" t="b">
        <f t="shared" si="9"/>
        <v>1</v>
      </c>
      <c r="G137" t="b">
        <f t="shared" si="10"/>
        <v>1</v>
      </c>
    </row>
    <row r="138" spans="1:7" x14ac:dyDescent="0.25">
      <c r="A138" t="s">
        <v>118</v>
      </c>
      <c r="B138" s="5">
        <v>40</v>
      </c>
      <c r="C138" s="5">
        <v>0.02</v>
      </c>
      <c r="D138">
        <f>IF(_xll.AValue($A138,1)="Not Listed",0,IF(_xll.AValue($A138,1)="Unlimited",-1,_xll.AValue($A138,1)))</f>
        <v>40</v>
      </c>
      <c r="E138">
        <f>IF(_xll.AValue($A138,2)="Not Listed",0,IF(_xll.AValue($A138,2)="Unlimited",-1,_xll.AValue($A138,2)))</f>
        <v>0.02</v>
      </c>
      <c r="F138" t="b">
        <f t="shared" si="9"/>
        <v>1</v>
      </c>
      <c r="G138" t="b">
        <f t="shared" si="10"/>
        <v>1</v>
      </c>
    </row>
    <row r="139" spans="1:7" x14ac:dyDescent="0.25">
      <c r="A139" t="s">
        <v>103</v>
      </c>
      <c r="B139" s="5">
        <v>-1</v>
      </c>
      <c r="C139" s="5">
        <v>-1</v>
      </c>
      <c r="D139">
        <f>IF(_xll.AValue($A139,1)="Not Listed",0,IF(_xll.AValue($A139,1)="Unlimited",-1,_xll.AValue($A139,1)))</f>
        <v>-1</v>
      </c>
      <c r="E139">
        <f>IF(_xll.AValue($A139,2)="Not Listed",0,IF(_xll.AValue($A139,2)="Unlimited",-1,_xll.AValue($A139,2)))</f>
        <v>-1</v>
      </c>
      <c r="F139" t="b">
        <f t="shared" si="9"/>
        <v>1</v>
      </c>
      <c r="G139" t="b">
        <f t="shared" si="10"/>
        <v>1</v>
      </c>
    </row>
    <row r="140" spans="1:7" x14ac:dyDescent="0.25">
      <c r="A140" t="s">
        <v>29</v>
      </c>
      <c r="B140" s="5">
        <v>0.30000000000000004</v>
      </c>
      <c r="C140" s="5">
        <v>0.30000000000000004</v>
      </c>
      <c r="D140">
        <f>IF(_xll.AValue($A140,1)="Not Listed",0,IF(_xll.AValue($A140,1)="Unlimited",-1,_xll.AValue($A140,1)))</f>
        <v>0.3</v>
      </c>
      <c r="E140">
        <f>IF(_xll.AValue($A140,2)="Not Listed",0,IF(_xll.AValue($A140,2)="Unlimited",-1,_xll.AValue($A140,2)))</f>
        <v>0.3</v>
      </c>
      <c r="F140" t="b">
        <f t="shared" si="9"/>
        <v>1</v>
      </c>
      <c r="G140" t="b">
        <f t="shared" si="10"/>
        <v>1</v>
      </c>
    </row>
    <row r="141" spans="1:7" x14ac:dyDescent="0.25">
      <c r="A141" t="s">
        <v>45</v>
      </c>
      <c r="B141" s="5">
        <v>0</v>
      </c>
      <c r="C141" s="5">
        <v>0</v>
      </c>
      <c r="D141">
        <f>IF(_xll.AValue($A141,1)="Not Listed",0,IF(_xll.AValue($A141,1)="Unlimited",-1,_xll.AValue($A141,1)))</f>
        <v>0</v>
      </c>
      <c r="E141">
        <f>IF(_xll.AValue($A141,2)="Not Listed",0,IF(_xll.AValue($A141,2)="Unlimited",-1,_xll.AValue($A141,2)))</f>
        <v>0</v>
      </c>
      <c r="F141" t="b">
        <f t="shared" si="9"/>
        <v>1</v>
      </c>
      <c r="G141" t="b">
        <f t="shared" si="10"/>
        <v>1</v>
      </c>
    </row>
    <row r="142" spans="1:7" x14ac:dyDescent="0.25">
      <c r="A142" t="s">
        <v>129</v>
      </c>
      <c r="B142" s="5">
        <v>0</v>
      </c>
      <c r="C142" s="5">
        <v>0</v>
      </c>
      <c r="D142">
        <f>IF(_xll.AValue($A142,1)="Not Listed",0,IF(_xll.AValue($A142,1)="Unlimited",-1,_xll.AValue($A142,1)))</f>
        <v>0</v>
      </c>
      <c r="E142">
        <f>IF(_xll.AValue($A142,2)="Not Listed",0,IF(_xll.AValue($A142,2)="Unlimited",-1,_xll.AValue($A142,2)))</f>
        <v>0</v>
      </c>
      <c r="F142" t="b">
        <f t="shared" si="9"/>
        <v>1</v>
      </c>
      <c r="G142" t="b">
        <f t="shared" si="10"/>
        <v>1</v>
      </c>
    </row>
    <row r="143" spans="1:7" x14ac:dyDescent="0.25">
      <c r="A143" t="s">
        <v>113</v>
      </c>
      <c r="B143" s="5">
        <v>0</v>
      </c>
      <c r="C143" s="5">
        <v>0</v>
      </c>
      <c r="D143">
        <f>IF(_xll.AValue($A143,1)="Not Listed",0,IF(_xll.AValue($A143,1)="Unlimited",-1,_xll.AValue($A143,1)))</f>
        <v>0</v>
      </c>
      <c r="E143">
        <f>IF(_xll.AValue($A143,2)="Not Listed",0,IF(_xll.AValue($A143,2)="Unlimited",-1,_xll.AValue($A143,2)))</f>
        <v>0</v>
      </c>
      <c r="F143" t="b">
        <f t="shared" si="9"/>
        <v>1</v>
      </c>
      <c r="G143" t="b">
        <f t="shared" si="10"/>
        <v>1</v>
      </c>
    </row>
    <row r="144" spans="1:7" x14ac:dyDescent="0.25">
      <c r="A144" t="s">
        <v>98</v>
      </c>
      <c r="B144" s="5">
        <v>0</v>
      </c>
      <c r="C144" s="5">
        <v>0</v>
      </c>
      <c r="D144">
        <f>IF(_xll.AValue($A144,1)="Not Listed",0,IF(_xll.AValue($A144,1)="Unlimited",-1,_xll.AValue($A144,1)))</f>
        <v>0</v>
      </c>
      <c r="E144">
        <f>IF(_xll.AValue($A144,2)="Not Listed",0,IF(_xll.AValue($A144,2)="Unlimited",-1,_xll.AValue($A144,2)))</f>
        <v>0</v>
      </c>
      <c r="F144" t="b">
        <f t="shared" si="9"/>
        <v>1</v>
      </c>
      <c r="G144" t="b">
        <f t="shared" si="10"/>
        <v>1</v>
      </c>
    </row>
    <row r="145" spans="1:7" x14ac:dyDescent="0.25">
      <c r="A145" t="s">
        <v>46</v>
      </c>
      <c r="B145" s="5">
        <v>0</v>
      </c>
      <c r="C145" s="5">
        <v>0</v>
      </c>
      <c r="D145">
        <f>IF(_xll.AValue($A145,1)="Not Listed",0,IF(_xll.AValue($A145,1)="Unlimited",-1,_xll.AValue($A145,1)))</f>
        <v>0</v>
      </c>
      <c r="E145">
        <f>IF(_xll.AValue($A145,2)="Not Listed",0,IF(_xll.AValue($A145,2)="Unlimited",-1,_xll.AValue($A145,2)))</f>
        <v>0</v>
      </c>
      <c r="F145" t="b">
        <f t="shared" si="9"/>
        <v>1</v>
      </c>
      <c r="G145" t="b">
        <f t="shared" si="10"/>
        <v>1</v>
      </c>
    </row>
    <row r="146" spans="1:7" x14ac:dyDescent="0.25">
      <c r="A146" t="s">
        <v>140</v>
      </c>
      <c r="B146" s="5">
        <v>10</v>
      </c>
      <c r="C146" s="5">
        <v>1E-3</v>
      </c>
      <c r="D146">
        <f>IF(_xll.AValue($A146,1)="Not Listed",0,IF(_xll.AValue($A146,1)="Unlimited",-1,_xll.AValue($A146,1)))</f>
        <v>10</v>
      </c>
      <c r="E146">
        <f>IF(_xll.AValue($A146,2)="Not Listed",0,IF(_xll.AValue($A146,2)="Unlimited",-1,_xll.AValue($A146,2)))</f>
        <v>1E-3</v>
      </c>
      <c r="F146" t="b">
        <f t="shared" si="9"/>
        <v>1</v>
      </c>
      <c r="G146" t="b">
        <f t="shared" si="10"/>
        <v>1</v>
      </c>
    </row>
    <row r="147" spans="1:7" x14ac:dyDescent="0.25">
      <c r="A147" t="s">
        <v>89</v>
      </c>
      <c r="B147" s="5">
        <v>40</v>
      </c>
      <c r="C147" s="5">
        <v>6.0000000000000001E-3</v>
      </c>
      <c r="D147">
        <f>IF(_xll.AValue($A147,1)="Not Listed",0,IF(_xll.AValue($A147,1)="Unlimited",-1,_xll.AValue($A147,1)))</f>
        <v>40</v>
      </c>
      <c r="E147">
        <f>IF(_xll.AValue($A147,2)="Not Listed",0,IF(_xll.AValue($A147,2)="Unlimited",-1,_xll.AValue($A147,2)))</f>
        <v>6.0000000000000001E-3</v>
      </c>
      <c r="F147" t="b">
        <f t="shared" si="9"/>
        <v>1</v>
      </c>
      <c r="G147" t="b">
        <f t="shared" si="10"/>
        <v>1</v>
      </c>
    </row>
    <row r="148" spans="1:7" x14ac:dyDescent="0.25">
      <c r="A148" t="s">
        <v>31</v>
      </c>
      <c r="B148" s="5">
        <v>40</v>
      </c>
      <c r="C148" s="5">
        <v>6.0000000000000001E-3</v>
      </c>
      <c r="D148">
        <f>IF(_xll.AValue($A148,1)="Not Listed",0,IF(_xll.AValue($A148,1)="Unlimited",-1,_xll.AValue($A148,1)))</f>
        <v>40</v>
      </c>
      <c r="E148">
        <f>IF(_xll.AValue($A148,2)="Not Listed",0,IF(_xll.AValue($A148,2)="Unlimited",-1,_xll.AValue($A148,2)))</f>
        <v>6.0000000000000001E-3</v>
      </c>
      <c r="F148" t="b">
        <f t="shared" si="9"/>
        <v>1</v>
      </c>
      <c r="G148" t="b">
        <f t="shared" si="10"/>
        <v>1</v>
      </c>
    </row>
    <row r="149" spans="1:7" x14ac:dyDescent="0.25">
      <c r="A149" t="s">
        <v>117</v>
      </c>
      <c r="B149" s="5">
        <v>-1</v>
      </c>
      <c r="C149" s="5">
        <v>-1</v>
      </c>
      <c r="D149">
        <f>IF(_xll.AValue($A149,1)="Not Listed",0,IF(_xll.AValue($A149,1)="Unlimited",-1,_xll.AValue($A149,1)))</f>
        <v>-1</v>
      </c>
      <c r="E149">
        <f>IF(_xll.AValue($A149,2)="Not Listed",0,IF(_xll.AValue($A149,2)="Unlimited",-1,_xll.AValue($A149,2)))</f>
        <v>-1</v>
      </c>
      <c r="F149" t="b">
        <f t="shared" si="9"/>
        <v>1</v>
      </c>
      <c r="G149" t="b">
        <f t="shared" si="10"/>
        <v>1</v>
      </c>
    </row>
    <row r="150" spans="1:7" x14ac:dyDescent="0.25">
      <c r="A150" t="s">
        <v>102</v>
      </c>
      <c r="B150" s="5">
        <v>40</v>
      </c>
      <c r="C150" s="5">
        <v>6.0000000000000001E-3</v>
      </c>
      <c r="D150">
        <f>IF(_xll.AValue($A150,1)="Not Listed",0,IF(_xll.AValue($A150,1)="Unlimited",-1,_xll.AValue($A150,1)))</f>
        <v>40</v>
      </c>
      <c r="E150">
        <f>IF(_xll.AValue($A150,2)="Not Listed",0,IF(_xll.AValue($A150,2)="Unlimited",-1,_xll.AValue($A150,2)))</f>
        <v>6.0000000000000001E-3</v>
      </c>
      <c r="F150" t="b">
        <f t="shared" si="9"/>
        <v>1</v>
      </c>
      <c r="G150" t="b">
        <f t="shared" si="10"/>
        <v>1</v>
      </c>
    </row>
    <row r="151" spans="1:7" x14ac:dyDescent="0.25">
      <c r="A151" t="s">
        <v>86</v>
      </c>
      <c r="B151" s="5">
        <v>0</v>
      </c>
      <c r="C151" s="5">
        <v>0</v>
      </c>
      <c r="D151">
        <f>IF(_xll.AValue($A151,1)="Not Listed",0,IF(_xll.AValue($A151,1)="Unlimited",-1,_xll.AValue($A151,1)))</f>
        <v>0</v>
      </c>
      <c r="E151">
        <f>IF(_xll.AValue($A151,2)="Not Listed",0,IF(_xll.AValue($A151,2)="Unlimited",-1,_xll.AValue($A151,2)))</f>
        <v>0</v>
      </c>
      <c r="F151" t="b">
        <f t="shared" si="9"/>
        <v>1</v>
      </c>
      <c r="G151" t="b">
        <f t="shared" si="10"/>
        <v>1</v>
      </c>
    </row>
    <row r="152" spans="1:7" x14ac:dyDescent="0.25">
      <c r="A152" t="s">
        <v>10</v>
      </c>
      <c r="B152" s="5">
        <v>-1</v>
      </c>
      <c r="C152" s="5">
        <v>-1</v>
      </c>
      <c r="D152">
        <f>IF(_xll.AValue($A152,1)="Not Listed",0,IF(_xll.AValue($A152,1)="Unlimited",-1,_xll.AValue($A152,1)))</f>
        <v>-1</v>
      </c>
      <c r="E152">
        <f>IF(_xll.AValue($A152,2)="Not Listed",0,IF(_xll.AValue($A152,2)="Unlimited",-1,_xll.AValue($A152,2)))</f>
        <v>-1</v>
      </c>
      <c r="F152" t="b">
        <f t="shared" si="9"/>
        <v>1</v>
      </c>
      <c r="G152" t="b">
        <f t="shared" si="10"/>
        <v>1</v>
      </c>
    </row>
    <row r="153" spans="1:7" x14ac:dyDescent="0.25">
      <c r="A153" t="s">
        <v>160</v>
      </c>
      <c r="B153" s="5">
        <v>40</v>
      </c>
      <c r="C153" s="5">
        <v>40</v>
      </c>
      <c r="D153">
        <f>IF(_xll.AValue($A153,1)="Not Listed",0,IF(_xll.AValue($A153,1)="Unlimited",-1,_xll.AValue($A153,1)))</f>
        <v>40</v>
      </c>
      <c r="E153">
        <f>IF(_xll.AValue($A153,2)="Not Listed",0,IF(_xll.AValue($A153,2)="Unlimited",-1,_xll.AValue($A153,2)))</f>
        <v>40</v>
      </c>
      <c r="F153" t="b">
        <f t="shared" si="9"/>
        <v>1</v>
      </c>
      <c r="G153" t="b">
        <f t="shared" si="10"/>
        <v>1</v>
      </c>
    </row>
    <row r="154" spans="1:7" x14ac:dyDescent="0.25">
      <c r="A154" t="s">
        <v>182</v>
      </c>
      <c r="B154" s="5">
        <v>0.30000000000000004</v>
      </c>
      <c r="C154" s="5">
        <v>0.30000000000000004</v>
      </c>
      <c r="D154">
        <f>IF(_xll.AValue($A154,1)="Not Listed",0,IF(_xll.AValue($A154,1)="Unlimited",-1,_xll.AValue($A154,1)))</f>
        <v>0.3</v>
      </c>
      <c r="E154">
        <f>IF(_xll.AValue($A154,2)="Not Listed",0,IF(_xll.AValue($A154,2)="Unlimited",-1,_xll.AValue($A154,2)))</f>
        <v>0.3</v>
      </c>
      <c r="F154" t="b">
        <f t="shared" si="9"/>
        <v>1</v>
      </c>
      <c r="G154" t="b">
        <f t="shared" si="10"/>
        <v>1</v>
      </c>
    </row>
    <row r="155" spans="1:7" x14ac:dyDescent="0.25">
      <c r="A155" t="s">
        <v>193</v>
      </c>
      <c r="B155" s="5">
        <v>0</v>
      </c>
      <c r="C155" s="5">
        <v>0</v>
      </c>
      <c r="D155">
        <f>IF(_xll.AValue($A155,1)="Not Listed",0,IF(_xll.AValue($A155,1)="Unlimited",-1,_xll.AValue($A155,1)))</f>
        <v>0</v>
      </c>
      <c r="E155">
        <f>IF(_xll.AValue($A155,2)="Not Listed",0,IF(_xll.AValue($A155,2)="Unlimited",-1,_xll.AValue($A155,2)))</f>
        <v>0</v>
      </c>
      <c r="F155" t="b">
        <f t="shared" si="9"/>
        <v>1</v>
      </c>
      <c r="G155" t="b">
        <f t="shared" si="10"/>
        <v>1</v>
      </c>
    </row>
    <row r="156" spans="1:7" x14ac:dyDescent="0.25">
      <c r="A156" t="s">
        <v>186</v>
      </c>
      <c r="B156" s="5">
        <v>2</v>
      </c>
      <c r="C156" s="5">
        <v>2</v>
      </c>
      <c r="D156">
        <f>IF(_xll.AValue($A156,1)="Not Listed",0,IF(_xll.AValue($A156,1)="Unlimited",-1,_xll.AValue($A156,1)))</f>
        <v>2</v>
      </c>
      <c r="E156">
        <f>IF(_xll.AValue($A156,2)="Not Listed",0,IF(_xll.AValue($A156,2)="Unlimited",-1,_xll.AValue($A156,2)))</f>
        <v>2</v>
      </c>
      <c r="F156" t="b">
        <f t="shared" si="9"/>
        <v>1</v>
      </c>
      <c r="G156" t="b">
        <f t="shared" si="10"/>
        <v>1</v>
      </c>
    </row>
    <row r="157" spans="1:7" x14ac:dyDescent="0.25">
      <c r="A157" t="s">
        <v>179</v>
      </c>
      <c r="B157" s="5">
        <v>-1</v>
      </c>
      <c r="C157" s="5">
        <v>-1</v>
      </c>
      <c r="D157">
        <f>IF(_xll.AValue($A157,1)="Not Listed",0,IF(_xll.AValue($A157,1)="Unlimited",-1,_xll.AValue($A157,1)))</f>
        <v>-1</v>
      </c>
      <c r="E157">
        <f>IF(_xll.AValue($A157,2)="Not Listed",0,IF(_xll.AValue($A157,2)="Unlimited",-1,_xll.AValue($A157,2)))</f>
        <v>-1</v>
      </c>
      <c r="F157" t="b">
        <f t="shared" si="9"/>
        <v>1</v>
      </c>
      <c r="G157" t="b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25"/>
  <sheetViews>
    <sheetView zoomScaleNormal="100" workbookViewId="0">
      <selection activeCell="A11" sqref="A11:A25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  <col min="26" max="26" width="8.85546875" bestFit="1" customWidth="1"/>
    <col min="27" max="28" width="14.28515625" bestFit="1" customWidth="1"/>
    <col min="29" max="29" width="8.5703125" bestFit="1" customWidth="1"/>
    <col min="31" max="31" width="8.85546875" bestFit="1" customWidth="1"/>
    <col min="32" max="33" width="14.28515625" bestFit="1" customWidth="1"/>
    <col min="34" max="34" width="8.5703125" bestFit="1" customWidth="1"/>
  </cols>
  <sheetData>
    <row r="1" spans="1:39" x14ac:dyDescent="0.25">
      <c r="A1" t="s">
        <v>26</v>
      </c>
      <c r="B1" t="b">
        <f>AND(D3,I3,N3,S3,X3,AC3,AH3,AM3)</f>
        <v>1</v>
      </c>
    </row>
    <row r="3" spans="1:39" x14ac:dyDescent="0.25">
      <c r="A3" t="s">
        <v>15</v>
      </c>
      <c r="D3" t="b">
        <f>AND(D11:D25)</f>
        <v>1</v>
      </c>
      <c r="F3" t="s">
        <v>16</v>
      </c>
      <c r="I3" t="b">
        <f>AND(I11:I25)</f>
        <v>1</v>
      </c>
      <c r="K3" t="s">
        <v>17</v>
      </c>
      <c r="N3" t="b">
        <f>AND(N11:N25)</f>
        <v>1</v>
      </c>
      <c r="P3" t="s">
        <v>19</v>
      </c>
      <c r="S3" t="b">
        <f>AND(S11:S25)</f>
        <v>1</v>
      </c>
      <c r="U3" t="s">
        <v>21</v>
      </c>
      <c r="X3" t="b">
        <f>AND(X11:X25)</f>
        <v>1</v>
      </c>
      <c r="Z3" t="s">
        <v>23</v>
      </c>
      <c r="AC3" t="b">
        <f>AND(AC11:AC25)</f>
        <v>1</v>
      </c>
      <c r="AE3" t="s">
        <v>25</v>
      </c>
      <c r="AH3" t="b">
        <f>AND(AH11:AH25)</f>
        <v>1</v>
      </c>
      <c r="AJ3" t="s">
        <v>221</v>
      </c>
      <c r="AM3" t="b">
        <f>AND(AM11:AM25)</f>
        <v>1</v>
      </c>
    </row>
    <row r="4" spans="1:39" x14ac:dyDescent="0.25">
      <c r="A4" t="s">
        <v>1</v>
      </c>
      <c r="B4" s="1">
        <v>68</v>
      </c>
      <c r="F4" t="s">
        <v>1</v>
      </c>
      <c r="G4" s="1">
        <v>68</v>
      </c>
      <c r="K4" t="s">
        <v>1</v>
      </c>
      <c r="L4" s="1">
        <v>68</v>
      </c>
      <c r="P4" t="s">
        <v>1</v>
      </c>
      <c r="Q4" s="1">
        <v>68</v>
      </c>
      <c r="U4" t="s">
        <v>1</v>
      </c>
      <c r="V4" s="1">
        <v>72</v>
      </c>
      <c r="Z4" t="s">
        <v>1</v>
      </c>
      <c r="AA4" s="1">
        <v>68</v>
      </c>
      <c r="AE4" t="s">
        <v>1</v>
      </c>
      <c r="AF4" s="1">
        <v>72</v>
      </c>
      <c r="AJ4" t="s">
        <v>1</v>
      </c>
      <c r="AK4" s="1">
        <v>72</v>
      </c>
    </row>
    <row r="5" spans="1:39" x14ac:dyDescent="0.25">
      <c r="A5" t="s">
        <v>2</v>
      </c>
      <c r="B5" s="1" t="s">
        <v>13</v>
      </c>
      <c r="F5" t="s">
        <v>2</v>
      </c>
      <c r="G5" s="1" t="s">
        <v>13</v>
      </c>
      <c r="K5" t="s">
        <v>2</v>
      </c>
      <c r="L5" s="1" t="s">
        <v>13</v>
      </c>
      <c r="P5" t="s">
        <v>2</v>
      </c>
      <c r="Q5" s="1" t="s">
        <v>13</v>
      </c>
      <c r="U5" t="s">
        <v>2</v>
      </c>
      <c r="V5" s="1" t="s">
        <v>13</v>
      </c>
      <c r="Z5" t="s">
        <v>2</v>
      </c>
      <c r="AA5" s="1" t="s">
        <v>24</v>
      </c>
      <c r="AE5" t="s">
        <v>2</v>
      </c>
      <c r="AF5" s="1" t="s">
        <v>24</v>
      </c>
      <c r="AJ5" t="s">
        <v>2</v>
      </c>
      <c r="AK5" s="1" t="s">
        <v>13</v>
      </c>
    </row>
    <row r="6" spans="1:39" x14ac:dyDescent="0.25">
      <c r="A6" t="s">
        <v>3</v>
      </c>
      <c r="B6" s="1"/>
      <c r="F6" t="s">
        <v>3</v>
      </c>
      <c r="G6" s="1" t="s">
        <v>14</v>
      </c>
      <c r="K6" t="s">
        <v>3</v>
      </c>
      <c r="L6" s="1" t="s">
        <v>18</v>
      </c>
      <c r="P6" t="s">
        <v>3</v>
      </c>
      <c r="Q6" s="1" t="s">
        <v>20</v>
      </c>
      <c r="U6" t="s">
        <v>3</v>
      </c>
      <c r="V6" s="1" t="s">
        <v>22</v>
      </c>
      <c r="AA6" s="1"/>
      <c r="AF6" s="1"/>
      <c r="AJ6" t="s">
        <v>3</v>
      </c>
      <c r="AK6" s="1" t="s">
        <v>22</v>
      </c>
    </row>
    <row r="7" spans="1:39" x14ac:dyDescent="0.25">
      <c r="A7" t="s">
        <v>4</v>
      </c>
      <c r="B7" s="1"/>
      <c r="F7" t="s">
        <v>4</v>
      </c>
      <c r="G7" s="1">
        <v>1</v>
      </c>
      <c r="K7" t="s">
        <v>4</v>
      </c>
      <c r="L7" s="1">
        <v>5</v>
      </c>
      <c r="P7" t="s">
        <v>4</v>
      </c>
      <c r="Q7" s="1">
        <v>5</v>
      </c>
      <c r="U7" t="s">
        <v>4</v>
      </c>
      <c r="V7" s="1">
        <v>1</v>
      </c>
      <c r="AA7" s="1"/>
      <c r="AF7" s="1"/>
      <c r="AJ7" t="s">
        <v>4</v>
      </c>
      <c r="AK7" s="1">
        <v>5</v>
      </c>
    </row>
    <row r="10" spans="1:39" x14ac:dyDescent="0.25">
      <c r="A10" t="s">
        <v>0</v>
      </c>
      <c r="B10" t="s">
        <v>5</v>
      </c>
      <c r="C10" t="s">
        <v>6</v>
      </c>
      <c r="D10" t="s">
        <v>12</v>
      </c>
      <c r="F10" t="s">
        <v>0</v>
      </c>
      <c r="G10" t="s">
        <v>5</v>
      </c>
      <c r="H10" t="s">
        <v>6</v>
      </c>
      <c r="I10" t="s">
        <v>12</v>
      </c>
      <c r="K10" t="s">
        <v>0</v>
      </c>
      <c r="L10" t="s">
        <v>5</v>
      </c>
      <c r="M10" t="s">
        <v>6</v>
      </c>
      <c r="N10" t="s">
        <v>12</v>
      </c>
      <c r="P10" t="s">
        <v>0</v>
      </c>
      <c r="Q10" t="s">
        <v>5</v>
      </c>
      <c r="R10" t="s">
        <v>6</v>
      </c>
      <c r="S10" t="s">
        <v>12</v>
      </c>
      <c r="U10" t="s">
        <v>0</v>
      </c>
      <c r="V10" t="s">
        <v>5</v>
      </c>
      <c r="W10" t="s">
        <v>6</v>
      </c>
      <c r="X10" t="s">
        <v>12</v>
      </c>
      <c r="Z10" t="s">
        <v>0</v>
      </c>
      <c r="AA10" t="s">
        <v>5</v>
      </c>
      <c r="AB10" t="s">
        <v>6</v>
      </c>
      <c r="AC10" t="s">
        <v>12</v>
      </c>
      <c r="AE10" t="s">
        <v>0</v>
      </c>
      <c r="AF10" t="s">
        <v>5</v>
      </c>
      <c r="AG10" t="s">
        <v>6</v>
      </c>
      <c r="AH10" t="s">
        <v>12</v>
      </c>
      <c r="AJ10" t="s">
        <v>0</v>
      </c>
      <c r="AK10" t="s">
        <v>5</v>
      </c>
      <c r="AL10" t="s">
        <v>6</v>
      </c>
      <c r="AM10" t="s">
        <v>12</v>
      </c>
    </row>
    <row r="11" spans="1:39" x14ac:dyDescent="0.25">
      <c r="A11" t="s">
        <v>7</v>
      </c>
      <c r="B11">
        <v>144.30000000000001</v>
      </c>
      <c r="C11">
        <f>_xll.DCF($A11,B$4,B$5,B$6,B$7)</f>
        <v>144.30000000000001</v>
      </c>
      <c r="D11" t="b">
        <f>B11=C11</f>
        <v>1</v>
      </c>
      <c r="F11" t="s">
        <v>7</v>
      </c>
      <c r="G11">
        <v>0</v>
      </c>
      <c r="H11">
        <f>_xll.DCF($A11,G$4,G$5,G$6,G$7)</f>
        <v>0</v>
      </c>
      <c r="I11" t="b">
        <f>G11=H11</f>
        <v>1</v>
      </c>
      <c r="K11" t="s">
        <v>7</v>
      </c>
      <c r="L11">
        <v>99.9</v>
      </c>
      <c r="M11">
        <f>_xll.DCF($A11,L$4,L$5,L$6,L$7)</f>
        <v>99.9</v>
      </c>
      <c r="N11" t="b">
        <f>L11=M11</f>
        <v>1</v>
      </c>
      <c r="P11" t="s">
        <v>7</v>
      </c>
      <c r="Q11">
        <v>0</v>
      </c>
      <c r="R11">
        <f>_xll.DCF($A11,Q$4,Q$5,Q$6,Q$7)</f>
        <v>0</v>
      </c>
      <c r="S11" t="b">
        <f>Q11=R11</f>
        <v>1</v>
      </c>
      <c r="U11" t="s">
        <v>7</v>
      </c>
      <c r="V11">
        <v>59.2</v>
      </c>
      <c r="W11">
        <f>_xll.DCF($A11,V$4,V$5,V$6,V$7)</f>
        <v>59.2</v>
      </c>
      <c r="X11" t="b">
        <f>V11=W11</f>
        <v>1</v>
      </c>
      <c r="Z11" t="s">
        <v>7</v>
      </c>
      <c r="AA11">
        <v>0.74</v>
      </c>
      <c r="AB11">
        <f>_xll.DCF($A11,AA$4,AA$5,AA$6,AA$7)</f>
        <v>0.74</v>
      </c>
      <c r="AC11" t="b">
        <f>AA11=AB11</f>
        <v>1</v>
      </c>
      <c r="AE11" t="s">
        <v>7</v>
      </c>
      <c r="AF11">
        <v>0.74</v>
      </c>
      <c r="AG11">
        <f>_xll.DCF($A11,AF$4,AF$5,AF$6,AF$7)</f>
        <v>0.74</v>
      </c>
      <c r="AH11" t="b">
        <f>AF11=AG11</f>
        <v>1</v>
      </c>
      <c r="AJ11" t="s">
        <v>7</v>
      </c>
      <c r="AK11">
        <v>59.2</v>
      </c>
      <c r="AL11">
        <f>_xll.DCF($A11,AK$4,AK$5,AK$6,AK$7)</f>
        <v>59.2</v>
      </c>
      <c r="AM11" t="b">
        <f>AK11=AL11</f>
        <v>1</v>
      </c>
    </row>
    <row r="12" spans="1:39" x14ac:dyDescent="0.25">
      <c r="A12" t="s">
        <v>8</v>
      </c>
      <c r="B12">
        <v>2.479E-2</v>
      </c>
      <c r="C12">
        <f>_xll.DCF($A12,B$4,B$5,B$6,B$7)</f>
        <v>2.479E-2</v>
      </c>
      <c r="D12" t="b">
        <f t="shared" ref="D12:D25" si="0">B12=C12</f>
        <v>1</v>
      </c>
      <c r="F12" t="s">
        <v>8</v>
      </c>
      <c r="G12">
        <v>0</v>
      </c>
      <c r="H12">
        <f>_xll.DCF($A12,G$4,G$5,G$6,G$7)</f>
        <v>0</v>
      </c>
      <c r="I12" t="b">
        <f t="shared" ref="I12:I15" si="1">G12=H12</f>
        <v>1</v>
      </c>
      <c r="K12" t="s">
        <v>8</v>
      </c>
      <c r="L12">
        <v>0</v>
      </c>
      <c r="M12">
        <f>_xll.DCF($A12,L$4,L$5,L$6,L$7)</f>
        <v>0</v>
      </c>
      <c r="N12" t="b">
        <f t="shared" ref="N12:N15" si="2">L12=M12</f>
        <v>1</v>
      </c>
      <c r="P12" t="s">
        <v>8</v>
      </c>
      <c r="Q12">
        <v>2.479E-2</v>
      </c>
      <c r="R12">
        <f>_xll.DCF($A12,Q$4,Q$5,Q$6,Q$7)</f>
        <v>2.479E-2</v>
      </c>
      <c r="S12" t="b">
        <f t="shared" ref="S12:S15" si="3">Q12=R12</f>
        <v>1</v>
      </c>
      <c r="U12" t="s">
        <v>8</v>
      </c>
      <c r="V12">
        <v>0.14430000000000001</v>
      </c>
      <c r="W12">
        <f>_xll.DCF($A12,V$4,V$5,V$6,V$7)</f>
        <v>0.14430000000000001</v>
      </c>
      <c r="X12" t="b">
        <f t="shared" ref="X12:X15" si="4">V12=W12</f>
        <v>1</v>
      </c>
      <c r="Z12" t="s">
        <v>8</v>
      </c>
      <c r="AA12">
        <v>4.8099999999999997E-2</v>
      </c>
      <c r="AB12">
        <f>_xll.DCF($A12,AA$4,AA$5,AA$6,AA$7)</f>
        <v>4.8099999999999997E-2</v>
      </c>
      <c r="AC12" t="b">
        <f t="shared" ref="AC12:AC15" si="5">AA12=AB12</f>
        <v>1</v>
      </c>
      <c r="AE12" t="s">
        <v>8</v>
      </c>
      <c r="AF12">
        <v>4.8099999999999997E-2</v>
      </c>
      <c r="AG12">
        <f>_xll.DCF($A12,AF$4,AF$5,AF$6,AF$7)</f>
        <v>4.8099999999999997E-2</v>
      </c>
      <c r="AH12" t="b">
        <f t="shared" ref="AH12:AH15" si="6">AF12=AG12</f>
        <v>1</v>
      </c>
      <c r="AJ12" t="s">
        <v>8</v>
      </c>
      <c r="AK12">
        <v>0.14430000000000001</v>
      </c>
      <c r="AL12">
        <f>_xll.DCF($A12,AK$4,AK$5,AK$6,AK$7)</f>
        <v>0.14430000000000001</v>
      </c>
      <c r="AM12" t="b">
        <f t="shared" ref="AM12:AM15" si="7">AK12=AL12</f>
        <v>1</v>
      </c>
    </row>
    <row r="13" spans="1:39" x14ac:dyDescent="0.25">
      <c r="A13" t="s">
        <v>9</v>
      </c>
      <c r="B13">
        <v>0.18870000000000001</v>
      </c>
      <c r="C13">
        <f>_xll.DCF($A13,B$4,B$5,B$6,B$7)</f>
        <v>0.18870000000000001</v>
      </c>
      <c r="D13" t="b">
        <f t="shared" si="0"/>
        <v>1</v>
      </c>
      <c r="F13" t="s">
        <v>9</v>
      </c>
      <c r="G13">
        <v>0</v>
      </c>
      <c r="H13">
        <f>_xll.DCF($A13,G$4,G$5,G$6,G$7)</f>
        <v>0</v>
      </c>
      <c r="I13" t="b">
        <f t="shared" si="1"/>
        <v>1</v>
      </c>
      <c r="K13" t="s">
        <v>9</v>
      </c>
      <c r="L13">
        <v>0</v>
      </c>
      <c r="M13">
        <f>_xll.DCF($A13,L$4,L$5,L$6,L$7)</f>
        <v>0</v>
      </c>
      <c r="N13" t="b">
        <f t="shared" si="2"/>
        <v>1</v>
      </c>
      <c r="P13" t="s">
        <v>9</v>
      </c>
      <c r="Q13">
        <v>0.18870000000000001</v>
      </c>
      <c r="R13">
        <f>_xll.DCF($A13,Q$4,Q$5,Q$6,Q$7)</f>
        <v>0.18870000000000001</v>
      </c>
      <c r="S13" t="b">
        <f t="shared" si="3"/>
        <v>1</v>
      </c>
      <c r="U13" t="s">
        <v>9</v>
      </c>
      <c r="V13">
        <v>3.6260000000000001E-2</v>
      </c>
      <c r="W13">
        <f>_xll.DCF($A13,V$4,V$5,V$6,V$7)</f>
        <v>3.6260000000000001E-2</v>
      </c>
      <c r="X13" t="b">
        <f t="shared" si="4"/>
        <v>1</v>
      </c>
      <c r="Z13" t="s">
        <v>9</v>
      </c>
      <c r="AA13">
        <v>0.40699999999999997</v>
      </c>
      <c r="AB13">
        <f>_xll.DCF($A13,AA$4,AA$5,AA$6,AA$7)</f>
        <v>0.40699999999999997</v>
      </c>
      <c r="AC13" t="b">
        <f t="shared" si="5"/>
        <v>1</v>
      </c>
      <c r="AE13" t="s">
        <v>9</v>
      </c>
      <c r="AF13">
        <v>0.40699999999999997</v>
      </c>
      <c r="AG13">
        <f>_xll.DCF($A13,AF$4,AF$5,AF$6,AF$7)</f>
        <v>0.40699999999999997</v>
      </c>
      <c r="AH13" t="b">
        <f t="shared" si="6"/>
        <v>1</v>
      </c>
      <c r="AJ13" t="s">
        <v>9</v>
      </c>
      <c r="AK13">
        <v>3.6260000000000001E-2</v>
      </c>
      <c r="AL13">
        <f>_xll.DCF($A13,AK$4,AK$5,AK$6,AK$7)</f>
        <v>3.6260000000000001E-2</v>
      </c>
      <c r="AM13" t="b">
        <f t="shared" si="7"/>
        <v>1</v>
      </c>
    </row>
    <row r="14" spans="1:39" x14ac:dyDescent="0.25">
      <c r="A14" t="s">
        <v>10</v>
      </c>
      <c r="B14">
        <v>27.01</v>
      </c>
      <c r="C14">
        <f>_xll.DCF($A14,B$4,B$5,B$6,B$7)</f>
        <v>27.01</v>
      </c>
      <c r="D14" t="b">
        <f t="shared" si="0"/>
        <v>1</v>
      </c>
      <c r="F14" t="s">
        <v>10</v>
      </c>
      <c r="G14">
        <v>27.01</v>
      </c>
      <c r="H14">
        <f>_xll.DCF($A14,G$4,G$5,G$6,G$7)</f>
        <v>27.01</v>
      </c>
      <c r="I14" t="b">
        <f t="shared" si="1"/>
        <v>1</v>
      </c>
      <c r="K14" t="s">
        <v>10</v>
      </c>
      <c r="L14">
        <v>5.92</v>
      </c>
      <c r="M14">
        <f>_xll.DCF($A14,L$4,L$5,L$6,L$7)</f>
        <v>5.92</v>
      </c>
      <c r="N14" t="b">
        <f t="shared" si="2"/>
        <v>1</v>
      </c>
      <c r="P14" t="s">
        <v>10</v>
      </c>
      <c r="Q14">
        <v>2.1459999999999999</v>
      </c>
      <c r="R14">
        <f>_xll.DCF($A14,Q$4,Q$5,Q$6,Q$7)</f>
        <v>2.1459999999999999</v>
      </c>
      <c r="S14" t="b">
        <f t="shared" si="3"/>
        <v>1</v>
      </c>
      <c r="U14" t="s">
        <v>10</v>
      </c>
      <c r="V14">
        <v>29.6</v>
      </c>
      <c r="W14">
        <f>_xll.DCF($A14,V$4,V$5,V$6,V$7)</f>
        <v>29.6</v>
      </c>
      <c r="X14" t="b">
        <f t="shared" si="4"/>
        <v>1</v>
      </c>
      <c r="Z14" t="s">
        <v>10</v>
      </c>
      <c r="AA14">
        <v>0.1628</v>
      </c>
      <c r="AB14">
        <f>_xll.DCF($A14,AA$4,AA$5,AA$6,AA$7)</f>
        <v>0.1628</v>
      </c>
      <c r="AC14" t="b">
        <f t="shared" si="5"/>
        <v>1</v>
      </c>
      <c r="AE14" t="s">
        <v>10</v>
      </c>
      <c r="AF14">
        <v>0.16650000000000001</v>
      </c>
      <c r="AG14">
        <f>_xll.DCF($A14,AF$4,AF$5,AF$6,AF$7)</f>
        <v>0.16650000000000001</v>
      </c>
      <c r="AH14" t="b">
        <f t="shared" si="6"/>
        <v>1</v>
      </c>
      <c r="AJ14" t="s">
        <v>10</v>
      </c>
      <c r="AK14">
        <v>29.6</v>
      </c>
      <c r="AL14">
        <f>_xll.DCF($A14,AK$4,AK$5,AK$6,AK$7)</f>
        <v>29.6</v>
      </c>
      <c r="AM14" t="b">
        <f t="shared" si="7"/>
        <v>1</v>
      </c>
    </row>
    <row r="15" spans="1:39" x14ac:dyDescent="0.25">
      <c r="A15" t="s">
        <v>11</v>
      </c>
      <c r="B15" t="s">
        <v>263</v>
      </c>
      <c r="C15" t="str">
        <f>_xll.DCF($A15,B$4,B$5,B$6,B$7)</f>
        <v>Invalid Radionuclide</v>
      </c>
      <c r="D15" t="b">
        <f t="shared" si="0"/>
        <v>1</v>
      </c>
      <c r="F15" t="s">
        <v>11</v>
      </c>
      <c r="G15" t="s">
        <v>263</v>
      </c>
      <c r="H15" t="str">
        <f>_xll.DCF($A15,G$4,G$5,G$6,G$7)</f>
        <v>Invalid Radionuclide</v>
      </c>
      <c r="I15" t="b">
        <f t="shared" si="1"/>
        <v>1</v>
      </c>
      <c r="K15" t="s">
        <v>11</v>
      </c>
      <c r="L15" t="s">
        <v>263</v>
      </c>
      <c r="M15" t="str">
        <f>_xll.DCF($A15,L$4,L$5,L$6,L$7)</f>
        <v>Invalid Radionuclide</v>
      </c>
      <c r="N15" t="b">
        <f t="shared" si="2"/>
        <v>1</v>
      </c>
      <c r="P15" t="s">
        <v>11</v>
      </c>
      <c r="Q15" t="s">
        <v>263</v>
      </c>
      <c r="R15" t="str">
        <f>_xll.DCF($A15,Q$4,Q$5,Q$6,Q$7)</f>
        <v>Invalid Radionuclide</v>
      </c>
      <c r="S15" t="b">
        <f t="shared" si="3"/>
        <v>1</v>
      </c>
      <c r="U15" t="s">
        <v>11</v>
      </c>
      <c r="V15" t="s">
        <v>263</v>
      </c>
      <c r="W15" t="str">
        <f>_xll.DCF($A15,V$4,V$5,V$6,V$7)</f>
        <v>Invalid Radionuclide</v>
      </c>
      <c r="X15" t="b">
        <f t="shared" si="4"/>
        <v>1</v>
      </c>
      <c r="Z15" t="s">
        <v>11</v>
      </c>
      <c r="AA15" t="s">
        <v>263</v>
      </c>
      <c r="AB15" t="str">
        <f>_xll.DCF($A15,AA$4,AA$5,AA$6,AA$7)</f>
        <v>Invalid Radionuclide</v>
      </c>
      <c r="AC15" t="b">
        <f t="shared" si="5"/>
        <v>1</v>
      </c>
      <c r="AE15" t="s">
        <v>11</v>
      </c>
      <c r="AF15" t="s">
        <v>263</v>
      </c>
      <c r="AG15" t="str">
        <f>_xll.DCF($A15,AF$4,AF$5,AF$6,AF$7)</f>
        <v>Invalid Radionuclide</v>
      </c>
      <c r="AH15" t="b">
        <f t="shared" si="6"/>
        <v>1</v>
      </c>
      <c r="AJ15" t="s">
        <v>11</v>
      </c>
      <c r="AK15" t="s">
        <v>263</v>
      </c>
      <c r="AL15" t="str">
        <f>_xll.DCF($A15,AK$4,AK$5,AK$6,AK$7)</f>
        <v>Invalid Radionuclide</v>
      </c>
      <c r="AM15" t="b">
        <f t="shared" si="7"/>
        <v>1</v>
      </c>
    </row>
    <row r="16" spans="1:39" x14ac:dyDescent="0.25">
      <c r="A16" t="str">
        <f>UPPER(A11)</f>
        <v>AM-241</v>
      </c>
      <c r="B16">
        <v>144.30000000000001</v>
      </c>
      <c r="C16">
        <f>_xll.DCF($A16,B$4,B$5,B$6,B$7)</f>
        <v>144.30000000000001</v>
      </c>
      <c r="D16" t="b">
        <f t="shared" si="0"/>
        <v>1</v>
      </c>
    </row>
    <row r="17" spans="1:4" x14ac:dyDescent="0.25">
      <c r="A17" t="str">
        <f t="shared" ref="A17:A19" si="8">UPPER(A12)</f>
        <v>CS-137</v>
      </c>
      <c r="B17">
        <v>2.479E-2</v>
      </c>
      <c r="C17">
        <f>_xll.DCF($A17,B$4,B$5,B$6,B$7)</f>
        <v>2.479E-2</v>
      </c>
      <c r="D17" t="b">
        <f t="shared" si="0"/>
        <v>1</v>
      </c>
    </row>
    <row r="18" spans="1:4" x14ac:dyDescent="0.25">
      <c r="A18" t="str">
        <f t="shared" si="8"/>
        <v>I-129</v>
      </c>
      <c r="B18">
        <v>0.18870000000000001</v>
      </c>
      <c r="C18">
        <f>_xll.DCF($A18,B$4,B$5,B$6,B$7)</f>
        <v>0.18870000000000001</v>
      </c>
      <c r="D18" t="b">
        <f t="shared" si="0"/>
        <v>1</v>
      </c>
    </row>
    <row r="19" spans="1:4" x14ac:dyDescent="0.25">
      <c r="A19" t="str">
        <f t="shared" si="8"/>
        <v>U-238</v>
      </c>
      <c r="B19">
        <v>27.01</v>
      </c>
      <c r="C19">
        <f>_xll.DCF($A19,B$4,B$5,B$6,B$7)</f>
        <v>27.01</v>
      </c>
      <c r="D19" t="b">
        <f t="shared" si="0"/>
        <v>1</v>
      </c>
    </row>
    <row r="20" spans="1:4" x14ac:dyDescent="0.25">
      <c r="A20" t="str">
        <f>UPPER(A15)</f>
        <v>AD-365</v>
      </c>
      <c r="B20" t="s">
        <v>263</v>
      </c>
      <c r="C20" t="str">
        <f>_xll.DCF($A20,B$4,B$5,B$6,B$7)</f>
        <v>Invalid Radionuclide</v>
      </c>
      <c r="D20" t="b">
        <f t="shared" si="0"/>
        <v>1</v>
      </c>
    </row>
    <row r="21" spans="1:4" x14ac:dyDescent="0.25">
      <c r="A21" t="str">
        <f>LOWER(A11)</f>
        <v>am-241</v>
      </c>
      <c r="B21">
        <v>144.30000000000001</v>
      </c>
      <c r="C21">
        <f>_xll.DCF($A21,B$4,B$5,B$6,B$7)</f>
        <v>144.30000000000001</v>
      </c>
      <c r="D21" t="b">
        <f t="shared" si="0"/>
        <v>1</v>
      </c>
    </row>
    <row r="22" spans="1:4" x14ac:dyDescent="0.25">
      <c r="A22" t="str">
        <f t="shared" ref="A22:A25" si="9">LOWER(A12)</f>
        <v>cs-137</v>
      </c>
      <c r="B22">
        <v>2.479E-2</v>
      </c>
      <c r="C22">
        <f>_xll.DCF($A22,B$4,B$5,B$6,B$7)</f>
        <v>2.479E-2</v>
      </c>
      <c r="D22" t="b">
        <f t="shared" si="0"/>
        <v>1</v>
      </c>
    </row>
    <row r="23" spans="1:4" x14ac:dyDescent="0.25">
      <c r="A23" t="str">
        <f t="shared" si="9"/>
        <v>i-129</v>
      </c>
      <c r="B23">
        <v>0.18870000000000001</v>
      </c>
      <c r="C23">
        <f>_xll.DCF($A23,B$4,B$5,B$6,B$7)</f>
        <v>0.18870000000000001</v>
      </c>
      <c r="D23" t="b">
        <f t="shared" si="0"/>
        <v>1</v>
      </c>
    </row>
    <row r="24" spans="1:4" x14ac:dyDescent="0.25">
      <c r="A24" t="str">
        <f t="shared" si="9"/>
        <v>u-238</v>
      </c>
      <c r="B24">
        <v>27.01</v>
      </c>
      <c r="C24">
        <f>_xll.DCF($A24,B$4,B$5,B$6,B$7)</f>
        <v>27.01</v>
      </c>
      <c r="D24" t="b">
        <f t="shared" si="0"/>
        <v>1</v>
      </c>
    </row>
    <row r="25" spans="1:4" x14ac:dyDescent="0.25">
      <c r="A25" t="str">
        <f t="shared" si="9"/>
        <v>ad-365</v>
      </c>
      <c r="B25" t="s">
        <v>263</v>
      </c>
      <c r="C25" t="str">
        <f>_xll.DCF($A25,B$4,B$5,B$6,B$7)</f>
        <v>Invalid Radionuclide</v>
      </c>
      <c r="D25" t="b">
        <f t="shared" si="0"/>
        <v>1</v>
      </c>
    </row>
  </sheetData>
  <conditionalFormatting sqref="B1 D3 D11:D25 I11:I15 N11:N15 S11:S15 X11:X15 AC11:AC15 AH11:AH15 I3 N3 S3 X3 AC3 AH3">
    <cfRule type="cellIs" dxfId="21" priority="2" operator="equal">
      <formula>FALSE</formula>
    </cfRule>
  </conditionalFormatting>
  <conditionalFormatting sqref="AM11:AM15 AM3">
    <cfRule type="cellIs" dxfId="2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</cols>
  <sheetData>
    <row r="1" spans="1:27" x14ac:dyDescent="0.25">
      <c r="A1" t="s">
        <v>264</v>
      </c>
      <c r="B1" t="b">
        <f>AND(F4,M4,T4,AA4)</f>
        <v>1</v>
      </c>
    </row>
    <row r="4" spans="1:27" x14ac:dyDescent="0.25">
      <c r="A4" t="s">
        <v>15</v>
      </c>
      <c r="F4" t="b">
        <f>AND(F6:F17)</f>
        <v>1</v>
      </c>
      <c r="H4" t="s">
        <v>16</v>
      </c>
      <c r="M4" t="b">
        <f>AND(M6:M17)</f>
        <v>1</v>
      </c>
      <c r="O4" t="s">
        <v>16</v>
      </c>
      <c r="T4" t="b">
        <f>AND(T6:T17)</f>
        <v>1</v>
      </c>
      <c r="V4" t="s">
        <v>17</v>
      </c>
      <c r="AA4" t="b">
        <f>AND(AA6:AA17)</f>
        <v>1</v>
      </c>
    </row>
    <row r="5" spans="1:27" x14ac:dyDescent="0.25">
      <c r="A5" t="s">
        <v>266</v>
      </c>
      <c r="B5" t="s">
        <v>207</v>
      </c>
      <c r="C5" t="s">
        <v>267</v>
      </c>
      <c r="D5" t="s">
        <v>6</v>
      </c>
      <c r="E5" t="s">
        <v>5</v>
      </c>
      <c r="F5" t="s">
        <v>12</v>
      </c>
      <c r="H5" t="s">
        <v>266</v>
      </c>
      <c r="I5" t="s">
        <v>207</v>
      </c>
      <c r="J5" t="s">
        <v>267</v>
      </c>
      <c r="K5" t="s">
        <v>6</v>
      </c>
      <c r="L5" t="s">
        <v>5</v>
      </c>
      <c r="M5" t="s">
        <v>12</v>
      </c>
      <c r="O5" t="s">
        <v>266</v>
      </c>
      <c r="P5" t="s">
        <v>207</v>
      </c>
      <c r="Q5" t="s">
        <v>267</v>
      </c>
      <c r="R5" t="s">
        <v>6</v>
      </c>
      <c r="S5" t="s">
        <v>5</v>
      </c>
      <c r="T5" t="s">
        <v>12</v>
      </c>
      <c r="V5" t="s">
        <v>266</v>
      </c>
      <c r="W5" t="s">
        <v>207</v>
      </c>
      <c r="X5" t="s">
        <v>267</v>
      </c>
      <c r="Y5" t="s">
        <v>6</v>
      </c>
      <c r="Z5" t="s">
        <v>5</v>
      </c>
      <c r="AA5" t="s">
        <v>12</v>
      </c>
    </row>
    <row r="6" spans="1:27" x14ac:dyDescent="0.25">
      <c r="A6" t="s">
        <v>265</v>
      </c>
      <c r="B6">
        <v>870525.02060477913</v>
      </c>
      <c r="C6" t="s">
        <v>276</v>
      </c>
      <c r="D6" s="5">
        <f>_xll.FGE(A6,B6,C6)</f>
        <v>0</v>
      </c>
      <c r="E6">
        <v>0</v>
      </c>
      <c r="F6" t="b">
        <f>D6=E6</f>
        <v>1</v>
      </c>
      <c r="H6" t="s">
        <v>51</v>
      </c>
      <c r="I6">
        <v>870525.02060477913</v>
      </c>
      <c r="J6" t="s">
        <v>117</v>
      </c>
      <c r="K6" s="5">
        <f>_xll.FGE(H6,I6,J6)</f>
        <v>0</v>
      </c>
      <c r="L6">
        <v>0</v>
      </c>
      <c r="M6" t="b">
        <f>K6=L6</f>
        <v>1</v>
      </c>
      <c r="O6" t="s">
        <v>51</v>
      </c>
      <c r="P6">
        <v>870525.02060477913</v>
      </c>
      <c r="R6" s="5">
        <f>_xll.FGE(O6,P6,Q6)</f>
        <v>0</v>
      </c>
      <c r="S6">
        <v>0</v>
      </c>
      <c r="T6" t="b">
        <f>R6=S6</f>
        <v>1</v>
      </c>
      <c r="V6" t="s">
        <v>51</v>
      </c>
      <c r="W6">
        <v>870525.02060477913</v>
      </c>
      <c r="X6">
        <v>1</v>
      </c>
      <c r="Y6" s="5" t="str">
        <f>_xll.FGE(V6,W6,X6)</f>
        <v>Basis must be either U-235 or Pu-239</v>
      </c>
      <c r="Z6" t="s">
        <v>284</v>
      </c>
      <c r="AA6" t="b">
        <f>Y6=Z6</f>
        <v>1</v>
      </c>
    </row>
    <row r="7" spans="1:27" x14ac:dyDescent="0.25">
      <c r="A7" t="s">
        <v>276</v>
      </c>
      <c r="B7">
        <v>27.918244969927439</v>
      </c>
      <c r="C7" t="s">
        <v>276</v>
      </c>
      <c r="D7" s="5">
        <f>_xll.FGE(A7,B7,C7)</f>
        <v>450</v>
      </c>
      <c r="E7">
        <v>450</v>
      </c>
      <c r="F7" t="b">
        <f t="shared" ref="F7:F16" si="0">D7=E7</f>
        <v>1</v>
      </c>
      <c r="H7" t="s">
        <v>116</v>
      </c>
      <c r="I7">
        <v>27.918244969927439</v>
      </c>
      <c r="J7" t="s">
        <v>117</v>
      </c>
      <c r="K7" s="5">
        <f>_xll.FGE(H7,I7,J7)</f>
        <v>700</v>
      </c>
      <c r="L7">
        <v>700</v>
      </c>
      <c r="M7" t="b">
        <f t="shared" ref="M7:M16" si="1">K7=L7</f>
        <v>1</v>
      </c>
      <c r="O7" t="s">
        <v>116</v>
      </c>
      <c r="P7">
        <v>27.918244969927439</v>
      </c>
      <c r="R7" s="5">
        <f>_xll.FGE(O7,P7,Q7)</f>
        <v>450</v>
      </c>
      <c r="S7">
        <v>450</v>
      </c>
      <c r="T7" t="b">
        <f t="shared" ref="T7:T16" si="2">R7=S7</f>
        <v>1</v>
      </c>
      <c r="V7" t="s">
        <v>116</v>
      </c>
      <c r="W7">
        <v>27.918244969927439</v>
      </c>
      <c r="X7" t="s">
        <v>280</v>
      </c>
      <c r="Y7" s="5">
        <f>_xll.FGE(V7,W7,X7)</f>
        <v>450</v>
      </c>
      <c r="Z7">
        <v>450</v>
      </c>
      <c r="AA7" t="b">
        <f t="shared" ref="AA7:AA16" si="3">Y7=Z7</f>
        <v>1</v>
      </c>
    </row>
    <row r="8" spans="1:27" x14ac:dyDescent="0.25">
      <c r="A8" t="s">
        <v>275</v>
      </c>
      <c r="B8">
        <v>20710.426072962153</v>
      </c>
      <c r="C8" t="s">
        <v>276</v>
      </c>
      <c r="D8" s="5">
        <f>_xll.FGE(A8,B8,C8)</f>
        <v>450</v>
      </c>
      <c r="E8">
        <v>450</v>
      </c>
      <c r="F8" t="b">
        <f t="shared" si="0"/>
        <v>1</v>
      </c>
      <c r="H8" t="s">
        <v>84</v>
      </c>
      <c r="I8">
        <v>20710.426072962153</v>
      </c>
      <c r="J8" t="s">
        <v>117</v>
      </c>
      <c r="K8" s="5">
        <f>_xll.FGE(H8,I8,J8)</f>
        <v>700</v>
      </c>
      <c r="L8">
        <v>700</v>
      </c>
      <c r="M8" t="b">
        <f t="shared" si="1"/>
        <v>1</v>
      </c>
      <c r="O8" t="s">
        <v>84</v>
      </c>
      <c r="P8">
        <v>20710.426072962153</v>
      </c>
      <c r="R8" s="5">
        <f>_xll.FGE(O8,P8,Q8)</f>
        <v>450</v>
      </c>
      <c r="S8">
        <v>450</v>
      </c>
      <c r="T8" t="b">
        <f t="shared" si="2"/>
        <v>1</v>
      </c>
      <c r="V8" t="s">
        <v>84</v>
      </c>
      <c r="W8">
        <v>20710.426072962153</v>
      </c>
      <c r="X8" t="s">
        <v>281</v>
      </c>
      <c r="Y8" s="5">
        <f>_xll.FGE(V8,W8,X8)</f>
        <v>450</v>
      </c>
      <c r="Z8">
        <v>450</v>
      </c>
      <c r="AA8" t="b">
        <f t="shared" si="3"/>
        <v>1</v>
      </c>
    </row>
    <row r="9" spans="1:27" x14ac:dyDescent="0.25">
      <c r="A9" t="s">
        <v>268</v>
      </c>
      <c r="B9">
        <v>136.18919526110153</v>
      </c>
      <c r="C9" t="s">
        <v>276</v>
      </c>
      <c r="D9" s="5">
        <f>_xll.FGE(A9,B9,C9)</f>
        <v>450</v>
      </c>
      <c r="E9">
        <v>450</v>
      </c>
      <c r="F9" t="b">
        <f t="shared" si="0"/>
        <v>1</v>
      </c>
      <c r="H9" t="s">
        <v>136</v>
      </c>
      <c r="I9">
        <v>136.18919526110153</v>
      </c>
      <c r="J9" t="s">
        <v>117</v>
      </c>
      <c r="K9" s="5">
        <f>_xll.FGE(H9,I9,J9)</f>
        <v>700</v>
      </c>
      <c r="L9">
        <v>700</v>
      </c>
      <c r="M9" t="b">
        <f t="shared" si="1"/>
        <v>1</v>
      </c>
      <c r="O9" t="s">
        <v>136</v>
      </c>
      <c r="P9">
        <v>136.18919526110153</v>
      </c>
      <c r="R9" s="5">
        <f>_xll.FGE(O9,P9,Q9)</f>
        <v>450</v>
      </c>
      <c r="S9">
        <v>450</v>
      </c>
      <c r="T9" t="b">
        <f t="shared" si="2"/>
        <v>1</v>
      </c>
      <c r="V9" t="s">
        <v>136</v>
      </c>
      <c r="W9">
        <v>136.18919526110153</v>
      </c>
      <c r="X9" t="s">
        <v>282</v>
      </c>
      <c r="Y9" s="5">
        <f>_xll.FGE(V9,W9,X9)</f>
        <v>450</v>
      </c>
      <c r="Z9">
        <v>450</v>
      </c>
      <c r="AA9" t="b">
        <f t="shared" si="3"/>
        <v>1</v>
      </c>
    </row>
    <row r="10" spans="1:27" x14ac:dyDescent="0.25">
      <c r="A10" t="s">
        <v>269</v>
      </c>
      <c r="B10">
        <v>4550.0268354549571</v>
      </c>
      <c r="C10" t="s">
        <v>276</v>
      </c>
      <c r="D10" s="5">
        <f>_xll.FGE(A10,B10,C10)</f>
        <v>450</v>
      </c>
      <c r="E10">
        <v>450</v>
      </c>
      <c r="F10" t="b">
        <f t="shared" si="0"/>
        <v>1</v>
      </c>
      <c r="H10" t="s">
        <v>132</v>
      </c>
      <c r="I10">
        <v>4550.0268354549571</v>
      </c>
      <c r="J10" t="s">
        <v>117</v>
      </c>
      <c r="K10" s="5">
        <f>_xll.FGE(H10,I10,J10)</f>
        <v>700</v>
      </c>
      <c r="L10">
        <v>700</v>
      </c>
      <c r="M10" t="b">
        <f t="shared" si="1"/>
        <v>1</v>
      </c>
      <c r="O10" t="s">
        <v>132</v>
      </c>
      <c r="P10">
        <v>4550.0268354549571</v>
      </c>
      <c r="R10" s="5">
        <f>_xll.FGE(O10,P10,Q10)</f>
        <v>450</v>
      </c>
      <c r="S10">
        <v>450</v>
      </c>
      <c r="T10" t="b">
        <f t="shared" si="2"/>
        <v>1</v>
      </c>
      <c r="V10" t="s">
        <v>132</v>
      </c>
      <c r="W10">
        <v>4550.0268354549571</v>
      </c>
      <c r="X10" t="s">
        <v>283</v>
      </c>
      <c r="Y10" s="5">
        <f>_xll.FGE(V10,W10,X10)</f>
        <v>700</v>
      </c>
      <c r="Z10">
        <v>700</v>
      </c>
      <c r="AA10" t="b">
        <f t="shared" si="3"/>
        <v>1</v>
      </c>
    </row>
    <row r="11" spans="1:27" x14ac:dyDescent="0.25">
      <c r="A11" t="s">
        <v>270</v>
      </c>
      <c r="B11">
        <v>5.1972651281111331</v>
      </c>
      <c r="C11" t="s">
        <v>276</v>
      </c>
      <c r="D11" s="5">
        <f>_xll.FGE(A11,B11,C11)</f>
        <v>449.99999999999994</v>
      </c>
      <c r="E11">
        <v>450</v>
      </c>
      <c r="F11" t="b">
        <f t="shared" si="0"/>
        <v>1</v>
      </c>
      <c r="H11" t="s">
        <v>83</v>
      </c>
      <c r="I11">
        <v>5.1972651281111331</v>
      </c>
      <c r="J11" t="s">
        <v>117</v>
      </c>
      <c r="K11" s="5">
        <f>_xll.FGE(H11,I11,J11)</f>
        <v>699.99999999999989</v>
      </c>
      <c r="L11">
        <v>700</v>
      </c>
      <c r="M11" t="b">
        <f t="shared" si="1"/>
        <v>1</v>
      </c>
      <c r="O11" t="s">
        <v>83</v>
      </c>
      <c r="P11">
        <v>5.1972651281111331</v>
      </c>
      <c r="R11" s="5">
        <f>_xll.FGE(O11,P11,Q11)</f>
        <v>449.99999999999994</v>
      </c>
      <c r="S11">
        <v>450</v>
      </c>
      <c r="T11" t="b">
        <f t="shared" si="2"/>
        <v>1</v>
      </c>
      <c r="V11" t="s">
        <v>83</v>
      </c>
      <c r="W11">
        <v>5.1972651281111331</v>
      </c>
      <c r="X11" t="s">
        <v>285</v>
      </c>
      <c r="Y11" s="5">
        <f>_xll.FGE(V11,W11,X11)</f>
        <v>699.99999999999989</v>
      </c>
      <c r="Z11">
        <v>700</v>
      </c>
      <c r="AA11" t="b">
        <f t="shared" si="3"/>
        <v>1</v>
      </c>
    </row>
    <row r="12" spans="1:27" x14ac:dyDescent="0.25">
      <c r="A12" t="s">
        <v>271</v>
      </c>
      <c r="B12">
        <v>8.3500998550691791E-2</v>
      </c>
      <c r="C12" t="s">
        <v>276</v>
      </c>
      <c r="D12" s="5">
        <f>_xll.FGE(A12,B12,C12)</f>
        <v>450</v>
      </c>
      <c r="E12">
        <v>450</v>
      </c>
      <c r="F12" t="b">
        <f t="shared" si="0"/>
        <v>1</v>
      </c>
      <c r="H12" t="s">
        <v>261</v>
      </c>
      <c r="I12">
        <v>8.3500998550691791E-2</v>
      </c>
      <c r="J12" t="s">
        <v>117</v>
      </c>
      <c r="K12" s="5">
        <f>_xll.FGE(H12,I12,J12)</f>
        <v>700</v>
      </c>
      <c r="L12">
        <v>700</v>
      </c>
      <c r="M12" t="b">
        <f t="shared" si="1"/>
        <v>1</v>
      </c>
      <c r="O12" t="s">
        <v>261</v>
      </c>
      <c r="P12">
        <v>8.3500998550691791E-2</v>
      </c>
      <c r="R12" s="5">
        <f>_xll.FGE(O12,P12,Q12)</f>
        <v>450</v>
      </c>
      <c r="S12">
        <v>450</v>
      </c>
      <c r="T12" t="b">
        <f t="shared" si="2"/>
        <v>1</v>
      </c>
      <c r="V12" t="s">
        <v>261</v>
      </c>
      <c r="W12">
        <v>8.3500998550691791E-2</v>
      </c>
      <c r="X12" t="s">
        <v>140</v>
      </c>
      <c r="Y12" s="5">
        <f>_xll.FGE(V12,W12,X12)</f>
        <v>700</v>
      </c>
      <c r="Z12">
        <v>700</v>
      </c>
      <c r="AA12" t="b">
        <f t="shared" si="3"/>
        <v>1</v>
      </c>
    </row>
    <row r="13" spans="1:27" x14ac:dyDescent="0.25">
      <c r="A13" t="s">
        <v>272</v>
      </c>
      <c r="B13">
        <v>40.90385570334859</v>
      </c>
      <c r="C13" t="s">
        <v>276</v>
      </c>
      <c r="D13" s="5">
        <f>_xll.FGE(A13,B13,C13)</f>
        <v>450</v>
      </c>
      <c r="E13">
        <v>450</v>
      </c>
      <c r="F13" t="b">
        <f t="shared" si="0"/>
        <v>1</v>
      </c>
      <c r="H13" t="s">
        <v>259</v>
      </c>
      <c r="I13">
        <v>40.90385570334859</v>
      </c>
      <c r="J13" t="s">
        <v>117</v>
      </c>
      <c r="K13" s="5">
        <f>_xll.FGE(H13,I13,J13)</f>
        <v>700</v>
      </c>
      <c r="L13">
        <v>700</v>
      </c>
      <c r="M13" t="b">
        <f t="shared" si="1"/>
        <v>1</v>
      </c>
      <c r="O13" t="s">
        <v>259</v>
      </c>
      <c r="P13">
        <v>40.90385570334859</v>
      </c>
      <c r="R13" s="5">
        <f>_xll.FGE(O13,P13,Q13)</f>
        <v>450</v>
      </c>
      <c r="S13">
        <v>450</v>
      </c>
      <c r="T13" t="b">
        <f t="shared" si="2"/>
        <v>1</v>
      </c>
      <c r="V13" t="s">
        <v>259</v>
      </c>
      <c r="W13">
        <v>0</v>
      </c>
      <c r="Y13" s="5">
        <f>_xll.FGE(V13,W13,X13)</f>
        <v>0</v>
      </c>
      <c r="Z13">
        <v>0</v>
      </c>
      <c r="AA13" t="b">
        <f t="shared" si="3"/>
        <v>1</v>
      </c>
    </row>
    <row r="14" spans="1:27" x14ac:dyDescent="0.25">
      <c r="A14" t="s">
        <v>273</v>
      </c>
      <c r="B14">
        <v>7.930319001537196</v>
      </c>
      <c r="C14" t="s">
        <v>276</v>
      </c>
      <c r="D14" s="5">
        <f>_xll.FGE(A14,B14,C14)</f>
        <v>450</v>
      </c>
      <c r="E14">
        <v>450</v>
      </c>
      <c r="F14" t="b">
        <f t="shared" si="0"/>
        <v>1</v>
      </c>
      <c r="H14" t="s">
        <v>260</v>
      </c>
      <c r="I14">
        <v>7.930319001537196</v>
      </c>
      <c r="J14" t="s">
        <v>117</v>
      </c>
      <c r="K14" s="5">
        <f>_xll.FGE(H14,I14,J14)</f>
        <v>700</v>
      </c>
      <c r="L14">
        <v>700</v>
      </c>
      <c r="M14" t="b">
        <f t="shared" si="1"/>
        <v>1</v>
      </c>
      <c r="O14" t="s">
        <v>260</v>
      </c>
      <c r="P14">
        <v>7.930319001537196</v>
      </c>
      <c r="R14" s="5">
        <f>_xll.FGE(O14,P14,Q14)</f>
        <v>450</v>
      </c>
      <c r="S14">
        <v>450</v>
      </c>
      <c r="T14" t="b">
        <f t="shared" si="2"/>
        <v>1</v>
      </c>
      <c r="V14" t="s">
        <v>51</v>
      </c>
      <c r="W14">
        <v>7.930319001537196</v>
      </c>
      <c r="Y14" s="5">
        <f>_xll.FGE(V14,W14,X14)</f>
        <v>0</v>
      </c>
      <c r="Z14">
        <v>0</v>
      </c>
      <c r="AA14" t="b">
        <f t="shared" si="3"/>
        <v>1</v>
      </c>
    </row>
    <row r="15" spans="1:27" x14ac:dyDescent="0.25">
      <c r="A15" t="s">
        <v>277</v>
      </c>
      <c r="B15">
        <v>4.8188313949265629</v>
      </c>
      <c r="C15" t="s">
        <v>276</v>
      </c>
      <c r="D15" s="5">
        <f>_xll.FGE(A15,B15,C15)</f>
        <v>450</v>
      </c>
      <c r="E15">
        <v>450</v>
      </c>
      <c r="F15" t="b">
        <f t="shared" si="0"/>
        <v>1</v>
      </c>
      <c r="H15" t="s">
        <v>89</v>
      </c>
      <c r="I15">
        <v>4.8188313949265629</v>
      </c>
      <c r="J15" t="s">
        <v>117</v>
      </c>
      <c r="K15" s="5">
        <f>_xll.FGE(H15,I15,J15)</f>
        <v>700</v>
      </c>
      <c r="L15">
        <v>700</v>
      </c>
      <c r="M15" t="b">
        <f t="shared" si="1"/>
        <v>1</v>
      </c>
      <c r="O15" t="s">
        <v>89</v>
      </c>
      <c r="P15">
        <v>4.8188313949265629</v>
      </c>
      <c r="R15" s="5">
        <f>_xll.FGE(O15,P15,Q15)</f>
        <v>450</v>
      </c>
      <c r="S15">
        <v>450</v>
      </c>
      <c r="T15" t="b">
        <f t="shared" si="2"/>
        <v>1</v>
      </c>
      <c r="V15" t="s">
        <v>89</v>
      </c>
      <c r="W15">
        <v>4.8188313949265629</v>
      </c>
      <c r="Y15" s="5">
        <f>_xll.FGE(V15,W15,X15)</f>
        <v>450</v>
      </c>
      <c r="Z15">
        <v>450</v>
      </c>
      <c r="AA15" t="b">
        <f t="shared" si="3"/>
        <v>1</v>
      </c>
    </row>
    <row r="16" spans="1:27" x14ac:dyDescent="0.25">
      <c r="A16" t="s">
        <v>278</v>
      </c>
      <c r="B16">
        <v>1.5126143975047568E-3</v>
      </c>
      <c r="C16" t="s">
        <v>276</v>
      </c>
      <c r="D16" s="5">
        <f>_xll.FGE(A16,B16,C16)</f>
        <v>450.00000000000006</v>
      </c>
      <c r="E16">
        <v>450</v>
      </c>
      <c r="F16" t="b">
        <f t="shared" si="0"/>
        <v>1</v>
      </c>
      <c r="H16" t="s">
        <v>117</v>
      </c>
      <c r="I16">
        <v>1.5126143975047568E-3</v>
      </c>
      <c r="J16" t="s">
        <v>117</v>
      </c>
      <c r="K16" s="5">
        <f>_xll.FGE(H16,I16,J16)</f>
        <v>700</v>
      </c>
      <c r="L16">
        <v>700</v>
      </c>
      <c r="M16" t="b">
        <f t="shared" si="1"/>
        <v>1</v>
      </c>
      <c r="O16" t="s">
        <v>117</v>
      </c>
      <c r="P16">
        <v>1.5126143975047568E-3</v>
      </c>
      <c r="R16" s="5">
        <f>_xll.FGE(O16,P16,Q16)</f>
        <v>450.00000000000006</v>
      </c>
      <c r="S16">
        <v>450</v>
      </c>
      <c r="T16" t="b">
        <f t="shared" si="2"/>
        <v>1</v>
      </c>
      <c r="V16" t="s">
        <v>117</v>
      </c>
      <c r="W16">
        <v>1.5126143975047568E-3</v>
      </c>
      <c r="Y16" s="5">
        <f>_xll.FGE(V16,W16,X16)</f>
        <v>450.00000000000006</v>
      </c>
      <c r="Z16">
        <v>450</v>
      </c>
      <c r="AA16" t="b">
        <f t="shared" si="3"/>
        <v>1</v>
      </c>
    </row>
    <row r="17" spans="1:27" x14ac:dyDescent="0.25">
      <c r="A17" t="s">
        <v>274</v>
      </c>
      <c r="B17" t="e">
        <f>90*_xll.SpA(A17)</f>
        <v>#VALUE!</v>
      </c>
      <c r="C17" t="s">
        <v>276</v>
      </c>
      <c r="D17" s="5" t="e">
        <f>_xll.FGE(A17,B17,C17)</f>
        <v>#VALUE!</v>
      </c>
      <c r="E17" t="e">
        <v>#VALUE!</v>
      </c>
      <c r="F17" t="b">
        <f>ISERR(D17)</f>
        <v>1</v>
      </c>
      <c r="H17" t="s">
        <v>279</v>
      </c>
      <c r="I17" t="e">
        <f>90*_xll.SpA(H17)</f>
        <v>#VALUE!</v>
      </c>
      <c r="J17" t="s">
        <v>117</v>
      </c>
      <c r="K17" s="5" t="e">
        <f>_xll.FGE(H17,I17,J17)</f>
        <v>#VALUE!</v>
      </c>
      <c r="L17" t="e">
        <v>#VALUE!</v>
      </c>
      <c r="M17" t="b">
        <f>ISERR(K17)</f>
        <v>1</v>
      </c>
      <c r="O17" t="s">
        <v>279</v>
      </c>
      <c r="P17" t="e">
        <f>90*_xll.SpA(O17)</f>
        <v>#VALUE!</v>
      </c>
      <c r="R17" s="5" t="e">
        <f>_xll.FGE(O17,P17,Q17)</f>
        <v>#VALUE!</v>
      </c>
      <c r="S17" t="e">
        <v>#VALUE!</v>
      </c>
      <c r="T17" t="b">
        <f>ISERR(R17)</f>
        <v>1</v>
      </c>
      <c r="V17" t="s">
        <v>279</v>
      </c>
      <c r="W17" t="e">
        <f>90*_xll.SpA(V17)</f>
        <v>#VALUE!</v>
      </c>
      <c r="Y17" s="5" t="e">
        <f>_xll.FGE(V17,W17,X17)</f>
        <v>#VALUE!</v>
      </c>
      <c r="Z17" t="e">
        <v>#VALUE!</v>
      </c>
      <c r="AA17" t="b">
        <f>ISERR(Y17)</f>
        <v>1</v>
      </c>
    </row>
  </sheetData>
  <conditionalFormatting sqref="F6:F17">
    <cfRule type="cellIs" dxfId="19" priority="5" operator="equal">
      <formula>FALSE</formula>
    </cfRule>
  </conditionalFormatting>
  <conditionalFormatting sqref="B1">
    <cfRule type="cellIs" dxfId="18" priority="4" operator="equal">
      <formula>FALSE</formula>
    </cfRule>
  </conditionalFormatting>
  <conditionalFormatting sqref="M6:M17">
    <cfRule type="cellIs" dxfId="17" priority="3" operator="equal">
      <formula>FALSE</formula>
    </cfRule>
  </conditionalFormatting>
  <conditionalFormatting sqref="T6:T17">
    <cfRule type="cellIs" dxfId="16" priority="2" operator="equal">
      <formula>FALSE</formula>
    </cfRule>
  </conditionalFormatting>
  <conditionalFormatting sqref="AA6:AA17">
    <cfRule type="cellIs" dxfId="15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7"/>
  <sheetViews>
    <sheetView workbookViewId="0">
      <selection activeCell="B8" sqref="B8:B26"/>
    </sheetView>
  </sheetViews>
  <sheetFormatPr defaultRowHeight="15" x14ac:dyDescent="0.25"/>
  <cols>
    <col min="1" max="1" width="18" bestFit="1" customWidth="1"/>
    <col min="2" max="2" width="17.28515625" customWidth="1"/>
    <col min="3" max="3" width="9.5703125" customWidth="1"/>
    <col min="6" max="6" width="16.7109375" customWidth="1"/>
    <col min="10" max="10" width="16.140625" customWidth="1"/>
    <col min="15" max="15" width="15" customWidth="1"/>
  </cols>
  <sheetData>
    <row r="1" spans="1:16" x14ac:dyDescent="0.25">
      <c r="A1" t="s">
        <v>63</v>
      </c>
      <c r="B1" t="b">
        <f>AND(D3,H3,L3,P3)</f>
        <v>1</v>
      </c>
    </row>
    <row r="3" spans="1:16" x14ac:dyDescent="0.25">
      <c r="B3" t="s">
        <v>15</v>
      </c>
      <c r="D3" t="b">
        <f>AND(D8:D27)</f>
        <v>1</v>
      </c>
      <c r="F3" t="s">
        <v>16</v>
      </c>
      <c r="H3" t="b">
        <f>AND(H8:H27)</f>
        <v>1</v>
      </c>
      <c r="J3" t="s">
        <v>17</v>
      </c>
      <c r="L3" t="b">
        <f>AND(L8:L27)</f>
        <v>1</v>
      </c>
      <c r="N3" t="s">
        <v>19</v>
      </c>
      <c r="P3" t="b">
        <f>AND(P8:P27)</f>
        <v>1</v>
      </c>
    </row>
    <row r="4" spans="1:16" x14ac:dyDescent="0.25">
      <c r="B4" t="s">
        <v>27</v>
      </c>
      <c r="C4" t="s">
        <v>10</v>
      </c>
      <c r="F4" t="s">
        <v>27</v>
      </c>
      <c r="G4" t="s">
        <v>10</v>
      </c>
      <c r="J4" t="s">
        <v>27</v>
      </c>
      <c r="K4" t="s">
        <v>10</v>
      </c>
      <c r="N4" t="s">
        <v>27</v>
      </c>
      <c r="O4" t="s">
        <v>11</v>
      </c>
    </row>
    <row r="5" spans="1:16" x14ac:dyDescent="0.25">
      <c r="B5" t="s">
        <v>28</v>
      </c>
      <c r="C5">
        <v>1</v>
      </c>
      <c r="F5" t="s">
        <v>28</v>
      </c>
      <c r="G5">
        <v>2</v>
      </c>
      <c r="J5" t="s">
        <v>28</v>
      </c>
      <c r="K5">
        <v>3</v>
      </c>
      <c r="N5" t="s">
        <v>28</v>
      </c>
      <c r="O5">
        <v>1</v>
      </c>
    </row>
    <row r="7" spans="1:16" x14ac:dyDescent="0.25">
      <c r="B7" t="s">
        <v>5</v>
      </c>
      <c r="C7" t="s">
        <v>6</v>
      </c>
      <c r="D7" t="s">
        <v>12</v>
      </c>
      <c r="F7" t="s">
        <v>5</v>
      </c>
      <c r="G7" t="s">
        <v>6</v>
      </c>
      <c r="H7" t="s">
        <v>12</v>
      </c>
      <c r="J7" t="s">
        <v>5</v>
      </c>
      <c r="K7" t="s">
        <v>6</v>
      </c>
      <c r="L7" t="s">
        <v>12</v>
      </c>
      <c r="N7" t="s">
        <v>5</v>
      </c>
      <c r="O7" t="s">
        <v>6</v>
      </c>
      <c r="P7" t="s">
        <v>12</v>
      </c>
    </row>
    <row r="8" spans="1:16" x14ac:dyDescent="0.25">
      <c r="A8">
        <v>1</v>
      </c>
      <c r="B8" t="s">
        <v>10</v>
      </c>
      <c r="C8" t="str">
        <f>_xll.EnumDecayChain(C$4,$A8,C$5)</f>
        <v>U-238</v>
      </c>
      <c r="D8" t="b">
        <f>B8=C8</f>
        <v>1</v>
      </c>
      <c r="F8" t="s">
        <v>45</v>
      </c>
      <c r="G8" t="str">
        <f>_xll.EnumDecayChain(G$4,$A8,G$5)</f>
        <v>TL-206</v>
      </c>
      <c r="H8" t="b">
        <f>F8=G8</f>
        <v>1</v>
      </c>
      <c r="J8" t="s">
        <v>10</v>
      </c>
      <c r="K8" t="str">
        <f>_xll.EnumDecayChain(K$4,$A8,K$5)</f>
        <v>U-238</v>
      </c>
      <c r="L8" t="b">
        <f>J8=K8</f>
        <v>1</v>
      </c>
      <c r="N8" t="s">
        <v>48</v>
      </c>
      <c r="O8" t="str">
        <f>_xll.EnumDecayChain(O$4,$A8,O$5)</f>
        <v>StartingMember is not available</v>
      </c>
      <c r="P8" t="b">
        <f>N8=O8</f>
        <v>1</v>
      </c>
    </row>
    <row r="9" spans="1:16" x14ac:dyDescent="0.25">
      <c r="A9">
        <v>2</v>
      </c>
      <c r="B9" t="s">
        <v>29</v>
      </c>
      <c r="C9" t="str">
        <f>_xll.EnumDecayChain(C$4,$A9,C$5)</f>
        <v>TH-234</v>
      </c>
      <c r="D9" t="b">
        <f t="shared" ref="D9:D27" si="0">B9=C9</f>
        <v>1</v>
      </c>
      <c r="F9" t="s">
        <v>40</v>
      </c>
      <c r="G9" t="str">
        <f>_xll.EnumDecayChain(G$4,$A9,G$5)</f>
        <v>BI-210</v>
      </c>
      <c r="H9" t="b">
        <f t="shared" ref="H9:H27" si="1">F9=G9</f>
        <v>1</v>
      </c>
      <c r="J9" t="s">
        <v>42</v>
      </c>
      <c r="K9" t="str">
        <f>_xll.EnumDecayChain(K$4,$A9,K$5)</f>
        <v>PA-234</v>
      </c>
      <c r="L9" t="b">
        <f t="shared" ref="L9:L27" si="2">J9=K9</f>
        <v>1</v>
      </c>
    </row>
    <row r="10" spans="1:16" x14ac:dyDescent="0.25">
      <c r="A10">
        <v>3</v>
      </c>
      <c r="B10" t="s">
        <v>30</v>
      </c>
      <c r="C10" t="str">
        <f>_xll.EnumDecayChain(C$4,$A10,C$5)</f>
        <v>PA-234M</v>
      </c>
      <c r="D10" t="b">
        <f t="shared" si="0"/>
        <v>1</v>
      </c>
      <c r="F10" t="s">
        <v>39</v>
      </c>
      <c r="G10" t="str">
        <f>_xll.EnumDecayChain(G$4,$A10,G$5)</f>
        <v>PB-210</v>
      </c>
      <c r="H10" t="b">
        <f t="shared" si="1"/>
        <v>1</v>
      </c>
      <c r="J10" t="s">
        <v>30</v>
      </c>
      <c r="K10" t="str">
        <f>_xll.EnumDecayChain(K$4,$A10,K$5)</f>
        <v>PA-234M</v>
      </c>
      <c r="L10" t="b">
        <f t="shared" si="2"/>
        <v>1</v>
      </c>
    </row>
    <row r="11" spans="1:16" x14ac:dyDescent="0.25">
      <c r="A11">
        <v>4</v>
      </c>
      <c r="B11" t="s">
        <v>31</v>
      </c>
      <c r="C11" t="str">
        <f>_xll.EnumDecayChain(C$4,$A11,C$5)</f>
        <v>U-234</v>
      </c>
      <c r="D11" t="b">
        <f t="shared" si="0"/>
        <v>1</v>
      </c>
      <c r="F11" t="s">
        <v>41</v>
      </c>
      <c r="G11" t="str">
        <f>_xll.EnumDecayChain(G$4,$A11,G$5)</f>
        <v>PO-210</v>
      </c>
      <c r="H11" t="b">
        <f t="shared" si="1"/>
        <v>1</v>
      </c>
      <c r="J11" t="s">
        <v>29</v>
      </c>
      <c r="K11" t="str">
        <f>_xll.EnumDecayChain(K$4,$A11,K$5)</f>
        <v>TH-234</v>
      </c>
      <c r="L11" t="b">
        <f t="shared" si="2"/>
        <v>1</v>
      </c>
    </row>
    <row r="12" spans="1:16" x14ac:dyDescent="0.25">
      <c r="A12">
        <v>5</v>
      </c>
      <c r="B12" t="s">
        <v>32</v>
      </c>
      <c r="C12" t="str">
        <f>_xll.EnumDecayChain(C$4,$A12,C$5)</f>
        <v>TH-230</v>
      </c>
      <c r="D12" t="b">
        <f t="shared" si="0"/>
        <v>1</v>
      </c>
      <c r="F12" t="s">
        <v>46</v>
      </c>
      <c r="G12" t="str">
        <f>_xll.EnumDecayChain(G$4,$A12,G$5)</f>
        <v>TL-210</v>
      </c>
      <c r="H12" t="b">
        <f t="shared" si="1"/>
        <v>1</v>
      </c>
      <c r="J12" t="s">
        <v>31</v>
      </c>
      <c r="K12" t="str">
        <f>_xll.EnumDecayChain(K$4,$A12,K$5)</f>
        <v>U-234</v>
      </c>
      <c r="L12" t="b">
        <f t="shared" si="2"/>
        <v>1</v>
      </c>
    </row>
    <row r="13" spans="1:16" x14ac:dyDescent="0.25">
      <c r="A13">
        <v>6</v>
      </c>
      <c r="B13" t="s">
        <v>33</v>
      </c>
      <c r="C13" t="str">
        <f>_xll.EnumDecayChain(C$4,$A13,C$5)</f>
        <v>RA-226</v>
      </c>
      <c r="D13" t="b">
        <f t="shared" si="0"/>
        <v>1</v>
      </c>
      <c r="F13" t="s">
        <v>37</v>
      </c>
      <c r="G13" t="str">
        <f>_xll.EnumDecayChain(G$4,$A13,G$5)</f>
        <v>BI-214</v>
      </c>
      <c r="H13" t="b">
        <f t="shared" si="1"/>
        <v>1</v>
      </c>
      <c r="J13" t="s">
        <v>32</v>
      </c>
      <c r="K13" t="str">
        <f>_xll.EnumDecayChain(K$4,$A13,K$5)</f>
        <v>TH-230</v>
      </c>
      <c r="L13" t="b">
        <f t="shared" si="2"/>
        <v>1</v>
      </c>
    </row>
    <row r="14" spans="1:16" x14ac:dyDescent="0.25">
      <c r="A14">
        <v>7</v>
      </c>
      <c r="B14" t="s">
        <v>34</v>
      </c>
      <c r="C14" t="str">
        <f>_xll.EnumDecayChain(C$4,$A14,C$5)</f>
        <v>RN-222</v>
      </c>
      <c r="D14" t="b">
        <f t="shared" si="0"/>
        <v>1</v>
      </c>
      <c r="F14" t="s">
        <v>36</v>
      </c>
      <c r="G14" t="str">
        <f>_xll.EnumDecayChain(G$4,$A14,G$5)</f>
        <v>PB-214</v>
      </c>
      <c r="H14" t="b">
        <f t="shared" si="1"/>
        <v>1</v>
      </c>
      <c r="J14" t="s">
        <v>33</v>
      </c>
      <c r="K14" t="str">
        <f>_xll.EnumDecayChain(K$4,$A14,K$5)</f>
        <v>RA-226</v>
      </c>
      <c r="L14" t="b">
        <f t="shared" si="2"/>
        <v>1</v>
      </c>
    </row>
    <row r="15" spans="1:16" x14ac:dyDescent="0.25">
      <c r="A15">
        <v>8</v>
      </c>
      <c r="B15" t="s">
        <v>35</v>
      </c>
      <c r="C15" t="str">
        <f>_xll.EnumDecayChain(C$4,$A15,C$5)</f>
        <v>PO-218</v>
      </c>
      <c r="D15" t="b">
        <f t="shared" si="0"/>
        <v>1</v>
      </c>
      <c r="F15" t="s">
        <v>38</v>
      </c>
      <c r="G15" t="str">
        <f>_xll.EnumDecayChain(G$4,$A15,G$5)</f>
        <v>PO-214</v>
      </c>
      <c r="H15" t="b">
        <f t="shared" si="1"/>
        <v>1</v>
      </c>
      <c r="J15" t="s">
        <v>34</v>
      </c>
      <c r="K15" t="str">
        <f>_xll.EnumDecayChain(K$4,$A15,K$5)</f>
        <v>RN-222</v>
      </c>
      <c r="L15" t="b">
        <f t="shared" si="2"/>
        <v>1</v>
      </c>
    </row>
    <row r="16" spans="1:16" x14ac:dyDescent="0.25">
      <c r="A16">
        <v>9</v>
      </c>
      <c r="B16" t="s">
        <v>36</v>
      </c>
      <c r="C16" t="str">
        <f>_xll.EnumDecayChain(C$4,$A16,C$5)</f>
        <v>PB-214</v>
      </c>
      <c r="D16" t="b">
        <f t="shared" si="0"/>
        <v>1</v>
      </c>
      <c r="F16" t="s">
        <v>43</v>
      </c>
      <c r="G16" t="str">
        <f>_xll.EnumDecayChain(G$4,$A16,G$5)</f>
        <v>AT-218</v>
      </c>
      <c r="H16" t="b">
        <f t="shared" si="1"/>
        <v>1</v>
      </c>
      <c r="J16" t="s">
        <v>43</v>
      </c>
      <c r="K16" t="str">
        <f>_xll.EnumDecayChain(K$4,$A16,K$5)</f>
        <v>AT-218</v>
      </c>
      <c r="L16" t="b">
        <f t="shared" si="2"/>
        <v>1</v>
      </c>
    </row>
    <row r="17" spans="1:12" x14ac:dyDescent="0.25">
      <c r="A17">
        <v>10</v>
      </c>
      <c r="B17" t="s">
        <v>37</v>
      </c>
      <c r="C17" t="str">
        <f>_xll.EnumDecayChain(C$4,$A17,C$5)</f>
        <v>BI-214</v>
      </c>
      <c r="D17" t="b">
        <f t="shared" si="0"/>
        <v>1</v>
      </c>
      <c r="F17" t="s">
        <v>35</v>
      </c>
      <c r="G17" t="str">
        <f>_xll.EnumDecayChain(G$4,$A17,G$5)</f>
        <v>PO-218</v>
      </c>
      <c r="H17" t="b">
        <f t="shared" si="1"/>
        <v>1</v>
      </c>
      <c r="J17" t="s">
        <v>35</v>
      </c>
      <c r="K17" t="str">
        <f>_xll.EnumDecayChain(K$4,$A17,K$5)</f>
        <v>PO-218</v>
      </c>
      <c r="L17" t="b">
        <f t="shared" si="2"/>
        <v>1</v>
      </c>
    </row>
    <row r="18" spans="1:12" x14ac:dyDescent="0.25">
      <c r="A18">
        <v>11</v>
      </c>
      <c r="B18" t="s">
        <v>38</v>
      </c>
      <c r="C18" t="str">
        <f>_xll.EnumDecayChain(C$4,$A18,C$5)</f>
        <v>PO-214</v>
      </c>
      <c r="D18" t="b">
        <f t="shared" si="0"/>
        <v>1</v>
      </c>
      <c r="F18" t="s">
        <v>44</v>
      </c>
      <c r="G18" t="str">
        <f>_xll.EnumDecayChain(G$4,$A18,G$5)</f>
        <v>RN-218</v>
      </c>
      <c r="H18" t="b">
        <f t="shared" si="1"/>
        <v>1</v>
      </c>
      <c r="J18" t="s">
        <v>44</v>
      </c>
      <c r="K18" t="str">
        <f>_xll.EnumDecayChain(K$4,$A18,K$5)</f>
        <v>RN-218</v>
      </c>
      <c r="L18" t="b">
        <f t="shared" si="2"/>
        <v>1</v>
      </c>
    </row>
    <row r="19" spans="1:12" x14ac:dyDescent="0.25">
      <c r="A19">
        <v>12</v>
      </c>
      <c r="B19" t="s">
        <v>39</v>
      </c>
      <c r="C19" t="str">
        <f>_xll.EnumDecayChain(C$4,$A19,C$5)</f>
        <v>PB-210</v>
      </c>
      <c r="D19" t="b">
        <f t="shared" si="0"/>
        <v>1</v>
      </c>
      <c r="F19" t="s">
        <v>34</v>
      </c>
      <c r="G19" t="str">
        <f>_xll.EnumDecayChain(G$4,$A19,G$5)</f>
        <v>RN-222</v>
      </c>
      <c r="H19" t="b">
        <f t="shared" si="1"/>
        <v>1</v>
      </c>
      <c r="J19" t="s">
        <v>37</v>
      </c>
      <c r="K19" t="str">
        <f>_xll.EnumDecayChain(K$4,$A19,K$5)</f>
        <v>BI-214</v>
      </c>
      <c r="L19" t="b">
        <f t="shared" si="2"/>
        <v>1</v>
      </c>
    </row>
    <row r="20" spans="1:12" x14ac:dyDescent="0.25">
      <c r="A20">
        <v>13</v>
      </c>
      <c r="B20" t="s">
        <v>40</v>
      </c>
      <c r="C20" t="str">
        <f>_xll.EnumDecayChain(C$4,$A20,C$5)</f>
        <v>BI-210</v>
      </c>
      <c r="D20" t="b">
        <f t="shared" si="0"/>
        <v>1</v>
      </c>
      <c r="F20" t="s">
        <v>33</v>
      </c>
      <c r="G20" t="str">
        <f>_xll.EnumDecayChain(G$4,$A20,G$5)</f>
        <v>RA-226</v>
      </c>
      <c r="H20" t="b">
        <f t="shared" si="1"/>
        <v>1</v>
      </c>
      <c r="J20" t="s">
        <v>36</v>
      </c>
      <c r="K20" t="str">
        <f>_xll.EnumDecayChain(K$4,$A20,K$5)</f>
        <v>PB-214</v>
      </c>
      <c r="L20" t="b">
        <f t="shared" si="2"/>
        <v>1</v>
      </c>
    </row>
    <row r="21" spans="1:12" x14ac:dyDescent="0.25">
      <c r="A21">
        <v>14</v>
      </c>
      <c r="B21" t="s">
        <v>41</v>
      </c>
      <c r="C21" t="str">
        <f>_xll.EnumDecayChain(C$4,$A21,C$5)</f>
        <v>PO-210</v>
      </c>
      <c r="D21" t="b">
        <f t="shared" si="0"/>
        <v>1</v>
      </c>
      <c r="F21" t="s">
        <v>32</v>
      </c>
      <c r="G21" t="str">
        <f>_xll.EnumDecayChain(G$4,$A21,G$5)</f>
        <v>TH-230</v>
      </c>
      <c r="H21" t="b">
        <f t="shared" si="1"/>
        <v>1</v>
      </c>
      <c r="J21" t="s">
        <v>38</v>
      </c>
      <c r="K21" t="str">
        <f>_xll.EnumDecayChain(K$4,$A21,K$5)</f>
        <v>PO-214</v>
      </c>
      <c r="L21" t="b">
        <f t="shared" si="2"/>
        <v>1</v>
      </c>
    </row>
    <row r="22" spans="1:12" x14ac:dyDescent="0.25">
      <c r="A22">
        <v>15</v>
      </c>
      <c r="B22" t="s">
        <v>42</v>
      </c>
      <c r="C22" t="str">
        <f>_xll.EnumDecayChain(C$4,$A22,C$5)</f>
        <v>PA-234</v>
      </c>
      <c r="D22" t="b">
        <f t="shared" si="0"/>
        <v>1</v>
      </c>
      <c r="F22" t="s">
        <v>42</v>
      </c>
      <c r="G22" t="str">
        <f>_xll.EnumDecayChain(G$4,$A22,G$5)</f>
        <v>PA-234</v>
      </c>
      <c r="H22" t="b">
        <f t="shared" si="1"/>
        <v>1</v>
      </c>
      <c r="J22" t="s">
        <v>40</v>
      </c>
      <c r="K22" t="str">
        <f>_xll.EnumDecayChain(K$4,$A22,K$5)</f>
        <v>BI-210</v>
      </c>
      <c r="L22" t="b">
        <f t="shared" si="2"/>
        <v>1</v>
      </c>
    </row>
    <row r="23" spans="1:12" x14ac:dyDescent="0.25">
      <c r="A23">
        <v>16</v>
      </c>
      <c r="B23" t="s">
        <v>43</v>
      </c>
      <c r="C23" t="str">
        <f>_xll.EnumDecayChain(C$4,$A23,C$5)</f>
        <v>AT-218</v>
      </c>
      <c r="D23" t="b">
        <f t="shared" si="0"/>
        <v>1</v>
      </c>
      <c r="F23" t="s">
        <v>30</v>
      </c>
      <c r="G23" t="str">
        <f>_xll.EnumDecayChain(G$4,$A23,G$5)</f>
        <v>PA-234M</v>
      </c>
      <c r="H23" t="b">
        <f t="shared" si="1"/>
        <v>1</v>
      </c>
      <c r="J23" t="s">
        <v>39</v>
      </c>
      <c r="K23" t="str">
        <f>_xll.EnumDecayChain(K$4,$A23,K$5)</f>
        <v>PB-210</v>
      </c>
      <c r="L23" t="b">
        <f t="shared" si="2"/>
        <v>1</v>
      </c>
    </row>
    <row r="24" spans="1:12" x14ac:dyDescent="0.25">
      <c r="A24">
        <v>17</v>
      </c>
      <c r="B24" t="s">
        <v>44</v>
      </c>
      <c r="C24" t="str">
        <f>_xll.EnumDecayChain(C$4,$A24,C$5)</f>
        <v>RN-218</v>
      </c>
      <c r="D24" t="b">
        <f t="shared" si="0"/>
        <v>1</v>
      </c>
      <c r="F24" t="s">
        <v>29</v>
      </c>
      <c r="G24" t="str">
        <f>_xll.EnumDecayChain(G$4,$A24,G$5)</f>
        <v>TH-234</v>
      </c>
      <c r="H24" t="b">
        <f t="shared" si="1"/>
        <v>1</v>
      </c>
      <c r="J24" t="s">
        <v>41</v>
      </c>
      <c r="K24" t="str">
        <f>_xll.EnumDecayChain(K$4,$A24,K$5)</f>
        <v>PO-210</v>
      </c>
      <c r="L24" t="b">
        <f t="shared" si="2"/>
        <v>1</v>
      </c>
    </row>
    <row r="25" spans="1:12" x14ac:dyDescent="0.25">
      <c r="A25">
        <v>18</v>
      </c>
      <c r="B25" t="s">
        <v>45</v>
      </c>
      <c r="C25" t="str">
        <f>_xll.EnumDecayChain(C$4,$A25,C$5)</f>
        <v>TL-206</v>
      </c>
      <c r="D25" t="b">
        <f t="shared" si="0"/>
        <v>1</v>
      </c>
      <c r="F25" t="s">
        <v>31</v>
      </c>
      <c r="G25" t="str">
        <f>_xll.EnumDecayChain(G$4,$A25,G$5)</f>
        <v>U-234</v>
      </c>
      <c r="H25" t="b">
        <f t="shared" si="1"/>
        <v>1</v>
      </c>
      <c r="J25" t="s">
        <v>46</v>
      </c>
      <c r="K25" t="str">
        <f>_xll.EnumDecayChain(K$4,$A25,K$5)</f>
        <v>TL-210</v>
      </c>
      <c r="L25" t="b">
        <f t="shared" si="2"/>
        <v>1</v>
      </c>
    </row>
    <row r="26" spans="1:12" x14ac:dyDescent="0.25">
      <c r="A26">
        <v>19</v>
      </c>
      <c r="B26" t="s">
        <v>46</v>
      </c>
      <c r="C26" t="str">
        <f>_xll.EnumDecayChain(C$4,$A26,C$5)</f>
        <v>TL-210</v>
      </c>
      <c r="D26" t="b">
        <f t="shared" si="0"/>
        <v>1</v>
      </c>
      <c r="F26" t="s">
        <v>10</v>
      </c>
      <c r="G26" t="str">
        <f>_xll.EnumDecayChain(G$4,$A26,G$5)</f>
        <v>U-238</v>
      </c>
      <c r="H26" t="b">
        <f t="shared" si="1"/>
        <v>1</v>
      </c>
      <c r="J26" t="s">
        <v>45</v>
      </c>
      <c r="K26" t="str">
        <f>_xll.EnumDecayChain(K$4,$A26,K$5)</f>
        <v>TL-206</v>
      </c>
      <c r="L26" t="b">
        <f t="shared" si="2"/>
        <v>1</v>
      </c>
    </row>
    <row r="27" spans="1:12" x14ac:dyDescent="0.25">
      <c r="A27">
        <v>20</v>
      </c>
      <c r="B27" t="s">
        <v>47</v>
      </c>
      <c r="C27" t="str">
        <f>_xll.EnumDecayChain(C$4,$A27,C$5)</f>
        <v>Member number exceeds members in decay chain</v>
      </c>
      <c r="D27" t="b">
        <f t="shared" si="0"/>
        <v>1</v>
      </c>
      <c r="F27" t="s">
        <v>47</v>
      </c>
      <c r="G27" t="str">
        <f>_xll.EnumDecayChain(G$4,$A27,G$5)</f>
        <v>Member number exceeds members in decay chain</v>
      </c>
      <c r="H27" t="b">
        <f t="shared" si="1"/>
        <v>1</v>
      </c>
      <c r="J27" t="s">
        <v>47</v>
      </c>
      <c r="K27" t="str">
        <f>_xll.EnumDecayChain(K$4,$A27,K$5)</f>
        <v>Member number exceeds members in decay chain</v>
      </c>
      <c r="L27" t="b">
        <f t="shared" si="2"/>
        <v>1</v>
      </c>
    </row>
  </sheetData>
  <conditionalFormatting sqref="B1 D3 D8:D27 H3 H8:H27 L3 L8:L27 P3 P8">
    <cfRule type="cellIs" dxfId="14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1"/>
  <sheetViews>
    <sheetView workbookViewId="0">
      <selection activeCell="B21" sqref="B21"/>
    </sheetView>
  </sheetViews>
  <sheetFormatPr defaultRowHeight="15" x14ac:dyDescent="0.25"/>
  <cols>
    <col min="2" max="3" width="14.28515625" bestFit="1" customWidth="1"/>
    <col min="6" max="6" width="9.5703125" bestFit="1" customWidth="1"/>
    <col min="7" max="8" width="14.28515625" bestFit="1" customWidth="1"/>
    <col min="12" max="13" width="14.28515625" bestFit="1" customWidth="1"/>
    <col min="17" max="18" width="14.28515625" bestFit="1" customWidth="1"/>
  </cols>
  <sheetData>
    <row r="1" spans="1:19" x14ac:dyDescent="0.25">
      <c r="A1" t="s">
        <v>49</v>
      </c>
      <c r="B1" t="b">
        <f>AND(D3,I3,N3,S3)</f>
        <v>1</v>
      </c>
    </row>
    <row r="3" spans="1:19" x14ac:dyDescent="0.25">
      <c r="A3" t="s">
        <v>15</v>
      </c>
      <c r="D3" t="b">
        <f>AND(D7:D21)</f>
        <v>1</v>
      </c>
      <c r="F3" t="s">
        <v>16</v>
      </c>
      <c r="I3" t="b">
        <f>AND(I7:I21)</f>
        <v>1</v>
      </c>
      <c r="K3" t="s">
        <v>17</v>
      </c>
      <c r="N3" t="b">
        <f>AND(N7:N21)</f>
        <v>1</v>
      </c>
      <c r="P3" t="s">
        <v>19</v>
      </c>
      <c r="S3" t="b">
        <f>AND(S7:S21)</f>
        <v>1</v>
      </c>
    </row>
    <row r="4" spans="1:19" x14ac:dyDescent="0.25">
      <c r="A4" t="s">
        <v>50</v>
      </c>
      <c r="B4" t="s">
        <v>22</v>
      </c>
      <c r="F4" t="s">
        <v>50</v>
      </c>
      <c r="G4" t="s">
        <v>18</v>
      </c>
      <c r="K4" t="s">
        <v>50</v>
      </c>
      <c r="L4" t="s">
        <v>53</v>
      </c>
      <c r="P4" t="s">
        <v>50</v>
      </c>
      <c r="Q4" t="s">
        <v>54</v>
      </c>
    </row>
    <row r="6" spans="1:19" x14ac:dyDescent="0.25">
      <c r="A6" t="s">
        <v>0</v>
      </c>
      <c r="B6" t="s">
        <v>5</v>
      </c>
      <c r="C6" t="s">
        <v>6</v>
      </c>
      <c r="D6" t="s">
        <v>12</v>
      </c>
      <c r="F6" t="s">
        <v>0</v>
      </c>
      <c r="G6" t="s">
        <v>5</v>
      </c>
      <c r="H6" t="s">
        <v>6</v>
      </c>
      <c r="I6" t="s">
        <v>12</v>
      </c>
      <c r="K6" t="s">
        <v>0</v>
      </c>
      <c r="L6" t="s">
        <v>5</v>
      </c>
      <c r="M6" t="s">
        <v>6</v>
      </c>
      <c r="N6" t="s">
        <v>12</v>
      </c>
      <c r="P6" t="s">
        <v>0</v>
      </c>
      <c r="Q6" t="s">
        <v>5</v>
      </c>
      <c r="R6" t="s">
        <v>6</v>
      </c>
      <c r="S6" t="s">
        <v>12</v>
      </c>
    </row>
    <row r="7" spans="1:19" x14ac:dyDescent="0.25">
      <c r="A7" t="s">
        <v>51</v>
      </c>
      <c r="B7">
        <v>388789632.00000018</v>
      </c>
      <c r="C7">
        <f>_xll.HalfLife(A7,B$4)</f>
        <v>388789632.00000018</v>
      </c>
      <c r="D7" t="b">
        <f>B7=C7</f>
        <v>1</v>
      </c>
      <c r="F7" t="s">
        <v>51</v>
      </c>
      <c r="G7">
        <v>6479827.200000003</v>
      </c>
      <c r="H7">
        <f>_xll.HalfLife(F7,G$4)</f>
        <v>6479827.200000003</v>
      </c>
      <c r="I7" t="b">
        <f>G7=H7</f>
        <v>1</v>
      </c>
      <c r="K7" t="s">
        <v>51</v>
      </c>
      <c r="L7">
        <v>107997.12000000005</v>
      </c>
      <c r="M7">
        <f>_xll.HalfLife(K7,L$4)</f>
        <v>107997.12000000005</v>
      </c>
      <c r="N7" t="b">
        <f>L7=M7</f>
        <v>1</v>
      </c>
      <c r="P7" t="s">
        <v>51</v>
      </c>
      <c r="Q7">
        <v>12.320000000000004</v>
      </c>
      <c r="R7">
        <f>_xll.HalfLife(P7,Q$4)</f>
        <v>12.320000000000004</v>
      </c>
      <c r="S7" t="b">
        <f>Q7=R7</f>
        <v>1</v>
      </c>
    </row>
    <row r="8" spans="1:19" x14ac:dyDescent="0.25">
      <c r="A8" t="s">
        <v>8</v>
      </c>
      <c r="B8">
        <v>949231552.00000048</v>
      </c>
      <c r="C8">
        <f>_xll.HalfLife(A8,B$4)</f>
        <v>949231552.00000048</v>
      </c>
      <c r="D8" t="b">
        <f t="shared" ref="D8:D21" si="0">B8=C8</f>
        <v>1</v>
      </c>
      <c r="F8" t="s">
        <v>8</v>
      </c>
      <c r="G8">
        <v>15820525.866666675</v>
      </c>
      <c r="H8">
        <f>_xll.HalfLife(F8,G$4)</f>
        <v>15820525.866666675</v>
      </c>
      <c r="I8" t="b">
        <f t="shared" ref="I8:I11" si="1">G8=H8</f>
        <v>1</v>
      </c>
      <c r="K8" t="s">
        <v>8</v>
      </c>
      <c r="L8">
        <v>263675.43111111125</v>
      </c>
      <c r="M8">
        <f>_xll.HalfLife(K8,L$4)</f>
        <v>263675.43111111125</v>
      </c>
      <c r="N8" t="b">
        <f t="shared" ref="N8:N11" si="2">L8=M8</f>
        <v>1</v>
      </c>
      <c r="P8" t="s">
        <v>8</v>
      </c>
      <c r="Q8">
        <v>30.079332775623001</v>
      </c>
      <c r="R8">
        <f>_xll.HalfLife(P8,Q$4)</f>
        <v>30.079332775623001</v>
      </c>
      <c r="S8" t="b">
        <f t="shared" ref="S8:S11" si="3">Q8=R8</f>
        <v>1</v>
      </c>
    </row>
    <row r="9" spans="1:19" x14ac:dyDescent="0.25">
      <c r="A9" t="s">
        <v>10</v>
      </c>
      <c r="B9">
        <v>1.4099935679999997E+17</v>
      </c>
      <c r="C9">
        <f>_xll.HalfLife(A9,B$4)</f>
        <v>1.4099935679999997E+17</v>
      </c>
      <c r="D9" t="b">
        <f t="shared" si="0"/>
        <v>1</v>
      </c>
      <c r="F9" t="s">
        <v>10</v>
      </c>
      <c r="G9">
        <v>2349989279999999.5</v>
      </c>
      <c r="H9">
        <f>_xll.HalfLife(F9,G$4)</f>
        <v>2349989279999999.5</v>
      </c>
      <c r="I9" t="b">
        <f t="shared" si="1"/>
        <v>1</v>
      </c>
      <c r="K9" t="s">
        <v>10</v>
      </c>
      <c r="L9">
        <v>39166487999999.992</v>
      </c>
      <c r="M9">
        <f>_xll.HalfLife(K9,L$4)</f>
        <v>39166487999999.992</v>
      </c>
      <c r="N9" t="b">
        <f t="shared" si="2"/>
        <v>1</v>
      </c>
      <c r="P9" t="s">
        <v>10</v>
      </c>
      <c r="Q9">
        <v>4467999999.999999</v>
      </c>
      <c r="R9">
        <f>_xll.HalfLife(P9,Q$4)</f>
        <v>4467999999.999999</v>
      </c>
      <c r="S9" t="b">
        <f t="shared" si="3"/>
        <v>1</v>
      </c>
    </row>
    <row r="10" spans="1:19" x14ac:dyDescent="0.25">
      <c r="A10" t="s">
        <v>52</v>
      </c>
      <c r="B10">
        <v>2767601520.0000048</v>
      </c>
      <c r="C10">
        <f>_xll.HalfLife(A10,B$4)</f>
        <v>2767601520.0000048</v>
      </c>
      <c r="D10" t="b">
        <f t="shared" si="0"/>
        <v>1</v>
      </c>
      <c r="F10" t="s">
        <v>52</v>
      </c>
      <c r="G10">
        <v>46126692.000000082</v>
      </c>
      <c r="H10">
        <f>_xll.HalfLife(F10,G$4)</f>
        <v>46126692.000000082</v>
      </c>
      <c r="I10" t="b">
        <f t="shared" si="1"/>
        <v>1</v>
      </c>
      <c r="K10" t="s">
        <v>52</v>
      </c>
      <c r="L10">
        <v>768778.20000000135</v>
      </c>
      <c r="M10">
        <f>_xll.HalfLife(K10,L$4)</f>
        <v>768778.20000000135</v>
      </c>
      <c r="N10" t="b">
        <f t="shared" si="2"/>
        <v>1</v>
      </c>
      <c r="P10" t="s">
        <v>52</v>
      </c>
      <c r="Q10">
        <v>87.700000000000145</v>
      </c>
      <c r="R10">
        <f>_xll.HalfLife(P10,Q$4)</f>
        <v>87.700000000000145</v>
      </c>
      <c r="S10" t="b">
        <f t="shared" si="3"/>
        <v>1</v>
      </c>
    </row>
    <row r="11" spans="1:19" x14ac:dyDescent="0.25">
      <c r="A11" t="s">
        <v>11</v>
      </c>
      <c r="B11" t="s">
        <v>263</v>
      </c>
      <c r="C11" t="str">
        <f>_xll.HalfLife(A11,B$4)</f>
        <v>Invalid Radionuclide</v>
      </c>
      <c r="D11" t="b">
        <f t="shared" si="0"/>
        <v>1</v>
      </c>
      <c r="F11" t="s">
        <v>11</v>
      </c>
      <c r="G11" t="s">
        <v>263</v>
      </c>
      <c r="H11" t="str">
        <f>_xll.HalfLife(F11,G$4)</f>
        <v>Invalid Radionuclide</v>
      </c>
      <c r="I11" t="b">
        <f t="shared" si="1"/>
        <v>1</v>
      </c>
      <c r="K11" t="s">
        <v>11</v>
      </c>
      <c r="L11" t="s">
        <v>263</v>
      </c>
      <c r="M11" t="str">
        <f>_xll.HalfLife(K11,L$4)</f>
        <v>Invalid Radionuclide</v>
      </c>
      <c r="N11" t="b">
        <f t="shared" si="2"/>
        <v>1</v>
      </c>
      <c r="P11" t="s">
        <v>11</v>
      </c>
      <c r="Q11" t="s">
        <v>263</v>
      </c>
      <c r="R11" t="str">
        <f>_xll.HalfLife(P11,Q$4)</f>
        <v>Invalid Radionuclide</v>
      </c>
      <c r="S11" t="b">
        <f t="shared" si="3"/>
        <v>1</v>
      </c>
    </row>
    <row r="12" spans="1:19" x14ac:dyDescent="0.25">
      <c r="A12" t="str">
        <f>UPPER(A7)</f>
        <v>H-3</v>
      </c>
      <c r="B12">
        <v>388789632.00000018</v>
      </c>
      <c r="C12">
        <f>_xll.HalfLife(A12,B$4)</f>
        <v>388789632.00000018</v>
      </c>
      <c r="D12" t="b">
        <f t="shared" si="0"/>
        <v>1</v>
      </c>
    </row>
    <row r="13" spans="1:19" x14ac:dyDescent="0.25">
      <c r="A13" t="str">
        <f t="shared" ref="A13:A16" si="4">UPPER(A8)</f>
        <v>CS-137</v>
      </c>
      <c r="B13">
        <v>949231552.00000048</v>
      </c>
      <c r="C13">
        <f>_xll.HalfLife(A13,B$4)</f>
        <v>949231552.00000048</v>
      </c>
      <c r="D13" t="b">
        <f t="shared" si="0"/>
        <v>1</v>
      </c>
    </row>
    <row r="14" spans="1:19" x14ac:dyDescent="0.25">
      <c r="A14" t="str">
        <f t="shared" si="4"/>
        <v>U-238</v>
      </c>
      <c r="B14">
        <v>1.4099935679999997E+17</v>
      </c>
      <c r="C14">
        <f>_xll.HalfLife(A14,B$4)</f>
        <v>1.4099935679999997E+17</v>
      </c>
      <c r="D14" t="b">
        <f t="shared" si="0"/>
        <v>1</v>
      </c>
    </row>
    <row r="15" spans="1:19" x14ac:dyDescent="0.25">
      <c r="A15" t="str">
        <f t="shared" si="4"/>
        <v>PU-238</v>
      </c>
      <c r="B15">
        <v>2767601520.0000048</v>
      </c>
      <c r="C15">
        <f>_xll.HalfLife(A15,B$4)</f>
        <v>2767601520.0000048</v>
      </c>
      <c r="D15" t="b">
        <f t="shared" si="0"/>
        <v>1</v>
      </c>
    </row>
    <row r="16" spans="1:19" x14ac:dyDescent="0.25">
      <c r="A16" t="str">
        <f t="shared" si="4"/>
        <v>AD-365</v>
      </c>
      <c r="B16" t="s">
        <v>263</v>
      </c>
      <c r="C16" t="str">
        <f>_xll.HalfLife(A16,B$4)</f>
        <v>Invalid Radionuclide</v>
      </c>
      <c r="D16" t="b">
        <f t="shared" si="0"/>
        <v>1</v>
      </c>
    </row>
    <row r="17" spans="1:4" x14ac:dyDescent="0.25">
      <c r="A17" t="str">
        <f>LOWER(A7)</f>
        <v>h-3</v>
      </c>
      <c r="B17">
        <v>388789632.00000018</v>
      </c>
      <c r="C17">
        <f>_xll.HalfLife(A17,B$4)</f>
        <v>388789632.00000018</v>
      </c>
      <c r="D17" t="b">
        <f t="shared" si="0"/>
        <v>1</v>
      </c>
    </row>
    <row r="18" spans="1:4" x14ac:dyDescent="0.25">
      <c r="A18" t="str">
        <f t="shared" ref="A18:A21" si="5">LOWER(A8)</f>
        <v>cs-137</v>
      </c>
      <c r="B18">
        <v>949231552.00000048</v>
      </c>
      <c r="C18">
        <f>_xll.HalfLife(A18,B$4)</f>
        <v>949231552.00000048</v>
      </c>
      <c r="D18" t="b">
        <f t="shared" si="0"/>
        <v>1</v>
      </c>
    </row>
    <row r="19" spans="1:4" x14ac:dyDescent="0.25">
      <c r="A19" t="str">
        <f t="shared" si="5"/>
        <v>u-238</v>
      </c>
      <c r="B19">
        <v>1.4099935679999997E+17</v>
      </c>
      <c r="C19">
        <f>_xll.HalfLife(A19,B$4)</f>
        <v>1.4099935679999997E+17</v>
      </c>
      <c r="D19" t="b">
        <f t="shared" si="0"/>
        <v>1</v>
      </c>
    </row>
    <row r="20" spans="1:4" x14ac:dyDescent="0.25">
      <c r="A20" t="str">
        <f t="shared" si="5"/>
        <v>pu-238</v>
      </c>
      <c r="B20">
        <v>2767601520.0000048</v>
      </c>
      <c r="C20">
        <f>_xll.HalfLife(A20,B$4)</f>
        <v>2767601520.0000048</v>
      </c>
      <c r="D20" t="b">
        <f t="shared" si="0"/>
        <v>1</v>
      </c>
    </row>
    <row r="21" spans="1:4" x14ac:dyDescent="0.25">
      <c r="A21" t="str">
        <f t="shared" si="5"/>
        <v>ad-365</v>
      </c>
      <c r="B21" t="s">
        <v>263</v>
      </c>
      <c r="C21" t="str">
        <f>_xll.HalfLife(A21,B$4)</f>
        <v>Invalid Radionuclide</v>
      </c>
      <c r="D21" t="b">
        <f t="shared" si="0"/>
        <v>1</v>
      </c>
    </row>
  </sheetData>
  <conditionalFormatting sqref="B1 D3 D7:D21 I3 I7:I11 N3 N7:N11 S3 S7:S11">
    <cfRule type="cellIs" dxfId="13" priority="1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5"/>
  <sheetViews>
    <sheetView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</cols>
  <sheetData>
    <row r="1" spans="1:24" x14ac:dyDescent="0.25">
      <c r="A1" t="s">
        <v>253</v>
      </c>
      <c r="B1" t="b">
        <f>AND(D3,I3,N3,S3,X3)</f>
        <v>1</v>
      </c>
    </row>
    <row r="3" spans="1:24" x14ac:dyDescent="0.25">
      <c r="A3" t="s">
        <v>15</v>
      </c>
      <c r="D3" t="b">
        <f>AND(D11:D25)</f>
        <v>1</v>
      </c>
      <c r="F3" t="s">
        <v>16</v>
      </c>
      <c r="I3" t="b">
        <f>AND(I11:I25)</f>
        <v>1</v>
      </c>
      <c r="K3" t="s">
        <v>17</v>
      </c>
      <c r="N3" t="b">
        <f>AND(N11:N25)</f>
        <v>1</v>
      </c>
      <c r="P3" t="s">
        <v>19</v>
      </c>
      <c r="S3" t="b">
        <f>AND(S11:S25)</f>
        <v>1</v>
      </c>
      <c r="U3" t="s">
        <v>21</v>
      </c>
      <c r="X3" t="b">
        <f>AND(X11:X25)</f>
        <v>1</v>
      </c>
    </row>
    <row r="4" spans="1:24" x14ac:dyDescent="0.25">
      <c r="A4" t="s">
        <v>1</v>
      </c>
      <c r="B4" s="1">
        <v>68</v>
      </c>
      <c r="F4" t="s">
        <v>1</v>
      </c>
      <c r="G4" s="1">
        <v>68</v>
      </c>
      <c r="K4" t="s">
        <v>1</v>
      </c>
      <c r="L4" s="1">
        <v>68</v>
      </c>
      <c r="P4" t="s">
        <v>1</v>
      </c>
      <c r="Q4" s="1">
        <v>68</v>
      </c>
      <c r="U4" t="s">
        <v>1</v>
      </c>
      <c r="V4" s="1">
        <v>72</v>
      </c>
    </row>
    <row r="5" spans="1:24" x14ac:dyDescent="0.25">
      <c r="A5" t="s">
        <v>2</v>
      </c>
      <c r="B5" s="1" t="s">
        <v>13</v>
      </c>
      <c r="F5" t="s">
        <v>2</v>
      </c>
      <c r="G5" s="1" t="s">
        <v>13</v>
      </c>
      <c r="K5" t="s">
        <v>2</v>
      </c>
      <c r="L5" s="1" t="s">
        <v>13</v>
      </c>
      <c r="P5" t="s">
        <v>2</v>
      </c>
      <c r="Q5" s="1" t="s">
        <v>13</v>
      </c>
      <c r="U5" t="s">
        <v>2</v>
      </c>
      <c r="V5" s="1" t="s">
        <v>13</v>
      </c>
    </row>
    <row r="6" spans="1:24" x14ac:dyDescent="0.25">
      <c r="A6" t="s">
        <v>3</v>
      </c>
      <c r="B6" s="1"/>
      <c r="F6" t="s">
        <v>3</v>
      </c>
      <c r="G6" s="1" t="s">
        <v>14</v>
      </c>
      <c r="K6" t="s">
        <v>3</v>
      </c>
      <c r="L6" s="1" t="s">
        <v>18</v>
      </c>
      <c r="P6" t="s">
        <v>3</v>
      </c>
      <c r="Q6" s="1" t="s">
        <v>20</v>
      </c>
      <c r="U6" t="s">
        <v>3</v>
      </c>
      <c r="V6" s="1" t="s">
        <v>18</v>
      </c>
    </row>
    <row r="7" spans="1:24" x14ac:dyDescent="0.25">
      <c r="A7" t="s">
        <v>4</v>
      </c>
      <c r="B7" s="1"/>
      <c r="F7" t="s">
        <v>4</v>
      </c>
      <c r="G7" s="1">
        <v>1</v>
      </c>
      <c r="K7" t="s">
        <v>4</v>
      </c>
      <c r="L7" s="1">
        <v>5</v>
      </c>
      <c r="P7" t="s">
        <v>4</v>
      </c>
      <c r="Q7" s="1">
        <v>5</v>
      </c>
      <c r="U7" t="s">
        <v>4</v>
      </c>
      <c r="V7" s="1"/>
    </row>
    <row r="10" spans="1:24" x14ac:dyDescent="0.25">
      <c r="A10" t="s">
        <v>0</v>
      </c>
      <c r="B10" t="s">
        <v>5</v>
      </c>
      <c r="C10" t="s">
        <v>6</v>
      </c>
      <c r="D10" t="s">
        <v>12</v>
      </c>
      <c r="F10" t="s">
        <v>0</v>
      </c>
      <c r="G10" t="s">
        <v>5</v>
      </c>
      <c r="H10" t="s">
        <v>6</v>
      </c>
      <c r="I10" t="s">
        <v>12</v>
      </c>
      <c r="K10" t="s">
        <v>0</v>
      </c>
      <c r="L10" t="s">
        <v>5</v>
      </c>
      <c r="M10" t="s">
        <v>6</v>
      </c>
      <c r="N10" t="s">
        <v>12</v>
      </c>
      <c r="P10" t="s">
        <v>0</v>
      </c>
      <c r="Q10" t="s">
        <v>5</v>
      </c>
      <c r="R10" t="s">
        <v>6</v>
      </c>
      <c r="S10" t="s">
        <v>12</v>
      </c>
      <c r="U10" t="s">
        <v>0</v>
      </c>
      <c r="V10" t="s">
        <v>5</v>
      </c>
      <c r="W10" t="s">
        <v>6</v>
      </c>
      <c r="X10" t="s">
        <v>12</v>
      </c>
    </row>
    <row r="11" spans="1:24" x14ac:dyDescent="0.25">
      <c r="A11" t="s">
        <v>7</v>
      </c>
      <c r="B11">
        <v>1.21875</v>
      </c>
      <c r="C11">
        <f>_xll.PECi(A11,1,B$4,B$6,B$7)</f>
        <v>1.21875</v>
      </c>
      <c r="D11" t="b">
        <f>B11=C11</f>
        <v>1</v>
      </c>
      <c r="F11" t="s">
        <v>7</v>
      </c>
      <c r="G11">
        <v>0</v>
      </c>
      <c r="H11">
        <f>_xll.PECi(F11,1,G$4,G$6,G$7)</f>
        <v>0</v>
      </c>
      <c r="I11" t="b">
        <f>G11=H11</f>
        <v>1</v>
      </c>
      <c r="K11" t="s">
        <v>7</v>
      </c>
      <c r="L11">
        <v>0.84375</v>
      </c>
      <c r="M11">
        <f>_xll.PECi(K11,1,L$4,L$6,L$7)</f>
        <v>0.84375</v>
      </c>
      <c r="N11" t="b">
        <f>L11=M11</f>
        <v>1</v>
      </c>
      <c r="P11" t="s">
        <v>7</v>
      </c>
      <c r="Q11">
        <v>0</v>
      </c>
      <c r="R11">
        <f>_xll.PECi(P11,1,Q$4,Q$6,Q$7)</f>
        <v>0</v>
      </c>
      <c r="S11" t="b">
        <f t="shared" ref="S11:S14" si="0">Q11=R11</f>
        <v>1</v>
      </c>
      <c r="U11" t="s">
        <v>7</v>
      </c>
      <c r="V11">
        <v>0.84000000000000008</v>
      </c>
      <c r="W11">
        <f>_xll.PECi(U11,1,V$4,V$6,V$7)</f>
        <v>0.84000000000000008</v>
      </c>
      <c r="X11" t="b">
        <f>V11=W11</f>
        <v>1</v>
      </c>
    </row>
    <row r="12" spans="1:24" x14ac:dyDescent="0.25">
      <c r="A12" t="s">
        <v>8</v>
      </c>
      <c r="B12">
        <v>2.0937499999999998E-4</v>
      </c>
      <c r="C12">
        <f>_xll.PECi(A12,1,B$4,B$6,B$7)</f>
        <v>2.0937499999999998E-4</v>
      </c>
      <c r="D12" t="b">
        <f t="shared" ref="D12:D24" si="1">B12=C12</f>
        <v>1</v>
      </c>
      <c r="F12" t="s">
        <v>8</v>
      </c>
      <c r="G12">
        <v>0</v>
      </c>
      <c r="H12">
        <f>_xll.PECi(F12,1,G$4,G$6,G$7)</f>
        <v>0</v>
      </c>
      <c r="I12" t="b">
        <f t="shared" ref="I12:I14" si="2">G12=H12</f>
        <v>1</v>
      </c>
      <c r="K12" t="s">
        <v>8</v>
      </c>
      <c r="L12">
        <v>0</v>
      </c>
      <c r="M12">
        <f>_xll.PECi(K12,1,L$4,L$6,L$7)</f>
        <v>0</v>
      </c>
      <c r="N12" t="b">
        <f t="shared" ref="N12:N14" si="3">L12=M12</f>
        <v>1</v>
      </c>
      <c r="P12" t="s">
        <v>8</v>
      </c>
      <c r="Q12">
        <v>2.0937499999999998E-4</v>
      </c>
      <c r="R12">
        <f>_xll.PECi(P12,1,Q$4,Q$6,Q$7)</f>
        <v>2.0937499999999998E-4</v>
      </c>
      <c r="S12" t="b">
        <f t="shared" si="0"/>
        <v>1</v>
      </c>
      <c r="U12" t="s">
        <v>8</v>
      </c>
      <c r="V12">
        <v>1.94E-4</v>
      </c>
      <c r="W12">
        <f>_xll.PECi(U12,1,V$4,V$6,V$7)</f>
        <v>1.94E-4</v>
      </c>
      <c r="X12" t="b">
        <f t="shared" ref="X12:X14" si="4">V12=W12</f>
        <v>1</v>
      </c>
    </row>
    <row r="13" spans="1:24" x14ac:dyDescent="0.25">
      <c r="A13" t="s">
        <v>9</v>
      </c>
      <c r="B13">
        <v>1.5937499999999999E-3</v>
      </c>
      <c r="C13">
        <f>_xll.PECi(A13,1,B$4,B$6,B$7)</f>
        <v>1.5937499999999999E-3</v>
      </c>
      <c r="D13" t="b">
        <f t="shared" si="1"/>
        <v>1</v>
      </c>
      <c r="F13" t="s">
        <v>9</v>
      </c>
      <c r="G13">
        <v>0</v>
      </c>
      <c r="H13">
        <f>_xll.PECi(F13,1,G$4,G$6,G$7)</f>
        <v>0</v>
      </c>
      <c r="I13" t="b">
        <f t="shared" si="2"/>
        <v>1</v>
      </c>
      <c r="K13" t="s">
        <v>9</v>
      </c>
      <c r="L13">
        <v>0</v>
      </c>
      <c r="M13">
        <f>_xll.PECi(K13,1,L$4,L$6,L$7)</f>
        <v>0</v>
      </c>
      <c r="N13" t="b">
        <f t="shared" si="3"/>
        <v>1</v>
      </c>
      <c r="P13" t="s">
        <v>9</v>
      </c>
      <c r="Q13">
        <v>1.5937499999999999E-3</v>
      </c>
      <c r="R13">
        <f>_xll.PECi(P13,1,Q$4,Q$6,Q$7)</f>
        <v>1.5937499999999999E-3</v>
      </c>
      <c r="S13" t="b">
        <f t="shared" si="0"/>
        <v>1</v>
      </c>
      <c r="U13" t="s">
        <v>9</v>
      </c>
      <c r="V13">
        <v>3.0000000000000003E-4</v>
      </c>
      <c r="W13">
        <f>_xll.PECi(U13,1,V$4,V$6,V$7)</f>
        <v>3.0000000000000003E-4</v>
      </c>
      <c r="X13" t="b">
        <f t="shared" si="4"/>
        <v>1</v>
      </c>
    </row>
    <row r="14" spans="1:24" x14ac:dyDescent="0.25">
      <c r="A14" t="s">
        <v>10</v>
      </c>
      <c r="B14">
        <v>0.22812499999999999</v>
      </c>
      <c r="C14">
        <f>_xll.PECi(A14,1,B$4,B$6,B$7)</f>
        <v>0.22812499999999999</v>
      </c>
      <c r="D14" t="b">
        <f t="shared" si="1"/>
        <v>1</v>
      </c>
      <c r="F14" t="s">
        <v>10</v>
      </c>
      <c r="G14">
        <v>0.22812499999999999</v>
      </c>
      <c r="H14">
        <f>_xll.PECi(F14,1,G$4,G$6,G$7)</f>
        <v>0.22812499999999999</v>
      </c>
      <c r="I14" t="b">
        <f t="shared" si="2"/>
        <v>1</v>
      </c>
      <c r="K14" t="s">
        <v>10</v>
      </c>
      <c r="L14">
        <v>4.9999999999999996E-2</v>
      </c>
      <c r="M14">
        <f>_xll.PECi(K14,1,L$4,L$6,L$7)</f>
        <v>4.9999999999999996E-2</v>
      </c>
      <c r="N14" t="b">
        <f t="shared" si="3"/>
        <v>1</v>
      </c>
      <c r="P14" t="s">
        <v>10</v>
      </c>
      <c r="Q14">
        <v>1.8124999999999999E-2</v>
      </c>
      <c r="R14">
        <f>_xll.PECi(P14,1,Q$4,Q$6,Q$7)</f>
        <v>1.8124999999999999E-2</v>
      </c>
      <c r="S14" t="b">
        <f t="shared" si="0"/>
        <v>1</v>
      </c>
      <c r="U14" t="s">
        <v>10</v>
      </c>
      <c r="V14">
        <v>5.8000000000000003E-2</v>
      </c>
      <c r="W14">
        <f>_xll.PECi(U14,1,V$4,V$6,V$7)</f>
        <v>5.8000000000000003E-2</v>
      </c>
      <c r="X14" t="b">
        <f t="shared" si="4"/>
        <v>1</v>
      </c>
    </row>
    <row r="15" spans="1:24" x14ac:dyDescent="0.25">
      <c r="A15" t="s">
        <v>11</v>
      </c>
      <c r="B15" t="s">
        <v>256</v>
      </c>
      <c r="C15" t="str">
        <f>_xll.PECi(A15,1,B$4,B$6,B$7)</f>
        <v>#N/A</v>
      </c>
      <c r="D15" t="b">
        <f>B15=C15</f>
        <v>1</v>
      </c>
      <c r="F15" t="s">
        <v>11</v>
      </c>
      <c r="G15" t="str">
        <f>_xll.PECi(E15,1,F$4,F$6,F$7)</f>
        <v>#N/A</v>
      </c>
      <c r="H15" t="str">
        <f>_xll.PECi(F15,1,G$4,G$6,G$7)</f>
        <v>#N/A</v>
      </c>
      <c r="I15" t="b">
        <f>G15=H15</f>
        <v>1</v>
      </c>
      <c r="K15" t="s">
        <v>11</v>
      </c>
      <c r="L15" t="s">
        <v>256</v>
      </c>
      <c r="M15" t="str">
        <f>_xll.PECi(K15,1,L$4,L$6,L$7)</f>
        <v>#N/A</v>
      </c>
      <c r="N15" t="b">
        <f>L15=M15</f>
        <v>1</v>
      </c>
      <c r="P15" t="s">
        <v>11</v>
      </c>
      <c r="Q15" t="s">
        <v>256</v>
      </c>
      <c r="R15" t="str">
        <f>_xll.PECi(P15,1,Q$4,Q$6,Q$7)</f>
        <v>#N/A</v>
      </c>
      <c r="S15" t="b">
        <f>Q15=R15</f>
        <v>1</v>
      </c>
      <c r="U15" t="s">
        <v>11</v>
      </c>
      <c r="V15" t="s">
        <v>256</v>
      </c>
      <c r="W15" t="str">
        <f>_xll.PECi(U15,1,V$4,V$6,V$7)</f>
        <v>#N/A</v>
      </c>
      <c r="X15" t="b">
        <f>V15=W15</f>
        <v>1</v>
      </c>
    </row>
    <row r="16" spans="1:24" x14ac:dyDescent="0.25">
      <c r="A16" t="str">
        <f>UPPER(A11)</f>
        <v>AM-241</v>
      </c>
      <c r="B16">
        <v>1.21875</v>
      </c>
      <c r="C16">
        <f>_xll.PECi(A16,1,B$4,B$6,B$7)</f>
        <v>1.21875</v>
      </c>
      <c r="D16" t="b">
        <f t="shared" si="1"/>
        <v>1</v>
      </c>
    </row>
    <row r="17" spans="1:4" x14ac:dyDescent="0.25">
      <c r="A17" t="str">
        <f t="shared" ref="A17:A19" si="5">UPPER(A12)</f>
        <v>CS-137</v>
      </c>
      <c r="B17">
        <v>2.0937499999999998E-4</v>
      </c>
      <c r="C17">
        <f>_xll.PECi(A17,1,B$4,B$6,B$7)</f>
        <v>2.0937499999999998E-4</v>
      </c>
      <c r="D17" t="b">
        <f t="shared" si="1"/>
        <v>1</v>
      </c>
    </row>
    <row r="18" spans="1:4" x14ac:dyDescent="0.25">
      <c r="A18" t="str">
        <f t="shared" si="5"/>
        <v>I-129</v>
      </c>
      <c r="B18">
        <v>1.5937499999999999E-3</v>
      </c>
      <c r="C18">
        <f>_xll.PECi(A18,1,B$4,B$6,B$7)</f>
        <v>1.5937499999999999E-3</v>
      </c>
      <c r="D18" t="b">
        <f t="shared" si="1"/>
        <v>1</v>
      </c>
    </row>
    <row r="19" spans="1:4" x14ac:dyDescent="0.25">
      <c r="A19" t="str">
        <f t="shared" si="5"/>
        <v>U-238</v>
      </c>
      <c r="B19">
        <v>0.22812499999999999</v>
      </c>
      <c r="C19">
        <f>_xll.PECi(A19,1,B$4,B$6,B$7)</f>
        <v>0.22812499999999999</v>
      </c>
      <c r="D19" t="b">
        <f t="shared" si="1"/>
        <v>1</v>
      </c>
    </row>
    <row r="20" spans="1:4" x14ac:dyDescent="0.25">
      <c r="A20" t="str">
        <f>UPPER(A15)</f>
        <v>AD-365</v>
      </c>
      <c r="B20" t="s">
        <v>256</v>
      </c>
      <c r="C20" t="str">
        <f>_xll.PECi(A20,1,B$4,B$6,B$7)</f>
        <v>#N/A</v>
      </c>
      <c r="D20" t="b">
        <f>B20=C20</f>
        <v>1</v>
      </c>
    </row>
    <row r="21" spans="1:4" x14ac:dyDescent="0.25">
      <c r="A21" t="str">
        <f>LOWER(A11)</f>
        <v>am-241</v>
      </c>
      <c r="B21">
        <v>1.21875</v>
      </c>
      <c r="C21">
        <f>_xll.PECi(A21,1,B$4,B$6,B$7)</f>
        <v>1.21875</v>
      </c>
      <c r="D21" t="b">
        <f t="shared" si="1"/>
        <v>1</v>
      </c>
    </row>
    <row r="22" spans="1:4" x14ac:dyDescent="0.25">
      <c r="A22" t="str">
        <f t="shared" ref="A22:A25" si="6">LOWER(A12)</f>
        <v>cs-137</v>
      </c>
      <c r="B22">
        <v>2.0937499999999998E-4</v>
      </c>
      <c r="C22">
        <f>_xll.PECi(A22,1,B$4,B$6,B$7)</f>
        <v>2.0937499999999998E-4</v>
      </c>
      <c r="D22" t="b">
        <f t="shared" si="1"/>
        <v>1</v>
      </c>
    </row>
    <row r="23" spans="1:4" x14ac:dyDescent="0.25">
      <c r="A23" t="str">
        <f t="shared" si="6"/>
        <v>i-129</v>
      </c>
      <c r="B23">
        <v>1.5937499999999999E-3</v>
      </c>
      <c r="C23">
        <f>_xll.PECi(A23,1,B$4,B$6,B$7)</f>
        <v>1.5937499999999999E-3</v>
      </c>
      <c r="D23" t="b">
        <f t="shared" si="1"/>
        <v>1</v>
      </c>
    </row>
    <row r="24" spans="1:4" x14ac:dyDescent="0.25">
      <c r="A24" t="str">
        <f t="shared" si="6"/>
        <v>u-238</v>
      </c>
      <c r="B24">
        <v>0.22812499999999999</v>
      </c>
      <c r="C24">
        <f>_xll.PECi(A24,1,B$4,B$6,B$7)</f>
        <v>0.22812499999999999</v>
      </c>
      <c r="D24" t="b">
        <f t="shared" si="1"/>
        <v>1</v>
      </c>
    </row>
    <row r="25" spans="1:4" x14ac:dyDescent="0.25">
      <c r="A25" t="str">
        <f t="shared" si="6"/>
        <v>ad-365</v>
      </c>
      <c r="B25" t="s">
        <v>256</v>
      </c>
      <c r="C25" t="str">
        <f>_xll.PECi(A25,1,B$4,B$6,B$7)</f>
        <v>#N/A</v>
      </c>
      <c r="D25" t="b">
        <f>B25=C25</f>
        <v>1</v>
      </c>
    </row>
  </sheetData>
  <conditionalFormatting sqref="B1 D3 I11:I14 N11:N14 X11:X14 I3 N3 S3 X3 D11:D25">
    <cfRule type="cellIs" dxfId="12" priority="7" operator="equal">
      <formula>FALSE</formula>
    </cfRule>
  </conditionalFormatting>
  <conditionalFormatting sqref="N15">
    <cfRule type="cellIs" dxfId="10" priority="4" operator="equal">
      <formula>FALSE</formula>
    </cfRule>
  </conditionalFormatting>
  <conditionalFormatting sqref="S11:S15">
    <cfRule type="cellIs" dxfId="9" priority="3" operator="equal">
      <formula>FALSE</formula>
    </cfRule>
  </conditionalFormatting>
  <conditionalFormatting sqref="X15">
    <cfRule type="cellIs" dxfId="8" priority="2" operator="equal">
      <formula>FALSE</formula>
    </cfRule>
  </conditionalFormatting>
  <conditionalFormatting sqref="I15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8"/>
  <sheetViews>
    <sheetView workbookViewId="0">
      <selection activeCell="B1" sqref="B1"/>
    </sheetView>
  </sheetViews>
  <sheetFormatPr defaultRowHeight="15" x14ac:dyDescent="0.25"/>
  <cols>
    <col min="1" max="1" width="11" bestFit="1" customWidth="1"/>
  </cols>
  <sheetData>
    <row r="1" spans="1:19" x14ac:dyDescent="0.25">
      <c r="A1" t="s">
        <v>55</v>
      </c>
      <c r="B1" t="b">
        <f>AND(D4,I4,N4,S4)</f>
        <v>1</v>
      </c>
    </row>
    <row r="3" spans="1:19" x14ac:dyDescent="0.25">
      <c r="A3" t="s">
        <v>15</v>
      </c>
      <c r="F3" t="s">
        <v>16</v>
      </c>
      <c r="K3" t="s">
        <v>17</v>
      </c>
      <c r="P3" t="s">
        <v>19</v>
      </c>
    </row>
    <row r="4" spans="1:19" x14ac:dyDescent="0.25">
      <c r="A4" t="s">
        <v>207</v>
      </c>
      <c r="B4" s="5">
        <v>1000000</v>
      </c>
      <c r="D4" t="b">
        <f>AND(D9:D28)</f>
        <v>1</v>
      </c>
      <c r="F4" t="s">
        <v>207</v>
      </c>
      <c r="G4" s="5">
        <v>1000000</v>
      </c>
      <c r="I4" t="b">
        <f>AND(I9:I27)</f>
        <v>1</v>
      </c>
      <c r="K4" t="s">
        <v>207</v>
      </c>
      <c r="L4" s="5">
        <v>1000000</v>
      </c>
      <c r="N4" t="b">
        <f>AND(N9:N27)</f>
        <v>1</v>
      </c>
      <c r="P4" t="s">
        <v>207</v>
      </c>
      <c r="Q4" s="5">
        <v>1000000</v>
      </c>
      <c r="S4" t="b">
        <f>AND(S9:S27)</f>
        <v>1</v>
      </c>
    </row>
    <row r="5" spans="1:19" x14ac:dyDescent="0.25">
      <c r="A5" t="s">
        <v>208</v>
      </c>
      <c r="B5" s="5">
        <v>10000000000</v>
      </c>
      <c r="F5" t="s">
        <v>208</v>
      </c>
      <c r="G5" s="5">
        <v>10000000000</v>
      </c>
      <c r="K5" t="s">
        <v>208</v>
      </c>
      <c r="L5" s="5">
        <v>10000000000</v>
      </c>
      <c r="P5" t="s">
        <v>208</v>
      </c>
      <c r="Q5" s="5">
        <v>10000000000</v>
      </c>
    </row>
    <row r="6" spans="1:19" x14ac:dyDescent="0.25">
      <c r="A6" t="s">
        <v>209</v>
      </c>
      <c r="B6" t="s">
        <v>14</v>
      </c>
      <c r="F6" t="s">
        <v>209</v>
      </c>
      <c r="G6" t="s">
        <v>210</v>
      </c>
      <c r="K6" t="s">
        <v>209</v>
      </c>
      <c r="L6" t="s">
        <v>53</v>
      </c>
      <c r="P6" t="s">
        <v>209</v>
      </c>
      <c r="Q6" t="s">
        <v>54</v>
      </c>
    </row>
    <row r="8" spans="1:19" x14ac:dyDescent="0.25">
      <c r="A8" t="s">
        <v>0</v>
      </c>
      <c r="B8" t="s">
        <v>5</v>
      </c>
      <c r="C8" t="s">
        <v>206</v>
      </c>
      <c r="D8" t="s">
        <v>12</v>
      </c>
      <c r="F8" t="s">
        <v>0</v>
      </c>
      <c r="G8" t="s">
        <v>5</v>
      </c>
      <c r="H8" t="s">
        <v>206</v>
      </c>
      <c r="I8" t="s">
        <v>12</v>
      </c>
      <c r="K8" t="s">
        <v>0</v>
      </c>
      <c r="L8" t="s">
        <v>5</v>
      </c>
      <c r="M8" t="s">
        <v>206</v>
      </c>
      <c r="N8" t="s">
        <v>12</v>
      </c>
      <c r="P8" t="s">
        <v>0</v>
      </c>
      <c r="Q8" t="s">
        <v>5</v>
      </c>
      <c r="R8" t="s">
        <v>206</v>
      </c>
      <c r="S8" t="s">
        <v>12</v>
      </c>
    </row>
    <row r="9" spans="1:19" x14ac:dyDescent="0.25">
      <c r="A9" t="s">
        <v>10</v>
      </c>
      <c r="B9">
        <v>999999.95084040251</v>
      </c>
      <c r="C9">
        <f>_xll.RadDecay(A$9,A9,B$4,B$5,B$6)</f>
        <v>999999.95084040251</v>
      </c>
      <c r="D9" t="b">
        <f>B9=C9</f>
        <v>1</v>
      </c>
      <c r="F9" t="s">
        <v>10</v>
      </c>
      <c r="G9">
        <v>999997.0504284245</v>
      </c>
      <c r="H9">
        <f>_xll.RadDecay(F$9,F9,G$4,G$5,G$6)</f>
        <v>999997.0504284245</v>
      </c>
      <c r="I9" t="b">
        <f>G9=H9</f>
        <v>1</v>
      </c>
      <c r="K9" t="s">
        <v>10</v>
      </c>
      <c r="L9">
        <v>999823.04110353964</v>
      </c>
      <c r="M9">
        <f>_xll.RadDecay(K$9,K9,L$4,L$5,L$6)</f>
        <v>999823.04110353964</v>
      </c>
      <c r="N9" t="b">
        <f>L9=M9</f>
        <v>1</v>
      </c>
      <c r="P9" t="s">
        <v>10</v>
      </c>
      <c r="Q9">
        <v>211959.73453147124</v>
      </c>
      <c r="R9">
        <f>_xll.RadDecay(P$9,P9,Q$4,Q$5,Q$6)</f>
        <v>211959.73453147124</v>
      </c>
      <c r="S9" t="b">
        <f>Q9=R9</f>
        <v>1</v>
      </c>
    </row>
    <row r="10" spans="1:19" x14ac:dyDescent="0.25">
      <c r="A10" t="s">
        <v>29</v>
      </c>
      <c r="B10">
        <v>999999.95085517026</v>
      </c>
      <c r="C10">
        <f>_xll.RadDecay(A$9,A10,B$4,B$5,B$6)</f>
        <v>999999.95085517026</v>
      </c>
      <c r="D10" t="b">
        <f t="shared" ref="D10:D27" si="0">B10=C10</f>
        <v>1</v>
      </c>
      <c r="F10" t="s">
        <v>29</v>
      </c>
      <c r="G10">
        <v>999997.05044319225</v>
      </c>
      <c r="H10">
        <f>_xll.RadDecay(F$9,F10,G$4,G$5,G$6)</f>
        <v>999997.05044319225</v>
      </c>
      <c r="I10" t="b">
        <f t="shared" ref="I10:I27" si="1">G10=H10</f>
        <v>1</v>
      </c>
      <c r="K10" t="s">
        <v>29</v>
      </c>
      <c r="L10">
        <v>999823.04111830471</v>
      </c>
      <c r="M10">
        <f>_xll.RadDecay(K$9,K10,L$4,L$5,L$6)</f>
        <v>999823.04111830471</v>
      </c>
      <c r="N10" t="b">
        <f t="shared" ref="N10:N27" si="2">L10=M10</f>
        <v>1</v>
      </c>
      <c r="P10" t="s">
        <v>29</v>
      </c>
      <c r="Q10">
        <v>211959.73453460139</v>
      </c>
      <c r="R10">
        <f>_xll.RadDecay(P$9,P10,Q$4,Q$5,Q$6)</f>
        <v>211959.73453460139</v>
      </c>
      <c r="S10" t="b">
        <f t="shared" ref="S10:S27" si="3">Q10=R10</f>
        <v>1</v>
      </c>
    </row>
    <row r="11" spans="1:19" x14ac:dyDescent="0.25">
      <c r="A11" t="s">
        <v>30</v>
      </c>
      <c r="B11">
        <v>999999.95085517084</v>
      </c>
      <c r="C11">
        <f>_xll.RadDecay(A$9,A11,B$4,B$5,B$6)</f>
        <v>999999.95085517084</v>
      </c>
      <c r="D11" t="b">
        <f t="shared" si="0"/>
        <v>1</v>
      </c>
      <c r="F11" t="s">
        <v>30</v>
      </c>
      <c r="G11">
        <v>999997.05044319283</v>
      </c>
      <c r="H11">
        <f>_xll.RadDecay(F$9,F11,G$4,G$5,G$6)</f>
        <v>999997.05044319283</v>
      </c>
      <c r="I11" t="b">
        <f t="shared" si="1"/>
        <v>1</v>
      </c>
      <c r="K11" t="s">
        <v>30</v>
      </c>
      <c r="L11">
        <v>999823.04111830529</v>
      </c>
      <c r="M11">
        <f>_xll.RadDecay(K$9,K11,L$4,L$5,L$6)</f>
        <v>999823.04111830529</v>
      </c>
      <c r="N11" t="b">
        <f t="shared" si="2"/>
        <v>1</v>
      </c>
      <c r="P11" t="s">
        <v>30</v>
      </c>
      <c r="Q11">
        <v>211959.73453460154</v>
      </c>
      <c r="R11">
        <f>_xll.RadDecay(P$9,P11,Q$4,Q$5,Q$6)</f>
        <v>211959.73453460154</v>
      </c>
      <c r="S11" t="b">
        <f t="shared" si="3"/>
        <v>1</v>
      </c>
    </row>
    <row r="12" spans="1:19" x14ac:dyDescent="0.25">
      <c r="A12" t="s">
        <v>31</v>
      </c>
      <c r="B12">
        <v>894.01599989340411</v>
      </c>
      <c r="C12">
        <f>_xll.RadDecay(A$9,A12,B$4,B$5,B$6)</f>
        <v>894.01599989340411</v>
      </c>
      <c r="D12" t="b">
        <f t="shared" si="0"/>
        <v>1</v>
      </c>
      <c r="F12" t="s">
        <v>31</v>
      </c>
      <c r="G12">
        <v>52265.3581300316</v>
      </c>
      <c r="H12">
        <f>_xll.RadDecay(F$9,F12,G$4,G$5,G$6)</f>
        <v>52265.3581300316</v>
      </c>
      <c r="I12" t="b">
        <f t="shared" si="1"/>
        <v>1</v>
      </c>
      <c r="K12" t="s">
        <v>31</v>
      </c>
      <c r="L12">
        <v>959955.25723111792</v>
      </c>
      <c r="M12">
        <f>_xll.RadDecay(K$9,K12,L$4,L$5,L$6)</f>
        <v>959955.25723111792</v>
      </c>
      <c r="N12" t="b">
        <f t="shared" si="2"/>
        <v>1</v>
      </c>
      <c r="P12" t="s">
        <v>31</v>
      </c>
      <c r="Q12">
        <v>211971.38157447989</v>
      </c>
      <c r="R12">
        <f>_xll.RadDecay(P$9,P12,Q$4,Q$5,Q$6)</f>
        <v>211971.38157447989</v>
      </c>
      <c r="S12" t="b">
        <f t="shared" si="3"/>
        <v>1</v>
      </c>
    </row>
    <row r="13" spans="1:19" x14ac:dyDescent="0.25">
      <c r="A13" t="s">
        <v>32</v>
      </c>
      <c r="B13">
        <v>1.3007032331182802</v>
      </c>
      <c r="C13">
        <f>_xll.RadDecay(A$9,A13,B$4,B$5,B$6)</f>
        <v>1.3007032331182802</v>
      </c>
      <c r="D13" t="b">
        <f t="shared" si="0"/>
        <v>1</v>
      </c>
      <c r="F13" t="s">
        <v>32</v>
      </c>
      <c r="G13">
        <v>4350.1397696640743</v>
      </c>
      <c r="H13">
        <f>_xll.RadDecay(F$9,F13,G$4,G$5,G$6)</f>
        <v>4350.1397696640743</v>
      </c>
      <c r="I13" t="b">
        <f t="shared" si="1"/>
        <v>1</v>
      </c>
      <c r="K13" t="s">
        <v>32</v>
      </c>
      <c r="L13">
        <v>942288.00422893977</v>
      </c>
      <c r="M13">
        <f>_xll.RadDecay(K$9,K13,L$4,L$5,L$6)</f>
        <v>942288.00422893977</v>
      </c>
      <c r="N13" t="b">
        <f t="shared" si="2"/>
        <v>1</v>
      </c>
      <c r="P13" t="s">
        <v>32</v>
      </c>
      <c r="Q13">
        <v>211974.95877051647</v>
      </c>
      <c r="R13">
        <f>_xll.RadDecay(P$9,P13,Q$4,Q$5,Q$6)</f>
        <v>211974.95877051647</v>
      </c>
      <c r="S13" t="b">
        <f t="shared" si="3"/>
        <v>1</v>
      </c>
    </row>
    <row r="14" spans="1:19" x14ac:dyDescent="0.25">
      <c r="A14" t="s">
        <v>33</v>
      </c>
      <c r="B14">
        <v>5.7532718133153221E-2</v>
      </c>
      <c r="C14">
        <f>_xll.RadDecay(A$9,A14,B$4,B$5,B$6)</f>
        <v>5.7532718133153221E-2</v>
      </c>
      <c r="D14" t="b">
        <f t="shared" si="0"/>
        <v>1</v>
      </c>
      <c r="F14" t="s">
        <v>33</v>
      </c>
      <c r="G14">
        <v>3446.0796971194186</v>
      </c>
      <c r="H14">
        <f>_xll.RadDecay(F$9,F14,G$4,G$5,G$6)</f>
        <v>3446.0796971194186</v>
      </c>
      <c r="I14" t="b">
        <f t="shared" si="1"/>
        <v>1</v>
      </c>
      <c r="K14" t="s">
        <v>33</v>
      </c>
      <c r="L14">
        <v>941910.64454599633</v>
      </c>
      <c r="M14">
        <f>_xll.RadDecay(K$9,K14,L$4,L$5,L$6)</f>
        <v>941910.64454599633</v>
      </c>
      <c r="N14" t="b">
        <f t="shared" si="2"/>
        <v>1</v>
      </c>
      <c r="P14" t="s">
        <v>33</v>
      </c>
      <c r="Q14">
        <v>211975.03467921284</v>
      </c>
      <c r="R14">
        <f>_xll.RadDecay(P$9,P14,Q$4,Q$5,Q$6)</f>
        <v>211975.03467921284</v>
      </c>
      <c r="S14" t="b">
        <f t="shared" si="3"/>
        <v>1</v>
      </c>
    </row>
    <row r="15" spans="1:19" x14ac:dyDescent="0.25">
      <c r="A15" t="s">
        <v>34</v>
      </c>
      <c r="B15">
        <v>5.7524585325064499E-2</v>
      </c>
      <c r="C15">
        <f>_xll.RadDecay(A$9,A15,B$4,B$5,B$6)</f>
        <v>5.7524585325064499E-2</v>
      </c>
      <c r="D15" t="b">
        <f t="shared" si="0"/>
        <v>1</v>
      </c>
      <c r="F15" t="s">
        <v>34</v>
      </c>
      <c r="G15">
        <v>3446.073782213834</v>
      </c>
      <c r="H15">
        <f>_xll.RadDecay(F$9,F15,G$4,G$5,G$6)</f>
        <v>3446.073782213834</v>
      </c>
      <c r="I15" t="b">
        <f t="shared" si="1"/>
        <v>1</v>
      </c>
      <c r="K15" t="s">
        <v>34</v>
      </c>
      <c r="L15">
        <v>941910.64207707974</v>
      </c>
      <c r="M15">
        <f>_xll.RadDecay(K$9,K15,L$4,L$5,L$6)</f>
        <v>941910.64207707974</v>
      </c>
      <c r="N15" t="b">
        <f t="shared" si="2"/>
        <v>1</v>
      </c>
      <c r="P15" t="s">
        <v>34</v>
      </c>
      <c r="Q15">
        <v>211975.03467970947</v>
      </c>
      <c r="R15">
        <f>_xll.RadDecay(P$9,P15,Q$4,Q$5,Q$6)</f>
        <v>211975.03467970947</v>
      </c>
      <c r="S15" t="b">
        <f t="shared" si="3"/>
        <v>1</v>
      </c>
    </row>
    <row r="16" spans="1:19" x14ac:dyDescent="0.25">
      <c r="A16" t="s">
        <v>35</v>
      </c>
      <c r="B16">
        <v>5.7524580363347073E-2</v>
      </c>
      <c r="C16">
        <f>_xll.RadDecay(A$9,A16,B$4,B$5,B$6)</f>
        <v>5.7524580363347073E-2</v>
      </c>
      <c r="D16" t="b">
        <f t="shared" si="0"/>
        <v>1</v>
      </c>
      <c r="F16" t="s">
        <v>35</v>
      </c>
      <c r="G16">
        <v>3446.0737788854444</v>
      </c>
      <c r="H16">
        <f>_xll.RadDecay(F$9,F16,G$4,G$5,G$6)</f>
        <v>3446.0737788854444</v>
      </c>
      <c r="I16" t="b">
        <f t="shared" si="1"/>
        <v>1</v>
      </c>
      <c r="K16" t="s">
        <v>35</v>
      </c>
      <c r="L16">
        <v>941910.64207569044</v>
      </c>
      <c r="M16">
        <f>_xll.RadDecay(K$9,K16,L$4,L$5,L$6)</f>
        <v>941910.64207569044</v>
      </c>
      <c r="N16" t="b">
        <f t="shared" si="2"/>
        <v>1</v>
      </c>
      <c r="P16" t="s">
        <v>35</v>
      </c>
      <c r="Q16">
        <v>211975.03467970976</v>
      </c>
      <c r="R16">
        <f>_xll.RadDecay(P$9,P16,Q$4,Q$5,Q$6)</f>
        <v>211975.03467970976</v>
      </c>
      <c r="S16" t="b">
        <f t="shared" si="3"/>
        <v>1</v>
      </c>
    </row>
    <row r="17" spans="1:19" x14ac:dyDescent="0.25">
      <c r="A17" t="s">
        <v>36</v>
      </c>
      <c r="B17">
        <v>5.7513036091333396E-2</v>
      </c>
      <c r="C17">
        <f>_xll.RadDecay(A$9,A17,B$4,B$5,B$6)</f>
        <v>5.7513036091333396E-2</v>
      </c>
      <c r="D17" t="b">
        <f t="shared" si="0"/>
        <v>1</v>
      </c>
      <c r="F17" t="s">
        <v>36</v>
      </c>
      <c r="G17">
        <v>3445.3845353443949</v>
      </c>
      <c r="H17">
        <f>_xll.RadDecay(F$9,F17,G$4,G$5,G$6)</f>
        <v>3445.3845353443949</v>
      </c>
      <c r="I17" t="b">
        <f t="shared" si="1"/>
        <v>1</v>
      </c>
      <c r="K17" t="s">
        <v>36</v>
      </c>
      <c r="L17">
        <v>941722.2599352604</v>
      </c>
      <c r="M17">
        <f>_xll.RadDecay(K$9,K17,L$4,L$5,L$6)</f>
        <v>941722.2599352604</v>
      </c>
      <c r="N17" t="b">
        <f t="shared" si="2"/>
        <v>1</v>
      </c>
      <c r="P17" t="s">
        <v>36</v>
      </c>
      <c r="Q17">
        <v>211932.63967277631</v>
      </c>
      <c r="R17">
        <f>_xll.RadDecay(P$9,P17,Q$4,Q$5,Q$6)</f>
        <v>211932.63967277631</v>
      </c>
      <c r="S17" t="b">
        <f t="shared" si="3"/>
        <v>1</v>
      </c>
    </row>
    <row r="18" spans="1:19" x14ac:dyDescent="0.25">
      <c r="A18" t="s">
        <v>37</v>
      </c>
      <c r="B18">
        <v>5.7524499808923303E-2</v>
      </c>
      <c r="C18">
        <f>_xll.RadDecay(A$9,A18,B$4,B$5,B$6)</f>
        <v>5.7524499808923303E-2</v>
      </c>
      <c r="D18" t="b">
        <f t="shared" si="0"/>
        <v>1</v>
      </c>
      <c r="F18" t="s">
        <v>37</v>
      </c>
      <c r="G18">
        <v>3446.0730395063711</v>
      </c>
      <c r="H18">
        <f>_xll.RadDecay(F$9,F18,G$4,G$5,G$6)</f>
        <v>3446.0730395063711</v>
      </c>
      <c r="I18" t="b">
        <f t="shared" si="1"/>
        <v>1</v>
      </c>
      <c r="K18" t="s">
        <v>37</v>
      </c>
      <c r="L18">
        <v>941910.45367262315</v>
      </c>
      <c r="M18">
        <f>_xll.RadDecay(K$9,K18,L$4,L$5,L$6)</f>
        <v>941910.45367262315</v>
      </c>
      <c r="N18" t="b">
        <f t="shared" si="2"/>
        <v>1</v>
      </c>
      <c r="P18" t="s">
        <v>37</v>
      </c>
      <c r="Q18">
        <v>211974.992284707</v>
      </c>
      <c r="R18">
        <f>_xll.RadDecay(P$9,P18,Q$4,Q$5,Q$6)</f>
        <v>211974.992284707</v>
      </c>
      <c r="S18" t="b">
        <f t="shared" si="3"/>
        <v>1</v>
      </c>
    </row>
    <row r="19" spans="1:19" x14ac:dyDescent="0.25">
      <c r="A19" t="s">
        <v>38</v>
      </c>
      <c r="B19">
        <v>5.7403709863820644E-2</v>
      </c>
      <c r="C19">
        <f>_xll.RadDecay(A$9,A19,B$4,B$5,B$6)</f>
        <v>5.7403709863820644E-2</v>
      </c>
      <c r="D19" t="b">
        <f t="shared" si="0"/>
        <v>1</v>
      </c>
      <c r="F19" t="s">
        <v>38</v>
      </c>
      <c r="G19">
        <v>3438.8369753381626</v>
      </c>
      <c r="H19">
        <f>_xll.RadDecay(F$9,F19,G$4,G$5,G$6)</f>
        <v>3438.8369753381626</v>
      </c>
      <c r="I19" t="b">
        <f t="shared" si="1"/>
        <v>1</v>
      </c>
      <c r="K19" t="s">
        <v>38</v>
      </c>
      <c r="L19">
        <v>939932.63010203873</v>
      </c>
      <c r="M19">
        <f>_xll.RadDecay(K$9,K19,L$4,L$5,L$6)</f>
        <v>939932.63010203873</v>
      </c>
      <c r="N19" t="b">
        <f t="shared" si="2"/>
        <v>1</v>
      </c>
      <c r="P19" t="s">
        <v>38</v>
      </c>
      <c r="Q19">
        <v>211529.887195916</v>
      </c>
      <c r="R19">
        <f>_xll.RadDecay(P$9,P19,Q$4,Q$5,Q$6)</f>
        <v>211529.887195916</v>
      </c>
      <c r="S19" t="b">
        <f t="shared" si="3"/>
        <v>1</v>
      </c>
    </row>
    <row r="20" spans="1:19" x14ac:dyDescent="0.25">
      <c r="A20" t="s">
        <v>39</v>
      </c>
      <c r="B20">
        <v>4.3359219138067819E-2</v>
      </c>
      <c r="C20">
        <f>_xll.RadDecay(A$9,A20,B$4,B$5,B$6)</f>
        <v>4.3359219138067819E-2</v>
      </c>
      <c r="D20" t="b">
        <f t="shared" si="0"/>
        <v>1</v>
      </c>
      <c r="F20" t="s">
        <v>39</v>
      </c>
      <c r="G20">
        <v>3433.5516122728254</v>
      </c>
      <c r="H20">
        <f>_xll.RadDecay(F$9,F20,G$4,G$5,G$6)</f>
        <v>3433.5516122728254</v>
      </c>
      <c r="I20" t="b">
        <f t="shared" si="1"/>
        <v>1</v>
      </c>
      <c r="K20" t="s">
        <v>39</v>
      </c>
      <c r="L20">
        <v>941905.40571572387</v>
      </c>
      <c r="M20">
        <f>_xll.RadDecay(K$9,K20,L$4,L$5,L$6)</f>
        <v>941905.40571572387</v>
      </c>
      <c r="N20" t="b">
        <f t="shared" si="2"/>
        <v>1</v>
      </c>
      <c r="P20" t="s">
        <v>39</v>
      </c>
      <c r="Q20">
        <v>211975.03573294712</v>
      </c>
      <c r="R20">
        <f>_xll.RadDecay(P$9,P20,Q$4,Q$5,Q$6)</f>
        <v>211975.03573294712</v>
      </c>
      <c r="S20" t="b">
        <f t="shared" si="3"/>
        <v>1</v>
      </c>
    </row>
    <row r="21" spans="1:19" x14ac:dyDescent="0.25">
      <c r="A21" t="s">
        <v>40</v>
      </c>
      <c r="B21">
        <v>4.3350464732709926E-2</v>
      </c>
      <c r="C21">
        <f>_xll.RadDecay(A$9,A21,B$4,B$5,B$6)</f>
        <v>4.3350464732709926E-2</v>
      </c>
      <c r="D21" t="b">
        <f t="shared" si="0"/>
        <v>1</v>
      </c>
      <c r="F21" t="s">
        <v>40</v>
      </c>
      <c r="G21">
        <v>3433.5438721986479</v>
      </c>
      <c r="H21">
        <f>_xll.RadDecay(F$9,F21,G$4,G$5,G$6)</f>
        <v>3433.5438721986479</v>
      </c>
      <c r="I21" t="b">
        <f t="shared" si="1"/>
        <v>1</v>
      </c>
      <c r="K21" t="s">
        <v>40</v>
      </c>
      <c r="L21">
        <v>941905.40247907501</v>
      </c>
      <c r="M21">
        <f>_xll.RadDecay(K$9,K21,L$4,L$5,L$6)</f>
        <v>941905.40247907501</v>
      </c>
      <c r="N21" t="b">
        <f t="shared" si="2"/>
        <v>1</v>
      </c>
      <c r="P21" t="s">
        <v>40</v>
      </c>
      <c r="Q21">
        <v>211975.03573359808</v>
      </c>
      <c r="R21">
        <f>_xll.RadDecay(P$9,P21,Q$4,Q$5,Q$6)</f>
        <v>211975.03573359808</v>
      </c>
      <c r="S21" t="b">
        <f t="shared" si="3"/>
        <v>1</v>
      </c>
    </row>
    <row r="22" spans="1:19" x14ac:dyDescent="0.25">
      <c r="A22" t="s">
        <v>41</v>
      </c>
      <c r="B22">
        <v>4.3109599301969281E-2</v>
      </c>
      <c r="C22">
        <f>_xll.RadDecay(A$9,A22,B$4,B$5,B$6)</f>
        <v>4.3109599301969281E-2</v>
      </c>
      <c r="D22" t="b">
        <f t="shared" si="0"/>
        <v>1</v>
      </c>
      <c r="F22" t="s">
        <v>41</v>
      </c>
      <c r="G22">
        <v>3433.3256512857897</v>
      </c>
      <c r="H22">
        <f>_xll.RadDecay(F$9,F22,G$4,G$5,G$6)</f>
        <v>3433.3256512857897</v>
      </c>
      <c r="I22" t="b">
        <f t="shared" si="1"/>
        <v>1</v>
      </c>
      <c r="K22" t="s">
        <v>41</v>
      </c>
      <c r="L22">
        <v>941904.06980347238</v>
      </c>
      <c r="M22">
        <f>_xll.RadDecay(K$9,K22,L$4,L$5,L$6)</f>
        <v>941904.06980347238</v>
      </c>
      <c r="N22" t="b">
        <f t="shared" si="2"/>
        <v>1</v>
      </c>
      <c r="P22" t="s">
        <v>41</v>
      </c>
      <c r="Q22">
        <v>211974.75594452486</v>
      </c>
      <c r="R22">
        <f>_xll.RadDecay(P$9,P22,Q$4,Q$5,Q$6)</f>
        <v>211974.75594452486</v>
      </c>
      <c r="S22" t="b">
        <f t="shared" si="3"/>
        <v>1</v>
      </c>
    </row>
    <row r="23" spans="1:19" x14ac:dyDescent="0.25">
      <c r="A23" t="s">
        <v>42</v>
      </c>
      <c r="B23">
        <v>1599.9999213685469</v>
      </c>
      <c r="C23">
        <f>_xll.RadDecay(A$9,A23,B$4,B$5,B$6)</f>
        <v>1599.9999213685469</v>
      </c>
      <c r="D23" t="b">
        <f t="shared" si="0"/>
        <v>1</v>
      </c>
      <c r="F23" t="s">
        <v>42</v>
      </c>
      <c r="G23">
        <v>1599.9952807093821</v>
      </c>
      <c r="H23">
        <f>_xll.RadDecay(F$9,F23,G$4,G$5,G$6)</f>
        <v>1599.9952807093821</v>
      </c>
      <c r="I23" t="b">
        <f t="shared" si="1"/>
        <v>1</v>
      </c>
      <c r="K23" t="s">
        <v>42</v>
      </c>
      <c r="L23">
        <v>1599.7168657895622</v>
      </c>
      <c r="M23">
        <f>_xll.RadDecay(K$9,K23,L$4,L$5,L$6)</f>
        <v>1599.7168657895622</v>
      </c>
      <c r="N23" t="b">
        <f t="shared" si="2"/>
        <v>1</v>
      </c>
      <c r="P23" t="s">
        <v>42</v>
      </c>
      <c r="Q23">
        <v>339.13557525542041</v>
      </c>
      <c r="R23">
        <f>_xll.RadDecay(P$9,P23,Q$4,Q$5,Q$6)</f>
        <v>339.13557525542041</v>
      </c>
      <c r="S23" t="b">
        <f t="shared" si="3"/>
        <v>1</v>
      </c>
    </row>
    <row r="24" spans="1:19" x14ac:dyDescent="0.25">
      <c r="A24" t="s">
        <v>43</v>
      </c>
      <c r="B24">
        <v>1.150491605693606E-5</v>
      </c>
      <c r="C24">
        <f>_xll.RadDecay(A$9,A24,B$4,B$5,B$6)</f>
        <v>1.150491605693606E-5</v>
      </c>
      <c r="D24" t="b">
        <f t="shared" si="0"/>
        <v>1</v>
      </c>
      <c r="F24" t="s">
        <v>43</v>
      </c>
      <c r="G24">
        <v>0.68921475577168234</v>
      </c>
      <c r="H24">
        <f>_xll.RadDecay(F$9,F24,G$4,G$5,G$6)</f>
        <v>0.68921475577168234</v>
      </c>
      <c r="I24" t="b">
        <f t="shared" si="1"/>
        <v>1</v>
      </c>
      <c r="K24" t="s">
        <v>43</v>
      </c>
      <c r="L24">
        <v>188.38212841513587</v>
      </c>
      <c r="M24">
        <f>_xll.RadDecay(K$9,K24,L$4,L$5,L$6)</f>
        <v>188.38212841513587</v>
      </c>
      <c r="N24" t="b">
        <f t="shared" si="2"/>
        <v>1</v>
      </c>
      <c r="P24" t="s">
        <v>43</v>
      </c>
      <c r="Q24">
        <v>42.39500693594195</v>
      </c>
      <c r="R24">
        <f>_xll.RadDecay(P$9,P24,Q$4,Q$5,Q$6)</f>
        <v>42.39500693594195</v>
      </c>
      <c r="S24" t="b">
        <f t="shared" si="3"/>
        <v>1</v>
      </c>
    </row>
    <row r="25" spans="1:19" x14ac:dyDescent="0.25">
      <c r="A25" t="s">
        <v>44</v>
      </c>
      <c r="B25">
        <v>1.1504916039674956E-8</v>
      </c>
      <c r="C25">
        <f>_xll.RadDecay(A$9,A25,B$4,B$5,B$6)</f>
        <v>1.1504916039674956E-8</v>
      </c>
      <c r="D25" t="b">
        <f t="shared" si="0"/>
        <v>1</v>
      </c>
      <c r="F25" t="s">
        <v>44</v>
      </c>
      <c r="G25">
        <v>6.8921475577154133E-4</v>
      </c>
      <c r="H25">
        <f>_xll.RadDecay(F$9,F25,G$4,G$5,G$6)</f>
        <v>6.8921475577154133E-4</v>
      </c>
      <c r="I25" t="b">
        <f t="shared" si="1"/>
        <v>1</v>
      </c>
      <c r="K25" t="s">
        <v>44</v>
      </c>
      <c r="L25">
        <v>0.1883821284151358</v>
      </c>
      <c r="M25">
        <f>_xll.RadDecay(K$9,K25,L$4,L$5,L$6)</f>
        <v>0.1883821284151358</v>
      </c>
      <c r="N25" t="b">
        <f t="shared" si="2"/>
        <v>1</v>
      </c>
      <c r="P25" t="s">
        <v>44</v>
      </c>
      <c r="Q25">
        <v>4.2395006935941955E-2</v>
      </c>
      <c r="R25">
        <f>_xll.RadDecay(P$9,P25,Q$4,Q$5,Q$6)</f>
        <v>4.2395006935941955E-2</v>
      </c>
      <c r="S25" t="b">
        <f t="shared" si="3"/>
        <v>1</v>
      </c>
    </row>
    <row r="26" spans="1:19" x14ac:dyDescent="0.25">
      <c r="A26" t="s">
        <v>45</v>
      </c>
      <c r="B26">
        <v>5.6355597686567346E-8</v>
      </c>
      <c r="C26">
        <f>_xll.RadDecay(A$9,A26,B$4,B$5,B$6)</f>
        <v>5.6355597686567346E-8</v>
      </c>
      <c r="D26" t="b">
        <f t="shared" si="0"/>
        <v>1</v>
      </c>
      <c r="F26" t="s">
        <v>45</v>
      </c>
      <c r="G26">
        <v>4.4636070280001027E-3</v>
      </c>
      <c r="H26">
        <f>_xll.RadDecay(F$9,F26,G$4,G$5,G$6)</f>
        <v>4.4636070280001027E-3</v>
      </c>
      <c r="I26" t="b">
        <f t="shared" si="1"/>
        <v>1</v>
      </c>
      <c r="K26" t="s">
        <v>45</v>
      </c>
      <c r="L26">
        <v>1.2244770232203477</v>
      </c>
      <c r="M26">
        <f>_xll.RadDecay(K$9,K26,L$4,L$5,L$6)</f>
        <v>1.2244770232203477</v>
      </c>
      <c r="N26" t="b">
        <f t="shared" si="2"/>
        <v>1</v>
      </c>
      <c r="P26" t="s">
        <v>45</v>
      </c>
      <c r="Q26">
        <v>0.27556754645367804</v>
      </c>
      <c r="R26">
        <f>_xll.RadDecay(P$9,P26,Q$4,Q$5,Q$6)</f>
        <v>0.27556754645367804</v>
      </c>
      <c r="S26" t="b">
        <f t="shared" si="3"/>
        <v>1</v>
      </c>
    </row>
    <row r="27" spans="1:19" x14ac:dyDescent="0.25">
      <c r="A27" t="s">
        <v>46</v>
      </c>
      <c r="B27">
        <v>1.2080144574014149E-4</v>
      </c>
      <c r="C27">
        <f>_xll.RadDecay(A$9,A27,B$4,B$5,B$6)</f>
        <v>1.2080144574014149E-4</v>
      </c>
      <c r="D27" t="b">
        <f t="shared" si="0"/>
        <v>1</v>
      </c>
      <c r="F27" t="s">
        <v>46</v>
      </c>
      <c r="G27">
        <v>7.2367533800313835</v>
      </c>
      <c r="H27">
        <f>_xll.RadDecay(F$9,F27,G$4,G$5,G$6)</f>
        <v>7.2367533800313835</v>
      </c>
      <c r="I27" t="b">
        <f t="shared" si="1"/>
        <v>1</v>
      </c>
      <c r="K27" t="s">
        <v>46</v>
      </c>
      <c r="L27">
        <v>1978.0119527112752</v>
      </c>
      <c r="M27">
        <f>_xll.RadDecay(K$9,K27,L$4,L$5,L$6)</f>
        <v>1978.0119527112752</v>
      </c>
      <c r="N27" t="b">
        <f t="shared" si="2"/>
        <v>1</v>
      </c>
      <c r="P27" t="s">
        <v>46</v>
      </c>
      <c r="Q27">
        <v>445.14748379788284</v>
      </c>
      <c r="R27">
        <f>_xll.RadDecay(P$9,P27,Q$4,Q$5,Q$6)</f>
        <v>445.14748379788284</v>
      </c>
      <c r="S27" t="b">
        <f t="shared" si="3"/>
        <v>1</v>
      </c>
    </row>
    <row r="28" spans="1:19" x14ac:dyDescent="0.25">
      <c r="A28" t="s">
        <v>155</v>
      </c>
      <c r="B28" t="e">
        <f>_xll.RadDecay(#REF!,#REF!,A$4,A$5,A$6)</f>
        <v>#VALUE!</v>
      </c>
      <c r="C28" t="e">
        <f>_xll.RadDecay(A$9,A28,B$4,B$5,B$6)</f>
        <v>#VALUE!</v>
      </c>
      <c r="D28" t="b">
        <f>IF(ISERR(C28),TRUE,FALSE)</f>
        <v>1</v>
      </c>
    </row>
  </sheetData>
  <conditionalFormatting sqref="B1 D4 D9:D28">
    <cfRule type="cellIs" dxfId="7" priority="4" operator="equal">
      <formula>FALSE</formula>
    </cfRule>
  </conditionalFormatting>
  <conditionalFormatting sqref="I4 I9:I27">
    <cfRule type="cellIs" dxfId="6" priority="3" operator="equal">
      <formula>FALSE</formula>
    </cfRule>
  </conditionalFormatting>
  <conditionalFormatting sqref="N4 N9:N27">
    <cfRule type="cellIs" dxfId="5" priority="2" operator="equal">
      <formula>FALSE</formula>
    </cfRule>
  </conditionalFormatting>
  <conditionalFormatting sqref="S4 S9:S27">
    <cfRule type="cellIs" dxfId="4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ANSIRound</vt:lpstr>
      <vt:lpstr>AValue</vt:lpstr>
      <vt:lpstr>DCF</vt:lpstr>
      <vt:lpstr>FGE</vt:lpstr>
      <vt:lpstr>EnumDecayChain</vt:lpstr>
      <vt:lpstr>HalfLife</vt:lpstr>
      <vt:lpstr>PE-Ci</vt:lpstr>
      <vt:lpstr>RadDecay</vt:lpstr>
      <vt:lpstr>SigFig</vt:lpstr>
      <vt:lpstr>SpA</vt:lpstr>
      <vt:lpstr>XoQ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2017-09-23T15:20:08Z</dcterms:modified>
</cp:coreProperties>
</file>