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codeName="ThisWorkbook" hidePivotFieldList="1" defaultThemeVersion="124226"/>
  <xr:revisionPtr revIDLastSave="0" documentId="13_ncr:1_{42224619-588D-4E5E-8B97-A7496309BA1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TZ Examples" sheetId="11" r:id="rId1"/>
    <sheet name="Sheet1" sheetId="13" r:id="rId2"/>
  </sheets>
  <definedNames>
    <definedName name="_DCF" localSheetId="0">#REF!</definedName>
    <definedName name="_DCF">#REF!</definedName>
    <definedName name="_xlnm._FilterDatabase" localSheetId="0" hidden="1">'RTZ Examples'!$A$101:$G$271</definedName>
    <definedName name="nndc" localSheetId="0">#REF!</definedName>
    <definedName name="nndc">#REF!</definedName>
    <definedName name="_xlnm.Print_Area" localSheetId="0">'RTZ Examples'!$A$1:$P$133</definedName>
    <definedName name="_xlnm.Print_Titles" localSheetId="0">'RTZ Examples'!$5:$5</definedName>
  </definedNames>
  <calcPr calcId="191029"/>
  <pivotCaches>
    <pivotCache cacheId="3" r:id="rId3"/>
  </pivotCaches>
</workbook>
</file>

<file path=xl/calcChain.xml><?xml version="1.0" encoding="utf-8"?>
<calcChain xmlns="http://schemas.openxmlformats.org/spreadsheetml/2006/main">
  <c r="D74" i="11" l="1"/>
  <c r="D45" i="11"/>
  <c r="H40" i="11"/>
  <c r="D47" i="11"/>
  <c r="D50" i="11"/>
  <c r="D97" i="11"/>
  <c r="H39" i="11"/>
  <c r="D49" i="11"/>
  <c r="I57" i="11"/>
  <c r="I55" i="11"/>
  <c r="E80" i="11"/>
  <c r="E84" i="11"/>
  <c r="E23" i="11"/>
  <c r="H36" i="11"/>
  <c r="D71" i="11"/>
  <c r="D94" i="11"/>
  <c r="D46" i="11"/>
  <c r="H35" i="11"/>
  <c r="D72" i="11"/>
  <c r="H33" i="11"/>
  <c r="I58" i="11"/>
  <c r="I61" i="11"/>
  <c r="E78" i="11"/>
  <c r="C10" i="11"/>
  <c r="C23" i="11"/>
  <c r="C13" i="11"/>
  <c r="D23" i="11"/>
  <c r="C19" i="11"/>
  <c r="H32" i="11"/>
  <c r="D68" i="11"/>
  <c r="D65" i="11"/>
  <c r="D48" i="11"/>
  <c r="D43" i="11"/>
  <c r="H38" i="11"/>
  <c r="H34" i="11"/>
  <c r="E17" i="11"/>
  <c r="H37" i="11"/>
  <c r="I59" i="11"/>
  <c r="I54" i="11"/>
  <c r="E79" i="11"/>
  <c r="E10" i="11"/>
  <c r="F23" i="11"/>
  <c r="H23" i="11"/>
  <c r="B23" i="11"/>
  <c r="H29" i="11"/>
  <c r="E26" i="11"/>
  <c r="I29" i="11"/>
  <c r="D26" i="11"/>
  <c r="D67" i="11"/>
  <c r="D44" i="11"/>
  <c r="D70" i="11"/>
  <c r="D69" i="11"/>
  <c r="D64" i="11"/>
  <c r="D66" i="11"/>
  <c r="D73" i="11"/>
  <c r="I56" i="11"/>
  <c r="I60" i="11"/>
  <c r="E86" i="11"/>
  <c r="E85" i="11"/>
  <c r="C18" i="11"/>
  <c r="C15" i="11"/>
  <c r="I23" i="11"/>
  <c r="G23" i="11"/>
  <c r="C26" i="11"/>
  <c r="H26" i="11"/>
  <c r="F29" i="11"/>
  <c r="G29" i="11"/>
  <c r="E29" i="11"/>
  <c r="G26" i="11"/>
  <c r="E15" i="11"/>
  <c r="E13" i="11"/>
  <c r="C14" i="11"/>
  <c r="C16" i="11"/>
  <c r="C12" i="11"/>
  <c r="E12" i="11" s="1"/>
  <c r="C29" i="11"/>
  <c r="B29" i="11"/>
  <c r="F26" i="11"/>
  <c r="D29" i="11"/>
  <c r="B26" i="11"/>
  <c r="I26" i="11"/>
  <c r="B2" i="11" l="1"/>
  <c r="E16" i="11"/>
  <c r="E14" i="11"/>
  <c r="C11" i="11"/>
  <c r="E11" i="11" s="1"/>
</calcChain>
</file>

<file path=xl/sharedStrings.xml><?xml version="1.0" encoding="utf-8"?>
<sst xmlns="http://schemas.openxmlformats.org/spreadsheetml/2006/main" count="342" uniqueCount="268">
  <si>
    <t>Isotope</t>
  </si>
  <si>
    <t>H-3</t>
  </si>
  <si>
    <t>C-14</t>
  </si>
  <si>
    <t>NA-22</t>
  </si>
  <si>
    <t>P-32</t>
  </si>
  <si>
    <t>P-33</t>
  </si>
  <si>
    <t>S-35</t>
  </si>
  <si>
    <t>CL-36</t>
  </si>
  <si>
    <t>CA-45</t>
  </si>
  <si>
    <t>CR-51</t>
  </si>
  <si>
    <t>MN-54</t>
  </si>
  <si>
    <t>FE-55</t>
  </si>
  <si>
    <t>CO-57</t>
  </si>
  <si>
    <t>FE-59</t>
  </si>
  <si>
    <t>CO-60</t>
  </si>
  <si>
    <t>NI-63</t>
  </si>
  <si>
    <t>CU-64</t>
  </si>
  <si>
    <t>ZN-65</t>
  </si>
  <si>
    <t>KR-85</t>
  </si>
  <si>
    <t>RB-86</t>
  </si>
  <si>
    <t>Y-90</t>
  </si>
  <si>
    <t>SR-90</t>
  </si>
  <si>
    <t>TC-99</t>
  </si>
  <si>
    <t>TC-99M</t>
  </si>
  <si>
    <t>RH-99</t>
  </si>
  <si>
    <t>I-123</t>
  </si>
  <si>
    <t>I-124</t>
  </si>
  <si>
    <t>I-125</t>
  </si>
  <si>
    <t>I-129</t>
  </si>
  <si>
    <t>XE-131M</t>
  </si>
  <si>
    <t>I-131</t>
  </si>
  <si>
    <t>CS-137</t>
  </si>
  <si>
    <t>BA-137M</t>
  </si>
  <si>
    <t>ND-144</t>
  </si>
  <si>
    <t>SM-148</t>
  </si>
  <si>
    <t>GD-152</t>
  </si>
  <si>
    <t>EU-152</t>
  </si>
  <si>
    <t>TL-206</t>
  </si>
  <si>
    <t>TL-207</t>
  </si>
  <si>
    <t>TL-208</t>
  </si>
  <si>
    <t>PB-209</t>
  </si>
  <si>
    <t>TL-209</t>
  </si>
  <si>
    <t>PO-210</t>
  </si>
  <si>
    <t>BI-210</t>
  </si>
  <si>
    <t>PB-210</t>
  </si>
  <si>
    <t>TL-210</t>
  </si>
  <si>
    <t>PO-211</t>
  </si>
  <si>
    <t>BI-211</t>
  </si>
  <si>
    <t>PB-211</t>
  </si>
  <si>
    <t>PO-212</t>
  </si>
  <si>
    <t>BI-212</t>
  </si>
  <si>
    <t>PB-212</t>
  </si>
  <si>
    <t>PO-213</t>
  </si>
  <si>
    <t>BI-213</t>
  </si>
  <si>
    <t>PO-214</t>
  </si>
  <si>
    <t>BI-214</t>
  </si>
  <si>
    <t>PB-214</t>
  </si>
  <si>
    <t>AT-215</t>
  </si>
  <si>
    <t>PO-215</t>
  </si>
  <si>
    <t>BI-215</t>
  </si>
  <si>
    <t>PO-216</t>
  </si>
  <si>
    <t>RN-217</t>
  </si>
  <si>
    <t>AT-217</t>
  </si>
  <si>
    <t>RN-218</t>
  </si>
  <si>
    <t>AT-218</t>
  </si>
  <si>
    <t>PO-218</t>
  </si>
  <si>
    <t>RN-219</t>
  </si>
  <si>
    <t>AT-219</t>
  </si>
  <si>
    <t>RN-220</t>
  </si>
  <si>
    <t>FR-221</t>
  </si>
  <si>
    <t>RN-222</t>
  </si>
  <si>
    <t>RA-223</t>
  </si>
  <si>
    <t>FR-223</t>
  </si>
  <si>
    <t>RA-224</t>
  </si>
  <si>
    <t>AC-225</t>
  </si>
  <si>
    <t>RA-225</t>
  </si>
  <si>
    <t>RA-226</t>
  </si>
  <si>
    <t>TH-227</t>
  </si>
  <si>
    <t>AC-227</t>
  </si>
  <si>
    <t>TH-228</t>
  </si>
  <si>
    <t>AC-228</t>
  </si>
  <si>
    <t>RA-228</t>
  </si>
  <si>
    <t>TH-229</t>
  </si>
  <si>
    <t>TH-230</t>
  </si>
  <si>
    <t>PA-231</t>
  </si>
  <si>
    <t>TH-231</t>
  </si>
  <si>
    <t>TH-232</t>
  </si>
  <si>
    <t>U-233</t>
  </si>
  <si>
    <t>PA-233</t>
  </si>
  <si>
    <t>U-234</t>
  </si>
  <si>
    <t>PA-234</t>
  </si>
  <si>
    <t>PA-234M</t>
  </si>
  <si>
    <t>TH-234</t>
  </si>
  <si>
    <t>U-235</t>
  </si>
  <si>
    <t>U-236</t>
  </si>
  <si>
    <t>NP-237</t>
  </si>
  <si>
    <t>U-237</t>
  </si>
  <si>
    <t>PU-238</t>
  </si>
  <si>
    <t>U-238</t>
  </si>
  <si>
    <t>PU-239</t>
  </si>
  <si>
    <t>NP-239</t>
  </si>
  <si>
    <t>PU-240</t>
  </si>
  <si>
    <t>AM-241</t>
  </si>
  <si>
    <t>PU-241</t>
  </si>
  <si>
    <t>AM-243</t>
  </si>
  <si>
    <t>CM-243</t>
  </si>
  <si>
    <t>CM-244</t>
  </si>
  <si>
    <t>RadToolz Add-In</t>
  </si>
  <si>
    <t xml:space="preserve">v. </t>
  </si>
  <si>
    <t>Function Examples</t>
  </si>
  <si>
    <t>RadDecay(StartingMember, TerminalMember, A0, DecayTime, DecayUnit)</t>
  </si>
  <si>
    <t>Calculates the activity of a member of a decay chain after a period of time, based on the initial activity of the first member; assumes 0 initial activity for daughters</t>
  </si>
  <si>
    <t>Decay Time</t>
  </si>
  <si>
    <t>years</t>
  </si>
  <si>
    <t>Initial Acitivty</t>
  </si>
  <si>
    <t>Activity</t>
  </si>
  <si>
    <t>Combine Individual Chains</t>
  </si>
  <si>
    <t>Sum of Activity</t>
  </si>
  <si>
    <t>(Right-Click and Refresh Pivot Table)</t>
  </si>
  <si>
    <t>Enumerate Decay Chain</t>
  </si>
  <si>
    <t>Lookup dose conversion factors (inhalation/ingestion)</t>
  </si>
  <si>
    <t>rem/uCi</t>
  </si>
  <si>
    <t>HalfLIfe(Isotope, TimeUnit)</t>
  </si>
  <si>
    <t>Lookup half-life of isotope</t>
  </si>
  <si>
    <t>Cs-137</t>
  </si>
  <si>
    <t>s</t>
  </si>
  <si>
    <t>m</t>
  </si>
  <si>
    <t>d</t>
  </si>
  <si>
    <t>y</t>
  </si>
  <si>
    <t>Pu-239</t>
  </si>
  <si>
    <t>Pu-240</t>
  </si>
  <si>
    <t>Pu-241</t>
  </si>
  <si>
    <t>Ad-365</t>
  </si>
  <si>
    <t>SpA(Isotope)</t>
  </si>
  <si>
    <t>Calculates specific activity of isotope</t>
  </si>
  <si>
    <t>Ci/g</t>
  </si>
  <si>
    <t>AD-365</t>
  </si>
  <si>
    <t>RTZVers(Optional References)</t>
  </si>
  <si>
    <t>Displays version of RadDecay - Bateman Class and Procedure Modules</t>
  </si>
  <si>
    <t>v.</t>
  </si>
  <si>
    <t>Sorted Increasing Mass (SortOrder = 2)</t>
  </si>
  <si>
    <t>Sorted Decreasing Mass (SortOrder = 3)</t>
  </si>
  <si>
    <t>Unsorted (SortOrder = 1 or undefined)</t>
  </si>
  <si>
    <t>EnumDecayChain(StartingMember, Member, Optional SortOrder)</t>
  </si>
  <si>
    <t>CM-246</t>
  </si>
  <si>
    <t>PU-242</t>
  </si>
  <si>
    <t>CM-245</t>
  </si>
  <si>
    <t>AM-242</t>
  </si>
  <si>
    <t>CM-242</t>
  </si>
  <si>
    <t>AM-242M</t>
  </si>
  <si>
    <t>NP-238</t>
  </si>
  <si>
    <t>NP-236</t>
  </si>
  <si>
    <t>PU-236</t>
  </si>
  <si>
    <t>U-232</t>
  </si>
  <si>
    <t>EU-155</t>
  </si>
  <si>
    <t>EU-154</t>
  </si>
  <si>
    <t>SM-151</t>
  </si>
  <si>
    <t>PM-147</t>
  </si>
  <si>
    <t>SM-147</t>
  </si>
  <si>
    <t>PM-146</t>
  </si>
  <si>
    <t>SM-146</t>
  </si>
  <si>
    <t>CE-144</t>
  </si>
  <si>
    <t>PR-144</t>
  </si>
  <si>
    <t>CS-135</t>
  </si>
  <si>
    <t>CS-134</t>
  </si>
  <si>
    <t>SB-126</t>
  </si>
  <si>
    <t>SB-126M</t>
  </si>
  <si>
    <t>SN-126</t>
  </si>
  <si>
    <t>SB-125</t>
  </si>
  <si>
    <t>TE-125M</t>
  </si>
  <si>
    <t>SN-121</t>
  </si>
  <si>
    <t>SN-121M</t>
  </si>
  <si>
    <t>CD-113</t>
  </si>
  <si>
    <t>CD-113M</t>
  </si>
  <si>
    <t>PD-107</t>
  </si>
  <si>
    <t>RU-106</t>
  </si>
  <si>
    <t>RH-106</t>
  </si>
  <si>
    <t>ZR-93</t>
  </si>
  <si>
    <t>NB-93M</t>
  </si>
  <si>
    <t>SE-79</t>
  </si>
  <si>
    <t>CU-59</t>
  </si>
  <si>
    <t>NI-59</t>
  </si>
  <si>
    <t>ZN-59</t>
  </si>
  <si>
    <t>Chi over Q</t>
  </si>
  <si>
    <t>XoQ(Downwind Distance, Crosswind Distance, Height, Effective Stack Height, Ceiling Height, Stability Class, Wind Speed)</t>
  </si>
  <si>
    <t>Calculates Atmospheric Dispersion Factor</t>
  </si>
  <si>
    <t>Receptor</t>
  </si>
  <si>
    <t>Downwind</t>
  </si>
  <si>
    <t>Crosswind</t>
  </si>
  <si>
    <t>Height</t>
  </si>
  <si>
    <t>Source</t>
  </si>
  <si>
    <t>Effective Stack Height</t>
  </si>
  <si>
    <t>Ceiling Height</t>
  </si>
  <si>
    <t>Meteorology</t>
  </si>
  <si>
    <t>Stability Class</t>
  </si>
  <si>
    <t>Wind Speed</t>
  </si>
  <si>
    <t>m/s</t>
  </si>
  <si>
    <t>(A-F)</t>
  </si>
  <si>
    <t>s/m3</t>
  </si>
  <si>
    <t>D</t>
  </si>
  <si>
    <t>INH</t>
  </si>
  <si>
    <t>ING</t>
  </si>
  <si>
    <t>M</t>
  </si>
  <si>
    <t>INJ</t>
  </si>
  <si>
    <t>J</t>
  </si>
  <si>
    <t>DCF(Isotope, Standard, Pathway, Optional Lung Absorption Type, Optional AMAD for ICRP 68)</t>
  </si>
  <si>
    <t>(press Ctrl-Alt-Shift F9 to perform global recalulation)</t>
  </si>
  <si>
    <t>SigFig</t>
  </si>
  <si>
    <t>Number</t>
  </si>
  <si>
    <t>Significant Figures</t>
  </si>
  <si>
    <t>Result</t>
  </si>
  <si>
    <t>SigFig(Number, Significant Figures)</t>
  </si>
  <si>
    <t>Return a number to the desired accuracy or significant figures</t>
  </si>
  <si>
    <t>ANSIRound(Number, Significant Figures)</t>
  </si>
  <si>
    <t>Return a number to the desired precision or decimal places</t>
  </si>
  <si>
    <t>PE-Ci</t>
  </si>
  <si>
    <t>PECi(Radionuclide, Activity, DCF Standard, Optional Lung Absorption Type, Optional AMAD for ICRP 68)</t>
  </si>
  <si>
    <t>Calculate plutonium equivalent curie</t>
  </si>
  <si>
    <t>Radionuclide</t>
  </si>
  <si>
    <t>Activity (Ci)</t>
  </si>
  <si>
    <t>Standard</t>
  </si>
  <si>
    <t>Absorption Type</t>
  </si>
  <si>
    <t>AMAD</t>
  </si>
  <si>
    <t>K</t>
  </si>
  <si>
    <t>S</t>
  </si>
  <si>
    <t>CD-109</t>
  </si>
  <si>
    <t>F-18</t>
  </si>
  <si>
    <t>ANSIRound</t>
  </si>
  <si>
    <t>Round a value in accordance with ANSI standard</t>
  </si>
  <si>
    <t>DCF</t>
  </si>
  <si>
    <t>Dose conversion factors (ICRP-68 or 72) for a radionuclide</t>
  </si>
  <si>
    <t>EnumDecayChain</t>
  </si>
  <si>
    <t>List members of a decay chain (e.g., U-238 decay chain)</t>
  </si>
  <si>
    <t>HalfLife</t>
  </si>
  <si>
    <t>Half life for a radionuclide</t>
  </si>
  <si>
    <t>PECi</t>
  </si>
  <si>
    <t>Calculates the plutonium equivalent curies for a radionuclide</t>
  </si>
  <si>
    <t>RadDecay</t>
  </si>
  <si>
    <t>Time decayed activity of a radionuclide or progeny</t>
  </si>
  <si>
    <t>Convert a value to specified number of significant digits</t>
  </si>
  <si>
    <t>SpA</t>
  </si>
  <si>
    <t>Specific activity for a radionuclide</t>
  </si>
  <si>
    <t>XoQ</t>
  </si>
  <si>
    <t>Calculate chi over q (atmospheric dispersion value)</t>
  </si>
  <si>
    <t>RTZAttribution</t>
  </si>
  <si>
    <t>Returns the preferred attribution to RadToolz for derivative works</t>
  </si>
  <si>
    <t>RTZFunctions</t>
  </si>
  <si>
    <t>List RadToolz functions</t>
  </si>
  <si>
    <t>RTZLicense</t>
  </si>
  <si>
    <t>Presents the RadToolz license from the Internet</t>
  </si>
  <si>
    <t>RTZParams</t>
  </si>
  <si>
    <t>Displays the RadToolz radionuclide parameters in table form for verification and validation</t>
  </si>
  <si>
    <t>RTZRefs</t>
  </si>
  <si>
    <t>Returns message box with references used by RadToolz</t>
  </si>
  <si>
    <t>RTZUpdate</t>
  </si>
  <si>
    <t>Checks for updates to Radtoolz from the Internet</t>
  </si>
  <si>
    <t>RTZVers</t>
  </si>
  <si>
    <t>Returns version of RadToolz being used</t>
  </si>
  <si>
    <t>RTZFunctions(Output Cell)</t>
  </si>
  <si>
    <t>Lists functions available in RadToolz</t>
  </si>
  <si>
    <t>CF-249</t>
  </si>
  <si>
    <t>CF-251</t>
  </si>
  <si>
    <t>CM-247</t>
  </si>
  <si>
    <t>PU-243</t>
  </si>
  <si>
    <t>ZR-95</t>
  </si>
  <si>
    <t>NB-95</t>
  </si>
  <si>
    <t>NB-94</t>
  </si>
  <si>
    <t>154 Radionuclides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</si>
</sst>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quotePrefix="1" applyAlignment="1">
      <alignment horizontal="right"/>
    </xf>
    <xf numFmtId="0" fontId="3" fillId="0" borderId="0" xfId="0" applyFont="1"/>
    <xf numFmtId="0" fontId="0" fillId="0" borderId="4" xfId="0" applyBorder="1"/>
    <xf numFmtId="164" fontId="0" fillId="0" borderId="0" xfId="1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1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 indent="1"/>
    </xf>
    <xf numFmtId="0" fontId="0" fillId="0" borderId="6" xfId="0" applyBorder="1"/>
    <xf numFmtId="11" fontId="0" fillId="0" borderId="6" xfId="0" applyNumberFormat="1" applyBorder="1"/>
    <xf numFmtId="0" fontId="0" fillId="0" borderId="6" xfId="0" applyBorder="1" applyAlignment="1">
      <alignment horizontal="left"/>
    </xf>
    <xf numFmtId="11" fontId="0" fillId="0" borderId="6" xfId="0" applyNumberFormat="1" applyBorder="1" applyAlignment="1">
      <alignment horizontal="right"/>
    </xf>
    <xf numFmtId="11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5" fillId="0" borderId="4" xfId="0" applyFont="1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8" xfId="0" applyBorder="1"/>
    <xf numFmtId="11" fontId="0" fillId="0" borderId="7" xfId="0" applyNumberFormat="1" applyBorder="1"/>
    <xf numFmtId="0" fontId="0" fillId="0" borderId="7" xfId="0" pivotButton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5" fillId="0" borderId="0" xfId="0" applyFont="1"/>
    <xf numFmtId="0" fontId="0" fillId="0" borderId="2" xfId="0" applyBorder="1"/>
    <xf numFmtId="11" fontId="4" fillId="0" borderId="0" xfId="0" applyNumberFormat="1" applyFont="1"/>
    <xf numFmtId="0" fontId="0" fillId="0" borderId="10" xfId="0" applyBorder="1"/>
    <xf numFmtId="0" fontId="0" fillId="0" borderId="3" xfId="0" applyBorder="1" applyAlignment="1">
      <alignment horizontal="right"/>
    </xf>
    <xf numFmtId="2" fontId="0" fillId="0" borderId="0" xfId="0" applyNumberFormat="1"/>
    <xf numFmtId="2" fontId="0" fillId="0" borderId="6" xfId="0" applyNumberFormat="1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8">
    <dxf>
      <alignment horizontal="right" readingOrder="0"/>
    </dxf>
    <dxf>
      <alignment horizontal="right" readingOrder="0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adToolz%20Exampl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hor" refreshedDate="45163.712569791664" createdVersion="4" refreshedVersion="8" minRefreshableVersion="3" recordCount="10" xr:uid="{00000000-000A-0000-FFFF-FFFF03000000}">
  <cacheSource type="worksheet">
    <worksheetSource ref="C9:E19" sheet="RTZ Examples" r:id="rId2"/>
  </cacheSource>
  <cacheFields count="3">
    <cacheField name="Isotope" numFmtId="0">
      <sharedItems count="7">
        <s v="U-238"/>
        <s v="TH-234"/>
        <s v="PA-234M"/>
        <s v="U-234"/>
        <s v="TH-230"/>
        <s v="RA-226"/>
        <s v="RN-222"/>
      </sharedItems>
    </cacheField>
    <cacheField name="Initial Acitivty" numFmtId="0">
      <sharedItems containsString="0" containsBlank="1" containsNumber="1" containsInteger="1" minValue="15" maxValue="1000"/>
    </cacheField>
    <cacheField name="Activity" numFmtId="11">
      <sharedItems containsSemiMixedTypes="0" containsString="0" containsNumber="1" minValue="11.310247698077598" maxValue="999.98448654556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000"/>
    <n v="999.98448653079708"/>
  </r>
  <r>
    <x v="1"/>
    <m/>
    <n v="999.98448654556466"/>
  </r>
  <r>
    <x v="2"/>
    <m/>
    <n v="999.98448654556501"/>
  </r>
  <r>
    <x v="3"/>
    <m/>
    <n v="245.98128643314072"/>
  </r>
  <r>
    <x v="4"/>
    <m/>
    <n v="88.52683098924463"/>
  </r>
  <r>
    <x v="5"/>
    <m/>
    <n v="85.220421392737038"/>
  </r>
  <r>
    <x v="6"/>
    <m/>
    <n v="85.220399760197509"/>
  </r>
  <r>
    <x v="3"/>
    <n v="15"/>
    <n v="11.310247698077598"/>
  </r>
  <r>
    <x v="4"/>
    <m/>
    <n v="14.957708579544553"/>
  </r>
  <r>
    <x v="5"/>
    <m/>
    <n v="14.9577085795445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4" indent="0" outline="1" outlineData="1" multipleFieldFilters="0" rowHeaderCaption="Isotope">
  <location ref="H10:I17" firstHeaderRow="1" firstDataRow="1" firstDataCol="1"/>
  <pivotFields count="3">
    <pivotField axis="axisRow" showAll="0">
      <items count="8">
        <item x="2"/>
        <item x="5"/>
        <item x="6"/>
        <item x="4"/>
        <item x="1"/>
        <item x="3"/>
        <item x="0"/>
        <item t="default"/>
      </items>
    </pivotField>
    <pivotField showAll="0"/>
    <pivotField dataField="1" numFmtId="1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Activity" fld="2" baseField="0" baseItem="0" numFmtId="11"/>
  </dataFields>
  <formats count="8">
    <format dxfId="7">
      <pivotArea outline="0" collapsedLevelsAreSubtotals="1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39997558519241921"/>
    <pageSetUpPr fitToPage="1"/>
  </sheetPr>
  <dimension ref="A1:P147"/>
  <sheetViews>
    <sheetView tabSelected="1" zoomScaleNormal="100" workbookViewId="0">
      <selection activeCell="C120" sqref="C120"/>
    </sheetView>
  </sheetViews>
  <sheetFormatPr defaultRowHeight="15" x14ac:dyDescent="0.25"/>
  <cols>
    <col min="1" max="1" width="4" customWidth="1"/>
    <col min="3" max="3" width="12" bestFit="1" customWidth="1"/>
    <col min="4" max="4" width="26.42578125" customWidth="1"/>
    <col min="5" max="5" width="9.85546875" customWidth="1"/>
    <col min="6" max="6" width="26.42578125" customWidth="1"/>
    <col min="8" max="8" width="8.85546875" style="22" customWidth="1"/>
    <col min="9" max="9" width="14.42578125" bestFit="1" customWidth="1"/>
    <col min="17" max="17" width="3.140625" customWidth="1"/>
    <col min="20" max="20" width="13.140625" bestFit="1" customWidth="1"/>
    <col min="21" max="21" width="14.42578125" bestFit="1" customWidth="1"/>
  </cols>
  <sheetData>
    <row r="1" spans="1:16" x14ac:dyDescent="0.25">
      <c r="A1" s="1" t="s">
        <v>107</v>
      </c>
      <c r="P1" s="2"/>
    </row>
    <row r="2" spans="1:16" x14ac:dyDescent="0.25">
      <c r="A2" s="3" t="s">
        <v>108</v>
      </c>
      <c r="B2" t="str">
        <f>D97</f>
        <v>3.42</v>
      </c>
      <c r="C2" s="29" t="s">
        <v>206</v>
      </c>
      <c r="P2" s="2"/>
    </row>
    <row r="3" spans="1:16" x14ac:dyDescent="0.25">
      <c r="P3" s="2"/>
    </row>
    <row r="4" spans="1:16" x14ac:dyDescent="0.25">
      <c r="A4" s="4" t="s">
        <v>109</v>
      </c>
      <c r="P4" s="2"/>
    </row>
    <row r="5" spans="1:16" ht="15.75" thickBot="1" x14ac:dyDescent="0.3">
      <c r="P5" s="2"/>
    </row>
    <row r="6" spans="1:16" ht="34.5" customHeight="1" thickBot="1" x14ac:dyDescent="0.3">
      <c r="B6" s="36" t="s">
        <v>110</v>
      </c>
      <c r="C6" s="37"/>
      <c r="D6" s="37"/>
      <c r="E6" s="37"/>
      <c r="F6" s="37"/>
      <c r="G6" s="43" t="s">
        <v>111</v>
      </c>
      <c r="H6" s="43"/>
      <c r="I6" s="43"/>
      <c r="J6" s="43"/>
      <c r="K6" s="43"/>
      <c r="L6" s="43"/>
      <c r="M6" s="43"/>
      <c r="N6" s="43"/>
      <c r="O6" s="43"/>
      <c r="P6" s="44"/>
    </row>
    <row r="7" spans="1:16" x14ac:dyDescent="0.25">
      <c r="B7" s="5"/>
      <c r="C7" t="s">
        <v>112</v>
      </c>
      <c r="D7" s="6">
        <v>100000</v>
      </c>
      <c r="E7" t="s">
        <v>113</v>
      </c>
      <c r="P7" s="21"/>
    </row>
    <row r="8" spans="1:16" x14ac:dyDescent="0.25">
      <c r="B8" s="5"/>
      <c r="P8" s="21"/>
    </row>
    <row r="9" spans="1:16" x14ac:dyDescent="0.25">
      <c r="B9" s="5"/>
      <c r="C9" s="7" t="s">
        <v>0</v>
      </c>
      <c r="D9" s="8" t="s">
        <v>114</v>
      </c>
      <c r="E9" s="8" t="s">
        <v>115</v>
      </c>
      <c r="H9" s="8" t="s">
        <v>116</v>
      </c>
      <c r="P9" s="21"/>
    </row>
    <row r="10" spans="1:16" x14ac:dyDescent="0.25">
      <c r="B10" s="5"/>
      <c r="C10" t="str">
        <f>_xll.EnumDecayChain("U-238",ROW(B10)-ROW(B$9))</f>
        <v>U-238</v>
      </c>
      <c r="D10">
        <v>1000</v>
      </c>
      <c r="E10" s="9">
        <f>_xll.RadDecay($C$10,C10,$D$10, $D$7,$E$7)</f>
        <v>999.98448653079708</v>
      </c>
      <c r="H10" s="25" t="s">
        <v>0</v>
      </c>
      <c r="I10" s="21" t="s">
        <v>117</v>
      </c>
      <c r="P10" s="21"/>
    </row>
    <row r="11" spans="1:16" x14ac:dyDescent="0.25">
      <c r="B11" s="5"/>
      <c r="C11" s="10" t="str">
        <f>_xll.EnumDecayChain($C$10,ROW(B11)-ROW(B$9))</f>
        <v>TH-234</v>
      </c>
      <c r="E11" s="9">
        <f>_xll.RadDecay($C$10,C11,$D$10, $D$7,$E$7)</f>
        <v>999.98448654556466</v>
      </c>
      <c r="H11" s="26" t="s">
        <v>91</v>
      </c>
      <c r="I11" s="24">
        <v>999.98448654556501</v>
      </c>
      <c r="P11" s="21"/>
    </row>
    <row r="12" spans="1:16" x14ac:dyDescent="0.25">
      <c r="B12" s="5"/>
      <c r="C12" s="10" t="str">
        <f>_xll.EnumDecayChain($C$10,ROW(B12)-ROW(B$9))</f>
        <v>PA-234M</v>
      </c>
      <c r="E12" s="9">
        <f>_xll.RadDecay($C$10,C12,$D$10, $D$7,$E$7)</f>
        <v>999.98448654556501</v>
      </c>
      <c r="H12" s="26" t="s">
        <v>76</v>
      </c>
      <c r="I12" s="24">
        <v>100.1781299722816</v>
      </c>
      <c r="P12" s="21"/>
    </row>
    <row r="13" spans="1:16" x14ac:dyDescent="0.25">
      <c r="B13" s="5"/>
      <c r="C13" s="10" t="str">
        <f>_xll.EnumDecayChain($C$10,ROW(B13)-ROW(B$9))</f>
        <v>U-234</v>
      </c>
      <c r="E13" s="9">
        <f>_xll.RadDecay($C$10,C13,$D$10, $D$7,$E$7)</f>
        <v>245.98128643314072</v>
      </c>
      <c r="H13" s="26" t="s">
        <v>70</v>
      </c>
      <c r="I13" s="24">
        <v>85.220399760197509</v>
      </c>
      <c r="P13" s="21"/>
    </row>
    <row r="14" spans="1:16" x14ac:dyDescent="0.25">
      <c r="B14" s="5"/>
      <c r="C14" s="10" t="str">
        <f>_xll.EnumDecayChain($C$10,ROW(B14)-ROW(B$9))</f>
        <v>TH-230</v>
      </c>
      <c r="E14" s="9">
        <f>_xll.RadDecay($C$10,C14,$D$10, $D$7,$E$7)</f>
        <v>88.52683098924463</v>
      </c>
      <c r="H14" s="26" t="s">
        <v>83</v>
      </c>
      <c r="I14" s="24">
        <v>103.48453956878919</v>
      </c>
      <c r="P14" s="21"/>
    </row>
    <row r="15" spans="1:16" x14ac:dyDescent="0.25">
      <c r="B15" s="5"/>
      <c r="C15" s="10" t="str">
        <f>_xll.EnumDecayChain($C$10,ROW(B15)-ROW(B$9))</f>
        <v>RA-226</v>
      </c>
      <c r="E15" s="9">
        <f>_xll.RadDecay($C$10,C15,$D$10, $D$7,$E$7)</f>
        <v>85.220421392737038</v>
      </c>
      <c r="H15" s="26" t="s">
        <v>92</v>
      </c>
      <c r="I15" s="24">
        <v>999.98448654556466</v>
      </c>
      <c r="P15" s="21"/>
    </row>
    <row r="16" spans="1:16" x14ac:dyDescent="0.25">
      <c r="B16" s="5"/>
      <c r="C16" s="10" t="str">
        <f>_xll.EnumDecayChain($C$10,ROW(B16)-ROW(B$9))</f>
        <v>RN-222</v>
      </c>
      <c r="E16" s="9">
        <f>_xll.RadDecay($C$10,C16,$D$10, $D$7,$E$7)</f>
        <v>85.220399760197509</v>
      </c>
      <c r="H16" s="26" t="s">
        <v>89</v>
      </c>
      <c r="I16" s="24">
        <v>257.29153413121833</v>
      </c>
      <c r="P16" s="21"/>
    </row>
    <row r="17" spans="1:16" x14ac:dyDescent="0.25">
      <c r="B17" s="5"/>
      <c r="C17" s="11" t="s">
        <v>89</v>
      </c>
      <c r="D17">
        <v>15</v>
      </c>
      <c r="E17" s="9">
        <f>_xll.RadDecay($C$17,C17,$D$17, $D$7,$E$7)</f>
        <v>11.310247698077598</v>
      </c>
      <c r="H17" s="26" t="s">
        <v>98</v>
      </c>
      <c r="I17" s="24">
        <v>999.98448653079708</v>
      </c>
      <c r="P17" s="21"/>
    </row>
    <row r="18" spans="1:16" x14ac:dyDescent="0.25">
      <c r="B18" s="5"/>
      <c r="C18" s="10" t="str">
        <f>_xll.EnumDecayChain($C$17,ROW(B17)-ROW(B$15))</f>
        <v>TH-230</v>
      </c>
      <c r="E18" s="9">
        <v>14.957708579544553</v>
      </c>
      <c r="H18" s="3" t="s">
        <v>118</v>
      </c>
      <c r="P18" s="21"/>
    </row>
    <row r="19" spans="1:16" ht="15.75" thickBot="1" x14ac:dyDescent="0.3">
      <c r="B19" s="12"/>
      <c r="C19" s="13" t="str">
        <f>_xll.EnumDecayChain($C$17,ROW(B18)-ROW(B$15))</f>
        <v>RA-226</v>
      </c>
      <c r="D19" s="14"/>
      <c r="E19" s="15">
        <v>14.957708579544553</v>
      </c>
      <c r="F19" s="14"/>
      <c r="G19" s="14"/>
      <c r="H19" s="19"/>
      <c r="I19" s="14"/>
      <c r="J19" s="14"/>
      <c r="K19" s="14"/>
      <c r="L19" s="14"/>
      <c r="M19" s="14"/>
      <c r="N19" s="14"/>
      <c r="O19" s="14"/>
      <c r="P19" s="23"/>
    </row>
    <row r="20" spans="1:16" ht="15.75" thickBot="1" x14ac:dyDescent="0.3">
      <c r="C20" s="10"/>
      <c r="E20" s="9"/>
      <c r="P20" s="2"/>
    </row>
    <row r="21" spans="1:16" ht="15.75" thickBot="1" x14ac:dyDescent="0.3">
      <c r="B21" s="36" t="s">
        <v>143</v>
      </c>
      <c r="C21" s="37"/>
      <c r="D21" s="37"/>
      <c r="E21" s="37"/>
      <c r="F21" s="37"/>
      <c r="G21" s="37" t="s">
        <v>119</v>
      </c>
      <c r="H21" s="37"/>
      <c r="I21" s="37"/>
      <c r="J21" s="37"/>
      <c r="K21" s="37"/>
      <c r="L21" s="37"/>
      <c r="M21" s="37"/>
      <c r="N21" s="37"/>
      <c r="O21" s="37"/>
      <c r="P21" s="40"/>
    </row>
    <row r="22" spans="1:16" x14ac:dyDescent="0.25">
      <c r="A22" s="21"/>
      <c r="B22" s="20" t="s">
        <v>142</v>
      </c>
      <c r="P22" s="21"/>
    </row>
    <row r="23" spans="1:16" x14ac:dyDescent="0.25">
      <c r="B23" s="5" t="str">
        <f>_xll.EnumDecayChain("BI-214",COLUMN(B23)-COLUMN($A22),1)</f>
        <v>BI-214</v>
      </c>
      <c r="C23" t="str">
        <f>_xll.EnumDecayChain("BI-214",COLUMN(C23)-COLUMN($A22),1)</f>
        <v>PO-214</v>
      </c>
      <c r="D23" t="str">
        <f>_xll.EnumDecayChain("BI-214",COLUMN(D23)-COLUMN($A22),1)</f>
        <v>PB-210</v>
      </c>
      <c r="E23" t="str">
        <f>_xll.EnumDecayChain("BI-214",COLUMN(E23)-COLUMN($A22),1)</f>
        <v>BI-210</v>
      </c>
      <c r="F23" t="str">
        <f>_xll.EnumDecayChain("BI-214",COLUMN(F23)-COLUMN($A22),1)</f>
        <v>PO-210</v>
      </c>
      <c r="G23" t="str">
        <f>_xll.EnumDecayChain("BI-214",COLUMN(G23)-COLUMN($A22),1)</f>
        <v>TL-210</v>
      </c>
      <c r="H23" s="22" t="str">
        <f>_xll.EnumDecayChain("BI-214",COLUMN(H23)-COLUMN($A22),1)</f>
        <v>TL-206</v>
      </c>
      <c r="I23" t="str">
        <f>_xll.EnumDecayChain("BI-214",COLUMN(I23)-COLUMN($A22),1)</f>
        <v>Member number exceeds members in decay chain</v>
      </c>
      <c r="P23" s="21"/>
    </row>
    <row r="24" spans="1:16" x14ac:dyDescent="0.25">
      <c r="B24" s="5"/>
      <c r="P24" s="21"/>
    </row>
    <row r="25" spans="1:16" x14ac:dyDescent="0.25">
      <c r="B25" s="20" t="s">
        <v>140</v>
      </c>
      <c r="P25" s="21"/>
    </row>
    <row r="26" spans="1:16" x14ac:dyDescent="0.25">
      <c r="B26" s="5" t="str">
        <f>_xll.EnumDecayChain($B$23,COLUMN(B23)-COLUMN($A22),2)</f>
        <v>TL-206</v>
      </c>
      <c r="C26" t="str">
        <f>_xll.EnumDecayChain($B$23,COLUMN(C23)-COLUMN($A22),2)</f>
        <v>BI-210</v>
      </c>
      <c r="D26" t="str">
        <f>_xll.EnumDecayChain($B$23,COLUMN(D23)-COLUMN($A22),2)</f>
        <v>PB-210</v>
      </c>
      <c r="E26" t="str">
        <f>_xll.EnumDecayChain($B$23,COLUMN(E23)-COLUMN($A22),2)</f>
        <v>PO-210</v>
      </c>
      <c r="F26" t="str">
        <f>_xll.EnumDecayChain($B$23,COLUMN(F23)-COLUMN($A22),2)</f>
        <v>TL-210</v>
      </c>
      <c r="G26" t="str">
        <f>_xll.EnumDecayChain($B$23,COLUMN(G23)-COLUMN($A22),2)</f>
        <v>BI-214</v>
      </c>
      <c r="H26" s="22" t="str">
        <f>_xll.EnumDecayChain($B$23,COLUMN(H23)-COLUMN($A22),2)</f>
        <v>PO-214</v>
      </c>
      <c r="I26" t="str">
        <f>_xll.EnumDecayChain($B$23,COLUMN(I23)-COLUMN($A22),2)</f>
        <v>Member number exceeds members in decay chain</v>
      </c>
      <c r="P26" s="21"/>
    </row>
    <row r="27" spans="1:16" x14ac:dyDescent="0.25">
      <c r="B27" s="5"/>
      <c r="P27" s="21"/>
    </row>
    <row r="28" spans="1:16" x14ac:dyDescent="0.25">
      <c r="B28" s="20" t="s">
        <v>141</v>
      </c>
      <c r="P28" s="21"/>
    </row>
    <row r="29" spans="1:16" ht="15.75" thickBot="1" x14ac:dyDescent="0.3">
      <c r="B29" s="12" t="str">
        <f>_xll.EnumDecayChain($B$23,COLUMN(B23)-COLUMN($A22),3)</f>
        <v>BI-214</v>
      </c>
      <c r="C29" s="14" t="str">
        <f>_xll.EnumDecayChain($B$23,COLUMN(C23)-COLUMN($A22),3)</f>
        <v>PO-214</v>
      </c>
      <c r="D29" s="14" t="str">
        <f>_xll.EnumDecayChain($B$23,COLUMN(D23)-COLUMN($A22),3)</f>
        <v>BI-210</v>
      </c>
      <c r="E29" s="14" t="str">
        <f>_xll.EnumDecayChain($B$23,COLUMN(E23)-COLUMN($A22),3)</f>
        <v>PB-210</v>
      </c>
      <c r="F29" s="14" t="str">
        <f>_xll.EnumDecayChain($B$23,COLUMN(F23)-COLUMN($A22),3)</f>
        <v>PO-210</v>
      </c>
      <c r="G29" s="14" t="str">
        <f>_xll.EnumDecayChain($B$23,COLUMN(G23)-COLUMN($A22),3)</f>
        <v>TL-210</v>
      </c>
      <c r="H29" s="19" t="str">
        <f>_xll.EnumDecayChain($B$23,COLUMN(H23)-COLUMN($A22),3)</f>
        <v>TL-206</v>
      </c>
      <c r="I29" s="14" t="str">
        <f>_xll.EnumDecayChain($B$23,COLUMN(I23)-COLUMN($A22),3)</f>
        <v>Member number exceeds members in decay chain</v>
      </c>
      <c r="J29" s="14"/>
      <c r="K29" s="14"/>
      <c r="L29" s="14"/>
      <c r="M29" s="14"/>
      <c r="N29" s="14"/>
      <c r="O29" s="14"/>
      <c r="P29" s="23"/>
    </row>
    <row r="30" spans="1:16" ht="15.75" thickBot="1" x14ac:dyDescent="0.3">
      <c r="P30" s="2"/>
    </row>
    <row r="31" spans="1:16" ht="15.75" thickBot="1" x14ac:dyDescent="0.3">
      <c r="B31" s="36" t="s">
        <v>205</v>
      </c>
      <c r="C31" s="37"/>
      <c r="D31" s="37"/>
      <c r="E31" s="37"/>
      <c r="F31" s="37"/>
      <c r="G31" s="38" t="s">
        <v>120</v>
      </c>
      <c r="H31" s="38"/>
      <c r="I31" s="38"/>
      <c r="J31" s="38"/>
      <c r="K31" s="38"/>
      <c r="L31" s="38"/>
      <c r="M31" s="38"/>
      <c r="N31" s="38"/>
      <c r="O31" s="38"/>
      <c r="P31" s="39"/>
    </row>
    <row r="32" spans="1:16" x14ac:dyDescent="0.25">
      <c r="B32" s="5"/>
      <c r="C32" t="s">
        <v>105</v>
      </c>
      <c r="D32">
        <v>72</v>
      </c>
      <c r="E32" t="s">
        <v>200</v>
      </c>
      <c r="H32" s="22">
        <f>_xll.DCF($C$32,D32,E32,F32,G32)</f>
        <v>255.3</v>
      </c>
      <c r="I32" t="s">
        <v>121</v>
      </c>
      <c r="P32" s="21"/>
    </row>
    <row r="33" spans="2:16" x14ac:dyDescent="0.25">
      <c r="B33" s="5"/>
      <c r="D33">
        <v>72</v>
      </c>
      <c r="E33" t="s">
        <v>201</v>
      </c>
      <c r="H33" s="22">
        <f>_xll.DCF($C$32,D33,E33,F33,G33)</f>
        <v>0.55500000000000005</v>
      </c>
      <c r="I33" t="s">
        <v>121</v>
      </c>
      <c r="P33" s="21"/>
    </row>
    <row r="34" spans="2:16" x14ac:dyDescent="0.25">
      <c r="B34" s="5"/>
      <c r="D34">
        <v>68</v>
      </c>
      <c r="E34" t="s">
        <v>200</v>
      </c>
      <c r="H34" s="22">
        <f>_xll.DCF($C$32,D34,E34,F34,G34)</f>
        <v>107.3</v>
      </c>
      <c r="I34" t="s">
        <v>121</v>
      </c>
      <c r="P34" s="21"/>
    </row>
    <row r="35" spans="2:16" x14ac:dyDescent="0.25">
      <c r="B35" s="5"/>
      <c r="D35">
        <v>68</v>
      </c>
      <c r="E35" t="s">
        <v>200</v>
      </c>
      <c r="F35" t="s">
        <v>202</v>
      </c>
      <c r="G35">
        <v>5</v>
      </c>
      <c r="H35" s="22">
        <f>_xll.DCF($C$32,D35,E35,F35,G35)</f>
        <v>74</v>
      </c>
      <c r="I35" t="s">
        <v>121</v>
      </c>
      <c r="P35" s="21"/>
    </row>
    <row r="36" spans="2:16" x14ac:dyDescent="0.25">
      <c r="B36" s="5"/>
      <c r="D36">
        <v>68</v>
      </c>
      <c r="E36" t="s">
        <v>200</v>
      </c>
      <c r="F36" t="s">
        <v>202</v>
      </c>
      <c r="H36" s="22">
        <f>_xll.DCF($C$32,D36,E36,F36,G36)</f>
        <v>107.3</v>
      </c>
      <c r="I36" t="s">
        <v>121</v>
      </c>
      <c r="P36" s="21"/>
    </row>
    <row r="37" spans="2:16" x14ac:dyDescent="0.25">
      <c r="B37" s="5"/>
      <c r="D37">
        <v>71</v>
      </c>
      <c r="E37" t="s">
        <v>200</v>
      </c>
      <c r="H37" s="22" t="str">
        <f>_xll.DCF($C$32,D37,E37,F37,G37)</f>
        <v>Invalid DCF Standard (68|72)</v>
      </c>
      <c r="I37" t="s">
        <v>121</v>
      </c>
      <c r="P37" s="21"/>
    </row>
    <row r="38" spans="2:16" x14ac:dyDescent="0.25">
      <c r="B38" s="5"/>
      <c r="D38">
        <v>68</v>
      </c>
      <c r="E38" t="s">
        <v>203</v>
      </c>
      <c r="H38" s="22" t="str">
        <f>_xll.DCF($C$32,D38,E38,F38,G38)</f>
        <v>Invalid pathway (INH|ING)</v>
      </c>
      <c r="I38" t="s">
        <v>121</v>
      </c>
      <c r="P38" s="21"/>
    </row>
    <row r="39" spans="2:16" x14ac:dyDescent="0.25">
      <c r="B39" s="5"/>
      <c r="D39">
        <v>68</v>
      </c>
      <c r="E39" t="s">
        <v>200</v>
      </c>
      <c r="F39" t="s">
        <v>204</v>
      </c>
      <c r="H39" s="22" t="str">
        <f>_xll.DCF($C$32,D39,E39,F39,G39)</f>
        <v>Invalid Absorption Type (S|M|F)</v>
      </c>
      <c r="I39" t="s">
        <v>121</v>
      </c>
      <c r="P39" s="21"/>
    </row>
    <row r="40" spans="2:16" ht="15.75" thickBot="1" x14ac:dyDescent="0.3">
      <c r="B40" s="12"/>
      <c r="C40" s="14"/>
      <c r="D40" s="14">
        <v>68</v>
      </c>
      <c r="E40" s="16" t="s">
        <v>200</v>
      </c>
      <c r="F40" s="14" t="s">
        <v>202</v>
      </c>
      <c r="G40" s="14">
        <v>8</v>
      </c>
      <c r="H40" s="19" t="str">
        <f>_xll.DCF($C$32,D40,E40,F40,G40)</f>
        <v>Invalid AMAD (1|5)</v>
      </c>
      <c r="I40" s="14" t="s">
        <v>121</v>
      </c>
      <c r="J40" s="14"/>
      <c r="K40" s="14"/>
      <c r="L40" s="14"/>
      <c r="M40" s="14"/>
      <c r="N40" s="14"/>
      <c r="O40" s="14"/>
      <c r="P40" s="23"/>
    </row>
    <row r="41" spans="2:16" ht="15.75" thickBot="1" x14ac:dyDescent="0.3">
      <c r="P41" s="2"/>
    </row>
    <row r="42" spans="2:16" ht="15.75" thickBot="1" x14ac:dyDescent="0.3">
      <c r="B42" s="36" t="s">
        <v>122</v>
      </c>
      <c r="C42" s="37"/>
      <c r="D42" s="37"/>
      <c r="E42" s="37"/>
      <c r="F42" s="37"/>
      <c r="G42" s="38" t="s">
        <v>123</v>
      </c>
      <c r="H42" s="38"/>
      <c r="I42" s="38"/>
      <c r="J42" s="38"/>
      <c r="K42" s="38"/>
      <c r="L42" s="38"/>
      <c r="M42" s="38"/>
      <c r="N42" s="38"/>
      <c r="O42" s="38"/>
      <c r="P42" s="39"/>
    </row>
    <row r="43" spans="2:16" x14ac:dyDescent="0.25">
      <c r="B43" s="5"/>
      <c r="C43" t="s">
        <v>124</v>
      </c>
      <c r="D43" s="9">
        <f>_xll.HalfLife(C43,E43)</f>
        <v>949231552.00000048</v>
      </c>
      <c r="E43" t="s">
        <v>125</v>
      </c>
      <c r="P43" s="21"/>
    </row>
    <row r="44" spans="2:16" x14ac:dyDescent="0.25">
      <c r="B44" s="5"/>
      <c r="C44" t="s">
        <v>124</v>
      </c>
      <c r="D44" s="9">
        <f>_xll.HalfLife(C44,E44)</f>
        <v>15820525.866666675</v>
      </c>
      <c r="E44" t="s">
        <v>126</v>
      </c>
      <c r="P44" s="21"/>
    </row>
    <row r="45" spans="2:16" x14ac:dyDescent="0.25">
      <c r="B45" s="5"/>
      <c r="C45" t="s">
        <v>124</v>
      </c>
      <c r="D45" s="9">
        <f>_xll.HalfLife(C45,E45)</f>
        <v>10986.476296296301</v>
      </c>
      <c r="E45" t="s">
        <v>127</v>
      </c>
      <c r="P45" s="21"/>
    </row>
    <row r="46" spans="2:16" x14ac:dyDescent="0.25">
      <c r="B46" s="5"/>
      <c r="C46" t="s">
        <v>124</v>
      </c>
      <c r="D46" s="9">
        <f>_xll.HalfLife(C46,E46)</f>
        <v>30.079332775623001</v>
      </c>
      <c r="E46" t="s">
        <v>128</v>
      </c>
      <c r="P46" s="21"/>
    </row>
    <row r="47" spans="2:16" x14ac:dyDescent="0.25">
      <c r="B47" s="5"/>
      <c r="C47" t="s">
        <v>129</v>
      </c>
      <c r="D47" s="9">
        <f>_xll.HalfLife(C47,E47)</f>
        <v>760853736000.00024</v>
      </c>
      <c r="E47" t="s">
        <v>125</v>
      </c>
      <c r="P47" s="21"/>
    </row>
    <row r="48" spans="2:16" x14ac:dyDescent="0.25">
      <c r="B48" s="5"/>
      <c r="C48" t="s">
        <v>130</v>
      </c>
      <c r="D48" s="9">
        <f>_xll.HalfLife(C48,E48)</f>
        <v>3450823560.0000048</v>
      </c>
      <c r="E48" t="s">
        <v>126</v>
      </c>
      <c r="P48" s="21"/>
    </row>
    <row r="49" spans="2:16" x14ac:dyDescent="0.25">
      <c r="B49" s="5"/>
      <c r="C49" t="s">
        <v>131</v>
      </c>
      <c r="D49" s="9">
        <f>_xll.HalfLife(C49,E49)</f>
        <v>5232.2062500000111</v>
      </c>
      <c r="E49" t="s">
        <v>127</v>
      </c>
      <c r="P49" s="21"/>
    </row>
    <row r="50" spans="2:16" ht="15.75" thickBot="1" x14ac:dyDescent="0.3">
      <c r="B50" s="12"/>
      <c r="C50" s="14" t="s">
        <v>132</v>
      </c>
      <c r="D50" s="17" t="str">
        <f>_xll.HalfLife(C50,E50)</f>
        <v>Invalid Radionuclide</v>
      </c>
      <c r="E50" s="14" t="s">
        <v>128</v>
      </c>
      <c r="F50" s="14"/>
      <c r="G50" s="14"/>
      <c r="H50" s="19"/>
      <c r="I50" s="14"/>
      <c r="J50" s="14"/>
      <c r="K50" s="14"/>
      <c r="L50" s="14"/>
      <c r="M50" s="14"/>
      <c r="N50" s="14"/>
      <c r="O50" s="14"/>
      <c r="P50" s="23"/>
    </row>
    <row r="51" spans="2:16" ht="15.75" thickBot="1" x14ac:dyDescent="0.3">
      <c r="B51" s="27"/>
      <c r="C51" s="14"/>
      <c r="D51" s="17"/>
      <c r="E51" s="14"/>
      <c r="F51" s="14"/>
      <c r="G51" s="14"/>
      <c r="H51" s="19"/>
      <c r="I51" s="14"/>
      <c r="J51" s="14"/>
      <c r="K51" s="14"/>
      <c r="L51" s="14"/>
      <c r="M51" s="14"/>
      <c r="N51" s="14"/>
      <c r="O51" s="14"/>
      <c r="P51" s="27"/>
    </row>
    <row r="52" spans="2:16" ht="15.75" thickBot="1" x14ac:dyDescent="0.3">
      <c r="B52" s="42" t="s">
        <v>216</v>
      </c>
      <c r="C52" s="38"/>
      <c r="D52" s="38"/>
      <c r="E52" s="38"/>
      <c r="F52" s="38"/>
      <c r="G52" s="38"/>
      <c r="H52" s="27" t="s">
        <v>217</v>
      </c>
      <c r="I52" s="27"/>
      <c r="J52" s="27"/>
      <c r="K52" s="27"/>
      <c r="L52" s="27"/>
      <c r="M52" s="27"/>
      <c r="N52" s="27"/>
      <c r="O52" s="27"/>
      <c r="P52" s="28"/>
    </row>
    <row r="53" spans="2:16" x14ac:dyDescent="0.25">
      <c r="B53" s="5"/>
      <c r="C53" t="s">
        <v>218</v>
      </c>
      <c r="D53" t="s">
        <v>219</v>
      </c>
      <c r="E53" t="s">
        <v>220</v>
      </c>
      <c r="F53" t="s">
        <v>221</v>
      </c>
      <c r="G53" t="s">
        <v>222</v>
      </c>
      <c r="H53"/>
      <c r="I53" s="22"/>
      <c r="P53" s="21"/>
    </row>
    <row r="54" spans="2:16" x14ac:dyDescent="0.25">
      <c r="B54" s="5"/>
      <c r="C54" t="s">
        <v>98</v>
      </c>
      <c r="D54">
        <v>1</v>
      </c>
      <c r="E54">
        <v>72</v>
      </c>
      <c r="H54"/>
      <c r="I54" s="22">
        <f>_xll.PECi($C$54,D54,E54,F54,G54)</f>
        <v>0.16</v>
      </c>
      <c r="J54" t="s">
        <v>215</v>
      </c>
      <c r="P54" s="21"/>
    </row>
    <row r="55" spans="2:16" x14ac:dyDescent="0.25">
      <c r="B55" s="5"/>
      <c r="D55">
        <v>1</v>
      </c>
      <c r="E55">
        <v>72</v>
      </c>
      <c r="F55" t="s">
        <v>202</v>
      </c>
      <c r="H55"/>
      <c r="I55" s="22">
        <f>_xll.PECi($C$54,D55,E55,F55,G55)</f>
        <v>5.8000000000000003E-2</v>
      </c>
      <c r="J55" t="s">
        <v>215</v>
      </c>
      <c r="P55" s="21"/>
    </row>
    <row r="56" spans="2:16" x14ac:dyDescent="0.25">
      <c r="B56" s="5"/>
      <c r="D56">
        <v>1</v>
      </c>
      <c r="E56">
        <v>72</v>
      </c>
      <c r="F56" t="s">
        <v>204</v>
      </c>
      <c r="H56"/>
      <c r="I56" s="22" t="str">
        <f>_xll.PECi($C$54,D56,E56,F56,G56)</f>
        <v>#N/A</v>
      </c>
      <c r="J56" t="s">
        <v>215</v>
      </c>
      <c r="P56" s="21"/>
    </row>
    <row r="57" spans="2:16" x14ac:dyDescent="0.25">
      <c r="B57" s="5"/>
      <c r="D57">
        <v>2</v>
      </c>
      <c r="E57">
        <v>68</v>
      </c>
      <c r="F57" t="s">
        <v>224</v>
      </c>
      <c r="H57"/>
      <c r="I57" s="22">
        <f>_xll.PECi($C$54,D57,E57,F57,G57)</f>
        <v>0.45624999999999999</v>
      </c>
      <c r="J57" t="s">
        <v>215</v>
      </c>
      <c r="P57" s="21"/>
    </row>
    <row r="58" spans="2:16" x14ac:dyDescent="0.25">
      <c r="B58" s="5"/>
      <c r="D58">
        <v>2</v>
      </c>
      <c r="E58">
        <v>68</v>
      </c>
      <c r="F58" t="s">
        <v>224</v>
      </c>
      <c r="G58">
        <v>5</v>
      </c>
      <c r="H58"/>
      <c r="I58" s="22">
        <f>_xll.PECi($C$54,D58,E58,F58,G58)</f>
        <v>0.35624999999999996</v>
      </c>
      <c r="J58" t="s">
        <v>215</v>
      </c>
      <c r="P58" s="21"/>
    </row>
    <row r="59" spans="2:16" x14ac:dyDescent="0.25">
      <c r="B59" s="5"/>
      <c r="D59">
        <v>2</v>
      </c>
      <c r="E59">
        <v>68</v>
      </c>
      <c r="F59" t="s">
        <v>202</v>
      </c>
      <c r="G59">
        <v>1</v>
      </c>
      <c r="H59"/>
      <c r="I59" s="22">
        <f>_xll.PECi($C$54,D59,E59,F59,G59)</f>
        <v>0.16249999999999998</v>
      </c>
      <c r="J59" t="s">
        <v>215</v>
      </c>
      <c r="P59" s="21"/>
    </row>
    <row r="60" spans="2:16" x14ac:dyDescent="0.25">
      <c r="B60" s="5"/>
      <c r="D60">
        <v>2</v>
      </c>
      <c r="E60">
        <v>68</v>
      </c>
      <c r="F60" t="s">
        <v>202</v>
      </c>
      <c r="G60">
        <v>5</v>
      </c>
      <c r="H60"/>
      <c r="I60" s="22">
        <f>_xll.PECi($C$54,D60,E60,F60,G60)</f>
        <v>9.9999999999999992E-2</v>
      </c>
      <c r="J60" t="s">
        <v>215</v>
      </c>
      <c r="P60" s="21"/>
    </row>
    <row r="61" spans="2:16" ht="15.75" thickBot="1" x14ac:dyDescent="0.3">
      <c r="B61" s="12"/>
      <c r="C61" s="14"/>
      <c r="D61" s="14">
        <v>2</v>
      </c>
      <c r="E61" s="14">
        <v>68</v>
      </c>
      <c r="F61" s="14" t="s">
        <v>223</v>
      </c>
      <c r="G61" s="14"/>
      <c r="H61" s="14"/>
      <c r="I61" s="19" t="str">
        <f>_xll.PECi($C$54,D61,E61,F61,G61)</f>
        <v>#N/A</v>
      </c>
      <c r="J61" s="14" t="s">
        <v>215</v>
      </c>
      <c r="K61" s="14"/>
      <c r="L61" s="14"/>
      <c r="M61" s="14"/>
      <c r="N61" s="14"/>
      <c r="O61" s="14"/>
      <c r="P61" s="23"/>
    </row>
    <row r="62" spans="2:16" ht="15.75" thickBot="1" x14ac:dyDescent="0.3">
      <c r="P62" s="2"/>
    </row>
    <row r="63" spans="2:16" ht="15.75" thickBot="1" x14ac:dyDescent="0.3">
      <c r="B63" s="36" t="s">
        <v>133</v>
      </c>
      <c r="C63" s="37"/>
      <c r="D63" s="37"/>
      <c r="E63" s="37"/>
      <c r="F63" s="37"/>
      <c r="G63" s="38" t="s">
        <v>134</v>
      </c>
      <c r="H63" s="38"/>
      <c r="I63" s="38"/>
      <c r="J63" s="38"/>
      <c r="K63" s="38"/>
      <c r="L63" s="38"/>
      <c r="M63" s="38"/>
      <c r="N63" s="38"/>
      <c r="O63" s="38"/>
      <c r="P63" s="39"/>
    </row>
    <row r="64" spans="2:16" ht="15.75" customHeight="1" x14ac:dyDescent="0.25">
      <c r="B64" s="5"/>
      <c r="C64" t="s">
        <v>2</v>
      </c>
      <c r="D64" s="9">
        <f>_xll.SpA(C64)</f>
        <v>4.4798948428783945</v>
      </c>
      <c r="E64" t="s">
        <v>135</v>
      </c>
      <c r="P64" s="21"/>
    </row>
    <row r="65" spans="2:16" ht="15.75" customHeight="1" x14ac:dyDescent="0.25">
      <c r="B65" s="5"/>
      <c r="C65" t="s">
        <v>105</v>
      </c>
      <c r="D65" s="9">
        <f>_xll.SpA(C65)</f>
        <v>50.555853727277302</v>
      </c>
      <c r="E65" t="s">
        <v>135</v>
      </c>
      <c r="P65" s="21"/>
    </row>
    <row r="66" spans="2:16" ht="15.75" customHeight="1" x14ac:dyDescent="0.25">
      <c r="B66" s="5"/>
      <c r="C66" t="s">
        <v>136</v>
      </c>
      <c r="D66" s="18" t="str">
        <f>_xll.SpA(C66)</f>
        <v>Invalid Radionuclide</v>
      </c>
      <c r="E66" t="s">
        <v>135</v>
      </c>
      <c r="P66" s="21"/>
    </row>
    <row r="67" spans="2:16" ht="15.75" customHeight="1" x14ac:dyDescent="0.25">
      <c r="B67" s="5"/>
      <c r="C67" t="s">
        <v>31</v>
      </c>
      <c r="D67" s="9">
        <f>_xll.SpA(C67)</f>
        <v>86.752489343298848</v>
      </c>
      <c r="E67" t="s">
        <v>135</v>
      </c>
      <c r="P67" s="21"/>
    </row>
    <row r="68" spans="2:16" ht="15.75" customHeight="1" x14ac:dyDescent="0.25">
      <c r="B68" s="5"/>
      <c r="C68" t="s">
        <v>28</v>
      </c>
      <c r="D68" s="9">
        <f>_xll.SpA(C68)</f>
        <v>1.7651489086145038E-4</v>
      </c>
      <c r="E68" t="s">
        <v>135</v>
      </c>
      <c r="P68" s="21"/>
    </row>
    <row r="69" spans="2:16" ht="15.75" customHeight="1" x14ac:dyDescent="0.25">
      <c r="B69" s="5"/>
      <c r="C69" t="s">
        <v>97</v>
      </c>
      <c r="D69" s="9">
        <f>_xll.SpA(C69)</f>
        <v>17.127507280439207</v>
      </c>
      <c r="E69" t="s">
        <v>135</v>
      </c>
      <c r="P69" s="21"/>
    </row>
    <row r="70" spans="2:16" ht="15.75" customHeight="1" x14ac:dyDescent="0.25">
      <c r="B70" s="5"/>
      <c r="C70" t="s">
        <v>103</v>
      </c>
      <c r="D70" s="9">
        <f>_xll.SpA(C70)</f>
        <v>103.55213036481076</v>
      </c>
      <c r="E70" t="s">
        <v>135</v>
      </c>
      <c r="P70" s="21"/>
    </row>
    <row r="71" spans="2:16" ht="15.75" customHeight="1" x14ac:dyDescent="0.25">
      <c r="B71" s="5"/>
      <c r="C71" t="s">
        <v>21</v>
      </c>
      <c r="D71" s="9">
        <f>_xll.SpA(C71)</f>
        <v>137.44544731322415</v>
      </c>
      <c r="E71" t="s">
        <v>135</v>
      </c>
      <c r="P71" s="21"/>
    </row>
    <row r="72" spans="2:16" ht="15.75" customHeight="1" x14ac:dyDescent="0.25">
      <c r="B72" s="5"/>
      <c r="C72" t="s">
        <v>22</v>
      </c>
      <c r="D72" s="9">
        <f>_xll.SpA(C72)</f>
        <v>1.7105953349779008E-2</v>
      </c>
      <c r="E72" t="s">
        <v>135</v>
      </c>
      <c r="P72" s="21"/>
    </row>
    <row r="73" spans="2:16" ht="15.75" customHeight="1" x14ac:dyDescent="0.25">
      <c r="B73" s="5"/>
      <c r="C73" t="s">
        <v>98</v>
      </c>
      <c r="D73" s="9">
        <f>_xll.SpA(C73)</f>
        <v>3.3618674764872914E-7</v>
      </c>
      <c r="E73" t="s">
        <v>135</v>
      </c>
      <c r="P73" s="21"/>
    </row>
    <row r="74" spans="2:16" ht="15.75" customHeight="1" thickBot="1" x14ac:dyDescent="0.3">
      <c r="B74" s="12"/>
      <c r="C74" s="14" t="s">
        <v>76</v>
      </c>
      <c r="D74" s="15">
        <f>_xll.SpA(C74)</f>
        <v>0.98864935968389211</v>
      </c>
      <c r="E74" s="14" t="s">
        <v>135</v>
      </c>
      <c r="F74" s="14"/>
      <c r="G74" s="14"/>
      <c r="H74" s="19"/>
      <c r="I74" s="14"/>
      <c r="J74" s="14"/>
      <c r="K74" s="14"/>
      <c r="L74" s="14"/>
      <c r="M74" s="14"/>
      <c r="N74" s="14"/>
      <c r="O74" s="14"/>
      <c r="P74" s="23"/>
    </row>
    <row r="75" spans="2:16" ht="15.75" customHeight="1" thickBot="1" x14ac:dyDescent="0.3">
      <c r="D75" s="9"/>
    </row>
    <row r="76" spans="2:16" ht="15.75" customHeight="1" thickBot="1" x14ac:dyDescent="0.3">
      <c r="B76" s="41" t="s">
        <v>213</v>
      </c>
      <c r="C76" s="38"/>
      <c r="D76" s="38"/>
      <c r="E76" s="38"/>
      <c r="F76" s="38"/>
      <c r="G76" s="27" t="s">
        <v>214</v>
      </c>
      <c r="H76" s="33"/>
      <c r="I76" s="27"/>
      <c r="J76" s="27"/>
      <c r="K76" s="27"/>
      <c r="L76" s="27"/>
      <c r="M76" s="27"/>
      <c r="N76" s="27"/>
      <c r="O76" s="27"/>
      <c r="P76" s="28"/>
    </row>
    <row r="77" spans="2:16" ht="15.75" customHeight="1" x14ac:dyDescent="0.25">
      <c r="B77" s="5"/>
      <c r="C77" s="7" t="s">
        <v>208</v>
      </c>
      <c r="D77" s="31" t="s">
        <v>209</v>
      </c>
      <c r="E77" s="7" t="s">
        <v>210</v>
      </c>
      <c r="P77" s="21"/>
    </row>
    <row r="78" spans="2:16" ht="15.75" customHeight="1" x14ac:dyDescent="0.25">
      <c r="B78" s="5"/>
      <c r="C78">
        <v>1.51</v>
      </c>
      <c r="D78">
        <v>1</v>
      </c>
      <c r="E78">
        <f>_xll.ANSIRound(C78,D78)</f>
        <v>1.5</v>
      </c>
      <c r="P78" s="21"/>
    </row>
    <row r="79" spans="2:16" ht="15.75" customHeight="1" x14ac:dyDescent="0.25">
      <c r="B79" s="5"/>
      <c r="C79">
        <v>1.55</v>
      </c>
      <c r="D79">
        <v>2</v>
      </c>
      <c r="E79" s="34">
        <f>_xll.SigFig(C79,D79)</f>
        <v>1.6</v>
      </c>
      <c r="P79" s="21"/>
    </row>
    <row r="80" spans="2:16" ht="15.75" customHeight="1" thickBot="1" x14ac:dyDescent="0.3">
      <c r="B80" s="12"/>
      <c r="C80" s="14">
        <v>1.54</v>
      </c>
      <c r="D80" s="14">
        <v>2</v>
      </c>
      <c r="E80" s="35">
        <f>_xll.SigFig(C80,D80)</f>
        <v>1.5</v>
      </c>
      <c r="F80" s="14"/>
      <c r="G80" s="14"/>
      <c r="H80" s="19"/>
      <c r="I80" s="14"/>
      <c r="J80" s="14"/>
      <c r="K80" s="14"/>
      <c r="L80" s="14"/>
      <c r="M80" s="14"/>
      <c r="N80" s="14"/>
      <c r="O80" s="14"/>
      <c r="P80" s="23"/>
    </row>
    <row r="81" spans="2:16" ht="15.75" customHeight="1" thickBot="1" x14ac:dyDescent="0.3">
      <c r="D81" s="9"/>
    </row>
    <row r="82" spans="2:16" ht="15.75" customHeight="1" thickBot="1" x14ac:dyDescent="0.3">
      <c r="B82" s="41" t="s">
        <v>211</v>
      </c>
      <c r="C82" s="38"/>
      <c r="D82" s="38"/>
      <c r="E82" s="38"/>
      <c r="F82" s="38"/>
      <c r="G82" s="27" t="s">
        <v>212</v>
      </c>
      <c r="H82" s="33"/>
      <c r="I82" s="27"/>
      <c r="J82" s="27"/>
      <c r="K82" s="27"/>
      <c r="L82" s="27"/>
      <c r="M82" s="27"/>
      <c r="N82" s="27"/>
      <c r="O82" s="27"/>
      <c r="P82" s="28"/>
    </row>
    <row r="83" spans="2:16" ht="15.75" customHeight="1" x14ac:dyDescent="0.25">
      <c r="B83" s="5"/>
      <c r="C83" s="7" t="s">
        <v>208</v>
      </c>
      <c r="D83" s="31" t="s">
        <v>209</v>
      </c>
      <c r="E83" s="7" t="s">
        <v>210</v>
      </c>
      <c r="P83" s="21"/>
    </row>
    <row r="84" spans="2:16" ht="15.75" customHeight="1" x14ac:dyDescent="0.25">
      <c r="B84" s="5"/>
      <c r="C84">
        <v>1.51</v>
      </c>
      <c r="D84">
        <v>2</v>
      </c>
      <c r="E84">
        <f>_xll.SigFig(C84,D84)</f>
        <v>1.5</v>
      </c>
      <c r="P84" s="21"/>
    </row>
    <row r="85" spans="2:16" ht="15.75" customHeight="1" x14ac:dyDescent="0.25">
      <c r="B85" s="5"/>
      <c r="C85">
        <v>1.51</v>
      </c>
      <c r="D85">
        <v>1</v>
      </c>
      <c r="E85">
        <f>_xll.SigFig(C85,D85)</f>
        <v>2</v>
      </c>
      <c r="P85" s="21"/>
    </row>
    <row r="86" spans="2:16" ht="15.75" customHeight="1" thickBot="1" x14ac:dyDescent="0.3">
      <c r="B86" s="12"/>
      <c r="C86" s="14">
        <v>1.55</v>
      </c>
      <c r="D86" s="14">
        <v>2</v>
      </c>
      <c r="E86" s="14">
        <f>_xll.SigFig(C86,D86)</f>
        <v>1.6</v>
      </c>
      <c r="F86" s="14"/>
      <c r="G86" s="14"/>
      <c r="H86" s="19"/>
      <c r="I86" s="14"/>
      <c r="J86" s="14"/>
      <c r="K86" s="14"/>
      <c r="L86" s="14"/>
      <c r="M86" s="14"/>
      <c r="N86" s="14"/>
      <c r="O86" s="14"/>
      <c r="P86" s="23"/>
    </row>
    <row r="87" spans="2:16" ht="15.75" customHeight="1" thickBot="1" x14ac:dyDescent="0.3">
      <c r="D87" s="9"/>
      <c r="P87" s="27"/>
    </row>
    <row r="88" spans="2:16" ht="15.75" customHeight="1" thickBot="1" x14ac:dyDescent="0.3">
      <c r="B88" s="41" t="s">
        <v>184</v>
      </c>
      <c r="C88" s="38"/>
      <c r="D88" s="38"/>
      <c r="E88" s="38"/>
      <c r="F88" s="38"/>
      <c r="G88" s="38"/>
      <c r="H88" s="38"/>
      <c r="I88" s="38"/>
      <c r="J88" s="38"/>
      <c r="K88" s="38" t="s">
        <v>185</v>
      </c>
      <c r="L88" s="38"/>
      <c r="M88" s="38"/>
      <c r="N88" s="38"/>
      <c r="O88" s="38"/>
      <c r="P88" s="39"/>
    </row>
    <row r="89" spans="2:16" ht="15.75" customHeight="1" x14ac:dyDescent="0.25">
      <c r="B89" s="5"/>
      <c r="C89" s="7" t="s">
        <v>186</v>
      </c>
      <c r="D89" s="9"/>
      <c r="F89" s="7" t="s">
        <v>190</v>
      </c>
      <c r="K89" s="7" t="s">
        <v>193</v>
      </c>
      <c r="P89" s="21"/>
    </row>
    <row r="90" spans="2:16" ht="15.75" customHeight="1" x14ac:dyDescent="0.25">
      <c r="B90" s="5"/>
      <c r="C90" t="s">
        <v>187</v>
      </c>
      <c r="D90" s="9">
        <v>850</v>
      </c>
      <c r="E90" t="s">
        <v>126</v>
      </c>
      <c r="F90" t="s">
        <v>191</v>
      </c>
      <c r="I90">
        <v>0</v>
      </c>
      <c r="J90" t="s">
        <v>126</v>
      </c>
      <c r="K90" t="s">
        <v>194</v>
      </c>
      <c r="M90" s="22" t="s">
        <v>199</v>
      </c>
      <c r="N90" t="s">
        <v>197</v>
      </c>
      <c r="P90" s="21"/>
    </row>
    <row r="91" spans="2:16" ht="15.75" customHeight="1" x14ac:dyDescent="0.25">
      <c r="B91" s="5"/>
      <c r="C91" t="s">
        <v>188</v>
      </c>
      <c r="D91" s="9">
        <v>0</v>
      </c>
      <c r="E91" t="s">
        <v>126</v>
      </c>
      <c r="F91" t="s">
        <v>192</v>
      </c>
      <c r="I91">
        <v>10000</v>
      </c>
      <c r="J91" t="s">
        <v>126</v>
      </c>
      <c r="K91" t="s">
        <v>195</v>
      </c>
      <c r="M91">
        <v>4.5</v>
      </c>
      <c r="N91" t="s">
        <v>196</v>
      </c>
      <c r="P91" s="21"/>
    </row>
    <row r="92" spans="2:16" ht="15.75" customHeight="1" x14ac:dyDescent="0.25">
      <c r="B92" s="5"/>
      <c r="C92" t="s">
        <v>189</v>
      </c>
      <c r="D92" s="9">
        <v>0</v>
      </c>
      <c r="E92" t="s">
        <v>126</v>
      </c>
      <c r="P92" s="21"/>
    </row>
    <row r="93" spans="2:16" ht="15.75" customHeight="1" x14ac:dyDescent="0.25">
      <c r="B93" s="5"/>
      <c r="D93" s="9"/>
      <c r="P93" s="21"/>
    </row>
    <row r="94" spans="2:16" ht="15.75" customHeight="1" thickBot="1" x14ac:dyDescent="0.3">
      <c r="B94" s="12"/>
      <c r="C94" s="14" t="s">
        <v>183</v>
      </c>
      <c r="D94" s="15">
        <f>_xll.XoQ(D90,D91,D92,I90,I91,M90,M91)</f>
        <v>4.4199999999999997E-5</v>
      </c>
      <c r="E94" s="14" t="s">
        <v>198</v>
      </c>
      <c r="F94" s="14"/>
      <c r="G94" s="14"/>
      <c r="H94" s="19"/>
      <c r="I94" s="14"/>
      <c r="J94" s="14"/>
      <c r="K94" s="14"/>
      <c r="L94" s="14"/>
      <c r="M94" s="14"/>
      <c r="N94" s="14"/>
      <c r="O94" s="14"/>
      <c r="P94" s="23"/>
    </row>
    <row r="95" spans="2:16" ht="15.75" customHeight="1" thickBot="1" x14ac:dyDescent="0.3">
      <c r="D95" s="9"/>
      <c r="P95" s="27"/>
    </row>
    <row r="96" spans="2:16" ht="15" customHeight="1" thickBot="1" x14ac:dyDescent="0.3">
      <c r="B96" s="36" t="s">
        <v>137</v>
      </c>
      <c r="C96" s="37"/>
      <c r="D96" s="37"/>
      <c r="E96" s="37"/>
      <c r="F96" s="37"/>
      <c r="G96" s="37" t="s">
        <v>138</v>
      </c>
      <c r="H96" s="37"/>
      <c r="I96" s="37"/>
      <c r="J96" s="37"/>
      <c r="K96" s="37"/>
      <c r="L96" s="37"/>
      <c r="M96" s="37"/>
      <c r="N96" s="37"/>
      <c r="O96" s="37"/>
      <c r="P96" s="40"/>
    </row>
    <row r="97" spans="1:16" ht="15.75" thickBot="1" x14ac:dyDescent="0.3">
      <c r="B97" s="12"/>
      <c r="C97" s="19" t="s">
        <v>139</v>
      </c>
      <c r="D97" s="14" t="str">
        <f>_xll.RTZVers(TRUE)</f>
        <v>3.42</v>
      </c>
      <c r="E97" s="14"/>
      <c r="F97" s="14"/>
      <c r="G97" s="14"/>
      <c r="H97" s="19"/>
      <c r="I97" s="14"/>
      <c r="J97" s="14"/>
      <c r="K97" s="14"/>
      <c r="L97" s="14"/>
      <c r="M97" s="14"/>
      <c r="N97" s="14"/>
      <c r="O97" s="14"/>
      <c r="P97" s="23"/>
    </row>
    <row r="98" spans="1:16" ht="15.75" thickBot="1" x14ac:dyDescent="0.3">
      <c r="P98" s="27"/>
    </row>
    <row r="99" spans="1:16" ht="15.75" thickBot="1" x14ac:dyDescent="0.3">
      <c r="B99" s="30" t="s">
        <v>258</v>
      </c>
      <c r="C99" s="27"/>
      <c r="D99" s="27"/>
      <c r="E99" s="27"/>
      <c r="F99" s="27"/>
      <c r="G99" s="27" t="s">
        <v>259</v>
      </c>
      <c r="H99" s="33"/>
      <c r="I99" s="27"/>
      <c r="J99" s="27"/>
      <c r="K99" s="27"/>
      <c r="L99" s="27"/>
      <c r="M99" s="27"/>
      <c r="N99" s="27"/>
      <c r="O99" s="27"/>
      <c r="P99" s="28"/>
    </row>
    <row r="100" spans="1:16" x14ac:dyDescent="0.25">
      <c r="A100" s="4"/>
      <c r="B100" s="5"/>
      <c r="P100" s="21"/>
    </row>
    <row r="101" spans="1:16" x14ac:dyDescent="0.25">
      <c r="B101" s="5"/>
      <c r="D101" t="s">
        <v>227</v>
      </c>
      <c r="E101" t="s">
        <v>228</v>
      </c>
      <c r="P101" s="21"/>
    </row>
    <row r="102" spans="1:16" x14ac:dyDescent="0.25">
      <c r="B102" s="5"/>
      <c r="D102" t="s">
        <v>229</v>
      </c>
      <c r="E102" t="s">
        <v>230</v>
      </c>
      <c r="P102" s="21"/>
    </row>
    <row r="103" spans="1:16" x14ac:dyDescent="0.25">
      <c r="B103" s="5"/>
      <c r="D103" t="s">
        <v>231</v>
      </c>
      <c r="E103" t="s">
        <v>232</v>
      </c>
      <c r="P103" s="21"/>
    </row>
    <row r="104" spans="1:16" x14ac:dyDescent="0.25">
      <c r="B104" s="5"/>
      <c r="D104" t="s">
        <v>233</v>
      </c>
      <c r="E104" t="s">
        <v>234</v>
      </c>
      <c r="P104" s="21"/>
    </row>
    <row r="105" spans="1:16" x14ac:dyDescent="0.25">
      <c r="B105" s="5"/>
      <c r="D105" t="s">
        <v>235</v>
      </c>
      <c r="E105" t="s">
        <v>236</v>
      </c>
      <c r="P105" s="21"/>
    </row>
    <row r="106" spans="1:16" x14ac:dyDescent="0.25">
      <c r="B106" s="5"/>
      <c r="D106" t="s">
        <v>237</v>
      </c>
      <c r="E106" t="s">
        <v>238</v>
      </c>
      <c r="P106" s="21"/>
    </row>
    <row r="107" spans="1:16" x14ac:dyDescent="0.25">
      <c r="B107" s="5"/>
      <c r="D107" t="s">
        <v>207</v>
      </c>
      <c r="E107" t="s">
        <v>239</v>
      </c>
      <c r="P107" s="21"/>
    </row>
    <row r="108" spans="1:16" x14ac:dyDescent="0.25">
      <c r="B108" s="5"/>
      <c r="D108" t="s">
        <v>240</v>
      </c>
      <c r="E108" t="s">
        <v>241</v>
      </c>
      <c r="P108" s="21"/>
    </row>
    <row r="109" spans="1:16" x14ac:dyDescent="0.25">
      <c r="B109" s="5"/>
      <c r="D109" t="s">
        <v>242</v>
      </c>
      <c r="E109" t="s">
        <v>243</v>
      </c>
      <c r="P109" s="21"/>
    </row>
    <row r="110" spans="1:16" x14ac:dyDescent="0.25">
      <c r="B110" s="5"/>
      <c r="D110" t="s">
        <v>244</v>
      </c>
      <c r="E110" t="s">
        <v>245</v>
      </c>
      <c r="P110" s="21"/>
    </row>
    <row r="111" spans="1:16" x14ac:dyDescent="0.25">
      <c r="B111" s="5"/>
      <c r="D111" t="s">
        <v>246</v>
      </c>
      <c r="E111" t="s">
        <v>247</v>
      </c>
      <c r="P111" s="21"/>
    </row>
    <row r="112" spans="1:16" x14ac:dyDescent="0.25">
      <c r="B112" s="5"/>
      <c r="D112" t="s">
        <v>248</v>
      </c>
      <c r="E112" t="s">
        <v>249</v>
      </c>
      <c r="P112" s="21"/>
    </row>
    <row r="113" spans="2:16" x14ac:dyDescent="0.25">
      <c r="B113" s="5"/>
      <c r="D113" t="s">
        <v>250</v>
      </c>
      <c r="E113" t="s">
        <v>251</v>
      </c>
      <c r="P113" s="21"/>
    </row>
    <row r="114" spans="2:16" x14ac:dyDescent="0.25">
      <c r="B114" s="5"/>
      <c r="D114" t="s">
        <v>252</v>
      </c>
      <c r="E114" t="s">
        <v>253</v>
      </c>
      <c r="P114" s="21"/>
    </row>
    <row r="115" spans="2:16" x14ac:dyDescent="0.25">
      <c r="B115" s="5"/>
      <c r="D115" t="s">
        <v>254</v>
      </c>
      <c r="E115" t="s">
        <v>255</v>
      </c>
      <c r="P115" s="21"/>
    </row>
    <row r="116" spans="2:16" ht="15.75" thickBot="1" x14ac:dyDescent="0.3">
      <c r="B116" s="12"/>
      <c r="C116" s="14"/>
      <c r="D116" s="14" t="s">
        <v>256</v>
      </c>
      <c r="E116" s="14" t="s">
        <v>257</v>
      </c>
      <c r="F116" s="14"/>
      <c r="G116" s="14"/>
      <c r="H116" s="19"/>
      <c r="I116" s="14"/>
      <c r="J116" s="14"/>
      <c r="K116" s="14"/>
      <c r="L116" s="14"/>
      <c r="M116" s="14"/>
      <c r="N116" s="14"/>
      <c r="O116" s="14"/>
      <c r="P116" s="23"/>
    </row>
    <row r="117" spans="2:16" ht="15.75" thickBot="1" x14ac:dyDescent="0.3">
      <c r="O117" s="32"/>
      <c r="P117" s="32"/>
    </row>
    <row r="118" spans="2:16" ht="15.75" thickBot="1" x14ac:dyDescent="0.3">
      <c r="B118" s="30" t="s">
        <v>267</v>
      </c>
      <c r="C118" s="27"/>
      <c r="D118" s="27"/>
      <c r="E118" s="27"/>
      <c r="F118" s="27"/>
      <c r="G118" s="27"/>
      <c r="H118" s="33"/>
      <c r="I118" s="27"/>
      <c r="J118" s="27"/>
      <c r="K118" s="27"/>
      <c r="L118" s="27"/>
      <c r="M118" s="27"/>
      <c r="N118" s="27"/>
      <c r="O118" s="27"/>
      <c r="P118" s="28"/>
    </row>
    <row r="119" spans="2:16" x14ac:dyDescent="0.25">
      <c r="B119" s="5"/>
      <c r="P119" s="21"/>
    </row>
    <row r="120" spans="2:16" x14ac:dyDescent="0.25">
      <c r="B120" s="5"/>
      <c r="C120" t="s">
        <v>74</v>
      </c>
      <c r="D120" t="s">
        <v>148</v>
      </c>
      <c r="E120" t="s">
        <v>28</v>
      </c>
      <c r="F120" t="s">
        <v>159</v>
      </c>
      <c r="G120" t="s">
        <v>63</v>
      </c>
      <c r="H120" t="s">
        <v>92</v>
      </c>
      <c r="P120" s="21"/>
    </row>
    <row r="121" spans="2:16" x14ac:dyDescent="0.25">
      <c r="B121" s="5"/>
      <c r="C121" t="s">
        <v>78</v>
      </c>
      <c r="D121" t="s">
        <v>105</v>
      </c>
      <c r="E121" t="s">
        <v>30</v>
      </c>
      <c r="F121" t="s">
        <v>157</v>
      </c>
      <c r="G121" t="s">
        <v>66</v>
      </c>
      <c r="H121" t="s">
        <v>37</v>
      </c>
      <c r="P121" s="21"/>
    </row>
    <row r="122" spans="2:16" x14ac:dyDescent="0.25">
      <c r="B122" s="5"/>
      <c r="C122" t="s">
        <v>80</v>
      </c>
      <c r="D122" t="s">
        <v>106</v>
      </c>
      <c r="E122" t="s">
        <v>18</v>
      </c>
      <c r="F122" t="s">
        <v>42</v>
      </c>
      <c r="G122" t="s">
        <v>68</v>
      </c>
      <c r="H122" t="s">
        <v>38</v>
      </c>
      <c r="P122" s="21"/>
    </row>
    <row r="123" spans="2:16" x14ac:dyDescent="0.25">
      <c r="B123" s="5"/>
      <c r="C123" t="s">
        <v>102</v>
      </c>
      <c r="D123" t="s">
        <v>146</v>
      </c>
      <c r="E123" t="s">
        <v>10</v>
      </c>
      <c r="F123" t="s">
        <v>46</v>
      </c>
      <c r="G123" t="s">
        <v>70</v>
      </c>
      <c r="H123" t="s">
        <v>39</v>
      </c>
      <c r="P123" s="21"/>
    </row>
    <row r="124" spans="2:16" x14ac:dyDescent="0.25">
      <c r="B124" s="5"/>
      <c r="C124" t="s">
        <v>147</v>
      </c>
      <c r="D124" t="s">
        <v>144</v>
      </c>
      <c r="E124" t="s">
        <v>3</v>
      </c>
      <c r="F124" t="s">
        <v>49</v>
      </c>
      <c r="G124" t="s">
        <v>175</v>
      </c>
      <c r="H124" t="s">
        <v>41</v>
      </c>
      <c r="P124" s="21"/>
    </row>
    <row r="125" spans="2:16" x14ac:dyDescent="0.25">
      <c r="B125" s="5"/>
      <c r="C125" t="s">
        <v>149</v>
      </c>
      <c r="D125" t="s">
        <v>262</v>
      </c>
      <c r="E125" t="s">
        <v>178</v>
      </c>
      <c r="F125" t="s">
        <v>52</v>
      </c>
      <c r="G125" t="s">
        <v>6</v>
      </c>
      <c r="H125" t="s">
        <v>45</v>
      </c>
      <c r="P125" s="21"/>
    </row>
    <row r="126" spans="2:16" x14ac:dyDescent="0.25">
      <c r="B126" s="5"/>
      <c r="C126" t="s">
        <v>104</v>
      </c>
      <c r="D126" t="s">
        <v>12</v>
      </c>
      <c r="E126" t="s">
        <v>266</v>
      </c>
      <c r="F126" t="s">
        <v>54</v>
      </c>
      <c r="G126" t="s">
        <v>168</v>
      </c>
      <c r="H126" t="s">
        <v>153</v>
      </c>
      <c r="P126" s="21"/>
    </row>
    <row r="127" spans="2:16" x14ac:dyDescent="0.25">
      <c r="B127" s="5"/>
      <c r="C127" t="s">
        <v>57</v>
      </c>
      <c r="D127" t="s">
        <v>14</v>
      </c>
      <c r="E127" t="s">
        <v>265</v>
      </c>
      <c r="F127" t="s">
        <v>58</v>
      </c>
      <c r="G127" t="s">
        <v>165</v>
      </c>
      <c r="H127" t="s">
        <v>87</v>
      </c>
      <c r="P127" s="21"/>
    </row>
    <row r="128" spans="2:16" x14ac:dyDescent="0.25">
      <c r="B128" s="5"/>
      <c r="C128" t="s">
        <v>62</v>
      </c>
      <c r="D128" t="s">
        <v>9</v>
      </c>
      <c r="E128" t="s">
        <v>33</v>
      </c>
      <c r="F128" t="s">
        <v>60</v>
      </c>
      <c r="G128" t="s">
        <v>166</v>
      </c>
      <c r="H128" t="s">
        <v>89</v>
      </c>
      <c r="P128" s="21"/>
    </row>
    <row r="129" spans="2:16" x14ac:dyDescent="0.25">
      <c r="B129" s="5"/>
      <c r="C129" t="s">
        <v>64</v>
      </c>
      <c r="D129" t="s">
        <v>164</v>
      </c>
      <c r="E129" t="s">
        <v>181</v>
      </c>
      <c r="F129" t="s">
        <v>65</v>
      </c>
      <c r="G129" t="s">
        <v>179</v>
      </c>
      <c r="H129" t="s">
        <v>93</v>
      </c>
      <c r="P129" s="21"/>
    </row>
    <row r="130" spans="2:16" x14ac:dyDescent="0.25">
      <c r="B130" s="5"/>
      <c r="C130" t="s">
        <v>67</v>
      </c>
      <c r="D130" t="s">
        <v>163</v>
      </c>
      <c r="E130" t="s">
        <v>15</v>
      </c>
      <c r="F130" t="s">
        <v>162</v>
      </c>
      <c r="G130" t="s">
        <v>160</v>
      </c>
      <c r="H130" t="s">
        <v>94</v>
      </c>
      <c r="P130" s="21"/>
    </row>
    <row r="131" spans="2:16" x14ac:dyDescent="0.25">
      <c r="B131" s="5"/>
      <c r="C131" t="s">
        <v>32</v>
      </c>
      <c r="D131" t="s">
        <v>31</v>
      </c>
      <c r="E131" t="s">
        <v>151</v>
      </c>
      <c r="F131" t="s">
        <v>152</v>
      </c>
      <c r="G131" t="s">
        <v>158</v>
      </c>
      <c r="H131" t="s">
        <v>96</v>
      </c>
      <c r="P131" s="21"/>
    </row>
    <row r="132" spans="2:16" x14ac:dyDescent="0.25">
      <c r="B132" s="5"/>
      <c r="C132" t="s">
        <v>43</v>
      </c>
      <c r="D132" t="s">
        <v>180</v>
      </c>
      <c r="E132" t="s">
        <v>95</v>
      </c>
      <c r="F132" t="s">
        <v>97</v>
      </c>
      <c r="G132" t="s">
        <v>34</v>
      </c>
      <c r="H132" t="s">
        <v>98</v>
      </c>
      <c r="P132" s="21"/>
    </row>
    <row r="133" spans="2:16" x14ac:dyDescent="0.25">
      <c r="B133" s="5"/>
      <c r="C133" t="s">
        <v>47</v>
      </c>
      <c r="D133" t="s">
        <v>16</v>
      </c>
      <c r="E133" t="s">
        <v>150</v>
      </c>
      <c r="F133" t="s">
        <v>99</v>
      </c>
      <c r="G133" t="s">
        <v>156</v>
      </c>
      <c r="H133" t="s">
        <v>29</v>
      </c>
      <c r="P133" s="21"/>
    </row>
    <row r="134" spans="2:16" x14ac:dyDescent="0.25">
      <c r="B134" s="5"/>
      <c r="C134" t="s">
        <v>50</v>
      </c>
      <c r="D134" t="s">
        <v>36</v>
      </c>
      <c r="E134" t="s">
        <v>100</v>
      </c>
      <c r="F134" t="s">
        <v>101</v>
      </c>
      <c r="G134" t="s">
        <v>170</v>
      </c>
      <c r="H134" t="s">
        <v>20</v>
      </c>
      <c r="P134" s="21"/>
    </row>
    <row r="135" spans="2:16" x14ac:dyDescent="0.25">
      <c r="B135" s="5"/>
      <c r="C135" t="s">
        <v>53</v>
      </c>
      <c r="D135" t="s">
        <v>155</v>
      </c>
      <c r="E135" t="s">
        <v>4</v>
      </c>
      <c r="F135" t="s">
        <v>103</v>
      </c>
      <c r="G135" t="s">
        <v>171</v>
      </c>
      <c r="H135" t="s">
        <v>182</v>
      </c>
      <c r="P135" s="21"/>
    </row>
    <row r="136" spans="2:16" x14ac:dyDescent="0.25">
      <c r="B136" s="5"/>
      <c r="C136" t="s">
        <v>55</v>
      </c>
      <c r="D136" t="s">
        <v>154</v>
      </c>
      <c r="E136" t="s">
        <v>5</v>
      </c>
      <c r="F136" t="s">
        <v>145</v>
      </c>
      <c r="G136" t="s">
        <v>167</v>
      </c>
      <c r="H136" t="s">
        <v>17</v>
      </c>
      <c r="P136" s="21"/>
    </row>
    <row r="137" spans="2:16" x14ac:dyDescent="0.25">
      <c r="B137" s="5"/>
      <c r="C137" t="s">
        <v>59</v>
      </c>
      <c r="D137" t="s">
        <v>226</v>
      </c>
      <c r="E137" t="s">
        <v>84</v>
      </c>
      <c r="F137" t="s">
        <v>263</v>
      </c>
      <c r="G137" t="s">
        <v>21</v>
      </c>
      <c r="H137" t="s">
        <v>177</v>
      </c>
      <c r="P137" s="21"/>
    </row>
    <row r="138" spans="2:16" x14ac:dyDescent="0.25">
      <c r="B138" s="5"/>
      <c r="C138" t="s">
        <v>2</v>
      </c>
      <c r="D138" t="s">
        <v>11</v>
      </c>
      <c r="E138" t="s">
        <v>88</v>
      </c>
      <c r="F138" t="s">
        <v>71</v>
      </c>
      <c r="G138" t="s">
        <v>22</v>
      </c>
      <c r="H138" t="s">
        <v>264</v>
      </c>
      <c r="P138" s="21"/>
    </row>
    <row r="139" spans="2:16" x14ac:dyDescent="0.25">
      <c r="B139" s="5"/>
      <c r="C139" t="s">
        <v>8</v>
      </c>
      <c r="D139" t="s">
        <v>13</v>
      </c>
      <c r="E139" t="s">
        <v>90</v>
      </c>
      <c r="F139" t="s">
        <v>73</v>
      </c>
      <c r="G139" t="s">
        <v>23</v>
      </c>
      <c r="P139" s="21"/>
    </row>
    <row r="140" spans="2:16" x14ac:dyDescent="0.25">
      <c r="B140" s="5"/>
      <c r="C140" t="s">
        <v>225</v>
      </c>
      <c r="D140" t="s">
        <v>69</v>
      </c>
      <c r="E140" t="s">
        <v>91</v>
      </c>
      <c r="F140" t="s">
        <v>75</v>
      </c>
      <c r="G140" t="s">
        <v>169</v>
      </c>
      <c r="P140" s="21"/>
    </row>
    <row r="141" spans="2:16" x14ac:dyDescent="0.25">
      <c r="B141" s="5"/>
      <c r="C141" t="s">
        <v>172</v>
      </c>
      <c r="D141" t="s">
        <v>72</v>
      </c>
      <c r="E141" t="s">
        <v>40</v>
      </c>
      <c r="F141" t="s">
        <v>76</v>
      </c>
      <c r="G141" t="s">
        <v>77</v>
      </c>
      <c r="P141" s="21"/>
    </row>
    <row r="142" spans="2:16" x14ac:dyDescent="0.25">
      <c r="B142" s="5"/>
      <c r="C142" t="s">
        <v>173</v>
      </c>
      <c r="D142" t="s">
        <v>35</v>
      </c>
      <c r="E142" t="s">
        <v>44</v>
      </c>
      <c r="F142" t="s">
        <v>81</v>
      </c>
      <c r="G142" t="s">
        <v>79</v>
      </c>
      <c r="P142" s="21"/>
    </row>
    <row r="143" spans="2:16" x14ac:dyDescent="0.25">
      <c r="B143" s="5"/>
      <c r="C143" t="s">
        <v>161</v>
      </c>
      <c r="D143" t="s">
        <v>1</v>
      </c>
      <c r="E143" t="s">
        <v>48</v>
      </c>
      <c r="F143" t="s">
        <v>19</v>
      </c>
      <c r="G143" t="s">
        <v>82</v>
      </c>
      <c r="P143" s="21"/>
    </row>
    <row r="144" spans="2:16" x14ac:dyDescent="0.25">
      <c r="B144" s="5"/>
      <c r="C144" t="s">
        <v>260</v>
      </c>
      <c r="D144" t="s">
        <v>25</v>
      </c>
      <c r="E144" t="s">
        <v>51</v>
      </c>
      <c r="F144" t="s">
        <v>176</v>
      </c>
      <c r="G144" t="s">
        <v>83</v>
      </c>
      <c r="P144" s="21"/>
    </row>
    <row r="145" spans="2:16" x14ac:dyDescent="0.25">
      <c r="B145" s="5"/>
      <c r="C145" t="s">
        <v>261</v>
      </c>
      <c r="D145" t="s">
        <v>26</v>
      </c>
      <c r="E145" t="s">
        <v>56</v>
      </c>
      <c r="F145" t="s">
        <v>24</v>
      </c>
      <c r="G145" t="s">
        <v>85</v>
      </c>
      <c r="P145" s="21"/>
    </row>
    <row r="146" spans="2:16" x14ac:dyDescent="0.25">
      <c r="B146" s="5"/>
      <c r="C146" t="s">
        <v>7</v>
      </c>
      <c r="D146" t="s">
        <v>27</v>
      </c>
      <c r="E146" t="s">
        <v>174</v>
      </c>
      <c r="F146" t="s">
        <v>61</v>
      </c>
      <c r="G146" t="s">
        <v>86</v>
      </c>
      <c r="P146" s="21"/>
    </row>
    <row r="147" spans="2:16" ht="15.75" thickBot="1" x14ac:dyDescent="0.3">
      <c r="B147" s="12"/>
      <c r="C147" s="19"/>
      <c r="D147" s="19"/>
      <c r="E147" s="19"/>
      <c r="F147" s="19"/>
      <c r="G147" s="19"/>
      <c r="H147" s="19"/>
      <c r="I147" s="14"/>
      <c r="J147" s="14"/>
      <c r="K147" s="14"/>
      <c r="L147" s="14"/>
      <c r="M147" s="14"/>
      <c r="N147" s="14"/>
      <c r="O147" s="14"/>
      <c r="P147" s="23"/>
    </row>
  </sheetData>
  <mergeCells count="17">
    <mergeCell ref="B6:F6"/>
    <mergeCell ref="G6:P6"/>
    <mergeCell ref="B21:F21"/>
    <mergeCell ref="G21:P21"/>
    <mergeCell ref="B31:F31"/>
    <mergeCell ref="G31:P31"/>
    <mergeCell ref="B42:F42"/>
    <mergeCell ref="G42:P42"/>
    <mergeCell ref="B63:F63"/>
    <mergeCell ref="G63:P63"/>
    <mergeCell ref="B96:F96"/>
    <mergeCell ref="G96:P96"/>
    <mergeCell ref="K88:P88"/>
    <mergeCell ref="B88:J88"/>
    <mergeCell ref="B82:F82"/>
    <mergeCell ref="B76:F76"/>
    <mergeCell ref="B52:G52"/>
  </mergeCells>
  <printOptions horizontalCentered="1" verticalCentered="1"/>
  <pageMargins left="1.5" right="1.5" top="1.375" bottom="1.375" header="0" footer="0"/>
  <pageSetup scale="40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C11F-0314-43AA-BEEE-09845194280E}">
  <dimension ref="A1"/>
  <sheetViews>
    <sheetView topLeftCell="A138" workbookViewId="0">
      <selection activeCell="A138" sqref="A138:A156"/>
    </sheetView>
  </sheetViews>
  <sheetFormatPr defaultRowHeight="15" x14ac:dyDescent="0.25"/>
  <sheetData/>
  <sortState xmlns:xlrd2="http://schemas.microsoft.com/office/spreadsheetml/2017/richdata2" ref="A3:A182">
    <sortCondition ref="A3:A1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RTZ Examples</vt:lpstr>
      <vt:lpstr>Sheet1</vt:lpstr>
      <vt:lpstr>'RTZ Examples'!Print_Area</vt:lpstr>
      <vt:lpstr>'RTZ Examples'!Print_Titles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2015-08-01T13:19:52Z</dcterms:created>
  <dcterms:modified xsi:type="dcterms:W3CDTF">2023-08-25T21:12:31Z</dcterms:modified>
</cp:coreProperties>
</file>